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Marketing Masivo\AÑO 2020\Reporting\03 Orange\01 Seguimientos\03 Marzo\"/>
    </mc:Choice>
  </mc:AlternateContent>
  <bookViews>
    <workbookView xWindow="870" yWindow="1710" windowWidth="15600" windowHeight="4830" tabRatio="601"/>
  </bookViews>
  <sheets>
    <sheet name="1414 Residencial" sheetId="1" r:id="rId1"/>
    <sheet name="1414 Empresas" sheetId="2" r:id="rId2"/>
    <sheet name="Teleweb Residencial" sheetId="4" r:id="rId3"/>
    <sheet name="Teleweb Empresas" sheetId="3" r:id="rId4"/>
    <sheet name="RES - Medios Diarios - Lunes" sheetId="6" state="hidden" r:id="rId5"/>
    <sheet name="RES - Medios Diarios - Martes" sheetId="7" state="hidden" r:id="rId6"/>
    <sheet name="RES - Medios Diarios - Mierc" sheetId="8" state="hidden" r:id="rId7"/>
    <sheet name="RES - Medios Diarios - Jueves" sheetId="9" state="hidden" r:id="rId8"/>
    <sheet name="RES - Medios Diarios - Viernes" sheetId="5" state="hidden" r:id="rId9"/>
    <sheet name="Creatividades " sheetId="10" state="hidden" r:id="rId10"/>
  </sheets>
  <calcPr calcId="162913"/>
</workbook>
</file>

<file path=xl/calcChain.xml><?xml version="1.0" encoding="utf-8"?>
<calcChain xmlns="http://schemas.openxmlformats.org/spreadsheetml/2006/main">
  <c r="B39" i="4" l="1"/>
  <c r="AL38" i="1"/>
  <c r="T39" i="2"/>
  <c r="B39" i="3" l="1"/>
  <c r="K39" i="3"/>
  <c r="F39" i="3"/>
  <c r="S39" i="4"/>
  <c r="N39" i="4"/>
  <c r="AA39" i="2"/>
  <c r="X39" i="2"/>
  <c r="AX38" i="1"/>
  <c r="BB38" i="1"/>
  <c r="BJ43" i="1" l="1"/>
  <c r="BG43" i="1"/>
  <c r="AL43" i="1"/>
  <c r="BT38" i="1"/>
  <c r="BR38" i="1"/>
  <c r="BQ38" i="1"/>
  <c r="BP38" i="1"/>
  <c r="BN38" i="1"/>
  <c r="BK38" i="1"/>
  <c r="BJ38" i="1"/>
  <c r="BL38" i="1" s="1"/>
  <c r="BG38" i="1"/>
  <c r="BI38" i="1" s="1"/>
  <c r="BC38" i="1"/>
  <c r="BD38" i="1"/>
  <c r="AY38" i="1"/>
  <c r="AZ38" i="1"/>
  <c r="AU38" i="1"/>
  <c r="AO38" i="1"/>
  <c r="AM38" i="1"/>
  <c r="AG38" i="1"/>
  <c r="Z38" i="1"/>
  <c r="AA39" i="1" s="1"/>
  <c r="W38" i="1"/>
  <c r="C38" i="1"/>
  <c r="B38" i="1"/>
  <c r="G38" i="1" s="1"/>
  <c r="BL37" i="1"/>
  <c r="BI37" i="1"/>
  <c r="BH37" i="1"/>
  <c r="BE37" i="1"/>
  <c r="BD37" i="1"/>
  <c r="BA37" i="1"/>
  <c r="AZ37" i="1"/>
  <c r="AV37" i="1"/>
  <c r="AP37" i="1"/>
  <c r="AQ37" i="1" s="1"/>
  <c r="AN37" i="1"/>
  <c r="AJ37" i="1"/>
  <c r="T37" i="1"/>
  <c r="AS37" i="1"/>
  <c r="L37" i="1"/>
  <c r="G37" i="1"/>
  <c r="E37" i="1"/>
  <c r="D37" i="1"/>
  <c r="BL36" i="1"/>
  <c r="BI36" i="1"/>
  <c r="BH36" i="1"/>
  <c r="BE36" i="1"/>
  <c r="BD36" i="1"/>
  <c r="BA36" i="1"/>
  <c r="AZ36" i="1"/>
  <c r="AV36" i="1"/>
  <c r="AP36" i="1"/>
  <c r="AQ36" i="1" s="1"/>
  <c r="AN36" i="1"/>
  <c r="AS36" i="1"/>
  <c r="G36" i="1"/>
  <c r="E36" i="1"/>
  <c r="D36" i="1"/>
  <c r="BL35" i="1"/>
  <c r="BI35" i="1"/>
  <c r="BH35" i="1"/>
  <c r="BE35" i="1"/>
  <c r="BD35" i="1"/>
  <c r="BA35" i="1"/>
  <c r="AZ35" i="1"/>
  <c r="AV35" i="1"/>
  <c r="AS35" i="1"/>
  <c r="AR35" i="1"/>
  <c r="AQ35" i="1"/>
  <c r="AP35" i="1"/>
  <c r="AN35" i="1"/>
  <c r="BL34" i="1"/>
  <c r="BI34" i="1"/>
  <c r="BH34" i="1"/>
  <c r="BE34" i="1"/>
  <c r="BD34" i="1"/>
  <c r="BA34" i="1"/>
  <c r="AZ34" i="1"/>
  <c r="AV34" i="1"/>
  <c r="AS34" i="1"/>
  <c r="AR34" i="1"/>
  <c r="AP34" i="1"/>
  <c r="AQ34" i="1" s="1"/>
  <c r="AN34" i="1"/>
  <c r="AJ34" i="1"/>
  <c r="BL33" i="1"/>
  <c r="BI33" i="1"/>
  <c r="BH33" i="1"/>
  <c r="BE33" i="1"/>
  <c r="BD33" i="1"/>
  <c r="BA33" i="1"/>
  <c r="AZ33" i="1"/>
  <c r="AV33" i="1"/>
  <c r="AQ33" i="1"/>
  <c r="AP33" i="1"/>
  <c r="AN33" i="1"/>
  <c r="V33" i="1"/>
  <c r="AS33" i="1"/>
  <c r="U33" i="1"/>
  <c r="AR33" i="1" s="1"/>
  <c r="G33" i="1"/>
  <c r="E33" i="1"/>
  <c r="D33" i="1"/>
  <c r="BL32" i="1"/>
  <c r="BI32" i="1"/>
  <c r="BH32" i="1"/>
  <c r="BE32" i="1"/>
  <c r="BD32" i="1"/>
  <c r="BA32" i="1"/>
  <c r="AZ32" i="1"/>
  <c r="AV32" i="1"/>
  <c r="AQ32" i="1"/>
  <c r="AP32" i="1"/>
  <c r="AN32" i="1"/>
  <c r="AD32" i="1"/>
  <c r="AS32" i="1"/>
  <c r="U32" i="1"/>
  <c r="AR32" i="1" s="1"/>
  <c r="G32" i="1"/>
  <c r="E32" i="1"/>
  <c r="D32" i="1"/>
  <c r="BL31" i="1"/>
  <c r="BI31" i="1"/>
  <c r="BH31" i="1"/>
  <c r="BE31" i="1"/>
  <c r="BD31" i="1"/>
  <c r="BA31" i="1"/>
  <c r="AZ31" i="1"/>
  <c r="AV31" i="1"/>
  <c r="AP31" i="1"/>
  <c r="AQ31" i="1" s="1"/>
  <c r="AN31" i="1"/>
  <c r="AJ31" i="1"/>
  <c r="AS31" i="1"/>
  <c r="G31" i="1"/>
  <c r="E31" i="1"/>
  <c r="D31" i="1"/>
  <c r="BL30" i="1"/>
  <c r="BI30" i="1"/>
  <c r="BH30" i="1"/>
  <c r="BE30" i="1"/>
  <c r="BD30" i="1"/>
  <c r="BA30" i="1"/>
  <c r="AZ30" i="1"/>
  <c r="AV30" i="1"/>
  <c r="AP30" i="1"/>
  <c r="AQ30" i="1" s="1"/>
  <c r="AN30" i="1"/>
  <c r="AJ30" i="1"/>
  <c r="T30" i="1"/>
  <c r="AS30" i="1"/>
  <c r="U30" i="1"/>
  <c r="AR30" i="1" s="1"/>
  <c r="G30" i="1"/>
  <c r="E30" i="1"/>
  <c r="D30" i="1"/>
  <c r="BL29" i="1"/>
  <c r="BI29" i="1"/>
  <c r="BH29" i="1"/>
  <c r="BE29" i="1"/>
  <c r="BD29" i="1"/>
  <c r="BA29" i="1"/>
  <c r="AZ29" i="1"/>
  <c r="AV29" i="1"/>
  <c r="AP29" i="1"/>
  <c r="AQ29" i="1" s="1"/>
  <c r="AN29" i="1"/>
  <c r="V29" i="1"/>
  <c r="AS29" i="1"/>
  <c r="U29" i="1"/>
  <c r="AR29" i="1" s="1"/>
  <c r="G29" i="1"/>
  <c r="E29" i="1"/>
  <c r="D29" i="1"/>
  <c r="BL28" i="1"/>
  <c r="BI28" i="1"/>
  <c r="BH28" i="1"/>
  <c r="BE28" i="1"/>
  <c r="BD28" i="1"/>
  <c r="BA28" i="1"/>
  <c r="AZ28" i="1"/>
  <c r="AV28" i="1"/>
  <c r="AS28" i="1"/>
  <c r="AR28" i="1"/>
  <c r="AP28" i="1"/>
  <c r="AQ28" i="1" s="1"/>
  <c r="AN28" i="1"/>
  <c r="BL27" i="1"/>
  <c r="BI27" i="1"/>
  <c r="BH27" i="1"/>
  <c r="BE27" i="1"/>
  <c r="BD27" i="1"/>
  <c r="BA27" i="1"/>
  <c r="AZ27" i="1"/>
  <c r="AV27" i="1"/>
  <c r="AS27" i="1"/>
  <c r="AR27" i="1"/>
  <c r="AP27" i="1"/>
  <c r="AQ27" i="1" s="1"/>
  <c r="AN27" i="1"/>
  <c r="BL26" i="1"/>
  <c r="BI26" i="1"/>
  <c r="BH26" i="1"/>
  <c r="BE26" i="1"/>
  <c r="BD26" i="1"/>
  <c r="BA26" i="1"/>
  <c r="AZ26" i="1"/>
  <c r="AV26" i="1"/>
  <c r="AP26" i="1"/>
  <c r="AQ26" i="1" s="1"/>
  <c r="AN26" i="1"/>
  <c r="T26" i="1"/>
  <c r="AS26" i="1"/>
  <c r="G26" i="1"/>
  <c r="E26" i="1"/>
  <c r="D26" i="1"/>
  <c r="BL25" i="1"/>
  <c r="BI25" i="1"/>
  <c r="BH25" i="1"/>
  <c r="BE25" i="1"/>
  <c r="BD25" i="1"/>
  <c r="BA25" i="1"/>
  <c r="AZ25" i="1"/>
  <c r="AV25" i="1"/>
  <c r="AP25" i="1"/>
  <c r="AQ25" i="1" s="1"/>
  <c r="AN25" i="1"/>
  <c r="AJ25" i="1"/>
  <c r="AS25" i="1"/>
  <c r="G25" i="1"/>
  <c r="E25" i="1"/>
  <c r="D25" i="1"/>
  <c r="BL24" i="1"/>
  <c r="BI24" i="1"/>
  <c r="BH24" i="1"/>
  <c r="BE24" i="1"/>
  <c r="BD24" i="1"/>
  <c r="BA24" i="1"/>
  <c r="AZ24" i="1"/>
  <c r="AV24" i="1"/>
  <c r="AP24" i="1"/>
  <c r="AN24" i="1"/>
  <c r="AJ24" i="1"/>
  <c r="T24" i="1"/>
  <c r="AS24" i="1"/>
  <c r="U24" i="1"/>
  <c r="AR24" i="1" s="1"/>
  <c r="G24" i="1"/>
  <c r="E24" i="1"/>
  <c r="D24" i="1"/>
  <c r="BL23" i="1"/>
  <c r="BI23" i="1"/>
  <c r="BH23" i="1"/>
  <c r="BE23" i="1"/>
  <c r="BD23" i="1"/>
  <c r="BA23" i="1"/>
  <c r="AZ23" i="1"/>
  <c r="AV23" i="1"/>
  <c r="AP23" i="1"/>
  <c r="AQ23" i="1" s="1"/>
  <c r="AN23" i="1"/>
  <c r="V23" i="1"/>
  <c r="AS23" i="1"/>
  <c r="G23" i="1"/>
  <c r="E23" i="1"/>
  <c r="D23" i="1"/>
  <c r="BL22" i="1"/>
  <c r="BI22" i="1"/>
  <c r="BH22" i="1"/>
  <c r="BE22" i="1"/>
  <c r="BD22" i="1"/>
  <c r="BA22" i="1"/>
  <c r="AZ22" i="1"/>
  <c r="AV22" i="1"/>
  <c r="AP22" i="1"/>
  <c r="AQ22" i="1" s="1"/>
  <c r="AN22" i="1"/>
  <c r="T22" i="1"/>
  <c r="AS22" i="1"/>
  <c r="G22" i="1"/>
  <c r="E22" i="1"/>
  <c r="D22" i="1"/>
  <c r="BL21" i="1"/>
  <c r="BI21" i="1"/>
  <c r="BH21" i="1"/>
  <c r="BE21" i="1"/>
  <c r="BD21" i="1"/>
  <c r="BA21" i="1"/>
  <c r="AZ21" i="1"/>
  <c r="AV21" i="1"/>
  <c r="AS21" i="1"/>
  <c r="AR21" i="1"/>
  <c r="AP21" i="1"/>
  <c r="AQ21" i="1" s="1"/>
  <c r="AN21" i="1"/>
  <c r="AJ21" i="1"/>
  <c r="BL20" i="1"/>
  <c r="BI20" i="1"/>
  <c r="BH20" i="1"/>
  <c r="BE20" i="1"/>
  <c r="BD20" i="1"/>
  <c r="BA20" i="1"/>
  <c r="AZ20" i="1"/>
  <c r="AV20" i="1"/>
  <c r="AS20" i="1"/>
  <c r="AR20" i="1"/>
  <c r="AP20" i="1"/>
  <c r="AQ20" i="1" s="1"/>
  <c r="AN20" i="1"/>
  <c r="AJ20" i="1"/>
  <c r="BL19" i="1"/>
  <c r="BI19" i="1"/>
  <c r="BH19" i="1"/>
  <c r="BE19" i="1"/>
  <c r="BD19" i="1"/>
  <c r="BA19" i="1"/>
  <c r="AZ19" i="1"/>
  <c r="AV19" i="1"/>
  <c r="AP19" i="1"/>
  <c r="AQ19" i="1" s="1"/>
  <c r="AN19" i="1"/>
  <c r="AJ19" i="1"/>
  <c r="AD19" i="1"/>
  <c r="V19" i="1"/>
  <c r="AS19" i="1"/>
  <c r="G19" i="1"/>
  <c r="E19" i="1"/>
  <c r="D19" i="1"/>
  <c r="BL18" i="1"/>
  <c r="BI18" i="1"/>
  <c r="BH18" i="1"/>
  <c r="BE18" i="1"/>
  <c r="BD18" i="1"/>
  <c r="BA18" i="1"/>
  <c r="AZ18" i="1"/>
  <c r="AV18" i="1"/>
  <c r="AP18" i="1"/>
  <c r="AQ18" i="1" s="1"/>
  <c r="AN18" i="1"/>
  <c r="T18" i="1"/>
  <c r="AS18" i="1"/>
  <c r="G18" i="1"/>
  <c r="E18" i="1"/>
  <c r="D18" i="1"/>
  <c r="BL17" i="1"/>
  <c r="BI17" i="1"/>
  <c r="BH17" i="1"/>
  <c r="BE17" i="1"/>
  <c r="BD17" i="1"/>
  <c r="BA17" i="1"/>
  <c r="AZ17" i="1"/>
  <c r="AV17" i="1"/>
  <c r="AP17" i="1"/>
  <c r="AQ17" i="1" s="1"/>
  <c r="AN17" i="1"/>
  <c r="AJ17" i="1"/>
  <c r="AD17" i="1"/>
  <c r="AS17" i="1"/>
  <c r="G17" i="1"/>
  <c r="E17" i="1"/>
  <c r="D17" i="1"/>
  <c r="BL16" i="1"/>
  <c r="BI16" i="1"/>
  <c r="BH16" i="1"/>
  <c r="BE16" i="1"/>
  <c r="BD16" i="1"/>
  <c r="BA16" i="1"/>
  <c r="AZ16" i="1"/>
  <c r="AV16" i="1"/>
  <c r="AP16" i="1"/>
  <c r="AQ16" i="1" s="1"/>
  <c r="AN16" i="1"/>
  <c r="T16" i="1"/>
  <c r="AS16" i="1"/>
  <c r="G16" i="1"/>
  <c r="E16" i="1"/>
  <c r="D16" i="1"/>
  <c r="BL15" i="1"/>
  <c r="BI15" i="1"/>
  <c r="BH15" i="1"/>
  <c r="BE15" i="1"/>
  <c r="BD15" i="1"/>
  <c r="BA15" i="1"/>
  <c r="AZ15" i="1"/>
  <c r="AV15" i="1"/>
  <c r="AP15" i="1"/>
  <c r="AQ15" i="1" s="1"/>
  <c r="AN15" i="1"/>
  <c r="G15" i="1"/>
  <c r="E15" i="1"/>
  <c r="D15" i="1"/>
  <c r="BL14" i="1"/>
  <c r="BI14" i="1"/>
  <c r="BH14" i="1"/>
  <c r="BE14" i="1"/>
  <c r="BD14" i="1"/>
  <c r="BA14" i="1"/>
  <c r="AZ14" i="1"/>
  <c r="AV14" i="1"/>
  <c r="AS14" i="1"/>
  <c r="AR14" i="1"/>
  <c r="AP14" i="1"/>
  <c r="AQ14" i="1" s="1"/>
  <c r="AN14" i="1"/>
  <c r="BL13" i="1"/>
  <c r="BI13" i="1"/>
  <c r="BH13" i="1"/>
  <c r="BE13" i="1"/>
  <c r="BD13" i="1"/>
  <c r="BA13" i="1"/>
  <c r="AZ13" i="1"/>
  <c r="AV13" i="1"/>
  <c r="AS13" i="1"/>
  <c r="AR13" i="1"/>
  <c r="AQ13" i="1"/>
  <c r="AP13" i="1"/>
  <c r="AN13" i="1"/>
  <c r="BL12" i="1"/>
  <c r="BI12" i="1"/>
  <c r="BH12" i="1"/>
  <c r="BE12" i="1"/>
  <c r="BD12" i="1"/>
  <c r="BA12" i="1"/>
  <c r="AZ12" i="1"/>
  <c r="AV12" i="1"/>
  <c r="AP12" i="1"/>
  <c r="AQ12" i="1" s="1"/>
  <c r="AN12" i="1"/>
  <c r="T12" i="1"/>
  <c r="AS12" i="1"/>
  <c r="G12" i="1"/>
  <c r="E12" i="1"/>
  <c r="D12" i="1"/>
  <c r="BL11" i="1"/>
  <c r="BI11" i="1"/>
  <c r="BH11" i="1"/>
  <c r="BE11" i="1"/>
  <c r="BD11" i="1"/>
  <c r="BA11" i="1"/>
  <c r="AZ11" i="1"/>
  <c r="AV11" i="1"/>
  <c r="AP11" i="1"/>
  <c r="AQ11" i="1" s="1"/>
  <c r="AN11" i="1"/>
  <c r="AJ11" i="1"/>
  <c r="AS11" i="1"/>
  <c r="U11" i="1"/>
  <c r="AR11" i="1" s="1"/>
  <c r="G11" i="1"/>
  <c r="E11" i="1"/>
  <c r="D11" i="1"/>
  <c r="BL10" i="1"/>
  <c r="BI10" i="1"/>
  <c r="BH10" i="1"/>
  <c r="BE10" i="1"/>
  <c r="BD10" i="1"/>
  <c r="BA10" i="1"/>
  <c r="AZ10" i="1"/>
  <c r="AV10" i="1"/>
  <c r="AP10" i="1"/>
  <c r="AQ10" i="1" s="1"/>
  <c r="AN10" i="1"/>
  <c r="T10" i="1"/>
  <c r="AS10" i="1"/>
  <c r="G10" i="1"/>
  <c r="E10" i="1"/>
  <c r="D10" i="1"/>
  <c r="BL9" i="1"/>
  <c r="BI9" i="1"/>
  <c r="BH9" i="1"/>
  <c r="BE9" i="1"/>
  <c r="BD9" i="1"/>
  <c r="BA9" i="1"/>
  <c r="AZ9" i="1"/>
  <c r="AV9" i="1"/>
  <c r="AP9" i="1"/>
  <c r="AQ9" i="1" s="1"/>
  <c r="AN9" i="1"/>
  <c r="U9" i="1"/>
  <c r="AR9" i="1" s="1"/>
  <c r="AS9" i="1"/>
  <c r="T9" i="1"/>
  <c r="G9" i="1"/>
  <c r="E9" i="1"/>
  <c r="D9" i="1"/>
  <c r="BL8" i="1"/>
  <c r="BI8" i="1"/>
  <c r="BH8" i="1"/>
  <c r="BE8" i="1"/>
  <c r="BD8" i="1"/>
  <c r="BA8" i="1"/>
  <c r="AZ8" i="1"/>
  <c r="AV8" i="1"/>
  <c r="AP8" i="1"/>
  <c r="AQ8" i="1" s="1"/>
  <c r="AN8" i="1"/>
  <c r="AD8" i="1"/>
  <c r="X38" i="1"/>
  <c r="X39" i="1" s="1"/>
  <c r="V8" i="1"/>
  <c r="AS8" i="1"/>
  <c r="G8" i="1"/>
  <c r="E8" i="1"/>
  <c r="D8" i="1"/>
  <c r="BL7" i="1"/>
  <c r="BI7" i="1"/>
  <c r="BH7" i="1"/>
  <c r="BE7" i="1"/>
  <c r="BD7" i="1"/>
  <c r="BA7" i="1"/>
  <c r="AZ7" i="1"/>
  <c r="AV7" i="1"/>
  <c r="AS7" i="1"/>
  <c r="AR7" i="1"/>
  <c r="AP7" i="1"/>
  <c r="AQ7" i="1" s="1"/>
  <c r="AN7" i="1"/>
  <c r="T42" i="2"/>
  <c r="AF39" i="2"/>
  <c r="AE39" i="2"/>
  <c r="AB39" i="2"/>
  <c r="AC39" i="2" s="1"/>
  <c r="Y39" i="2"/>
  <c r="U39" i="2"/>
  <c r="Q39" i="2"/>
  <c r="AC38" i="2"/>
  <c r="Z38" i="2"/>
  <c r="V38" i="2"/>
  <c r="B38" i="2"/>
  <c r="G38" i="2"/>
  <c r="AC37" i="2"/>
  <c r="Z37" i="2"/>
  <c r="V37" i="2"/>
  <c r="N37" i="2"/>
  <c r="AC36" i="2"/>
  <c r="Z36" i="2"/>
  <c r="V36" i="2"/>
  <c r="G36" i="2"/>
  <c r="AC35" i="2"/>
  <c r="Z35" i="2"/>
  <c r="V35" i="2"/>
  <c r="N35" i="2"/>
  <c r="AC34" i="2"/>
  <c r="Z34" i="2"/>
  <c r="V34" i="2"/>
  <c r="G34" i="2"/>
  <c r="N34" i="2"/>
  <c r="AC33" i="2"/>
  <c r="Z33" i="2"/>
  <c r="V33" i="2"/>
  <c r="N33" i="2"/>
  <c r="AC32" i="2"/>
  <c r="Z32" i="2"/>
  <c r="V32" i="2"/>
  <c r="G32" i="2"/>
  <c r="AC31" i="2"/>
  <c r="Z31" i="2"/>
  <c r="V31" i="2"/>
  <c r="N31" i="2"/>
  <c r="AC30" i="2"/>
  <c r="Z30" i="2"/>
  <c r="V30" i="2"/>
  <c r="G30" i="2"/>
  <c r="AC29" i="2"/>
  <c r="Z29" i="2"/>
  <c r="V29" i="2"/>
  <c r="N29" i="2"/>
  <c r="AC28" i="2"/>
  <c r="Z28" i="2"/>
  <c r="V28" i="2"/>
  <c r="O28" i="2"/>
  <c r="G28" i="2"/>
  <c r="AC27" i="2"/>
  <c r="Z27" i="2"/>
  <c r="V27" i="2"/>
  <c r="B27" i="2"/>
  <c r="O27" i="2"/>
  <c r="N27" i="2"/>
  <c r="AC26" i="2"/>
  <c r="Z26" i="2"/>
  <c r="V26" i="2"/>
  <c r="AC25" i="2"/>
  <c r="Z25" i="2"/>
  <c r="V25" i="2"/>
  <c r="N25" i="2"/>
  <c r="AC24" i="2"/>
  <c r="Z24" i="2"/>
  <c r="V24" i="2"/>
  <c r="G24" i="2"/>
  <c r="N24" i="2"/>
  <c r="AC23" i="2"/>
  <c r="Z23" i="2"/>
  <c r="V23" i="2"/>
  <c r="N23" i="2"/>
  <c r="AC22" i="2"/>
  <c r="Z22" i="2"/>
  <c r="V22" i="2"/>
  <c r="G22" i="2"/>
  <c r="AC21" i="2"/>
  <c r="Z21" i="2"/>
  <c r="V21" i="2"/>
  <c r="N21" i="2"/>
  <c r="AC20" i="2"/>
  <c r="Z20" i="2"/>
  <c r="V20" i="2"/>
  <c r="B20" i="2"/>
  <c r="G20" i="2"/>
  <c r="AC19" i="2"/>
  <c r="Z19" i="2"/>
  <c r="V19" i="2"/>
  <c r="B19" i="2"/>
  <c r="N19" i="2"/>
  <c r="AC18" i="2"/>
  <c r="Z18" i="2"/>
  <c r="V18" i="2"/>
  <c r="N18" i="2"/>
  <c r="AC17" i="2"/>
  <c r="Z17" i="2"/>
  <c r="V17" i="2"/>
  <c r="N17" i="2"/>
  <c r="AC16" i="2"/>
  <c r="Z16" i="2"/>
  <c r="V16" i="2"/>
  <c r="G16" i="2"/>
  <c r="AC15" i="2"/>
  <c r="Z15" i="2"/>
  <c r="V15" i="2"/>
  <c r="B15" i="2"/>
  <c r="N15" i="2"/>
  <c r="AC14" i="2"/>
  <c r="Z14" i="2"/>
  <c r="V14" i="2"/>
  <c r="G14" i="2"/>
  <c r="AC13" i="2"/>
  <c r="Z13" i="2"/>
  <c r="V13" i="2"/>
  <c r="N13" i="2"/>
  <c r="AC12" i="2"/>
  <c r="Z12" i="2"/>
  <c r="V12" i="2"/>
  <c r="G12" i="2"/>
  <c r="AC11" i="2"/>
  <c r="Z11" i="2"/>
  <c r="V11" i="2"/>
  <c r="N11" i="2"/>
  <c r="AC10" i="2"/>
  <c r="Z10" i="2"/>
  <c r="V10" i="2"/>
  <c r="O10" i="2"/>
  <c r="AC9" i="2"/>
  <c r="Z9" i="2"/>
  <c r="V9" i="2"/>
  <c r="AC8" i="2"/>
  <c r="Z8" i="2"/>
  <c r="V8" i="2"/>
  <c r="N8" i="2"/>
  <c r="S42" i="4"/>
  <c r="N42" i="4"/>
  <c r="H42" i="4"/>
  <c r="E42" i="4"/>
  <c r="B42" i="4"/>
  <c r="W39" i="4"/>
  <c r="V39" i="4"/>
  <c r="U39" i="4"/>
  <c r="T39" i="4"/>
  <c r="R39" i="4"/>
  <c r="Q39" i="4"/>
  <c r="O39" i="4"/>
  <c r="P39" i="4" s="1"/>
  <c r="L39" i="4"/>
  <c r="I39" i="4"/>
  <c r="J39" i="4" s="1"/>
  <c r="H39" i="4"/>
  <c r="F39" i="4"/>
  <c r="C39" i="4"/>
  <c r="D39" i="4" s="1"/>
  <c r="U38" i="4"/>
  <c r="P38" i="4"/>
  <c r="D38" i="4"/>
  <c r="U37" i="4"/>
  <c r="P37" i="4"/>
  <c r="J37" i="4"/>
  <c r="G37" i="4"/>
  <c r="E37" i="4"/>
  <c r="D37" i="4"/>
  <c r="U36" i="4"/>
  <c r="P36" i="4"/>
  <c r="J36" i="4"/>
  <c r="E36" i="4"/>
  <c r="G36" i="4" s="1"/>
  <c r="D36" i="4"/>
  <c r="U35" i="4"/>
  <c r="P35" i="4"/>
  <c r="J35" i="4"/>
  <c r="G35" i="4"/>
  <c r="E35" i="4"/>
  <c r="D35" i="4"/>
  <c r="U34" i="4"/>
  <c r="P34" i="4"/>
  <c r="J34" i="4"/>
  <c r="E34" i="4"/>
  <c r="G34" i="4" s="1"/>
  <c r="D34" i="4"/>
  <c r="U33" i="4"/>
  <c r="P33" i="4"/>
  <c r="J33" i="4"/>
  <c r="G33" i="4"/>
  <c r="E33" i="4"/>
  <c r="D33" i="4"/>
  <c r="U32" i="4"/>
  <c r="P32" i="4"/>
  <c r="J32" i="4"/>
  <c r="E32" i="4"/>
  <c r="G32" i="4" s="1"/>
  <c r="D32" i="4"/>
  <c r="U31" i="4"/>
  <c r="P31" i="4"/>
  <c r="J31" i="4"/>
  <c r="G31" i="4"/>
  <c r="E31" i="4"/>
  <c r="D31" i="4"/>
  <c r="U30" i="4"/>
  <c r="P30" i="4"/>
  <c r="J30" i="4"/>
  <c r="E30" i="4"/>
  <c r="G30" i="4" s="1"/>
  <c r="D30" i="4"/>
  <c r="U29" i="4"/>
  <c r="P29" i="4"/>
  <c r="J29" i="4"/>
  <c r="G29" i="4"/>
  <c r="E29" i="4"/>
  <c r="D29" i="4"/>
  <c r="U28" i="4"/>
  <c r="P28" i="4"/>
  <c r="J28" i="4"/>
  <c r="E28" i="4"/>
  <c r="G28" i="4" s="1"/>
  <c r="D28" i="4"/>
  <c r="U27" i="4"/>
  <c r="P27" i="4"/>
  <c r="J27" i="4"/>
  <c r="G27" i="4"/>
  <c r="E27" i="4"/>
  <c r="D27" i="4"/>
  <c r="U26" i="4"/>
  <c r="P26" i="4"/>
  <c r="J26" i="4"/>
  <c r="E26" i="4"/>
  <c r="G26" i="4" s="1"/>
  <c r="D26" i="4"/>
  <c r="U25" i="4"/>
  <c r="P25" i="4"/>
  <c r="J25" i="4"/>
  <c r="G25" i="4"/>
  <c r="E25" i="4"/>
  <c r="D25" i="4"/>
  <c r="U24" i="4"/>
  <c r="P24" i="4"/>
  <c r="J24" i="4"/>
  <c r="E24" i="4"/>
  <c r="G24" i="4" s="1"/>
  <c r="D24" i="4"/>
  <c r="U23" i="4"/>
  <c r="P23" i="4"/>
  <c r="J23" i="4"/>
  <c r="G23" i="4"/>
  <c r="E23" i="4"/>
  <c r="D23" i="4"/>
  <c r="U22" i="4"/>
  <c r="P22" i="4"/>
  <c r="J22" i="4"/>
  <c r="E22" i="4"/>
  <c r="G22" i="4" s="1"/>
  <c r="D22" i="4"/>
  <c r="U21" i="4"/>
  <c r="P21" i="4"/>
  <c r="J21" i="4"/>
  <c r="G21" i="4"/>
  <c r="E21" i="4"/>
  <c r="D21" i="4"/>
  <c r="U20" i="4"/>
  <c r="P20" i="4"/>
  <c r="J20" i="4"/>
  <c r="E20" i="4"/>
  <c r="G20" i="4" s="1"/>
  <c r="D20" i="4"/>
  <c r="U19" i="4"/>
  <c r="P19" i="4"/>
  <c r="J19" i="4"/>
  <c r="G19" i="4"/>
  <c r="E19" i="4"/>
  <c r="D19" i="4"/>
  <c r="U18" i="4"/>
  <c r="P18" i="4"/>
  <c r="J18" i="4"/>
  <c r="E18" i="4"/>
  <c r="G18" i="4" s="1"/>
  <c r="D18" i="4"/>
  <c r="U17" i="4"/>
  <c r="P17" i="4"/>
  <c r="J17" i="4"/>
  <c r="G17" i="4"/>
  <c r="E17" i="4"/>
  <c r="D17" i="4"/>
  <c r="U16" i="4"/>
  <c r="P16" i="4"/>
  <c r="J16" i="4"/>
  <c r="E16" i="4"/>
  <c r="G16" i="4" s="1"/>
  <c r="D16" i="4"/>
  <c r="U15" i="4"/>
  <c r="P15" i="4"/>
  <c r="J15" i="4"/>
  <c r="G15" i="4"/>
  <c r="E15" i="4"/>
  <c r="D15" i="4"/>
  <c r="U14" i="4"/>
  <c r="P14" i="4"/>
  <c r="J14" i="4"/>
  <c r="E14" i="4"/>
  <c r="G14" i="4" s="1"/>
  <c r="D14" i="4"/>
  <c r="U13" i="4"/>
  <c r="P13" i="4"/>
  <c r="J13" i="4"/>
  <c r="G13" i="4"/>
  <c r="E13" i="4"/>
  <c r="D13" i="4"/>
  <c r="U12" i="4"/>
  <c r="P12" i="4"/>
  <c r="J12" i="4"/>
  <c r="E12" i="4"/>
  <c r="G12" i="4" s="1"/>
  <c r="D12" i="4"/>
  <c r="U11" i="4"/>
  <c r="P11" i="4"/>
  <c r="J11" i="4"/>
  <c r="G11" i="4"/>
  <c r="E11" i="4"/>
  <c r="D11" i="4"/>
  <c r="U10" i="4"/>
  <c r="P10" i="4"/>
  <c r="J10" i="4"/>
  <c r="E10" i="4"/>
  <c r="G10" i="4" s="1"/>
  <c r="D10" i="4"/>
  <c r="U9" i="4"/>
  <c r="P9" i="4"/>
  <c r="J9" i="4"/>
  <c r="G9" i="4"/>
  <c r="E9" i="4"/>
  <c r="D9" i="4"/>
  <c r="U8" i="4"/>
  <c r="P8" i="4"/>
  <c r="J8" i="4"/>
  <c r="E8" i="4"/>
  <c r="E39" i="4" s="1"/>
  <c r="G39" i="4" s="1"/>
  <c r="K42" i="3"/>
  <c r="F42" i="3"/>
  <c r="B42" i="3"/>
  <c r="O39" i="3"/>
  <c r="N39" i="3"/>
  <c r="M39" i="3"/>
  <c r="L39" i="3"/>
  <c r="J39" i="3"/>
  <c r="I39" i="3"/>
  <c r="G39" i="3"/>
  <c r="H39" i="3"/>
  <c r="C39" i="3"/>
  <c r="D39" i="3" s="1"/>
  <c r="M38" i="3"/>
  <c r="H38" i="3"/>
  <c r="D38" i="3"/>
  <c r="M37" i="3"/>
  <c r="H37" i="3"/>
  <c r="D37" i="3"/>
  <c r="M36" i="3"/>
  <c r="H36" i="3"/>
  <c r="D36" i="3"/>
  <c r="M35" i="3"/>
  <c r="H35" i="3"/>
  <c r="D35" i="3"/>
  <c r="M34" i="3"/>
  <c r="H34" i="3"/>
  <c r="D34" i="3"/>
  <c r="M33" i="3"/>
  <c r="H33" i="3"/>
  <c r="D33" i="3"/>
  <c r="M32" i="3"/>
  <c r="H32" i="3"/>
  <c r="D32" i="3"/>
  <c r="M31" i="3"/>
  <c r="H31" i="3"/>
  <c r="D31" i="3"/>
  <c r="M30" i="3"/>
  <c r="H30" i="3"/>
  <c r="D30" i="3"/>
  <c r="M29" i="3"/>
  <c r="H29" i="3"/>
  <c r="D29" i="3"/>
  <c r="M28" i="3"/>
  <c r="H28" i="3"/>
  <c r="D28" i="3"/>
  <c r="M27" i="3"/>
  <c r="H27" i="3"/>
  <c r="D27" i="3"/>
  <c r="M26" i="3"/>
  <c r="H26" i="3"/>
  <c r="D26" i="3"/>
  <c r="M25" i="3"/>
  <c r="H25" i="3"/>
  <c r="D25" i="3"/>
  <c r="M24" i="3"/>
  <c r="H24" i="3"/>
  <c r="D24" i="3"/>
  <c r="M23" i="3"/>
  <c r="H23" i="3"/>
  <c r="D23" i="3"/>
  <c r="M22" i="3"/>
  <c r="H22" i="3"/>
  <c r="D22" i="3"/>
  <c r="M21" i="3"/>
  <c r="H21" i="3"/>
  <c r="D21" i="3"/>
  <c r="M20" i="3"/>
  <c r="H20" i="3"/>
  <c r="D20" i="3"/>
  <c r="M19" i="3"/>
  <c r="H19" i="3"/>
  <c r="D19" i="3"/>
  <c r="M18" i="3"/>
  <c r="H18" i="3"/>
  <c r="D18" i="3"/>
  <c r="M17" i="3"/>
  <c r="H17" i="3"/>
  <c r="D17" i="3"/>
  <c r="M16" i="3"/>
  <c r="H16" i="3"/>
  <c r="D16" i="3"/>
  <c r="M15" i="3"/>
  <c r="H15" i="3"/>
  <c r="D15" i="3"/>
  <c r="M14" i="3"/>
  <c r="H14" i="3"/>
  <c r="D14" i="3"/>
  <c r="M13" i="3"/>
  <c r="H13" i="3"/>
  <c r="D13" i="3"/>
  <c r="M12" i="3"/>
  <c r="H12" i="3"/>
  <c r="D12" i="3"/>
  <c r="M11" i="3"/>
  <c r="H11" i="3"/>
  <c r="D11" i="3"/>
  <c r="M10" i="3"/>
  <c r="H10" i="3"/>
  <c r="D10" i="3"/>
  <c r="M9" i="3"/>
  <c r="H9" i="3"/>
  <c r="D9" i="3"/>
  <c r="M8" i="3"/>
  <c r="H8" i="3"/>
  <c r="D8" i="3"/>
  <c r="AJ9" i="1" l="1"/>
  <c r="AD10" i="1"/>
  <c r="T11" i="1"/>
  <c r="V12" i="1"/>
  <c r="U15" i="1"/>
  <c r="AR15" i="1" s="1"/>
  <c r="AD16" i="1"/>
  <c r="F16" i="1" s="1"/>
  <c r="T19" i="1"/>
  <c r="U23" i="1"/>
  <c r="AR23" i="1" s="1"/>
  <c r="F32" i="1"/>
  <c r="V32" i="1"/>
  <c r="AD37" i="1"/>
  <c r="V17" i="1"/>
  <c r="AD29" i="1"/>
  <c r="T32" i="1"/>
  <c r="U36" i="1"/>
  <c r="AR36" i="1" s="1"/>
  <c r="T36" i="1"/>
  <c r="V10" i="1"/>
  <c r="AD12" i="1"/>
  <c r="F12" i="1" s="1"/>
  <c r="AJ15" i="1"/>
  <c r="U17" i="1"/>
  <c r="AR17" i="1" s="1"/>
  <c r="AD18" i="1"/>
  <c r="AJ23" i="1"/>
  <c r="V24" i="1"/>
  <c r="AD25" i="1"/>
  <c r="AJ29" i="1"/>
  <c r="V30" i="1"/>
  <c r="AD31" i="1"/>
  <c r="AJ33" i="1"/>
  <c r="AJ35" i="1"/>
  <c r="V37" i="1"/>
  <c r="O43" i="1"/>
  <c r="Y38" i="1"/>
  <c r="V9" i="1"/>
  <c r="T17" i="1"/>
  <c r="V18" i="1"/>
  <c r="V22" i="1"/>
  <c r="AJ22" i="1"/>
  <c r="AJ26" i="1"/>
  <c r="V36" i="1"/>
  <c r="P38" i="1"/>
  <c r="T8" i="1"/>
  <c r="AJ8" i="1"/>
  <c r="AJ10" i="1"/>
  <c r="AJ12" i="1"/>
  <c r="AD15" i="1"/>
  <c r="AJ16" i="1"/>
  <c r="U18" i="1"/>
  <c r="AR18" i="1" s="1"/>
  <c r="U22" i="1"/>
  <c r="AR22" i="1" s="1"/>
  <c r="AD23" i="1"/>
  <c r="AD24" i="1"/>
  <c r="F24" i="1" s="1"/>
  <c r="L24" i="1" s="1"/>
  <c r="U25" i="1"/>
  <c r="AR25" i="1" s="1"/>
  <c r="T25" i="1"/>
  <c r="U26" i="1"/>
  <c r="AR26" i="1" s="1"/>
  <c r="AJ28" i="1"/>
  <c r="AD30" i="1"/>
  <c r="F30" i="1" s="1"/>
  <c r="L30" i="1" s="1"/>
  <c r="U31" i="1"/>
  <c r="AR31" i="1" s="1"/>
  <c r="T31" i="1"/>
  <c r="L33" i="1"/>
  <c r="AD33" i="1"/>
  <c r="D38" i="1"/>
  <c r="U16" i="1"/>
  <c r="AR16" i="1" s="1"/>
  <c r="AD22" i="1"/>
  <c r="F22" i="1" s="1"/>
  <c r="L22" i="1" s="1"/>
  <c r="H38" i="1"/>
  <c r="AP38" i="1"/>
  <c r="AQ38" i="1" s="1"/>
  <c r="V25" i="1"/>
  <c r="AD26" i="1"/>
  <c r="F26" i="1" s="1"/>
  <c r="V31" i="1"/>
  <c r="AJ32" i="1"/>
  <c r="AD36" i="1"/>
  <c r="F36" i="1" s="1"/>
  <c r="E38" i="1"/>
  <c r="AN38" i="1"/>
  <c r="V15" i="1"/>
  <c r="AS15" i="1"/>
  <c r="U10" i="1"/>
  <c r="AR10" i="1" s="1"/>
  <c r="U8" i="1"/>
  <c r="I38" i="1"/>
  <c r="U12" i="1"/>
  <c r="AR12" i="1" s="1"/>
  <c r="L12" i="1"/>
  <c r="AI38" i="1"/>
  <c r="AJ7" i="1"/>
  <c r="AJ38" i="1" s="1"/>
  <c r="F8" i="1"/>
  <c r="AD11" i="1"/>
  <c r="F11" i="1" s="1"/>
  <c r="AJ13" i="1"/>
  <c r="AH38" i="1"/>
  <c r="BH38" i="1"/>
  <c r="AB38" i="1"/>
  <c r="AD9" i="1"/>
  <c r="F9" i="1" s="1"/>
  <c r="F10" i="1"/>
  <c r="V11" i="1"/>
  <c r="T15" i="1"/>
  <c r="O38" i="1"/>
  <c r="F19" i="1"/>
  <c r="U19" i="1"/>
  <c r="AR19" i="1" s="1"/>
  <c r="AQ24" i="1"/>
  <c r="F37" i="1"/>
  <c r="U37" i="1"/>
  <c r="AR37" i="1" s="1"/>
  <c r="AA38" i="1"/>
  <c r="AA40" i="1" s="1"/>
  <c r="F17" i="1"/>
  <c r="Q38" i="1"/>
  <c r="K38" i="1"/>
  <c r="AS38" i="1" s="1"/>
  <c r="N38" i="1"/>
  <c r="F23" i="1"/>
  <c r="F29" i="1"/>
  <c r="F33" i="1"/>
  <c r="Y40" i="1"/>
  <c r="AV38" i="1"/>
  <c r="BA38" i="1"/>
  <c r="BE38" i="1"/>
  <c r="X40" i="1"/>
  <c r="Q43" i="1"/>
  <c r="F18" i="1"/>
  <c r="J43" i="1"/>
  <c r="J38" i="1"/>
  <c r="S38" i="1"/>
  <c r="R38" i="1"/>
  <c r="H43" i="1"/>
  <c r="AC38" i="1"/>
  <c r="AJ14" i="1"/>
  <c r="F15" i="1"/>
  <c r="V16" i="1"/>
  <c r="AJ18" i="1"/>
  <c r="T23" i="1"/>
  <c r="F25" i="1"/>
  <c r="V26" i="1"/>
  <c r="AJ27" i="1"/>
  <c r="T29" i="1"/>
  <c r="F31" i="1"/>
  <c r="T33" i="1"/>
  <c r="AJ36" i="1"/>
  <c r="L16" i="1"/>
  <c r="L26" i="1"/>
  <c r="L32" i="1"/>
  <c r="L36" i="1"/>
  <c r="B14" i="2"/>
  <c r="B30" i="2"/>
  <c r="B32" i="2"/>
  <c r="B25" i="2"/>
  <c r="N28" i="2"/>
  <c r="Z39" i="2"/>
  <c r="D39" i="2"/>
  <c r="G39" i="2" s="1"/>
  <c r="B10" i="2"/>
  <c r="B12" i="2"/>
  <c r="O9" i="2"/>
  <c r="B16" i="2"/>
  <c r="O18" i="2"/>
  <c r="N22" i="2"/>
  <c r="O24" i="2"/>
  <c r="O26" i="2"/>
  <c r="B26" i="2"/>
  <c r="O31" i="2"/>
  <c r="O34" i="2"/>
  <c r="B36" i="2"/>
  <c r="N38" i="2"/>
  <c r="J39" i="2"/>
  <c r="N10" i="2"/>
  <c r="G10" i="2"/>
  <c r="O12" i="2"/>
  <c r="O14" i="2"/>
  <c r="O16" i="2"/>
  <c r="O20" i="2"/>
  <c r="B22" i="2"/>
  <c r="N26" i="2"/>
  <c r="G26" i="2"/>
  <c r="B29" i="2"/>
  <c r="O30" i="2"/>
  <c r="O32" i="2"/>
  <c r="O36" i="2"/>
  <c r="O38" i="2"/>
  <c r="R39" i="2"/>
  <c r="R40" i="2" s="1"/>
  <c r="N12" i="2"/>
  <c r="B13" i="2"/>
  <c r="O15" i="2"/>
  <c r="N16" i="2"/>
  <c r="B17" i="2"/>
  <c r="B18" i="2"/>
  <c r="N20" i="2"/>
  <c r="B21" i="2"/>
  <c r="O22" i="2"/>
  <c r="O23" i="2"/>
  <c r="B24" i="2"/>
  <c r="B28" i="2"/>
  <c r="N32" i="2"/>
  <c r="B34" i="2"/>
  <c r="N36" i="2"/>
  <c r="B37" i="2"/>
  <c r="C42" i="2"/>
  <c r="H39" i="2"/>
  <c r="L39" i="2"/>
  <c r="G18" i="2"/>
  <c r="O19" i="2"/>
  <c r="B33" i="2"/>
  <c r="O35" i="2"/>
  <c r="H40" i="2"/>
  <c r="O11" i="2"/>
  <c r="G11" i="2"/>
  <c r="G29" i="2"/>
  <c r="O29" i="2"/>
  <c r="E39" i="2"/>
  <c r="E42" i="2"/>
  <c r="K39" i="2"/>
  <c r="M39" i="2"/>
  <c r="O8" i="2"/>
  <c r="G13" i="2"/>
  <c r="O13" i="2"/>
  <c r="N14" i="2"/>
  <c r="N30" i="2"/>
  <c r="F39" i="2"/>
  <c r="B8" i="2"/>
  <c r="B9" i="2"/>
  <c r="B11" i="2"/>
  <c r="G21" i="2"/>
  <c r="O21" i="2"/>
  <c r="B23" i="2"/>
  <c r="G33" i="2"/>
  <c r="O33" i="2"/>
  <c r="B35" i="2"/>
  <c r="G37" i="2"/>
  <c r="O37" i="2"/>
  <c r="C39" i="2"/>
  <c r="G8" i="2"/>
  <c r="I39" i="2"/>
  <c r="C40" i="2"/>
  <c r="G9" i="2"/>
  <c r="N9" i="2"/>
  <c r="G17" i="2"/>
  <c r="O17" i="2"/>
  <c r="G25" i="2"/>
  <c r="O25" i="2"/>
  <c r="B31" i="2"/>
  <c r="G15" i="2"/>
  <c r="G19" i="2"/>
  <c r="G23" i="2"/>
  <c r="G27" i="2"/>
  <c r="G31" i="2"/>
  <c r="G35" i="2"/>
  <c r="V39" i="2"/>
  <c r="G8" i="4"/>
  <c r="T38" i="1" l="1"/>
  <c r="T43" i="1"/>
  <c r="V38" i="1"/>
  <c r="L11" i="1"/>
  <c r="AR8" i="1"/>
  <c r="U38" i="1"/>
  <c r="AR38" i="1" s="1"/>
  <c r="L10" i="1"/>
  <c r="AD38" i="1"/>
  <c r="AD40" i="1" s="1"/>
  <c r="L31" i="1"/>
  <c r="L25" i="1"/>
  <c r="L23" i="1"/>
  <c r="F38" i="1"/>
  <c r="L18" i="1"/>
  <c r="L15" i="1"/>
  <c r="L29" i="1"/>
  <c r="L9" i="1"/>
  <c r="L17" i="1"/>
  <c r="L19" i="1"/>
  <c r="L8" i="1"/>
  <c r="N40" i="1"/>
  <c r="N39" i="2"/>
  <c r="N42" i="2"/>
  <c r="B39" i="2"/>
  <c r="O39" i="2"/>
  <c r="F40" i="1" l="1"/>
  <c r="AM40" i="1" s="1"/>
  <c r="L38" i="1"/>
  <c r="B40" i="2"/>
  <c r="U40" i="2" s="1"/>
  <c r="AJ23" i="10" l="1"/>
  <c r="AJ22" i="10"/>
  <c r="AJ19" i="10"/>
  <c r="AJ18" i="10"/>
  <c r="AJ15" i="10"/>
  <c r="AJ14" i="10"/>
  <c r="AJ12" i="10"/>
  <c r="AJ11" i="10"/>
  <c r="F10" i="10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N103" i="5"/>
  <c r="M103" i="5"/>
  <c r="J103" i="5"/>
  <c r="I103" i="5"/>
  <c r="H103" i="5"/>
  <c r="G103" i="5"/>
  <c r="D103" i="5"/>
  <c r="C103" i="5"/>
  <c r="B103" i="5"/>
  <c r="L99" i="5"/>
  <c r="L103" i="5" s="1"/>
  <c r="K99" i="5"/>
  <c r="K103" i="5" s="1"/>
  <c r="F99" i="5"/>
  <c r="E99" i="5"/>
  <c r="F98" i="5"/>
  <c r="E98" i="5"/>
  <c r="F97" i="5"/>
  <c r="F103" i="5" s="1"/>
  <c r="E97" i="5"/>
  <c r="E103" i="5" s="1"/>
  <c r="N93" i="5"/>
  <c r="J93" i="5"/>
  <c r="I93" i="5"/>
  <c r="H93" i="5"/>
  <c r="G93" i="5"/>
  <c r="E93" i="5"/>
  <c r="D93" i="5"/>
  <c r="C93" i="5"/>
  <c r="B93" i="5"/>
  <c r="L91" i="5"/>
  <c r="K91" i="5"/>
  <c r="O91" i="5" s="1"/>
  <c r="L90" i="5"/>
  <c r="K90" i="5"/>
  <c r="O90" i="5" s="1"/>
  <c r="L89" i="5"/>
  <c r="K89" i="5"/>
  <c r="O89" i="5" s="1"/>
  <c r="F89" i="5"/>
  <c r="L88" i="5"/>
  <c r="K88" i="5"/>
  <c r="O88" i="5" s="1"/>
  <c r="F88" i="5"/>
  <c r="N84" i="5"/>
  <c r="J84" i="5"/>
  <c r="I84" i="5"/>
  <c r="H84" i="5"/>
  <c r="G84" i="5"/>
  <c r="F84" i="5"/>
  <c r="E84" i="5"/>
  <c r="D84" i="5"/>
  <c r="C84" i="5"/>
  <c r="B84" i="5"/>
  <c r="L82" i="5"/>
  <c r="K82" i="5"/>
  <c r="O82" i="5" s="1"/>
  <c r="L81" i="5"/>
  <c r="K81" i="5"/>
  <c r="O81" i="5" s="1"/>
  <c r="L80" i="5"/>
  <c r="K80" i="5"/>
  <c r="O80" i="5" s="1"/>
  <c r="L79" i="5"/>
  <c r="K79" i="5"/>
  <c r="N75" i="5"/>
  <c r="J75" i="5"/>
  <c r="I75" i="5"/>
  <c r="H75" i="5"/>
  <c r="G75" i="5"/>
  <c r="F75" i="5"/>
  <c r="E75" i="5"/>
  <c r="D75" i="5"/>
  <c r="C75" i="5"/>
  <c r="B75" i="5"/>
  <c r="L73" i="5"/>
  <c r="K73" i="5"/>
  <c r="L72" i="5"/>
  <c r="K72" i="5"/>
  <c r="L71" i="5"/>
  <c r="K71" i="5"/>
  <c r="L70" i="5"/>
  <c r="K70" i="5"/>
  <c r="L69" i="5"/>
  <c r="K69" i="5"/>
  <c r="N65" i="5"/>
  <c r="J65" i="5"/>
  <c r="I65" i="5"/>
  <c r="H65" i="5"/>
  <c r="G65" i="5"/>
  <c r="F65" i="5"/>
  <c r="E65" i="5"/>
  <c r="D65" i="5"/>
  <c r="C65" i="5"/>
  <c r="B65" i="5"/>
  <c r="L63" i="5"/>
  <c r="K63" i="5"/>
  <c r="O63" i="5" s="1"/>
  <c r="L62" i="5"/>
  <c r="K62" i="5"/>
  <c r="O62" i="5" s="1"/>
  <c r="L61" i="5"/>
  <c r="K61" i="5"/>
  <c r="O61" i="5" s="1"/>
  <c r="L60" i="5"/>
  <c r="K60" i="5"/>
  <c r="N56" i="5"/>
  <c r="J56" i="5"/>
  <c r="I56" i="5"/>
  <c r="H56" i="5"/>
  <c r="G56" i="5"/>
  <c r="F56" i="5"/>
  <c r="E56" i="5"/>
  <c r="D56" i="5"/>
  <c r="C56" i="5"/>
  <c r="B56" i="5"/>
  <c r="L54" i="5"/>
  <c r="O54" i="5" s="1"/>
  <c r="K54" i="5"/>
  <c r="L53" i="5"/>
  <c r="K53" i="5"/>
  <c r="L52" i="5"/>
  <c r="K52" i="5"/>
  <c r="L51" i="5"/>
  <c r="K51" i="5"/>
  <c r="L50" i="5"/>
  <c r="K50" i="5"/>
  <c r="N46" i="5"/>
  <c r="J46" i="5"/>
  <c r="I46" i="5"/>
  <c r="H46" i="5"/>
  <c r="G46" i="5"/>
  <c r="F46" i="5"/>
  <c r="E46" i="5"/>
  <c r="D46" i="5"/>
  <c r="C46" i="5"/>
  <c r="B46" i="5"/>
  <c r="L44" i="5"/>
  <c r="K44" i="5"/>
  <c r="O44" i="5" s="1"/>
  <c r="L43" i="5"/>
  <c r="K43" i="5"/>
  <c r="O43" i="5" s="1"/>
  <c r="L42" i="5"/>
  <c r="K42" i="5"/>
  <c r="O42" i="5" s="1"/>
  <c r="L41" i="5"/>
  <c r="K41" i="5"/>
  <c r="N37" i="5"/>
  <c r="J37" i="5"/>
  <c r="I37" i="5"/>
  <c r="H37" i="5"/>
  <c r="G37" i="5"/>
  <c r="F37" i="5"/>
  <c r="E37" i="5"/>
  <c r="D37" i="5"/>
  <c r="C37" i="5"/>
  <c r="B37" i="5"/>
  <c r="L35" i="5"/>
  <c r="K35" i="5"/>
  <c r="L34" i="5"/>
  <c r="K34" i="5"/>
  <c r="O34" i="5" s="1"/>
  <c r="L33" i="5"/>
  <c r="K33" i="5"/>
  <c r="O33" i="5" s="1"/>
  <c r="L32" i="5"/>
  <c r="K32" i="5"/>
  <c r="N28" i="5"/>
  <c r="J28" i="5"/>
  <c r="I28" i="5"/>
  <c r="H28" i="5"/>
  <c r="G28" i="5"/>
  <c r="F28" i="5"/>
  <c r="E28" i="5"/>
  <c r="D28" i="5"/>
  <c r="C28" i="5"/>
  <c r="B28" i="5"/>
  <c r="L26" i="5"/>
  <c r="K26" i="5"/>
  <c r="O26" i="5" s="1"/>
  <c r="L25" i="5"/>
  <c r="K25" i="5"/>
  <c r="L24" i="5"/>
  <c r="K24" i="5"/>
  <c r="O24" i="5" s="1"/>
  <c r="L23" i="5"/>
  <c r="K23" i="5"/>
  <c r="O23" i="5" s="1"/>
  <c r="L22" i="5"/>
  <c r="K22" i="5"/>
  <c r="O22" i="5" s="1"/>
  <c r="N18" i="5"/>
  <c r="J18" i="5"/>
  <c r="I18" i="5"/>
  <c r="H18" i="5"/>
  <c r="G18" i="5"/>
  <c r="E18" i="5"/>
  <c r="D18" i="5"/>
  <c r="C18" i="5"/>
  <c r="B18" i="5"/>
  <c r="L16" i="5"/>
  <c r="K16" i="5"/>
  <c r="O16" i="5" s="1"/>
  <c r="L15" i="5"/>
  <c r="K15" i="5"/>
  <c r="L14" i="5"/>
  <c r="K14" i="5"/>
  <c r="L13" i="5"/>
  <c r="K13" i="5"/>
  <c r="O13" i="5" s="1"/>
  <c r="N9" i="5"/>
  <c r="J9" i="5"/>
  <c r="I9" i="5"/>
  <c r="H9" i="5"/>
  <c r="G9" i="5"/>
  <c r="E9" i="5"/>
  <c r="D9" i="5"/>
  <c r="C9" i="5"/>
  <c r="B9" i="5"/>
  <c r="L7" i="5"/>
  <c r="K7" i="5"/>
  <c r="L6" i="5"/>
  <c r="K6" i="5"/>
  <c r="L5" i="5"/>
  <c r="K5" i="5"/>
  <c r="L4" i="5"/>
  <c r="K4" i="5"/>
  <c r="N143" i="9"/>
  <c r="J143" i="9"/>
  <c r="I143" i="9"/>
  <c r="H143" i="9"/>
  <c r="G143" i="9"/>
  <c r="D143" i="9"/>
  <c r="C143" i="9"/>
  <c r="B143" i="9"/>
  <c r="L141" i="9"/>
  <c r="K141" i="9"/>
  <c r="O141" i="9" s="1"/>
  <c r="F141" i="9"/>
  <c r="E141" i="9"/>
  <c r="L140" i="9"/>
  <c r="K140" i="9"/>
  <c r="F140" i="9"/>
  <c r="E140" i="9"/>
  <c r="L139" i="9"/>
  <c r="K139" i="9"/>
  <c r="F139" i="9"/>
  <c r="E139" i="9"/>
  <c r="L138" i="9"/>
  <c r="L143" i="9" s="1"/>
  <c r="K138" i="9"/>
  <c r="F138" i="9"/>
  <c r="F143" i="9" s="1"/>
  <c r="E138" i="9"/>
  <c r="E143" i="9" s="1"/>
  <c r="N131" i="9"/>
  <c r="J131" i="9"/>
  <c r="I131" i="9"/>
  <c r="H131" i="9"/>
  <c r="G131" i="9"/>
  <c r="F131" i="9"/>
  <c r="E131" i="9"/>
  <c r="D131" i="9"/>
  <c r="C131" i="9"/>
  <c r="B131" i="9"/>
  <c r="L127" i="9"/>
  <c r="K127" i="9"/>
  <c r="L125" i="9"/>
  <c r="K125" i="9"/>
  <c r="N121" i="9"/>
  <c r="J121" i="9"/>
  <c r="I121" i="9"/>
  <c r="H121" i="9"/>
  <c r="G121" i="9"/>
  <c r="D121" i="9"/>
  <c r="C121" i="9"/>
  <c r="B121" i="9"/>
  <c r="L119" i="9"/>
  <c r="K119" i="9"/>
  <c r="O119" i="9" s="1"/>
  <c r="F119" i="9"/>
  <c r="E119" i="9"/>
  <c r="L118" i="9"/>
  <c r="K118" i="9"/>
  <c r="F118" i="9"/>
  <c r="E118" i="9"/>
  <c r="L117" i="9"/>
  <c r="K117" i="9"/>
  <c r="F117" i="9"/>
  <c r="E117" i="9"/>
  <c r="L116" i="9"/>
  <c r="K116" i="9"/>
  <c r="F116" i="9"/>
  <c r="E116" i="9"/>
  <c r="N112" i="9"/>
  <c r="J112" i="9"/>
  <c r="I112" i="9"/>
  <c r="H112" i="9"/>
  <c r="G112" i="9"/>
  <c r="F112" i="9"/>
  <c r="E112" i="9"/>
  <c r="D112" i="9"/>
  <c r="C112" i="9"/>
  <c r="B112" i="9"/>
  <c r="L110" i="9"/>
  <c r="K110" i="9"/>
  <c r="L109" i="9"/>
  <c r="K109" i="9"/>
  <c r="L108" i="9"/>
  <c r="K108" i="9"/>
  <c r="L107" i="9"/>
  <c r="K107" i="9"/>
  <c r="N103" i="9"/>
  <c r="J103" i="9"/>
  <c r="I103" i="9"/>
  <c r="H103" i="9"/>
  <c r="G103" i="9"/>
  <c r="F103" i="9"/>
  <c r="E103" i="9"/>
  <c r="D103" i="9"/>
  <c r="C103" i="9"/>
  <c r="B103" i="9"/>
  <c r="L101" i="9"/>
  <c r="K101" i="9"/>
  <c r="L100" i="9"/>
  <c r="K100" i="9"/>
  <c r="L99" i="9"/>
  <c r="K99" i="9"/>
  <c r="L98" i="9"/>
  <c r="K98" i="9"/>
  <c r="L97" i="9"/>
  <c r="K97" i="9"/>
  <c r="N93" i="9"/>
  <c r="J93" i="9"/>
  <c r="I93" i="9"/>
  <c r="H93" i="9"/>
  <c r="G93" i="9"/>
  <c r="F93" i="9"/>
  <c r="E93" i="9"/>
  <c r="D93" i="9"/>
  <c r="C93" i="9"/>
  <c r="B93" i="9"/>
  <c r="L91" i="9"/>
  <c r="K91" i="9"/>
  <c r="L90" i="9"/>
  <c r="K90" i="9"/>
  <c r="L89" i="9"/>
  <c r="K89" i="9"/>
  <c r="L88" i="9"/>
  <c r="K88" i="9"/>
  <c r="N84" i="9"/>
  <c r="J84" i="9"/>
  <c r="I84" i="9"/>
  <c r="H84" i="9"/>
  <c r="G84" i="9"/>
  <c r="F84" i="9"/>
  <c r="E84" i="9"/>
  <c r="D84" i="9"/>
  <c r="C84" i="9"/>
  <c r="B84" i="9"/>
  <c r="L82" i="9"/>
  <c r="K82" i="9"/>
  <c r="O82" i="9" s="1"/>
  <c r="L81" i="9"/>
  <c r="K81" i="9"/>
  <c r="O81" i="9" s="1"/>
  <c r="L80" i="9"/>
  <c r="K80" i="9"/>
  <c r="O80" i="9" s="1"/>
  <c r="L79" i="9"/>
  <c r="K79" i="9"/>
  <c r="O79" i="9" s="1"/>
  <c r="N75" i="9"/>
  <c r="J75" i="9"/>
  <c r="I75" i="9"/>
  <c r="H75" i="9"/>
  <c r="G75" i="9"/>
  <c r="F75" i="9"/>
  <c r="E75" i="9"/>
  <c r="D75" i="9"/>
  <c r="C75" i="9"/>
  <c r="B75" i="9"/>
  <c r="L73" i="9"/>
  <c r="K73" i="9"/>
  <c r="L72" i="9"/>
  <c r="K72" i="9"/>
  <c r="L71" i="9"/>
  <c r="K71" i="9"/>
  <c r="L70" i="9"/>
  <c r="K70" i="9"/>
  <c r="L69" i="9"/>
  <c r="K69" i="9"/>
  <c r="N65" i="9"/>
  <c r="J65" i="9"/>
  <c r="I65" i="9"/>
  <c r="H65" i="9"/>
  <c r="G65" i="9"/>
  <c r="F65" i="9"/>
  <c r="E65" i="9"/>
  <c r="D65" i="9"/>
  <c r="C65" i="9"/>
  <c r="B65" i="9"/>
  <c r="L63" i="9"/>
  <c r="K63" i="9"/>
  <c r="O63" i="9" s="1"/>
  <c r="L62" i="9"/>
  <c r="K62" i="9"/>
  <c r="O62" i="9" s="1"/>
  <c r="L61" i="9"/>
  <c r="K61" i="9"/>
  <c r="O61" i="9" s="1"/>
  <c r="L60" i="9"/>
  <c r="K60" i="9"/>
  <c r="N56" i="9"/>
  <c r="J56" i="9"/>
  <c r="I56" i="9"/>
  <c r="H56" i="9"/>
  <c r="G56" i="9"/>
  <c r="F56" i="9"/>
  <c r="E56" i="9"/>
  <c r="D56" i="9"/>
  <c r="C56" i="9"/>
  <c r="B56" i="9"/>
  <c r="L54" i="9"/>
  <c r="K54" i="9"/>
  <c r="L53" i="9"/>
  <c r="K53" i="9"/>
  <c r="L52" i="9"/>
  <c r="K52" i="9"/>
  <c r="L51" i="9"/>
  <c r="K51" i="9"/>
  <c r="N47" i="9"/>
  <c r="J47" i="9"/>
  <c r="I47" i="9"/>
  <c r="H47" i="9"/>
  <c r="G47" i="9"/>
  <c r="E47" i="9"/>
  <c r="D47" i="9"/>
  <c r="C47" i="9"/>
  <c r="B47" i="9"/>
  <c r="L45" i="9"/>
  <c r="K45" i="9"/>
  <c r="O45" i="9" s="1"/>
  <c r="L44" i="9"/>
  <c r="K44" i="9"/>
  <c r="O44" i="9" s="1"/>
  <c r="L43" i="9"/>
  <c r="K43" i="9"/>
  <c r="O43" i="9" s="1"/>
  <c r="L42" i="9"/>
  <c r="K42" i="9"/>
  <c r="O42" i="9" s="1"/>
  <c r="L41" i="9"/>
  <c r="K41" i="9"/>
  <c r="N37" i="9"/>
  <c r="J37" i="9"/>
  <c r="I37" i="9"/>
  <c r="H37" i="9"/>
  <c r="G37" i="9"/>
  <c r="F37" i="9"/>
  <c r="E37" i="9"/>
  <c r="D37" i="9"/>
  <c r="C37" i="9"/>
  <c r="B37" i="9"/>
  <c r="L35" i="9"/>
  <c r="K35" i="9"/>
  <c r="L34" i="9"/>
  <c r="K34" i="9"/>
  <c r="L33" i="9"/>
  <c r="K33" i="9"/>
  <c r="L32" i="9"/>
  <c r="K32" i="9"/>
  <c r="O32" i="9" s="1"/>
  <c r="S28" i="9"/>
  <c r="Q28" i="9"/>
  <c r="P28" i="9"/>
  <c r="N28" i="9"/>
  <c r="J28" i="9"/>
  <c r="I28" i="9"/>
  <c r="H28" i="9"/>
  <c r="G28" i="9"/>
  <c r="E28" i="9"/>
  <c r="D28" i="9"/>
  <c r="C28" i="9"/>
  <c r="B28" i="9"/>
  <c r="L26" i="9"/>
  <c r="R26" i="9" s="1"/>
  <c r="K26" i="9"/>
  <c r="O26" i="9" s="1"/>
  <c r="L25" i="9"/>
  <c r="R25" i="9" s="1"/>
  <c r="K25" i="9"/>
  <c r="O25" i="9" s="1"/>
  <c r="L24" i="9"/>
  <c r="R24" i="9" s="1"/>
  <c r="K24" i="9"/>
  <c r="O24" i="9" s="1"/>
  <c r="L23" i="9"/>
  <c r="R23" i="9" s="1"/>
  <c r="K23" i="9"/>
  <c r="S19" i="9"/>
  <c r="Q19" i="9"/>
  <c r="P19" i="9"/>
  <c r="N19" i="9"/>
  <c r="J19" i="9"/>
  <c r="I19" i="9"/>
  <c r="H19" i="9"/>
  <c r="G19" i="9"/>
  <c r="C19" i="9"/>
  <c r="B19" i="9"/>
  <c r="L17" i="9"/>
  <c r="K17" i="9"/>
  <c r="O17" i="9" s="1"/>
  <c r="E17" i="9"/>
  <c r="L16" i="9"/>
  <c r="K16" i="9"/>
  <c r="O16" i="9" s="1"/>
  <c r="E16" i="9"/>
  <c r="L15" i="9"/>
  <c r="K15" i="9"/>
  <c r="O15" i="9" s="1"/>
  <c r="E15" i="9"/>
  <c r="L14" i="9"/>
  <c r="K14" i="9"/>
  <c r="E14" i="9"/>
  <c r="L13" i="9"/>
  <c r="K13" i="9"/>
  <c r="O13" i="9" s="1"/>
  <c r="E13" i="9"/>
  <c r="S9" i="9"/>
  <c r="Q9" i="9"/>
  <c r="P9" i="9"/>
  <c r="N9" i="9"/>
  <c r="J9" i="9"/>
  <c r="I9" i="9"/>
  <c r="H9" i="9"/>
  <c r="G9" i="9"/>
  <c r="C9" i="9"/>
  <c r="B9" i="9"/>
  <c r="L7" i="9"/>
  <c r="R7" i="9" s="1"/>
  <c r="K7" i="9"/>
  <c r="E7" i="9"/>
  <c r="L6" i="9"/>
  <c r="R6" i="9" s="1"/>
  <c r="K6" i="9"/>
  <c r="O6" i="9" s="1"/>
  <c r="E6" i="9"/>
  <c r="L5" i="9"/>
  <c r="K5" i="9"/>
  <c r="O5" i="9" s="1"/>
  <c r="E5" i="9"/>
  <c r="L4" i="9"/>
  <c r="R4" i="9" s="1"/>
  <c r="K4" i="9"/>
  <c r="O4" i="9" s="1"/>
  <c r="E4" i="9"/>
  <c r="O142" i="8"/>
  <c r="N142" i="8"/>
  <c r="M142" i="8"/>
  <c r="L142" i="8"/>
  <c r="K142" i="8"/>
  <c r="J142" i="8"/>
  <c r="I142" i="8"/>
  <c r="H142" i="8"/>
  <c r="G142" i="8"/>
  <c r="F142" i="8"/>
  <c r="E142" i="8"/>
  <c r="D142" i="8"/>
  <c r="C142" i="8"/>
  <c r="B142" i="8"/>
  <c r="N130" i="8"/>
  <c r="J130" i="8"/>
  <c r="I130" i="8"/>
  <c r="H130" i="8"/>
  <c r="G130" i="8"/>
  <c r="D130" i="8"/>
  <c r="C130" i="8"/>
  <c r="B130" i="8"/>
  <c r="L128" i="8"/>
  <c r="K128" i="8"/>
  <c r="O128" i="8" s="1"/>
  <c r="F128" i="8"/>
  <c r="E128" i="8"/>
  <c r="L127" i="8"/>
  <c r="K127" i="8"/>
  <c r="O127" i="8" s="1"/>
  <c r="L126" i="8"/>
  <c r="K126" i="8"/>
  <c r="O126" i="8" s="1"/>
  <c r="F126" i="8"/>
  <c r="E126" i="8"/>
  <c r="L125" i="8"/>
  <c r="K125" i="8"/>
  <c r="F125" i="8"/>
  <c r="E125" i="8"/>
  <c r="N121" i="8"/>
  <c r="J121" i="8"/>
  <c r="I121" i="8"/>
  <c r="H121" i="8"/>
  <c r="G121" i="8"/>
  <c r="F121" i="8"/>
  <c r="E121" i="8"/>
  <c r="D121" i="8"/>
  <c r="C121" i="8"/>
  <c r="B121" i="8"/>
  <c r="L119" i="8"/>
  <c r="K119" i="8"/>
  <c r="O119" i="8" s="1"/>
  <c r="F119" i="8"/>
  <c r="E119" i="8"/>
  <c r="L118" i="8"/>
  <c r="K118" i="8"/>
  <c r="O118" i="8" s="1"/>
  <c r="F118" i="8"/>
  <c r="E118" i="8"/>
  <c r="L117" i="8"/>
  <c r="K117" i="8"/>
  <c r="O117" i="8" s="1"/>
  <c r="L116" i="8"/>
  <c r="K116" i="8"/>
  <c r="O116" i="8" s="1"/>
  <c r="L115" i="8"/>
  <c r="K115" i="8"/>
  <c r="O115" i="8" s="1"/>
  <c r="N111" i="8"/>
  <c r="J111" i="8"/>
  <c r="I111" i="8"/>
  <c r="H111" i="8"/>
  <c r="G111" i="8"/>
  <c r="F111" i="8"/>
  <c r="E111" i="8"/>
  <c r="D111" i="8"/>
  <c r="C111" i="8"/>
  <c r="B111" i="8"/>
  <c r="L108" i="8"/>
  <c r="K108" i="8"/>
  <c r="O108" i="8" s="1"/>
  <c r="L106" i="8"/>
  <c r="K106" i="8"/>
  <c r="N102" i="8"/>
  <c r="J102" i="8"/>
  <c r="I102" i="8"/>
  <c r="H102" i="8"/>
  <c r="G102" i="8"/>
  <c r="F102" i="8"/>
  <c r="E102" i="8"/>
  <c r="D102" i="8"/>
  <c r="C102" i="8"/>
  <c r="B102" i="8"/>
  <c r="L100" i="8"/>
  <c r="K100" i="8"/>
  <c r="O100" i="8" s="1"/>
  <c r="L99" i="8"/>
  <c r="K99" i="8"/>
  <c r="L98" i="8"/>
  <c r="K98" i="8"/>
  <c r="O98" i="8" s="1"/>
  <c r="L97" i="8"/>
  <c r="K97" i="8"/>
  <c r="N93" i="8"/>
  <c r="J93" i="8"/>
  <c r="I93" i="8"/>
  <c r="H93" i="8"/>
  <c r="G93" i="8"/>
  <c r="F93" i="8"/>
  <c r="E93" i="8"/>
  <c r="D93" i="8"/>
  <c r="C93" i="8"/>
  <c r="B93" i="8"/>
  <c r="L91" i="8"/>
  <c r="K91" i="8"/>
  <c r="L90" i="8"/>
  <c r="K90" i="8"/>
  <c r="L89" i="8"/>
  <c r="K89" i="8"/>
  <c r="O89" i="8" s="1"/>
  <c r="L88" i="8"/>
  <c r="K88" i="8"/>
  <c r="L87" i="8"/>
  <c r="K87" i="8"/>
  <c r="N83" i="8"/>
  <c r="J83" i="8"/>
  <c r="I83" i="8"/>
  <c r="H83" i="8"/>
  <c r="G83" i="8"/>
  <c r="F83" i="8"/>
  <c r="E83" i="8"/>
  <c r="D83" i="8"/>
  <c r="C83" i="8"/>
  <c r="B83" i="8"/>
  <c r="L81" i="8"/>
  <c r="K81" i="8"/>
  <c r="L80" i="8"/>
  <c r="K80" i="8"/>
  <c r="O80" i="8" s="1"/>
  <c r="L79" i="8"/>
  <c r="K79" i="8"/>
  <c r="O79" i="8" s="1"/>
  <c r="L78" i="8"/>
  <c r="K78" i="8"/>
  <c r="O78" i="8" s="1"/>
  <c r="N74" i="8"/>
  <c r="J74" i="8"/>
  <c r="I74" i="8"/>
  <c r="H74" i="8"/>
  <c r="G74" i="8"/>
  <c r="F74" i="8"/>
  <c r="E74" i="8"/>
  <c r="D74" i="8"/>
  <c r="C74" i="8"/>
  <c r="B74" i="8"/>
  <c r="L72" i="8"/>
  <c r="K72" i="8"/>
  <c r="O72" i="8" s="1"/>
  <c r="L71" i="8"/>
  <c r="K71" i="8"/>
  <c r="L70" i="8"/>
  <c r="K70" i="8"/>
  <c r="L69" i="8"/>
  <c r="K69" i="8"/>
  <c r="O69" i="8" s="1"/>
  <c r="O68" i="8"/>
  <c r="M68" i="8"/>
  <c r="N64" i="8"/>
  <c r="J64" i="8"/>
  <c r="I64" i="8"/>
  <c r="H64" i="8"/>
  <c r="G64" i="8"/>
  <c r="F64" i="8"/>
  <c r="E64" i="8"/>
  <c r="D64" i="8"/>
  <c r="C64" i="8"/>
  <c r="B64" i="8"/>
  <c r="L62" i="8"/>
  <c r="K62" i="8"/>
  <c r="L61" i="8"/>
  <c r="K61" i="8"/>
  <c r="O61" i="8" s="1"/>
  <c r="L60" i="8"/>
  <c r="K60" i="8"/>
  <c r="L59" i="8"/>
  <c r="K59" i="8"/>
  <c r="N55" i="8"/>
  <c r="J55" i="8"/>
  <c r="I55" i="8"/>
  <c r="H55" i="8"/>
  <c r="G55" i="8"/>
  <c r="F55" i="8"/>
  <c r="E55" i="8"/>
  <c r="D55" i="8"/>
  <c r="C55" i="8"/>
  <c r="B55" i="8"/>
  <c r="L53" i="8"/>
  <c r="K53" i="8"/>
  <c r="O53" i="8" s="1"/>
  <c r="L52" i="8"/>
  <c r="K52" i="8"/>
  <c r="O52" i="8" s="1"/>
  <c r="L51" i="8"/>
  <c r="K51" i="8"/>
  <c r="O51" i="8" s="1"/>
  <c r="L50" i="8"/>
  <c r="K50" i="8"/>
  <c r="N46" i="8"/>
  <c r="J46" i="8"/>
  <c r="I46" i="8"/>
  <c r="H46" i="8"/>
  <c r="G46" i="8"/>
  <c r="F46" i="8"/>
  <c r="E46" i="8"/>
  <c r="D46" i="8"/>
  <c r="C46" i="8"/>
  <c r="B46" i="8"/>
  <c r="L44" i="8"/>
  <c r="K44" i="8"/>
  <c r="O44" i="8" s="1"/>
  <c r="L43" i="8"/>
  <c r="K43" i="8"/>
  <c r="L42" i="8"/>
  <c r="K42" i="8"/>
  <c r="L41" i="8"/>
  <c r="K41" i="8"/>
  <c r="O41" i="8" s="1"/>
  <c r="L40" i="8"/>
  <c r="K40" i="8"/>
  <c r="N36" i="8"/>
  <c r="J36" i="8"/>
  <c r="I36" i="8"/>
  <c r="H36" i="8"/>
  <c r="G36" i="8"/>
  <c r="F36" i="8"/>
  <c r="E36" i="8"/>
  <c r="D36" i="8"/>
  <c r="C36" i="8"/>
  <c r="B36" i="8"/>
  <c r="L34" i="8"/>
  <c r="K34" i="8"/>
  <c r="L33" i="8"/>
  <c r="K33" i="8"/>
  <c r="O33" i="8" s="1"/>
  <c r="L32" i="8"/>
  <c r="K32" i="8"/>
  <c r="L31" i="8"/>
  <c r="K31" i="8"/>
  <c r="O31" i="8" s="1"/>
  <c r="N27" i="8"/>
  <c r="J27" i="8"/>
  <c r="I27" i="8"/>
  <c r="H27" i="8"/>
  <c r="G27" i="8"/>
  <c r="C27" i="8"/>
  <c r="B27" i="8"/>
  <c r="L25" i="8"/>
  <c r="K25" i="8"/>
  <c r="E25" i="8"/>
  <c r="L24" i="8"/>
  <c r="K24" i="8"/>
  <c r="O24" i="8" s="1"/>
  <c r="E24" i="8"/>
  <c r="L23" i="8"/>
  <c r="K23" i="8"/>
  <c r="E23" i="8"/>
  <c r="S19" i="8"/>
  <c r="Q19" i="8"/>
  <c r="P19" i="8"/>
  <c r="N19" i="8"/>
  <c r="J19" i="8"/>
  <c r="I19" i="8"/>
  <c r="H19" i="8"/>
  <c r="G19" i="8"/>
  <c r="C19" i="8"/>
  <c r="B19" i="8"/>
  <c r="L17" i="8"/>
  <c r="K17" i="8"/>
  <c r="E17" i="8"/>
  <c r="L16" i="8"/>
  <c r="K16" i="8"/>
  <c r="O16" i="8" s="1"/>
  <c r="E16" i="8"/>
  <c r="L15" i="8"/>
  <c r="K15" i="8"/>
  <c r="E15" i="8"/>
  <c r="L14" i="8"/>
  <c r="K14" i="8"/>
  <c r="O14" i="8" s="1"/>
  <c r="E14" i="8"/>
  <c r="L13" i="8"/>
  <c r="K13" i="8"/>
  <c r="O13" i="8" s="1"/>
  <c r="E13" i="8"/>
  <c r="S9" i="8"/>
  <c r="Q9" i="8"/>
  <c r="P9" i="8"/>
  <c r="N9" i="8"/>
  <c r="J9" i="8"/>
  <c r="I9" i="8"/>
  <c r="H9" i="8"/>
  <c r="G9" i="8"/>
  <c r="C9" i="8"/>
  <c r="B9" i="8"/>
  <c r="L7" i="8"/>
  <c r="R7" i="8" s="1"/>
  <c r="K7" i="8"/>
  <c r="O7" i="8" s="1"/>
  <c r="E7" i="8"/>
  <c r="L6" i="8"/>
  <c r="K6" i="8"/>
  <c r="O6" i="8" s="1"/>
  <c r="E6" i="8"/>
  <c r="L5" i="8"/>
  <c r="R5" i="8" s="1"/>
  <c r="K5" i="8"/>
  <c r="O5" i="8" s="1"/>
  <c r="E5" i="8"/>
  <c r="L4" i="8"/>
  <c r="K4" i="8"/>
  <c r="O4" i="8" s="1"/>
  <c r="E4" i="8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N130" i="7"/>
  <c r="J130" i="7"/>
  <c r="I130" i="7"/>
  <c r="H130" i="7"/>
  <c r="G130" i="7"/>
  <c r="F130" i="7"/>
  <c r="E130" i="7"/>
  <c r="D130" i="7"/>
  <c r="C130" i="7"/>
  <c r="B130" i="7"/>
  <c r="L128" i="7"/>
  <c r="K128" i="7"/>
  <c r="O128" i="7" s="1"/>
  <c r="L127" i="7"/>
  <c r="K127" i="7"/>
  <c r="O127" i="7" s="1"/>
  <c r="L126" i="7"/>
  <c r="K126" i="7"/>
  <c r="N121" i="7"/>
  <c r="J121" i="7"/>
  <c r="I121" i="7"/>
  <c r="H121" i="7"/>
  <c r="G121" i="7"/>
  <c r="E121" i="7"/>
  <c r="D121" i="7"/>
  <c r="C121" i="7"/>
  <c r="B121" i="7"/>
  <c r="L119" i="7"/>
  <c r="K119" i="7"/>
  <c r="O119" i="7" s="1"/>
  <c r="F119" i="7"/>
  <c r="L118" i="7"/>
  <c r="K118" i="7"/>
  <c r="O118" i="7" s="1"/>
  <c r="F118" i="7"/>
  <c r="L117" i="7"/>
  <c r="K117" i="7"/>
  <c r="O117" i="7" s="1"/>
  <c r="F117" i="7"/>
  <c r="L116" i="7"/>
  <c r="K116" i="7"/>
  <c r="F116" i="7"/>
  <c r="N111" i="7"/>
  <c r="J111" i="7"/>
  <c r="I111" i="7"/>
  <c r="H111" i="7"/>
  <c r="G111" i="7"/>
  <c r="F111" i="7"/>
  <c r="E111" i="7"/>
  <c r="D111" i="7"/>
  <c r="C111" i="7"/>
  <c r="B111" i="7"/>
  <c r="L109" i="7"/>
  <c r="K109" i="7"/>
  <c r="O109" i="7" s="1"/>
  <c r="L108" i="7"/>
  <c r="K108" i="7"/>
  <c r="L107" i="7"/>
  <c r="K107" i="7"/>
  <c r="L106" i="7"/>
  <c r="K106" i="7"/>
  <c r="N102" i="7"/>
  <c r="J102" i="7"/>
  <c r="I102" i="7"/>
  <c r="H102" i="7"/>
  <c r="G102" i="7"/>
  <c r="F102" i="7"/>
  <c r="E102" i="7"/>
  <c r="D102" i="7"/>
  <c r="C102" i="7"/>
  <c r="B102" i="7"/>
  <c r="L100" i="7"/>
  <c r="K100" i="7"/>
  <c r="L99" i="7"/>
  <c r="K99" i="7"/>
  <c r="L98" i="7"/>
  <c r="K98" i="7"/>
  <c r="L97" i="7"/>
  <c r="K97" i="7"/>
  <c r="O97" i="7" s="1"/>
  <c r="N93" i="7"/>
  <c r="J93" i="7"/>
  <c r="I93" i="7"/>
  <c r="H93" i="7"/>
  <c r="G93" i="7"/>
  <c r="F93" i="7"/>
  <c r="E93" i="7"/>
  <c r="D93" i="7"/>
  <c r="C93" i="7"/>
  <c r="B93" i="7"/>
  <c r="L91" i="7"/>
  <c r="K91" i="7"/>
  <c r="L90" i="7"/>
  <c r="K90" i="7"/>
  <c r="L89" i="7"/>
  <c r="K89" i="7"/>
  <c r="O89" i="7" s="1"/>
  <c r="L88" i="7"/>
  <c r="K88" i="7"/>
  <c r="L87" i="7"/>
  <c r="K87" i="7"/>
  <c r="N83" i="7"/>
  <c r="J83" i="7"/>
  <c r="I83" i="7"/>
  <c r="H83" i="7"/>
  <c r="G83" i="7"/>
  <c r="F83" i="7"/>
  <c r="E83" i="7"/>
  <c r="D83" i="7"/>
  <c r="C83" i="7"/>
  <c r="B83" i="7"/>
  <c r="L81" i="7"/>
  <c r="K81" i="7"/>
  <c r="L80" i="7"/>
  <c r="K80" i="7"/>
  <c r="L79" i="7"/>
  <c r="K79" i="7"/>
  <c r="O79" i="7" s="1"/>
  <c r="L78" i="7"/>
  <c r="K78" i="7"/>
  <c r="O78" i="7" s="1"/>
  <c r="N74" i="7"/>
  <c r="J74" i="7"/>
  <c r="I74" i="7"/>
  <c r="H74" i="7"/>
  <c r="G74" i="7"/>
  <c r="F74" i="7"/>
  <c r="E74" i="7"/>
  <c r="D74" i="7"/>
  <c r="C74" i="7"/>
  <c r="B74" i="7"/>
  <c r="L72" i="7"/>
  <c r="K72" i="7"/>
  <c r="L71" i="7"/>
  <c r="K71" i="7"/>
  <c r="L70" i="7"/>
  <c r="K70" i="7"/>
  <c r="O70" i="7" s="1"/>
  <c r="L69" i="7"/>
  <c r="K69" i="7"/>
  <c r="N65" i="7"/>
  <c r="J65" i="7"/>
  <c r="I65" i="7"/>
  <c r="H65" i="7"/>
  <c r="G65" i="7"/>
  <c r="F65" i="7"/>
  <c r="E65" i="7"/>
  <c r="D65" i="7"/>
  <c r="C65" i="7"/>
  <c r="B65" i="7"/>
  <c r="L63" i="7"/>
  <c r="K63" i="7"/>
  <c r="L62" i="7"/>
  <c r="K62" i="7"/>
  <c r="L61" i="7"/>
  <c r="K61" i="7"/>
  <c r="L60" i="7"/>
  <c r="K60" i="7"/>
  <c r="L59" i="7"/>
  <c r="K59" i="7"/>
  <c r="N55" i="7"/>
  <c r="J55" i="7"/>
  <c r="I55" i="7"/>
  <c r="H55" i="7"/>
  <c r="G55" i="7"/>
  <c r="F55" i="7"/>
  <c r="E55" i="7"/>
  <c r="D55" i="7"/>
  <c r="C55" i="7"/>
  <c r="B55" i="7"/>
  <c r="L53" i="7"/>
  <c r="K53" i="7"/>
  <c r="L52" i="7"/>
  <c r="K52" i="7"/>
  <c r="L51" i="7"/>
  <c r="K51" i="7"/>
  <c r="O51" i="7" s="1"/>
  <c r="L50" i="7"/>
  <c r="K50" i="7"/>
  <c r="O50" i="7" s="1"/>
  <c r="N46" i="7"/>
  <c r="J46" i="7"/>
  <c r="I46" i="7"/>
  <c r="H46" i="7"/>
  <c r="G46" i="7"/>
  <c r="F46" i="7"/>
  <c r="E46" i="7"/>
  <c r="D46" i="7"/>
  <c r="C46" i="7"/>
  <c r="B46" i="7"/>
  <c r="L44" i="7"/>
  <c r="K44" i="7"/>
  <c r="L43" i="7"/>
  <c r="K43" i="7"/>
  <c r="O43" i="7" s="1"/>
  <c r="L42" i="7"/>
  <c r="K42" i="7"/>
  <c r="O42" i="7" s="1"/>
  <c r="L41" i="7"/>
  <c r="K41" i="7"/>
  <c r="O41" i="7" s="1"/>
  <c r="L40" i="7"/>
  <c r="K40" i="7"/>
  <c r="S36" i="7"/>
  <c r="Q36" i="7"/>
  <c r="P36" i="7"/>
  <c r="N36" i="7"/>
  <c r="J36" i="7"/>
  <c r="I36" i="7"/>
  <c r="H36" i="7"/>
  <c r="G36" i="7"/>
  <c r="F36" i="7"/>
  <c r="E36" i="7"/>
  <c r="D36" i="7"/>
  <c r="C36" i="7"/>
  <c r="B36" i="7"/>
  <c r="L34" i="7"/>
  <c r="K34" i="7"/>
  <c r="L33" i="7"/>
  <c r="K33" i="7"/>
  <c r="L32" i="7"/>
  <c r="K32" i="7"/>
  <c r="L31" i="7"/>
  <c r="R31" i="7" s="1"/>
  <c r="K31" i="7"/>
  <c r="S27" i="7"/>
  <c r="Q27" i="7"/>
  <c r="P27" i="7"/>
  <c r="N27" i="7"/>
  <c r="J27" i="7"/>
  <c r="I27" i="7"/>
  <c r="H27" i="7"/>
  <c r="G27" i="7"/>
  <c r="C27" i="7"/>
  <c r="B27" i="7"/>
  <c r="L25" i="7"/>
  <c r="K25" i="7"/>
  <c r="O25" i="7" s="1"/>
  <c r="E25" i="7"/>
  <c r="L24" i="7"/>
  <c r="K24" i="7"/>
  <c r="E24" i="7"/>
  <c r="L23" i="7"/>
  <c r="K23" i="7"/>
  <c r="E23" i="7"/>
  <c r="L22" i="7"/>
  <c r="K22" i="7"/>
  <c r="O22" i="7" s="1"/>
  <c r="E22" i="7"/>
  <c r="S18" i="7"/>
  <c r="Q18" i="7"/>
  <c r="P18" i="7"/>
  <c r="N18" i="7"/>
  <c r="I18" i="7"/>
  <c r="H18" i="7"/>
  <c r="G18" i="7"/>
  <c r="C18" i="7"/>
  <c r="B18" i="7"/>
  <c r="L16" i="7"/>
  <c r="K16" i="7"/>
  <c r="E16" i="7"/>
  <c r="J16" i="7" s="1"/>
  <c r="L15" i="7"/>
  <c r="K15" i="7"/>
  <c r="O15" i="7" s="1"/>
  <c r="E15" i="7"/>
  <c r="J15" i="7" s="1"/>
  <c r="L14" i="7"/>
  <c r="K14" i="7"/>
  <c r="O14" i="7" s="1"/>
  <c r="E14" i="7"/>
  <c r="J14" i="7" s="1"/>
  <c r="L13" i="7"/>
  <c r="K13" i="7"/>
  <c r="O13" i="7" s="1"/>
  <c r="E13" i="7"/>
  <c r="J13" i="7" s="1"/>
  <c r="S9" i="7"/>
  <c r="Q9" i="7"/>
  <c r="P9" i="7"/>
  <c r="N9" i="7"/>
  <c r="J9" i="7"/>
  <c r="I9" i="7"/>
  <c r="H9" i="7"/>
  <c r="G9" i="7"/>
  <c r="C9" i="7"/>
  <c r="B9" i="7"/>
  <c r="L7" i="7"/>
  <c r="K7" i="7"/>
  <c r="E7" i="7"/>
  <c r="L6" i="7"/>
  <c r="K6" i="7"/>
  <c r="O6" i="7" s="1"/>
  <c r="E6" i="7"/>
  <c r="L5" i="7"/>
  <c r="R5" i="7" s="1"/>
  <c r="K5" i="7"/>
  <c r="E5" i="7"/>
  <c r="L4" i="7"/>
  <c r="R4" i="7" s="1"/>
  <c r="K4" i="7"/>
  <c r="E4" i="7"/>
  <c r="N124" i="6"/>
  <c r="J124" i="6"/>
  <c r="I124" i="6"/>
  <c r="H124" i="6"/>
  <c r="G124" i="6"/>
  <c r="D124" i="6"/>
  <c r="C124" i="6"/>
  <c r="B124" i="6"/>
  <c r="L122" i="6"/>
  <c r="K122" i="6"/>
  <c r="O122" i="6" s="1"/>
  <c r="F122" i="6"/>
  <c r="E122" i="6"/>
  <c r="L121" i="6"/>
  <c r="K121" i="6"/>
  <c r="F121" i="6"/>
  <c r="E121" i="6"/>
  <c r="L120" i="6"/>
  <c r="K120" i="6"/>
  <c r="F120" i="6"/>
  <c r="E120" i="6"/>
  <c r="L119" i="6"/>
  <c r="K119" i="6"/>
  <c r="F119" i="6"/>
  <c r="E119" i="6"/>
  <c r="L118" i="6"/>
  <c r="K118" i="6"/>
  <c r="O118" i="6" s="1"/>
  <c r="F118" i="6"/>
  <c r="E118" i="6"/>
  <c r="N112" i="6"/>
  <c r="J112" i="6"/>
  <c r="I112" i="6"/>
  <c r="H112" i="6"/>
  <c r="G112" i="6"/>
  <c r="D112" i="6"/>
  <c r="C112" i="6"/>
  <c r="B112" i="6"/>
  <c r="L109" i="6"/>
  <c r="K109" i="6"/>
  <c r="O109" i="6" s="1"/>
  <c r="L108" i="6"/>
  <c r="K108" i="6"/>
  <c r="L107" i="6"/>
  <c r="K107" i="6"/>
  <c r="O107" i="6" s="1"/>
  <c r="F107" i="6"/>
  <c r="F112" i="6" s="1"/>
  <c r="E107" i="6"/>
  <c r="E112" i="6" s="1"/>
  <c r="N103" i="6"/>
  <c r="J103" i="6"/>
  <c r="I103" i="6"/>
  <c r="H103" i="6"/>
  <c r="G103" i="6"/>
  <c r="D103" i="6"/>
  <c r="C103" i="6"/>
  <c r="B103" i="6"/>
  <c r="L101" i="6"/>
  <c r="K101" i="6"/>
  <c r="O101" i="6" s="1"/>
  <c r="L100" i="6"/>
  <c r="K100" i="6"/>
  <c r="O100" i="6" s="1"/>
  <c r="L99" i="6"/>
  <c r="K99" i="6"/>
  <c r="O99" i="6" s="1"/>
  <c r="F99" i="6"/>
  <c r="E99" i="6"/>
  <c r="L98" i="6"/>
  <c r="K98" i="6"/>
  <c r="F98" i="6"/>
  <c r="E98" i="6"/>
  <c r="E103" i="6" s="1"/>
  <c r="N94" i="6"/>
  <c r="J94" i="6"/>
  <c r="I94" i="6"/>
  <c r="H94" i="6"/>
  <c r="G94" i="6"/>
  <c r="D94" i="6"/>
  <c r="C94" i="6"/>
  <c r="B94" i="6"/>
  <c r="L90" i="6"/>
  <c r="K90" i="6"/>
  <c r="O90" i="6" s="1"/>
  <c r="F90" i="6"/>
  <c r="E90" i="6"/>
  <c r="L89" i="6"/>
  <c r="K89" i="6"/>
  <c r="O89" i="6" s="1"/>
  <c r="F89" i="6"/>
  <c r="E89" i="6"/>
  <c r="L88" i="6"/>
  <c r="K88" i="6"/>
  <c r="O88" i="6" s="1"/>
  <c r="F88" i="6"/>
  <c r="E88" i="6"/>
  <c r="N84" i="6"/>
  <c r="J84" i="6"/>
  <c r="I84" i="6"/>
  <c r="H84" i="6"/>
  <c r="G84" i="6"/>
  <c r="F84" i="6"/>
  <c r="E84" i="6"/>
  <c r="D84" i="6"/>
  <c r="C84" i="6"/>
  <c r="B84" i="6"/>
  <c r="L82" i="6"/>
  <c r="K82" i="6"/>
  <c r="L81" i="6"/>
  <c r="K81" i="6"/>
  <c r="O81" i="6" s="1"/>
  <c r="L80" i="6"/>
  <c r="K80" i="6"/>
  <c r="O80" i="6" s="1"/>
  <c r="L79" i="6"/>
  <c r="K79" i="6"/>
  <c r="N75" i="6"/>
  <c r="J75" i="6"/>
  <c r="I75" i="6"/>
  <c r="H75" i="6"/>
  <c r="G75" i="6"/>
  <c r="F75" i="6"/>
  <c r="E75" i="6"/>
  <c r="D75" i="6"/>
  <c r="C75" i="6"/>
  <c r="B75" i="6"/>
  <c r="L73" i="6"/>
  <c r="K73" i="6"/>
  <c r="O73" i="6" s="1"/>
  <c r="L72" i="6"/>
  <c r="K72" i="6"/>
  <c r="O72" i="6" s="1"/>
  <c r="L71" i="6"/>
  <c r="K71" i="6"/>
  <c r="O71" i="6" s="1"/>
  <c r="L70" i="6"/>
  <c r="K70" i="6"/>
  <c r="O70" i="6" s="1"/>
  <c r="L69" i="6"/>
  <c r="K69" i="6"/>
  <c r="N65" i="6"/>
  <c r="J65" i="6"/>
  <c r="I65" i="6"/>
  <c r="H65" i="6"/>
  <c r="G65" i="6"/>
  <c r="F65" i="6"/>
  <c r="E65" i="6"/>
  <c r="D65" i="6"/>
  <c r="C65" i="6"/>
  <c r="B65" i="6"/>
  <c r="L62" i="6"/>
  <c r="K62" i="6"/>
  <c r="O62" i="6" s="1"/>
  <c r="L61" i="6"/>
  <c r="K61" i="6"/>
  <c r="O61" i="6" s="1"/>
  <c r="L60" i="6"/>
  <c r="K60" i="6"/>
  <c r="N56" i="6"/>
  <c r="J56" i="6"/>
  <c r="I56" i="6"/>
  <c r="H56" i="6"/>
  <c r="G56" i="6"/>
  <c r="F56" i="6"/>
  <c r="E56" i="6"/>
  <c r="D56" i="6"/>
  <c r="C56" i="6"/>
  <c r="B56" i="6"/>
  <c r="L54" i="6"/>
  <c r="K54" i="6"/>
  <c r="O54" i="6" s="1"/>
  <c r="L53" i="6"/>
  <c r="K53" i="6"/>
  <c r="O53" i="6" s="1"/>
  <c r="L52" i="6"/>
  <c r="K52" i="6"/>
  <c r="O52" i="6" s="1"/>
  <c r="L51" i="6"/>
  <c r="K51" i="6"/>
  <c r="N47" i="6"/>
  <c r="J47" i="6"/>
  <c r="I47" i="6"/>
  <c r="H47" i="6"/>
  <c r="G47" i="6"/>
  <c r="F47" i="6"/>
  <c r="E47" i="6"/>
  <c r="D47" i="6"/>
  <c r="C47" i="6"/>
  <c r="B47" i="6"/>
  <c r="L45" i="6"/>
  <c r="K45" i="6"/>
  <c r="O45" i="6" s="1"/>
  <c r="L44" i="6"/>
  <c r="K44" i="6"/>
  <c r="O44" i="6" s="1"/>
  <c r="L43" i="6"/>
  <c r="K43" i="6"/>
  <c r="L42" i="6"/>
  <c r="K42" i="6"/>
  <c r="L41" i="6"/>
  <c r="K41" i="6"/>
  <c r="O41" i="6" s="1"/>
  <c r="N37" i="6"/>
  <c r="J37" i="6"/>
  <c r="I37" i="6"/>
  <c r="H37" i="6"/>
  <c r="G37" i="6"/>
  <c r="F37" i="6"/>
  <c r="E37" i="6"/>
  <c r="D37" i="6"/>
  <c r="C37" i="6"/>
  <c r="B37" i="6"/>
  <c r="L35" i="6"/>
  <c r="K35" i="6"/>
  <c r="O35" i="6" s="1"/>
  <c r="L34" i="6"/>
  <c r="K34" i="6"/>
  <c r="O34" i="6" s="1"/>
  <c r="L33" i="6"/>
  <c r="K33" i="6"/>
  <c r="L32" i="6"/>
  <c r="K32" i="6"/>
  <c r="O32" i="6" s="1"/>
  <c r="N28" i="6"/>
  <c r="J28" i="6"/>
  <c r="I28" i="6"/>
  <c r="H28" i="6"/>
  <c r="G28" i="6"/>
  <c r="F28" i="6"/>
  <c r="E28" i="6"/>
  <c r="D28" i="6"/>
  <c r="C28" i="6"/>
  <c r="B28" i="6"/>
  <c r="L26" i="6"/>
  <c r="K26" i="6"/>
  <c r="L25" i="6"/>
  <c r="K25" i="6"/>
  <c r="L24" i="6"/>
  <c r="K24" i="6"/>
  <c r="O24" i="6" s="1"/>
  <c r="L23" i="6"/>
  <c r="K23" i="6"/>
  <c r="N19" i="6"/>
  <c r="J19" i="6"/>
  <c r="I19" i="6"/>
  <c r="H19" i="6"/>
  <c r="G19" i="6"/>
  <c r="F19" i="6"/>
  <c r="E19" i="6"/>
  <c r="D19" i="6"/>
  <c r="C19" i="6"/>
  <c r="B19" i="6"/>
  <c r="L17" i="6"/>
  <c r="K17" i="6"/>
  <c r="L16" i="6"/>
  <c r="K16" i="6"/>
  <c r="L15" i="6"/>
  <c r="K15" i="6"/>
  <c r="O15" i="6" s="1"/>
  <c r="L14" i="6"/>
  <c r="K14" i="6"/>
  <c r="O14" i="6" s="1"/>
  <c r="L13" i="6"/>
  <c r="K13" i="6"/>
  <c r="N9" i="6"/>
  <c r="J9" i="6"/>
  <c r="I9" i="6"/>
  <c r="H9" i="6"/>
  <c r="G9" i="6"/>
  <c r="F9" i="6"/>
  <c r="E9" i="6"/>
  <c r="D9" i="6"/>
  <c r="C9" i="6"/>
  <c r="B9" i="6"/>
  <c r="L7" i="6"/>
  <c r="K7" i="6"/>
  <c r="L6" i="6"/>
  <c r="K6" i="6"/>
  <c r="O6" i="6" s="1"/>
  <c r="L5" i="6"/>
  <c r="K5" i="6"/>
  <c r="O5" i="6" s="1"/>
  <c r="L4" i="6"/>
  <c r="K4" i="6"/>
  <c r="L121" i="9" l="1"/>
  <c r="M62" i="9"/>
  <c r="M141" i="9"/>
  <c r="L84" i="5"/>
  <c r="M13" i="6"/>
  <c r="K93" i="9"/>
  <c r="M14" i="5"/>
  <c r="L111" i="7"/>
  <c r="M109" i="7"/>
  <c r="K121" i="7"/>
  <c r="E9" i="8"/>
  <c r="M44" i="8"/>
  <c r="L55" i="8"/>
  <c r="M62" i="8"/>
  <c r="M16" i="6"/>
  <c r="M120" i="6"/>
  <c r="M80" i="7"/>
  <c r="M98" i="7"/>
  <c r="M100" i="7"/>
  <c r="L75" i="6"/>
  <c r="M17" i="6"/>
  <c r="K56" i="6"/>
  <c r="E130" i="8"/>
  <c r="M15" i="5"/>
  <c r="F18" i="5"/>
  <c r="M60" i="8"/>
  <c r="M108" i="8"/>
  <c r="L56" i="6"/>
  <c r="M99" i="6"/>
  <c r="M42" i="7"/>
  <c r="L55" i="7"/>
  <c r="L19" i="8"/>
  <c r="R19" i="8" s="1"/>
  <c r="M23" i="8"/>
  <c r="L46" i="8"/>
  <c r="K111" i="8"/>
  <c r="M43" i="9"/>
  <c r="M80" i="9"/>
  <c r="M119" i="9"/>
  <c r="F9" i="5"/>
  <c r="M22" i="5"/>
  <c r="M26" i="5"/>
  <c r="M43" i="5"/>
  <c r="M91" i="5"/>
  <c r="E27" i="8"/>
  <c r="M127" i="8"/>
  <c r="M69" i="6"/>
  <c r="M70" i="6"/>
  <c r="O120" i="6"/>
  <c r="M99" i="7"/>
  <c r="M40" i="8"/>
  <c r="O62" i="8"/>
  <c r="M125" i="8"/>
  <c r="M7" i="9"/>
  <c r="M14" i="9"/>
  <c r="L37" i="9"/>
  <c r="M45" i="9"/>
  <c r="K56" i="9"/>
  <c r="M63" i="9"/>
  <c r="L84" i="9"/>
  <c r="L103" i="9"/>
  <c r="K131" i="9"/>
  <c r="K56" i="5"/>
  <c r="K19" i="6"/>
  <c r="O19" i="6" s="1"/>
  <c r="K84" i="9"/>
  <c r="L19" i="6"/>
  <c r="L46" i="7"/>
  <c r="L121" i="7"/>
  <c r="L111" i="8"/>
  <c r="M42" i="9"/>
  <c r="L37" i="5"/>
  <c r="K65" i="5"/>
  <c r="K9" i="6"/>
  <c r="O9" i="6" s="1"/>
  <c r="O13" i="6"/>
  <c r="M15" i="6"/>
  <c r="O17" i="6"/>
  <c r="K28" i="6"/>
  <c r="O28" i="6" s="1"/>
  <c r="M34" i="6"/>
  <c r="O94" i="6"/>
  <c r="M101" i="6"/>
  <c r="M107" i="6"/>
  <c r="M109" i="6"/>
  <c r="M14" i="7"/>
  <c r="M25" i="7"/>
  <c r="L36" i="7"/>
  <c r="R36" i="7" s="1"/>
  <c r="M43" i="7"/>
  <c r="K74" i="7"/>
  <c r="M81" i="7"/>
  <c r="O100" i="7"/>
  <c r="M128" i="7"/>
  <c r="E19" i="8"/>
  <c r="L64" i="8"/>
  <c r="O60" i="8"/>
  <c r="L74" i="8"/>
  <c r="M106" i="8"/>
  <c r="M118" i="8"/>
  <c r="O7" i="9"/>
  <c r="M33" i="9"/>
  <c r="L65" i="9"/>
  <c r="M61" i="9"/>
  <c r="M81" i="9"/>
  <c r="L131" i="9"/>
  <c r="K18" i="5"/>
  <c r="O15" i="5"/>
  <c r="L56" i="5"/>
  <c r="L65" i="5"/>
  <c r="M63" i="5"/>
  <c r="M90" i="5"/>
  <c r="K64" i="8"/>
  <c r="M126" i="8"/>
  <c r="K65" i="9"/>
  <c r="M82" i="9"/>
  <c r="F93" i="5"/>
  <c r="M14" i="6"/>
  <c r="O16" i="6"/>
  <c r="K37" i="6"/>
  <c r="M71" i="6"/>
  <c r="E94" i="6"/>
  <c r="M89" i="6"/>
  <c r="L103" i="6"/>
  <c r="M100" i="6"/>
  <c r="E124" i="6"/>
  <c r="M122" i="6"/>
  <c r="M4" i="7"/>
  <c r="M6" i="7"/>
  <c r="M51" i="7"/>
  <c r="L65" i="7"/>
  <c r="L102" i="7"/>
  <c r="M118" i="7"/>
  <c r="M50" i="8"/>
  <c r="O59" i="8"/>
  <c r="M61" i="8"/>
  <c r="L93" i="8"/>
  <c r="O14" i="9"/>
  <c r="M17" i="9"/>
  <c r="L56" i="9"/>
  <c r="M60" i="9"/>
  <c r="L18" i="5"/>
  <c r="O14" i="5"/>
  <c r="M34" i="5"/>
  <c r="O60" i="5"/>
  <c r="O65" i="5" s="1"/>
  <c r="K84" i="5"/>
  <c r="L93" i="5"/>
  <c r="M89" i="5"/>
  <c r="M99" i="5"/>
  <c r="L28" i="6"/>
  <c r="M33" i="6"/>
  <c r="M73" i="6"/>
  <c r="K112" i="6"/>
  <c r="O108" i="6"/>
  <c r="O112" i="6" s="1"/>
  <c r="L124" i="6"/>
  <c r="M118" i="6"/>
  <c r="K46" i="7"/>
  <c r="O46" i="7" s="1"/>
  <c r="M40" i="7"/>
  <c r="L83" i="7"/>
  <c r="O108" i="7"/>
  <c r="M108" i="7"/>
  <c r="L130" i="7"/>
  <c r="L9" i="8"/>
  <c r="R9" i="8" s="1"/>
  <c r="O84" i="9"/>
  <c r="O97" i="9"/>
  <c r="M97" i="9"/>
  <c r="K103" i="9"/>
  <c r="O99" i="9"/>
  <c r="M99" i="9"/>
  <c r="O101" i="9"/>
  <c r="M101" i="9"/>
  <c r="M62" i="5"/>
  <c r="O90" i="7"/>
  <c r="M90" i="7"/>
  <c r="O23" i="6"/>
  <c r="O33" i="6"/>
  <c r="O37" i="6" s="1"/>
  <c r="M51" i="6"/>
  <c r="M52" i="6"/>
  <c r="M53" i="6"/>
  <c r="M54" i="6"/>
  <c r="M72" i="6"/>
  <c r="O34" i="7"/>
  <c r="M34" i="7"/>
  <c r="O44" i="7"/>
  <c r="M44" i="7"/>
  <c r="O71" i="7"/>
  <c r="M71" i="7"/>
  <c r="M71" i="8"/>
  <c r="O71" i="8"/>
  <c r="O81" i="8"/>
  <c r="O83" i="8" s="1"/>
  <c r="M81" i="8"/>
  <c r="R5" i="9"/>
  <c r="M5" i="9"/>
  <c r="K47" i="9"/>
  <c r="O47" i="9" s="1"/>
  <c r="M41" i="9"/>
  <c r="O117" i="9"/>
  <c r="M117" i="9"/>
  <c r="O139" i="9"/>
  <c r="M139" i="9"/>
  <c r="M61" i="5"/>
  <c r="K75" i="5"/>
  <c r="O31" i="7"/>
  <c r="M31" i="7"/>
  <c r="O90" i="8"/>
  <c r="M90" i="8"/>
  <c r="O25" i="5"/>
  <c r="M25" i="5"/>
  <c r="M35" i="6"/>
  <c r="O51" i="6"/>
  <c r="O56" i="6" s="1"/>
  <c r="O69" i="6"/>
  <c r="O75" i="6" s="1"/>
  <c r="K75" i="6"/>
  <c r="F121" i="7"/>
  <c r="O25" i="8"/>
  <c r="M25" i="8"/>
  <c r="O98" i="9"/>
  <c r="M98" i="9"/>
  <c r="O100" i="9"/>
  <c r="M100" i="9"/>
  <c r="L84" i="6"/>
  <c r="M108" i="6"/>
  <c r="K124" i="6"/>
  <c r="R6" i="7"/>
  <c r="M15" i="7"/>
  <c r="M41" i="7"/>
  <c r="M50" i="7"/>
  <c r="M127" i="7"/>
  <c r="M24" i="8"/>
  <c r="M41" i="8"/>
  <c r="M53" i="8"/>
  <c r="M70" i="8"/>
  <c r="M79" i="8"/>
  <c r="O106" i="8"/>
  <c r="O111" i="8" s="1"/>
  <c r="O121" i="8"/>
  <c r="M116" i="8"/>
  <c r="M119" i="8"/>
  <c r="E9" i="9"/>
  <c r="E19" i="9"/>
  <c r="F28" i="9"/>
  <c r="O60" i="9"/>
  <c r="O65" i="9" s="1"/>
  <c r="K75" i="9"/>
  <c r="M35" i="5"/>
  <c r="M42" i="5"/>
  <c r="M60" i="5"/>
  <c r="M79" i="5"/>
  <c r="M80" i="5"/>
  <c r="M81" i="5"/>
  <c r="M82" i="5"/>
  <c r="O99" i="5"/>
  <c r="O103" i="5" s="1"/>
  <c r="K94" i="6"/>
  <c r="L18" i="7"/>
  <c r="R18" i="7" s="1"/>
  <c r="K74" i="8"/>
  <c r="L83" i="8"/>
  <c r="F130" i="8"/>
  <c r="L130" i="8"/>
  <c r="L75" i="9"/>
  <c r="L93" i="9"/>
  <c r="E121" i="9"/>
  <c r="K9" i="5"/>
  <c r="O9" i="5" s="1"/>
  <c r="K28" i="5"/>
  <c r="O28" i="5" s="1"/>
  <c r="K46" i="5"/>
  <c r="O79" i="5"/>
  <c r="O84" i="5" s="1"/>
  <c r="L65" i="6"/>
  <c r="L94" i="6"/>
  <c r="F94" i="6"/>
  <c r="E27" i="7"/>
  <c r="M24" i="7"/>
  <c r="M70" i="7"/>
  <c r="M79" i="7"/>
  <c r="M89" i="7"/>
  <c r="O116" i="7"/>
  <c r="O121" i="7" s="1"/>
  <c r="M117" i="7"/>
  <c r="M119" i="7"/>
  <c r="K9" i="8"/>
  <c r="O9" i="8" s="1"/>
  <c r="M16" i="8"/>
  <c r="M33" i="8"/>
  <c r="M52" i="8"/>
  <c r="M59" i="8"/>
  <c r="O70" i="8"/>
  <c r="M72" i="8"/>
  <c r="M80" i="8"/>
  <c r="M89" i="8"/>
  <c r="L102" i="8"/>
  <c r="M100" i="8"/>
  <c r="L9" i="9"/>
  <c r="R9" i="9" s="1"/>
  <c r="M15" i="9"/>
  <c r="K19" i="9"/>
  <c r="O19" i="9" s="1"/>
  <c r="M25" i="9"/>
  <c r="M79" i="9"/>
  <c r="M13" i="5"/>
  <c r="M24" i="5"/>
  <c r="M33" i="5"/>
  <c r="M41" i="5"/>
  <c r="O93" i="5"/>
  <c r="L37" i="6"/>
  <c r="M32" i="6"/>
  <c r="M43" i="6"/>
  <c r="O43" i="6"/>
  <c r="M79" i="6"/>
  <c r="O79" i="6"/>
  <c r="M82" i="6"/>
  <c r="O82" i="6"/>
  <c r="O61" i="7"/>
  <c r="M61" i="7"/>
  <c r="O88" i="7"/>
  <c r="M88" i="7"/>
  <c r="O91" i="7"/>
  <c r="M91" i="7"/>
  <c r="O34" i="8"/>
  <c r="M34" i="8"/>
  <c r="M4" i="6"/>
  <c r="O4" i="6"/>
  <c r="M7" i="6"/>
  <c r="O7" i="6"/>
  <c r="M42" i="6"/>
  <c r="O42" i="6"/>
  <c r="M98" i="6"/>
  <c r="O98" i="6"/>
  <c r="O103" i="6" s="1"/>
  <c r="K103" i="6"/>
  <c r="M121" i="6"/>
  <c r="O121" i="6"/>
  <c r="K9" i="7"/>
  <c r="L9" i="7"/>
  <c r="R9" i="7" s="1"/>
  <c r="R7" i="7"/>
  <c r="E18" i="7"/>
  <c r="L27" i="7"/>
  <c r="R27" i="7" s="1"/>
  <c r="R22" i="7"/>
  <c r="M22" i="7"/>
  <c r="O24" i="7"/>
  <c r="O53" i="7"/>
  <c r="M53" i="7"/>
  <c r="O60" i="7"/>
  <c r="M60" i="7"/>
  <c r="O62" i="7"/>
  <c r="M62" i="7"/>
  <c r="L74" i="7"/>
  <c r="O81" i="7"/>
  <c r="O87" i="7"/>
  <c r="M87" i="7"/>
  <c r="K102" i="7"/>
  <c r="M97" i="7"/>
  <c r="O99" i="7"/>
  <c r="M4" i="8"/>
  <c r="R4" i="8"/>
  <c r="M6" i="8"/>
  <c r="R6" i="8"/>
  <c r="K19" i="8"/>
  <c r="O15" i="8"/>
  <c r="M15" i="8"/>
  <c r="O97" i="8"/>
  <c r="K102" i="8"/>
  <c r="M97" i="8"/>
  <c r="O99" i="8"/>
  <c r="M99" i="8"/>
  <c r="M60" i="6"/>
  <c r="K65" i="6"/>
  <c r="O60" i="6"/>
  <c r="O65" i="6" s="1"/>
  <c r="M119" i="6"/>
  <c r="O119" i="6"/>
  <c r="O124" i="6" s="1"/>
  <c r="O52" i="7"/>
  <c r="M52" i="7"/>
  <c r="K65" i="7"/>
  <c r="O59" i="7"/>
  <c r="M59" i="7"/>
  <c r="O63" i="7"/>
  <c r="M63" i="7"/>
  <c r="L27" i="8"/>
  <c r="O32" i="8"/>
  <c r="M32" i="8"/>
  <c r="M26" i="6"/>
  <c r="O26" i="6"/>
  <c r="L112" i="6"/>
  <c r="O7" i="7"/>
  <c r="M7" i="7"/>
  <c r="R13" i="7"/>
  <c r="M13" i="7"/>
  <c r="M23" i="7"/>
  <c r="O23" i="7"/>
  <c r="O32" i="7"/>
  <c r="K36" i="7"/>
  <c r="M32" i="7"/>
  <c r="K55" i="7"/>
  <c r="O69" i="7"/>
  <c r="M69" i="7"/>
  <c r="O72" i="7"/>
  <c r="M72" i="7"/>
  <c r="O106" i="7"/>
  <c r="M106" i="7"/>
  <c r="K111" i="7"/>
  <c r="M17" i="8"/>
  <c r="O17" i="8"/>
  <c r="O43" i="8"/>
  <c r="M43" i="8"/>
  <c r="O88" i="8"/>
  <c r="M88" i="8"/>
  <c r="O91" i="8"/>
  <c r="M91" i="8"/>
  <c r="L9" i="6"/>
  <c r="M25" i="6"/>
  <c r="O25" i="6"/>
  <c r="K84" i="6"/>
  <c r="O5" i="7"/>
  <c r="M5" i="7"/>
  <c r="J18" i="7"/>
  <c r="O16" i="7"/>
  <c r="M16" i="7"/>
  <c r="K27" i="7"/>
  <c r="O33" i="7"/>
  <c r="M33" i="7"/>
  <c r="K83" i="7"/>
  <c r="M78" i="7"/>
  <c r="O80" i="7"/>
  <c r="L93" i="7"/>
  <c r="K93" i="7"/>
  <c r="O98" i="7"/>
  <c r="O107" i="7"/>
  <c r="M107" i="7"/>
  <c r="O126" i="7"/>
  <c r="O130" i="7" s="1"/>
  <c r="K130" i="7"/>
  <c r="M126" i="7"/>
  <c r="M13" i="8"/>
  <c r="R13" i="8"/>
  <c r="K36" i="8"/>
  <c r="O42" i="8"/>
  <c r="M42" i="8"/>
  <c r="K93" i="8"/>
  <c r="O87" i="8"/>
  <c r="M87" i="8"/>
  <c r="O107" i="9"/>
  <c r="M107" i="9"/>
  <c r="K112" i="9"/>
  <c r="O109" i="9"/>
  <c r="M109" i="9"/>
  <c r="K143" i="9"/>
  <c r="O138" i="9"/>
  <c r="O143" i="9" s="1"/>
  <c r="M138" i="9"/>
  <c r="M143" i="9" s="1"/>
  <c r="M23" i="5"/>
  <c r="L28" i="5"/>
  <c r="M6" i="6"/>
  <c r="M24" i="6"/>
  <c r="M41" i="6"/>
  <c r="M45" i="6"/>
  <c r="K47" i="6"/>
  <c r="M62" i="6"/>
  <c r="M81" i="6"/>
  <c r="M90" i="6"/>
  <c r="F124" i="6"/>
  <c r="E9" i="7"/>
  <c r="O4" i="7"/>
  <c r="O40" i="7"/>
  <c r="O50" i="8"/>
  <c r="O55" i="8" s="1"/>
  <c r="K55" i="8"/>
  <c r="L121" i="8"/>
  <c r="M115" i="8"/>
  <c r="R13" i="9"/>
  <c r="L19" i="9"/>
  <c r="R19" i="9" s="1"/>
  <c r="O118" i="9"/>
  <c r="M118" i="9"/>
  <c r="M5" i="6"/>
  <c r="M23" i="6"/>
  <c r="L47" i="6"/>
  <c r="M44" i="6"/>
  <c r="M61" i="6"/>
  <c r="M80" i="6"/>
  <c r="M88" i="6"/>
  <c r="F103" i="6"/>
  <c r="K18" i="7"/>
  <c r="M18" i="7" s="1"/>
  <c r="M7" i="8"/>
  <c r="K27" i="8"/>
  <c r="O23" i="8"/>
  <c r="L36" i="8"/>
  <c r="K46" i="8"/>
  <c r="O40" i="8"/>
  <c r="K83" i="8"/>
  <c r="K121" i="8"/>
  <c r="O125" i="8"/>
  <c r="O130" i="8" s="1"/>
  <c r="K130" i="8"/>
  <c r="K28" i="9"/>
  <c r="O28" i="9" s="1"/>
  <c r="O23" i="9"/>
  <c r="M23" i="9"/>
  <c r="M35" i="9"/>
  <c r="O35" i="9"/>
  <c r="M116" i="7"/>
  <c r="M5" i="8"/>
  <c r="M14" i="8"/>
  <c r="M31" i="8"/>
  <c r="M51" i="8"/>
  <c r="M69" i="8"/>
  <c r="M78" i="8"/>
  <c r="M98" i="8"/>
  <c r="M117" i="8"/>
  <c r="M128" i="8"/>
  <c r="K9" i="9"/>
  <c r="M4" i="9"/>
  <c r="M16" i="9"/>
  <c r="M26" i="9"/>
  <c r="O33" i="9"/>
  <c r="F47" i="9"/>
  <c r="L47" i="9"/>
  <c r="O88" i="9"/>
  <c r="M88" i="9"/>
  <c r="O90" i="9"/>
  <c r="M90" i="9"/>
  <c r="L112" i="9"/>
  <c r="F121" i="9"/>
  <c r="O127" i="9"/>
  <c r="M127" i="9"/>
  <c r="O35" i="5"/>
  <c r="L46" i="5"/>
  <c r="L28" i="9"/>
  <c r="R28" i="9" s="1"/>
  <c r="M34" i="9"/>
  <c r="O34" i="9"/>
  <c r="O69" i="9"/>
  <c r="M69" i="9"/>
  <c r="O71" i="9"/>
  <c r="M71" i="9"/>
  <c r="O73" i="9"/>
  <c r="M73" i="9"/>
  <c r="O140" i="9"/>
  <c r="M140" i="9"/>
  <c r="L9" i="5"/>
  <c r="L75" i="5"/>
  <c r="M6" i="9"/>
  <c r="M13" i="9"/>
  <c r="M24" i="9"/>
  <c r="O51" i="9"/>
  <c r="M51" i="9"/>
  <c r="O53" i="9"/>
  <c r="M53" i="9"/>
  <c r="O89" i="9"/>
  <c r="M89" i="9"/>
  <c r="O91" i="9"/>
  <c r="M91" i="9"/>
  <c r="O125" i="9"/>
  <c r="M125" i="9"/>
  <c r="O5" i="5"/>
  <c r="M5" i="5"/>
  <c r="O7" i="5"/>
  <c r="M7" i="5"/>
  <c r="M32" i="5"/>
  <c r="K37" i="5"/>
  <c r="O32" i="5"/>
  <c r="O50" i="5"/>
  <c r="M50" i="5"/>
  <c r="O52" i="5"/>
  <c r="M52" i="5"/>
  <c r="M54" i="5"/>
  <c r="O70" i="5"/>
  <c r="M70" i="5"/>
  <c r="O72" i="5"/>
  <c r="M72" i="5"/>
  <c r="K93" i="5"/>
  <c r="M88" i="5"/>
  <c r="M32" i="9"/>
  <c r="K37" i="9"/>
  <c r="O52" i="9"/>
  <c r="M52" i="9"/>
  <c r="O54" i="9"/>
  <c r="M54" i="9"/>
  <c r="O70" i="9"/>
  <c r="M70" i="9"/>
  <c r="O72" i="9"/>
  <c r="M72" i="9"/>
  <c r="O108" i="9"/>
  <c r="M108" i="9"/>
  <c r="O110" i="9"/>
  <c r="M110" i="9"/>
  <c r="K121" i="9"/>
  <c r="O116" i="9"/>
  <c r="M116" i="9"/>
  <c r="O4" i="5"/>
  <c r="M4" i="5"/>
  <c r="O6" i="5"/>
  <c r="M6" i="5"/>
  <c r="O51" i="5"/>
  <c r="M51" i="5"/>
  <c r="O53" i="5"/>
  <c r="M53" i="5"/>
  <c r="O69" i="5"/>
  <c r="M69" i="5"/>
  <c r="O71" i="5"/>
  <c r="M71" i="5"/>
  <c r="O73" i="5"/>
  <c r="M73" i="5"/>
  <c r="O41" i="9"/>
  <c r="O41" i="5"/>
  <c r="O46" i="5" s="1"/>
  <c r="M9" i="5" l="1"/>
  <c r="M27" i="8"/>
  <c r="M102" i="7"/>
  <c r="M46" i="5"/>
  <c r="M36" i="7"/>
  <c r="O83" i="7"/>
  <c r="O64" i="8"/>
  <c r="O74" i="7"/>
  <c r="M28" i="6"/>
  <c r="O47" i="6"/>
  <c r="M9" i="6"/>
  <c r="O84" i="6"/>
  <c r="M37" i="9"/>
  <c r="O36" i="8"/>
  <c r="M18" i="5"/>
  <c r="M111" i="8"/>
  <c r="M65" i="9"/>
  <c r="M93" i="5"/>
  <c r="M124" i="6"/>
  <c r="M64" i="8"/>
  <c r="M19" i="6"/>
  <c r="M103" i="6"/>
  <c r="M84" i="9"/>
  <c r="M37" i="6"/>
  <c r="M130" i="8"/>
  <c r="M94" i="6"/>
  <c r="O74" i="8"/>
  <c r="M75" i="6"/>
  <c r="M56" i="6"/>
  <c r="M46" i="8"/>
  <c r="M112" i="6"/>
  <c r="O131" i="9"/>
  <c r="M47" i="9"/>
  <c r="M19" i="9"/>
  <c r="M55" i="8"/>
  <c r="M84" i="5"/>
  <c r="M83" i="7"/>
  <c r="M65" i="5"/>
  <c r="O18" i="5"/>
  <c r="O121" i="9"/>
  <c r="M46" i="7"/>
  <c r="M37" i="5"/>
  <c r="M9" i="9"/>
  <c r="M83" i="8"/>
  <c r="O46" i="8"/>
  <c r="O102" i="8"/>
  <c r="M131" i="9"/>
  <c r="M74" i="8"/>
  <c r="M130" i="7"/>
  <c r="O36" i="7"/>
  <c r="M103" i="9"/>
  <c r="M121" i="9"/>
  <c r="O56" i="9"/>
  <c r="M93" i="9"/>
  <c r="O37" i="9"/>
  <c r="O9" i="9"/>
  <c r="M121" i="7"/>
  <c r="M28" i="5"/>
  <c r="O102" i="7"/>
  <c r="M65" i="7"/>
  <c r="O55" i="7"/>
  <c r="M102" i="8"/>
  <c r="O103" i="9"/>
  <c r="M9" i="8"/>
  <c r="M121" i="8"/>
  <c r="M47" i="6"/>
  <c r="M93" i="7"/>
  <c r="M55" i="7"/>
  <c r="M112" i="9"/>
  <c r="M27" i="7"/>
  <c r="O27" i="7"/>
  <c r="O9" i="7"/>
  <c r="M9" i="7"/>
  <c r="M75" i="5"/>
  <c r="O93" i="9"/>
  <c r="O112" i="9"/>
  <c r="O19" i="8"/>
  <c r="M19" i="8"/>
  <c r="O75" i="5"/>
  <c r="O56" i="5"/>
  <c r="O75" i="9"/>
  <c r="M36" i="8"/>
  <c r="M28" i="9"/>
  <c r="M93" i="8"/>
  <c r="O27" i="8"/>
  <c r="M111" i="7"/>
  <c r="O93" i="7"/>
  <c r="M84" i="6"/>
  <c r="M56" i="5"/>
  <c r="M75" i="9"/>
  <c r="O18" i="7"/>
  <c r="O65" i="7"/>
  <c r="M65" i="6"/>
  <c r="O37" i="5"/>
  <c r="M56" i="9"/>
  <c r="O93" i="8"/>
  <c r="O111" i="7"/>
  <c r="M74" i="7"/>
</calcChain>
</file>

<file path=xl/sharedStrings.xml><?xml version="1.0" encoding="utf-8"?>
<sst xmlns="http://schemas.openxmlformats.org/spreadsheetml/2006/main" count="1924" uniqueCount="321">
  <si>
    <t>TOTAL LLAMADAS</t>
  </si>
  <si>
    <t>FECHA</t>
  </si>
  <si>
    <t>Estimación</t>
  </si>
  <si>
    <t>REALES</t>
  </si>
  <si>
    <t>Dif est</t>
  </si>
  <si>
    <t>Móvil</t>
  </si>
  <si>
    <t>Fijo</t>
  </si>
  <si>
    <t>Total</t>
  </si>
  <si>
    <t>AAEE</t>
  </si>
  <si>
    <t>TOTAL MEDIOS</t>
  </si>
  <si>
    <t>Llamadas Netas</t>
  </si>
  <si>
    <t>GRP's Formato Est.</t>
  </si>
  <si>
    <t>GRP's Formato REAL</t>
  </si>
  <si>
    <t>GRP's 20'' Est.</t>
  </si>
  <si>
    <t>GRP's 20'' REAL</t>
  </si>
  <si>
    <t>Inversión</t>
  </si>
  <si>
    <t>GRP's AAEE Est.</t>
  </si>
  <si>
    <t>GRP's AAEE REAL</t>
  </si>
  <si>
    <t>GRP's Est.</t>
  </si>
  <si>
    <t>GRP´s REALES</t>
  </si>
  <si>
    <t>Tráfico Bruto</t>
  </si>
  <si>
    <t>Tráfico Neto</t>
  </si>
  <si>
    <t>Promedio</t>
  </si>
  <si>
    <t>Real Móvil</t>
  </si>
  <si>
    <t>%</t>
  </si>
  <si>
    <t>Real Fijo</t>
  </si>
  <si>
    <t>GRP's Formato Estimación</t>
  </si>
  <si>
    <t>GRP's 20'' Estimación</t>
  </si>
  <si>
    <t>GRP's AAEE Estimación</t>
  </si>
  <si>
    <t>GRP's Estimación</t>
  </si>
  <si>
    <t>VENTAS V&amp;D</t>
  </si>
  <si>
    <t>CONVENCIONAL</t>
  </si>
  <si>
    <t xml:space="preserve">FEBRERO </t>
  </si>
  <si>
    <t>Neto</t>
  </si>
  <si>
    <t>GRPs Formato</t>
  </si>
  <si>
    <t>GRPs 20 "</t>
  </si>
  <si>
    <t>Conversión Formato</t>
  </si>
  <si>
    <t>Conversión 20"</t>
  </si>
  <si>
    <t>C/Llamada</t>
  </si>
  <si>
    <t>GRPs</t>
  </si>
  <si>
    <t>TOTAL</t>
  </si>
  <si>
    <t>Viernes 5</t>
  </si>
  <si>
    <t>Viernes 12</t>
  </si>
  <si>
    <t>Viernes 19</t>
  </si>
  <si>
    <t>Viernes 26</t>
  </si>
  <si>
    <t>Viernes</t>
  </si>
  <si>
    <t>MARZO</t>
  </si>
  <si>
    <t>Viernes 4</t>
  </si>
  <si>
    <t>Viernes 11</t>
  </si>
  <si>
    <t>Viernes 18</t>
  </si>
  <si>
    <t>Viernes 25</t>
  </si>
  <si>
    <t>Jueves</t>
  </si>
  <si>
    <t>ABRIL</t>
  </si>
  <si>
    <t>Viernes 1</t>
  </si>
  <si>
    <t>Viernes 8</t>
  </si>
  <si>
    <t>Viernes 15</t>
  </si>
  <si>
    <t>Viernes 22</t>
  </si>
  <si>
    <t>Viernes 29</t>
  </si>
  <si>
    <t>Miércoles</t>
  </si>
  <si>
    <t>Viernes Santo</t>
  </si>
  <si>
    <t>VENTAS RENOVE</t>
  </si>
  <si>
    <t>Ventas Totales</t>
  </si>
  <si>
    <t>GRPs 20"</t>
  </si>
  <si>
    <t>Conversión</t>
  </si>
  <si>
    <t>Lunes</t>
  </si>
  <si>
    <t>Lunes 7</t>
  </si>
  <si>
    <t>Lunes 14</t>
  </si>
  <si>
    <t>Lunes 21</t>
  </si>
  <si>
    <t>Lunes 28</t>
  </si>
  <si>
    <t>ENERO</t>
  </si>
  <si>
    <t>Lunes 4</t>
  </si>
  <si>
    <t>Lunes 11</t>
  </si>
  <si>
    <t>Lunes 18</t>
  </si>
  <si>
    <t>Lunes 25</t>
  </si>
  <si>
    <t>FEBRERO</t>
  </si>
  <si>
    <t>Lunes 1</t>
  </si>
  <si>
    <t>Lunes 8</t>
  </si>
  <si>
    <t>Lunes 15</t>
  </si>
  <si>
    <t>Lunes 22</t>
  </si>
  <si>
    <t>Lunes 29</t>
  </si>
  <si>
    <t>GRP's AAEE 20'' Est.</t>
  </si>
  <si>
    <t>GRP's AAEE 20"</t>
  </si>
  <si>
    <t>VENTAS</t>
  </si>
  <si>
    <t>NOVIEMBRE</t>
  </si>
  <si>
    <t>ADSL</t>
  </si>
  <si>
    <t>Ratio Netas/Ventas ADSL</t>
  </si>
  <si>
    <t>Ratio Netas/Ventas TOTAL</t>
  </si>
  <si>
    <t>Martes 3</t>
  </si>
  <si>
    <t>Martes 10</t>
  </si>
  <si>
    <t>Martes 17</t>
  </si>
  <si>
    <t>Martes 24</t>
  </si>
  <si>
    <t>Martes</t>
  </si>
  <si>
    <t>DICIEMBRE</t>
  </si>
  <si>
    <t>Martes 1</t>
  </si>
  <si>
    <t>Martes 15</t>
  </si>
  <si>
    <t>Martes 22</t>
  </si>
  <si>
    <t>Martes 29</t>
  </si>
  <si>
    <t>Martes 5</t>
  </si>
  <si>
    <t>Martes 12</t>
  </si>
  <si>
    <t>Martes 19</t>
  </si>
  <si>
    <t>Martes 26</t>
  </si>
  <si>
    <t>Martes 2</t>
  </si>
  <si>
    <t>Martes 9</t>
  </si>
  <si>
    <t>Martes 16</t>
  </si>
  <si>
    <t>Martes 23</t>
  </si>
  <si>
    <t>Marzo</t>
  </si>
  <si>
    <t>Martes 8</t>
  </si>
  <si>
    <t>Miércoles 4</t>
  </si>
  <si>
    <t>Miércoles 11</t>
  </si>
  <si>
    <t>Miércoles 18</t>
  </si>
  <si>
    <t>Miércoles 25</t>
  </si>
  <si>
    <t>Miércoles 2</t>
  </si>
  <si>
    <t>Miércoles 9</t>
  </si>
  <si>
    <t>Miércoles 16</t>
  </si>
  <si>
    <t>Miércoles 23</t>
  </si>
  <si>
    <t>Miércoles 30</t>
  </si>
  <si>
    <t>Miércoles 13</t>
  </si>
  <si>
    <t>Miércoles 20</t>
  </si>
  <si>
    <t>Miércoles 27</t>
  </si>
  <si>
    <t>Miércoles 3</t>
  </si>
  <si>
    <t>Miércoles 10</t>
  </si>
  <si>
    <t>Miércoles 17</t>
  </si>
  <si>
    <t>Miércoles 24</t>
  </si>
  <si>
    <t>Miércoles 6</t>
  </si>
  <si>
    <t>MAYO</t>
  </si>
  <si>
    <t>Martes 31</t>
  </si>
  <si>
    <t>Jueves 5</t>
  </si>
  <si>
    <t>Jueves 12</t>
  </si>
  <si>
    <t>Jueves 19</t>
  </si>
  <si>
    <t>Jueves 26</t>
  </si>
  <si>
    <t>Jueves 3</t>
  </si>
  <si>
    <t>Jueves 10</t>
  </si>
  <si>
    <t>Jueves 17</t>
  </si>
  <si>
    <t>Jueves 24</t>
  </si>
  <si>
    <t>Jueves 31</t>
  </si>
  <si>
    <t>Jueves 7</t>
  </si>
  <si>
    <t>Jueves 14</t>
  </si>
  <si>
    <t>Jueves 21</t>
  </si>
  <si>
    <t>Jueves 28</t>
  </si>
  <si>
    <t>Jueves 4</t>
  </si>
  <si>
    <t>Jueves 11</t>
  </si>
  <si>
    <t>Jueves 18</t>
  </si>
  <si>
    <t>Jueves 25</t>
  </si>
  <si>
    <t>Viernes 6</t>
  </si>
  <si>
    <t>Viernes 13</t>
  </si>
  <si>
    <t>Viernes 20</t>
  </si>
  <si>
    <t>Viernes 27</t>
  </si>
  <si>
    <t>Lunes 2</t>
  </si>
  <si>
    <t>Lunes 9</t>
  </si>
  <si>
    <t>Lunes 16</t>
  </si>
  <si>
    <t>Lunes 23</t>
  </si>
  <si>
    <t>Lunes 30</t>
  </si>
  <si>
    <t>Estimación Total Canal Online</t>
  </si>
  <si>
    <t>Real Total Canal Online</t>
  </si>
  <si>
    <t>Real Teleweb</t>
  </si>
  <si>
    <t>Liga</t>
  </si>
  <si>
    <t>Champions</t>
  </si>
  <si>
    <t>Europa Leage</t>
  </si>
  <si>
    <t>Copa del Rey</t>
  </si>
  <si>
    <t>D</t>
  </si>
  <si>
    <t>L</t>
  </si>
  <si>
    <t>M</t>
  </si>
  <si>
    <t>X</t>
  </si>
  <si>
    <t>J</t>
  </si>
  <si>
    <t>V</t>
  </si>
  <si>
    <t>S</t>
  </si>
  <si>
    <t>Total Grps</t>
  </si>
  <si>
    <t>GRPs Totales</t>
  </si>
  <si>
    <t xml:space="preserve">GRPs Convencional </t>
  </si>
  <si>
    <t xml:space="preserve">Grp´s Brutos  LG Smart TV </t>
  </si>
  <si>
    <t xml:space="preserve">Grp´s Netos LG Smart TV </t>
  </si>
  <si>
    <t xml:space="preserve">Grp´s Brutos Huawei P9 </t>
  </si>
  <si>
    <t xml:space="preserve">Grp´s Netos Huawei P9 </t>
  </si>
  <si>
    <t xml:space="preserve">Grp´s  Brutos PS4 30" 3 Spot de 25” +5” </t>
  </si>
  <si>
    <t xml:space="preserve">Grp´s Netos  PS4 30" 3 Spot de 25” +5” </t>
  </si>
  <si>
    <t>GRP's 20" AAEE Estimación</t>
  </si>
  <si>
    <t>GRP's 20"AAEE REAL</t>
  </si>
  <si>
    <t>JUNIO</t>
  </si>
  <si>
    <t>Miércoles 1</t>
  </si>
  <si>
    <t>Miércoles 8</t>
  </si>
  <si>
    <t>Miércoles 15</t>
  </si>
  <si>
    <t>Miércoles 22</t>
  </si>
  <si>
    <t>Miércoles 29</t>
  </si>
  <si>
    <t>Jueves 2</t>
  </si>
  <si>
    <t>Jueves 9</t>
  </si>
  <si>
    <t>Jueves 16</t>
  </si>
  <si>
    <t>Jueves 23</t>
  </si>
  <si>
    <t>Jueves 30</t>
  </si>
  <si>
    <t>Viernes 3</t>
  </si>
  <si>
    <t>Viernes 10</t>
  </si>
  <si>
    <t>Viernes 17</t>
  </si>
  <si>
    <t>Viernes 24</t>
  </si>
  <si>
    <t>Lunes 6</t>
  </si>
  <si>
    <t>Lunes 13</t>
  </si>
  <si>
    <t>Lunes 20</t>
  </si>
  <si>
    <t>Lunes 27</t>
  </si>
  <si>
    <t>Martes 7</t>
  </si>
  <si>
    <t>Martes 14</t>
  </si>
  <si>
    <t>Martes 21</t>
  </si>
  <si>
    <t>Martes 28</t>
  </si>
  <si>
    <t>JULIO</t>
  </si>
  <si>
    <t>Miércoles 19</t>
  </si>
  <si>
    <t>Miércoles 26</t>
  </si>
  <si>
    <t>AGOSTO</t>
  </si>
  <si>
    <t>*Fiesta Santiago</t>
  </si>
  <si>
    <t>Miércoles 31</t>
  </si>
  <si>
    <t>Martes 30</t>
  </si>
  <si>
    <t>* Fiesta de la Paloma</t>
  </si>
  <si>
    <t>SEPTIEMBRE</t>
  </si>
  <si>
    <t>Martes 6</t>
  </si>
  <si>
    <t>Martes 13</t>
  </si>
  <si>
    <t>Martes 20</t>
  </si>
  <si>
    <t>Martes 27</t>
  </si>
  <si>
    <t>Miércoles 7</t>
  </si>
  <si>
    <t>Miércoles 14</t>
  </si>
  <si>
    <t>Miércoles 21</t>
  </si>
  <si>
    <t>Miércoles 28</t>
  </si>
  <si>
    <t>Jueves 1</t>
  </si>
  <si>
    <t>Jueves 8</t>
  </si>
  <si>
    <t>Jueves 15</t>
  </si>
  <si>
    <t>Jueves 22</t>
  </si>
  <si>
    <t>Jueves 29</t>
  </si>
  <si>
    <t>Viernes 2</t>
  </si>
  <si>
    <t>Viernes 9</t>
  </si>
  <si>
    <t>Viernes 16</t>
  </si>
  <si>
    <t>Viernes 23</t>
  </si>
  <si>
    <t>Viernes 30</t>
  </si>
  <si>
    <t>Lunes 5</t>
  </si>
  <si>
    <t>Lunes 12</t>
  </si>
  <si>
    <t>Lunes 19</t>
  </si>
  <si>
    <t>Lunes 26</t>
  </si>
  <si>
    <t>Llamadas Brutas</t>
  </si>
  <si>
    <t>Envíos</t>
  </si>
  <si>
    <t>OCTUBRE</t>
  </si>
  <si>
    <t>Lunes 3</t>
  </si>
  <si>
    <t>Lunes 10</t>
  </si>
  <si>
    <t>Lunes 17</t>
  </si>
  <si>
    <t>Lunes 24</t>
  </si>
  <si>
    <t>Lunes 31</t>
  </si>
  <si>
    <t>Martes 4</t>
  </si>
  <si>
    <t>Martes 11</t>
  </si>
  <si>
    <t>Martes 18</t>
  </si>
  <si>
    <t>Martes 25</t>
  </si>
  <si>
    <t>Miércoles 5</t>
  </si>
  <si>
    <t>Miércoles 12</t>
  </si>
  <si>
    <t>Jueves 6</t>
  </si>
  <si>
    <t>Jueves 13</t>
  </si>
  <si>
    <t>Jueves 20</t>
  </si>
  <si>
    <t>Jueves 27</t>
  </si>
  <si>
    <t>Viernes 7</t>
  </si>
  <si>
    <t>Viernes 14</t>
  </si>
  <si>
    <t>Viernes 21</t>
  </si>
  <si>
    <t>Viernes 28</t>
  </si>
  <si>
    <t>*Día del Pilar</t>
  </si>
  <si>
    <t>*Campaña teaser</t>
  </si>
  <si>
    <t>*Dia de los Santos</t>
  </si>
  <si>
    <t>Visitas Web</t>
  </si>
  <si>
    <t>SMS  900901288</t>
  </si>
  <si>
    <t>Total Llamadas</t>
  </si>
  <si>
    <t>*Festivo: Constitución</t>
  </si>
  <si>
    <t xml:space="preserve">ENERO </t>
  </si>
  <si>
    <t>*Festivo: por dia 25/12</t>
  </si>
  <si>
    <t>ND</t>
  </si>
  <si>
    <t>RATIO  LLAMADAS-IMPACTOS</t>
  </si>
  <si>
    <t>% peso s/total</t>
  </si>
  <si>
    <t>Dif en %</t>
  </si>
  <si>
    <t>TRANSFERENCIAS</t>
  </si>
  <si>
    <t>PLAN DE MEDIOS ATL</t>
  </si>
  <si>
    <t>MAILING</t>
  </si>
  <si>
    <t>TRÁFICO TIENDAS</t>
  </si>
  <si>
    <t>Llam. Brutas (299)</t>
  </si>
  <si>
    <t>Dif. En absoluto</t>
  </si>
  <si>
    <t>Llam. Netas</t>
  </si>
  <si>
    <t>Llam/GRP</t>
  </si>
  <si>
    <t>Est. Llam. Netas</t>
  </si>
  <si>
    <t>Desvío</t>
  </si>
  <si>
    <t>Est. Móvil</t>
  </si>
  <si>
    <t>Est. Fijo</t>
  </si>
  <si>
    <t>ORANGE 1414 EMPRESAS</t>
  </si>
  <si>
    <t>GRP´s 20"</t>
  </si>
  <si>
    <t>Real Teleweb+Web</t>
  </si>
  <si>
    <t>CARREFOUR</t>
  </si>
  <si>
    <t>Llamadas</t>
  </si>
  <si>
    <t>Conv.</t>
  </si>
  <si>
    <t>Otros (Callback/Rellamada/Transfer RPO/Transfer/Otros 90x/Recup Portas)</t>
  </si>
  <si>
    <t xml:space="preserve">TOTAL LLAMADAS  Plataforma               </t>
  </si>
  <si>
    <t>TERRITORIAL</t>
  </si>
  <si>
    <t>Inv. TV</t>
  </si>
  <si>
    <t>Inv. Otros medios</t>
  </si>
  <si>
    <t>Inv. Total</t>
  </si>
  <si>
    <t>Transfers Amena Fibra (1413)</t>
  </si>
  <si>
    <t>ORANGE 1414 RESIDENCIAL</t>
  </si>
  <si>
    <t>Llam. Brutas (Informe Ventas)</t>
  </si>
  <si>
    <t>% Neta/Bruta</t>
  </si>
  <si>
    <t xml:space="preserve"> </t>
  </si>
  <si>
    <t xml:space="preserve">TOTAL LLAMADAS                 </t>
  </si>
  <si>
    <t xml:space="preserve">   </t>
  </si>
  <si>
    <t xml:space="preserve">Fecha </t>
  </si>
  <si>
    <t>ATENDIDAS</t>
  </si>
  <si>
    <t>Atendidas</t>
  </si>
  <si>
    <t>RADIO</t>
  </si>
  <si>
    <t>Visitas Web Capta</t>
  </si>
  <si>
    <t xml:space="preserve">Llamadas </t>
  </si>
  <si>
    <t>%NDA</t>
  </si>
  <si>
    <t>ORANGE RESIDENCIAL    FIJO</t>
  </si>
  <si>
    <t>AMENA FIBRA                      FIJO</t>
  </si>
  <si>
    <t>SMS</t>
  </si>
  <si>
    <t>Llamadas Residencial</t>
  </si>
  <si>
    <t>Llamadas Amena Fibra</t>
  </si>
  <si>
    <t>Estimación Móvil</t>
  </si>
  <si>
    <t>Otros Medios</t>
  </si>
  <si>
    <t>Inversión (incluyendo aportaciones fabricantes)</t>
  </si>
  <si>
    <t>Est. Sin promo</t>
  </si>
  <si>
    <t>Conversión (FORMATO)</t>
  </si>
  <si>
    <t>Teleweb Empresas Marzo</t>
  </si>
  <si>
    <t>Teleweb Residencial Marzo</t>
  </si>
  <si>
    <t>1414 Residencial Marzo</t>
  </si>
  <si>
    <t>Adjudicados GRP's  Conv. 20''</t>
  </si>
  <si>
    <t>Reales GRP's  Conv. 20''</t>
  </si>
  <si>
    <t>Conversión (20'')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</si>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</sst>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8">
    <numFmt numFmtId="164" formatCode="_-&quot;€&quot;* #,##0.00_-;\-&quot;€&quot;* #,##0.00_-;_-&quot;€&quot;* &quot;-&quot;??_-;_-@_-"/>
    <numFmt numFmtId="165" formatCode="_-* #,##0\ _€_-;\-* #,##0\ _€_-;_-* &quot;-&quot;\ _€_-;_-@_-"/>
    <numFmt numFmtId="166" formatCode="_-* #,##0.00\ _€_-;\-* #,##0.00\ _€_-;_-* &quot;-&quot;??\ _€_-;_-@_-"/>
    <numFmt numFmtId="167" formatCode="0.0%"/>
    <numFmt numFmtId="168" formatCode="\+#,##0;\-#,##0"/>
    <numFmt numFmtId="169" formatCode="0.000000000"/>
    <numFmt numFmtId="170" formatCode="&quot;$&quot;#,##0.00_);\(&quot;$&quot;#,##0.00\)"/>
    <numFmt numFmtId="171" formatCode="#,##0.00\ &quot;FB&quot;;[Red]\-#,##0.00\ &quot;FB&quot;"/>
    <numFmt numFmtId="172" formatCode="#,##0.0000"/>
    <numFmt numFmtId="173" formatCode="#,##0.0"/>
    <numFmt numFmtId="174" formatCode="#,##0.00&quot;F&quot;;[Red]\-#,##0.00&quot;F&quot;"/>
    <numFmt numFmtId="175" formatCode="_-* #,##0_F_-;\-* #,##0_F_-;_-* &quot;-&quot;_F_-;_-@_-"/>
    <numFmt numFmtId="176" formatCode="#,##0.00&quot;F&quot;;\-#,##0.00&quot;F&quot;"/>
    <numFmt numFmtId="177" formatCode="_(&quot;$&quot;* #,##0_);_(&quot;$&quot;* \(#,##0\);_(&quot;$&quot;* &quot;-&quot;_);_(@_)"/>
    <numFmt numFmtId="178" formatCode="_-* #,##0.00&quot;F&quot;_-;\-* #,##0.00&quot;F&quot;_-;_-* &quot;-&quot;??&quot;F&quot;_-;_-@_-"/>
    <numFmt numFmtId="179" formatCode="#,##0\ &quot;FB&quot;;[Red]\-#,##0\ &quot;FB&quot;"/>
    <numFmt numFmtId="180" formatCode="_-* #,##0\ _p_t_a_-;\-* #,##0\ _p_t_a_-;_-* &quot;-&quot;\ _p_t_a_-;_-@_-"/>
    <numFmt numFmtId="181" formatCode="mmm"/>
    <numFmt numFmtId="182" formatCode="_(&quot;$&quot;* #,##0.00_);_(&quot;$&quot;* \(#,##0.00\);_(&quot;$&quot;* &quot;-&quot;??_);_(@_)"/>
    <numFmt numFmtId="183" formatCode="mmm\ yyyy"/>
    <numFmt numFmtId="184" formatCode="000##0"/>
    <numFmt numFmtId="185" formatCode="dd\-mm\-yyyy"/>
    <numFmt numFmtId="186" formatCode="_-* #,##0.00\ &quot;FB&quot;_-;\-* #,##0.00\ &quot;FB&quot;_-;_-* &quot;-&quot;??\ &quot;FB&quot;_-;_-@_-"/>
    <numFmt numFmtId="187" formatCode="&quot;$&quot;#,##0_);[Red]\(&quot;$&quot;#,##0\)"/>
    <numFmt numFmtId="188" formatCode="#,##0.0\ ;\(#,##0.0\)"/>
    <numFmt numFmtId="189" formatCode="#,##0&quot;F&quot;;\-#,##0&quot;F&quot;"/>
    <numFmt numFmtId="190" formatCode="0.0"/>
    <numFmt numFmtId="191" formatCode="&quot;$&quot;#,##0\ \ \ ;\(&quot;$&quot;#,##0\)\ \ "/>
    <numFmt numFmtId="192" formatCode="#,##0\ \ \ ;\(#,##0\)\ \ "/>
    <numFmt numFmtId="193" formatCode="#,##0&quot;F&quot;"/>
    <numFmt numFmtId="194" formatCode="#,##0\ ;\(#,##0\)"/>
    <numFmt numFmtId="195" formatCode="_-* #,##0.00\ _F_B_-;\-* #,##0.00\ _F_B_-;_-* &quot;-&quot;??\ _F_B_-;_-@_-"/>
    <numFmt numFmtId="196" formatCode="_-* #,##0\ &quot;FB&quot;_-;\-* #,##0\ &quot;FB&quot;_-;_-* &quot;-&quot;\ &quot;FB&quot;_-;_-@_-"/>
    <numFmt numFmtId="197" formatCode="_-* #,##0&quot;F&quot;_-;\-* #,##0&quot;F&quot;_-;_-* &quot;-&quot;&quot;F&quot;_-;_-@_-"/>
    <numFmt numFmtId="198" formatCode="#,##0.00\ &quot;FB&quot;;\-#,##0.00\ &quot;FB&quot;"/>
    <numFmt numFmtId="199" formatCode="_-* #,##0.00\ &quot;pta&quot;_-;\-* #,##0.00\ &quot;pta&quot;_-;_-* &quot;-&quot;??\ &quot;pta&quot;_-;_-@_-"/>
    <numFmt numFmtId="200" formatCode="&quot;var. &quot;#,##0;[Red]&quot;var. &quot;\(#,##0\)"/>
    <numFmt numFmtId="201" formatCode="#,##0.0,"/>
    <numFmt numFmtId="202" formatCode="#,##0.00000"/>
    <numFmt numFmtId="203" formatCode="00"/>
    <numFmt numFmtId="204" formatCode="0.0%;\(0.0%\)"/>
    <numFmt numFmtId="205" formatCode="0.000"/>
    <numFmt numFmtId="206" formatCode="0.0000000000"/>
    <numFmt numFmtId="207" formatCode="mmmm\-yy"/>
    <numFmt numFmtId="208" formatCode="&quot;+ &quot;0.0%"/>
    <numFmt numFmtId="209" formatCode="mmmm\ yy"/>
    <numFmt numFmtId="210" formatCode="_-* #,##0.00\ _p_t_a_-;\-* #,##0.00\ _p_t_a_-;_-* &quot;-&quot;??\ _p_t_a_-;_-@_-"/>
    <numFmt numFmtId="211" formatCode="ddd\ d\ mmm"/>
  </numFmts>
  <fonts count="1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12"/>
      <color theme="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7"/>
      <name val="Helvetica"/>
      <family val="2"/>
    </font>
    <font>
      <sz val="10"/>
      <color indexed="12"/>
      <name val="Arial"/>
      <family val="2"/>
    </font>
    <font>
      <sz val="12"/>
      <name val="Arial"/>
      <family val="2"/>
    </font>
    <font>
      <strike/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Helvetica"/>
      <family val="2"/>
    </font>
    <font>
      <b/>
      <sz val="8"/>
      <color indexed="8"/>
      <name val="Arial"/>
      <family val="2"/>
    </font>
    <font>
      <sz val="8"/>
      <name val="Times New Roman"/>
      <family val="1"/>
    </font>
    <font>
      <b/>
      <u/>
      <sz val="8"/>
      <name val="Arial"/>
      <family val="2"/>
    </font>
    <font>
      <sz val="10"/>
      <color indexed="24"/>
      <name val="Arial"/>
      <family val="2"/>
    </font>
    <font>
      <b/>
      <sz val="8"/>
      <name val="Times New Roman"/>
      <family val="1"/>
    </font>
    <font>
      <sz val="10"/>
      <name val="Helvetica"/>
      <family val="2"/>
    </font>
    <font>
      <b/>
      <sz val="9"/>
      <name val="CG Times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8"/>
      <name val="Helv"/>
    </font>
    <font>
      <sz val="8"/>
      <color indexed="18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u val="doubleAccounting"/>
      <sz val="10"/>
      <name val="Arial"/>
      <family val="2"/>
    </font>
    <font>
      <sz val="10"/>
      <name val="Helv"/>
    </font>
    <font>
      <sz val="12"/>
      <name val="Times New Roman"/>
      <family val="1"/>
    </font>
    <font>
      <sz val="10"/>
      <name val="Times New Roman"/>
      <family val="1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b/>
      <sz val="8"/>
      <name val="MS Sans Serif"/>
      <family val="2"/>
    </font>
    <font>
      <sz val="6"/>
      <name val="Palatino"/>
      <family val="1"/>
    </font>
    <font>
      <sz val="10.5"/>
      <name val="Times New Roman"/>
      <family val="1"/>
    </font>
    <font>
      <sz val="28"/>
      <name val="Helvetica-Black"/>
    </font>
    <font>
      <sz val="10"/>
      <name val="Helvetica-Black"/>
    </font>
    <font>
      <sz val="18"/>
      <name val="Helvetica-Black"/>
    </font>
    <font>
      <sz val="10"/>
      <name val="Palatino"/>
      <family val="1"/>
    </font>
    <font>
      <sz val="18"/>
      <name val="Palatino"/>
      <family val="1"/>
    </font>
    <font>
      <i/>
      <sz val="14"/>
      <name val="Palatino"/>
      <family val="1"/>
    </font>
    <font>
      <sz val="12"/>
      <color indexed="9"/>
      <name val="Arial"/>
      <family val="2"/>
    </font>
    <font>
      <sz val="1"/>
      <color indexed="10"/>
      <name val="Arial"/>
      <family val="2"/>
    </font>
    <font>
      <sz val="12"/>
      <color indexed="10"/>
      <name val="Bookman Old Style"/>
      <family val="1"/>
    </font>
    <font>
      <i/>
      <sz val="12"/>
      <color indexed="10"/>
      <name val="Bookman Old Style"/>
      <family val="1"/>
    </font>
    <font>
      <sz val="10"/>
      <color indexed="16"/>
      <name val="Times New Roman"/>
      <family val="1"/>
    </font>
    <font>
      <sz val="8"/>
      <color indexed="12"/>
      <name val="Helv"/>
    </font>
    <font>
      <b/>
      <sz val="12"/>
      <color indexed="16"/>
      <name val="Arial MT"/>
    </font>
    <font>
      <b/>
      <sz val="10"/>
      <color indexed="16"/>
      <name val="Arial MT"/>
    </font>
    <font>
      <b/>
      <sz val="10"/>
      <color indexed="12"/>
      <name val="Arial"/>
      <family val="2"/>
    </font>
    <font>
      <sz val="8"/>
      <name val="MS Sans Serif"/>
      <family val="2"/>
    </font>
    <font>
      <sz val="8"/>
      <color indexed="23"/>
      <name val="Arial Narrow"/>
      <family val="2"/>
    </font>
    <font>
      <sz val="7"/>
      <name val="Small Fonts"/>
      <family val="2"/>
    </font>
    <font>
      <sz val="11"/>
      <color indexed="8"/>
      <name val="Calibri"/>
      <family val="2"/>
    </font>
    <font>
      <sz val="8"/>
      <name val="Helvetica"/>
      <family val="2"/>
    </font>
    <font>
      <b/>
      <sz val="26"/>
      <name val="Times New Roman"/>
      <family val="1"/>
    </font>
    <font>
      <b/>
      <sz val="10"/>
      <name val="Palatino"/>
      <family val="1"/>
    </font>
    <font>
      <sz val="12"/>
      <name val="Palatino"/>
      <family val="1"/>
    </font>
    <font>
      <sz val="11"/>
      <name val="Helvetica-Black"/>
    </font>
    <font>
      <b/>
      <sz val="14"/>
      <name val="Arial"/>
      <family val="2"/>
    </font>
    <font>
      <b/>
      <sz val="11"/>
      <name val="Arial"/>
      <family val="2"/>
    </font>
    <font>
      <sz val="10"/>
      <name val="ACaslon Regular"/>
    </font>
    <font>
      <b/>
      <sz val="10"/>
      <color indexed="10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ahoma"/>
      <family val="2"/>
    </font>
    <font>
      <sz val="14"/>
      <color indexed="56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Helvetica"/>
      <family val="2"/>
    </font>
    <font>
      <sz val="11"/>
      <color theme="0"/>
      <name val="Calibri"/>
      <family val="2"/>
      <scheme val="minor"/>
    </font>
    <font>
      <b/>
      <sz val="9"/>
      <color rgb="FF000000"/>
      <name val="Calibri"/>
      <family val="2"/>
    </font>
    <font>
      <sz val="11"/>
      <color theme="0"/>
      <name val="Calibri"/>
      <family val="2"/>
    </font>
    <font>
      <sz val="11"/>
      <color theme="5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20"/>
      <name val="Arial"/>
      <family val="2"/>
    </font>
    <font>
      <b/>
      <u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name val="Arial"/>
      <family val="2"/>
    </font>
    <font>
      <b/>
      <sz val="8.5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8"/>
      <color indexed="10"/>
      <name val="Arial"/>
      <family val="2"/>
    </font>
    <font>
      <b/>
      <sz val="12"/>
      <color rgb="FFFF0000"/>
      <name val="Arial"/>
      <family val="2"/>
    </font>
    <font>
      <b/>
      <sz val="18"/>
      <color theme="1"/>
      <name val="Calibri"/>
      <family val="2"/>
      <scheme val="minor"/>
    </font>
    <font>
      <b/>
      <sz val="16"/>
      <color theme="0"/>
      <name val="Arial"/>
      <family val="2"/>
    </font>
    <font>
      <sz val="14"/>
      <name val="Arial"/>
      <family val="2"/>
    </font>
    <font>
      <sz val="11"/>
      <color indexed="10"/>
      <name val="Arial"/>
      <family val="2"/>
    </font>
    <font>
      <sz val="11"/>
      <name val="Arial"/>
      <family val="2"/>
    </font>
    <font>
      <sz val="18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gray0625">
        <fgColor indexed="9"/>
        <bgColor indexed="9"/>
      </patternFill>
    </fill>
    <fill>
      <patternFill patternType="gray0625">
        <fgColor indexed="9"/>
        <bgColor indexed="22"/>
      </patternFill>
    </fill>
    <fill>
      <patternFill patternType="mediumGray">
        <fgColor indexed="9"/>
        <bgColor indexed="31"/>
      </patternFill>
    </fill>
    <fill>
      <patternFill patternType="solid">
        <fgColor indexed="41"/>
      </patternFill>
    </fill>
    <fill>
      <patternFill patternType="solid">
        <fgColor indexed="46"/>
        <bgColor indexed="45"/>
      </patternFill>
    </fill>
    <fill>
      <patternFill patternType="solid">
        <fgColor indexed="4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6B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64">
    <border>
      <left/>
      <right/>
      <top/>
      <bottom/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rgb="FF7030A0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/>
      <right style="medium">
        <color rgb="FF7030A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6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168" fontId="2" fillId="0" borderId="0"/>
    <xf numFmtId="0" fontId="13" fillId="0" borderId="0"/>
    <xf numFmtId="0" fontId="14" fillId="10" borderId="0" applyFont="0" applyFill="0"/>
    <xf numFmtId="169" fontId="2" fillId="11" borderId="13">
      <alignment horizontal="center" vertical="center"/>
    </xf>
    <xf numFmtId="0" fontId="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Fill="0" applyBorder="0" applyAlignment="0" applyProtection="0">
      <protection locked="0"/>
    </xf>
    <xf numFmtId="170" fontId="6" fillId="0" borderId="0" applyNumberFormat="0" applyFont="0" applyAlignment="0"/>
    <xf numFmtId="14" fontId="18" fillId="0" borderId="0" applyNumberFormat="0" applyFill="0" applyBorder="0" applyAlignment="0" applyProtection="0">
      <alignment horizontal="center"/>
    </xf>
    <xf numFmtId="0" fontId="19" fillId="4" borderId="14" applyNumberFormat="0" applyFill="0" applyBorder="0" applyAlignment="0" applyProtection="0">
      <protection locked="0"/>
    </xf>
    <xf numFmtId="0" fontId="20" fillId="0" borderId="15" applyNumberFormat="0" applyFont="0" applyFill="0" applyAlignment="0" applyProtection="0"/>
    <xf numFmtId="171" fontId="2" fillId="0" borderId="16" applyNumberFormat="0" applyFill="0" applyAlignment="0" applyProtection="0"/>
    <xf numFmtId="172" fontId="2" fillId="0" borderId="0" applyFont="0" applyFill="0" applyBorder="0" applyAlignment="0" applyProtection="0"/>
    <xf numFmtId="0" fontId="21" fillId="0" borderId="0" applyNumberFormat="0" applyFill="0" applyBorder="0" applyProtection="0">
      <alignment horizontal="right"/>
    </xf>
    <xf numFmtId="173" fontId="22" fillId="0" borderId="0" applyFont="0" applyFill="0" applyBorder="0" applyAlignment="0" applyProtection="0"/>
    <xf numFmtId="174" fontId="2" fillId="0" borderId="0" applyFont="0" applyFill="0" applyBorder="0" applyAlignment="0" applyProtection="0"/>
    <xf numFmtId="40" fontId="23" fillId="0" borderId="0" applyFont="0" applyFill="0" applyBorder="0" applyAlignment="0" applyProtection="0">
      <alignment horizontal="center"/>
    </xf>
    <xf numFmtId="175" fontId="2" fillId="0" borderId="0" applyFont="0" applyFill="0" applyBorder="0" applyAlignment="0" applyProtection="0">
      <alignment horizontal="center"/>
    </xf>
    <xf numFmtId="168" fontId="2" fillId="0" borderId="0"/>
    <xf numFmtId="3" fontId="24" fillId="0" borderId="0" applyFont="0" applyFill="0" applyBorder="0" applyAlignment="0" applyProtection="0"/>
    <xf numFmtId="168" fontId="2" fillId="0" borderId="0"/>
    <xf numFmtId="37" fontId="25" fillId="12" borderId="6">
      <alignment horizontal="right"/>
    </xf>
    <xf numFmtId="2" fontId="2" fillId="13" borderId="0"/>
    <xf numFmtId="0" fontId="26" fillId="0" borderId="0">
      <alignment horizontal="left"/>
    </xf>
    <xf numFmtId="0" fontId="27" fillId="0" borderId="0"/>
    <xf numFmtId="0" fontId="28" fillId="0" borderId="0">
      <alignment horizontal="left"/>
    </xf>
    <xf numFmtId="176" fontId="2" fillId="0" borderId="0" applyFont="0" applyFill="0" applyBorder="0" applyAlignment="0" applyProtection="0"/>
    <xf numFmtId="177" fontId="20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4" fillId="0" borderId="0" applyFont="0" applyFill="0" applyBorder="0" applyAlignment="0" applyProtection="0"/>
    <xf numFmtId="167" fontId="29" fillId="0" borderId="0" applyFill="0" applyBorder="0">
      <alignment horizontal="right"/>
    </xf>
    <xf numFmtId="0" fontId="14" fillId="0" borderId="17" applyNumberFormat="0">
      <alignment vertical="center"/>
    </xf>
    <xf numFmtId="177" fontId="30" fillId="0" borderId="0" applyNumberFormat="0" applyFill="0" applyBorder="0" applyAlignment="0"/>
    <xf numFmtId="0" fontId="6" fillId="14" borderId="0" applyNumberFormat="0" applyFont="0" applyBorder="0" applyAlignment="0" applyProtection="0">
      <protection locked="0"/>
    </xf>
    <xf numFmtId="171" fontId="2" fillId="0" borderId="0" applyFont="0" applyFill="0" applyBorder="0" applyProtection="0">
      <alignment horizontal="right"/>
    </xf>
    <xf numFmtId="17" fontId="4" fillId="0" borderId="0" applyFill="0" applyBorder="0">
      <alignment horizontal="right"/>
    </xf>
    <xf numFmtId="179" fontId="2" fillId="0" borderId="0" applyFont="0" applyFill="0" applyBorder="0" applyProtection="0">
      <alignment horizontal="right"/>
    </xf>
    <xf numFmtId="14" fontId="31" fillId="0" borderId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0" fontId="32" fillId="0" borderId="0">
      <protection locked="0"/>
    </xf>
    <xf numFmtId="167" fontId="6" fillId="0" borderId="0"/>
    <xf numFmtId="177" fontId="2" fillId="0" borderId="0" applyFill="0" applyBorder="0" applyAlignment="0" applyProtection="0"/>
    <xf numFmtId="182" fontId="33" fillId="0" borderId="0" applyFill="0" applyBorder="0" applyAlignment="0" applyProtection="0"/>
    <xf numFmtId="3" fontId="6" fillId="0" borderId="18" applyNumberFormat="0" applyBorder="0"/>
    <xf numFmtId="183" fontId="2" fillId="0" borderId="0">
      <protection locked="0"/>
    </xf>
    <xf numFmtId="183" fontId="2" fillId="0" borderId="0">
      <protection locked="0"/>
    </xf>
    <xf numFmtId="0" fontId="2" fillId="0" borderId="0" applyFont="0" applyFill="0" applyBorder="0" applyAlignment="0" applyProtection="0"/>
    <xf numFmtId="0" fontId="34" fillId="0" borderId="0"/>
    <xf numFmtId="184" fontId="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185" fontId="2" fillId="0" borderId="0">
      <protection locked="0"/>
    </xf>
    <xf numFmtId="186" fontId="2" fillId="0" borderId="0">
      <protection locked="0"/>
    </xf>
    <xf numFmtId="187" fontId="36" fillId="0" borderId="0">
      <protection locked="0"/>
    </xf>
    <xf numFmtId="188" fontId="2" fillId="0" borderId="0" applyFill="0" applyBorder="0">
      <alignment horizontal="right"/>
    </xf>
    <xf numFmtId="0" fontId="37" fillId="0" borderId="0">
      <alignment horizontal="left"/>
    </xf>
    <xf numFmtId="0" fontId="38" fillId="0" borderId="0">
      <alignment horizontal="left"/>
    </xf>
    <xf numFmtId="0" fontId="39" fillId="0" borderId="0">
      <alignment horizontal="left"/>
    </xf>
    <xf numFmtId="0" fontId="39" fillId="0" borderId="0" applyNumberFormat="0" applyFill="0" applyBorder="0" applyProtection="0">
      <alignment horizontal="left"/>
    </xf>
    <xf numFmtId="174" fontId="2" fillId="4" borderId="6" applyFont="0" applyBorder="0" applyAlignment="0" applyProtection="0">
      <alignment vertical="top"/>
    </xf>
    <xf numFmtId="3" fontId="40" fillId="15" borderId="6">
      <alignment horizontal="right" vertical="center"/>
    </xf>
    <xf numFmtId="1" fontId="2" fillId="16" borderId="6"/>
    <xf numFmtId="38" fontId="6" fillId="17" borderId="0" applyNumberFormat="0" applyBorder="0" applyAlignment="0" applyProtection="0"/>
    <xf numFmtId="0" fontId="9" fillId="0" borderId="0" applyBorder="0">
      <alignment horizontal="left"/>
    </xf>
    <xf numFmtId="179" fontId="2" fillId="18" borderId="6" applyNumberFormat="0" applyFont="0" applyAlignment="0"/>
    <xf numFmtId="0" fontId="41" fillId="0" borderId="0">
      <alignment horizontal="left"/>
    </xf>
    <xf numFmtId="0" fontId="41" fillId="0" borderId="0">
      <alignment horizontal="left"/>
    </xf>
    <xf numFmtId="0" fontId="42" fillId="0" borderId="0" applyProtection="0">
      <alignment horizontal="right" vertical="top"/>
    </xf>
    <xf numFmtId="0" fontId="3" fillId="0" borderId="19" applyNumberFormat="0" applyAlignment="0" applyProtection="0">
      <alignment horizontal="left" vertical="center"/>
    </xf>
    <xf numFmtId="0" fontId="3" fillId="0" borderId="20">
      <alignment horizontal="left" vertical="center"/>
    </xf>
    <xf numFmtId="0" fontId="3" fillId="0" borderId="0"/>
    <xf numFmtId="0" fontId="3" fillId="0" borderId="0"/>
    <xf numFmtId="0" fontId="43" fillId="0" borderId="21">
      <alignment horizontal="left" vertical="top"/>
    </xf>
    <xf numFmtId="0" fontId="44" fillId="0" borderId="0">
      <alignment horizontal="left"/>
    </xf>
    <xf numFmtId="0" fontId="43" fillId="0" borderId="21">
      <alignment horizontal="left" vertical="top"/>
    </xf>
    <xf numFmtId="0" fontId="45" fillId="0" borderId="21">
      <alignment horizontal="left" vertical="top"/>
    </xf>
    <xf numFmtId="0" fontId="46" fillId="0" borderId="0">
      <alignment horizontal="left"/>
    </xf>
    <xf numFmtId="0" fontId="47" fillId="0" borderId="21">
      <alignment horizontal="left" vertical="top"/>
    </xf>
    <xf numFmtId="0" fontId="48" fillId="0" borderId="0">
      <alignment horizontal="left"/>
    </xf>
    <xf numFmtId="0" fontId="48" fillId="0" borderId="0">
      <alignment horizontal="left"/>
    </xf>
    <xf numFmtId="189" fontId="2" fillId="0" borderId="0">
      <protection locked="0"/>
    </xf>
    <xf numFmtId="0" fontId="9" fillId="0" borderId="0"/>
    <xf numFmtId="0" fontId="49" fillId="19" borderId="0" applyNumberFormat="0" applyBorder="0" applyAlignment="0" applyProtection="0"/>
    <xf numFmtId="0" fontId="50" fillId="0" borderId="22" applyNumberFormat="0" applyFill="0" applyAlignment="0" applyProtection="0"/>
    <xf numFmtId="10" fontId="6" fillId="18" borderId="6" applyNumberFormat="0" applyBorder="0" applyAlignment="0" applyProtection="0"/>
    <xf numFmtId="0" fontId="51" fillId="0" borderId="22"/>
    <xf numFmtId="9" fontId="52" fillId="0" borderId="22" applyFill="0" applyAlignment="0" applyProtection="0"/>
    <xf numFmtId="0" fontId="53" fillId="0" borderId="22"/>
    <xf numFmtId="168" fontId="2" fillId="0" borderId="0" applyNumberFormat="0" applyFill="0" applyBorder="0" applyAlignment="0" applyProtection="0"/>
    <xf numFmtId="179" fontId="2" fillId="18" borderId="0" applyNumberFormat="0" applyFont="0" applyBorder="0" applyAlignment="0" applyProtection="0">
      <alignment horizontal="center"/>
      <protection locked="0"/>
    </xf>
    <xf numFmtId="190" fontId="6" fillId="18" borderId="23" applyNumberFormat="0" applyFont="0" applyAlignment="0" applyProtection="0">
      <alignment horizontal="center"/>
      <protection locked="0"/>
    </xf>
    <xf numFmtId="191" fontId="54" fillId="0" borderId="0"/>
    <xf numFmtId="192" fontId="54" fillId="0" borderId="0"/>
    <xf numFmtId="0" fontId="55" fillId="20" borderId="0" applyNumberFormat="0" applyBorder="0" applyProtection="0"/>
    <xf numFmtId="0" fontId="56" fillId="21" borderId="0" applyNumberFormat="0"/>
    <xf numFmtId="16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3" fontId="2" fillId="22" borderId="0" applyFont="0" applyBorder="0" applyAlignment="0"/>
    <xf numFmtId="3" fontId="2" fillId="0" borderId="0"/>
    <xf numFmtId="2" fontId="57" fillId="0" borderId="0" applyFont="0"/>
    <xf numFmtId="3" fontId="35" fillId="0" borderId="0"/>
    <xf numFmtId="2" fontId="58" fillId="23" borderId="0" applyNumberFormat="0" applyFont="0" applyBorder="0" applyAlignment="0" applyProtection="0"/>
    <xf numFmtId="3" fontId="35" fillId="0" borderId="0"/>
    <xf numFmtId="193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195" fontId="2" fillId="0" borderId="0">
      <protection locked="0"/>
    </xf>
    <xf numFmtId="196" fontId="2" fillId="0" borderId="0" applyFont="0" applyFill="0" applyBorder="0" applyProtection="0">
      <alignment horizontal="right"/>
    </xf>
    <xf numFmtId="197" fontId="2" fillId="0" borderId="0" applyFill="0" applyBorder="0" applyProtection="0">
      <alignment horizontal="right"/>
    </xf>
    <xf numFmtId="198" fontId="2" fillId="0" borderId="0" applyFont="0" applyFill="0" applyBorder="0" applyProtection="0">
      <alignment horizontal="right"/>
    </xf>
    <xf numFmtId="198" fontId="2" fillId="0" borderId="0"/>
    <xf numFmtId="199" fontId="2" fillId="0" borderId="0"/>
    <xf numFmtId="199" fontId="2" fillId="0" borderId="0"/>
    <xf numFmtId="200" fontId="2" fillId="0" borderId="0"/>
    <xf numFmtId="200" fontId="2" fillId="0" borderId="0"/>
    <xf numFmtId="200" fontId="2" fillId="0" borderId="0"/>
    <xf numFmtId="200" fontId="2" fillId="0" borderId="0"/>
    <xf numFmtId="198" fontId="2" fillId="0" borderId="0"/>
    <xf numFmtId="198" fontId="2" fillId="0" borderId="0"/>
    <xf numFmtId="198" fontId="2" fillId="0" borderId="0"/>
    <xf numFmtId="198" fontId="2" fillId="0" borderId="0"/>
    <xf numFmtId="198" fontId="2" fillId="0" borderId="0"/>
    <xf numFmtId="201" fontId="2" fillId="0" borderId="0"/>
    <xf numFmtId="201" fontId="2" fillId="0" borderId="0"/>
    <xf numFmtId="201" fontId="2" fillId="0" borderId="0"/>
    <xf numFmtId="201" fontId="2" fillId="0" borderId="0"/>
    <xf numFmtId="199" fontId="2" fillId="0" borderId="0"/>
    <xf numFmtId="199" fontId="2" fillId="0" borderId="0"/>
    <xf numFmtId="198" fontId="2" fillId="0" borderId="0"/>
    <xf numFmtId="199" fontId="2" fillId="0" borderId="0"/>
    <xf numFmtId="199" fontId="2" fillId="0" borderId="0"/>
    <xf numFmtId="200" fontId="2" fillId="0" borderId="0"/>
    <xf numFmtId="200" fontId="2" fillId="0" borderId="0"/>
    <xf numFmtId="200" fontId="2" fillId="0" borderId="0"/>
    <xf numFmtId="200" fontId="2" fillId="0" borderId="0"/>
    <xf numFmtId="198" fontId="2" fillId="0" borderId="0"/>
    <xf numFmtId="198" fontId="2" fillId="0" borderId="0"/>
    <xf numFmtId="198" fontId="2" fillId="0" borderId="0"/>
    <xf numFmtId="198" fontId="2" fillId="0" borderId="0"/>
    <xf numFmtId="198" fontId="2" fillId="0" borderId="0"/>
    <xf numFmtId="201" fontId="2" fillId="0" borderId="0"/>
    <xf numFmtId="201" fontId="2" fillId="0" borderId="0"/>
    <xf numFmtId="201" fontId="2" fillId="0" borderId="0"/>
    <xf numFmtId="201" fontId="2" fillId="0" borderId="0"/>
    <xf numFmtId="199" fontId="2" fillId="0" borderId="0"/>
    <xf numFmtId="199" fontId="2" fillId="0" borderId="0"/>
    <xf numFmtId="199" fontId="2" fillId="0" borderId="0"/>
    <xf numFmtId="199" fontId="2" fillId="0" borderId="0"/>
    <xf numFmtId="199" fontId="2" fillId="0" borderId="0"/>
    <xf numFmtId="199" fontId="2" fillId="0" borderId="0"/>
    <xf numFmtId="199" fontId="2" fillId="0" borderId="0"/>
    <xf numFmtId="199" fontId="2" fillId="0" borderId="0"/>
    <xf numFmtId="198" fontId="2" fillId="0" borderId="0"/>
    <xf numFmtId="198" fontId="2" fillId="0" borderId="0"/>
    <xf numFmtId="198" fontId="2" fillId="0" borderId="0"/>
    <xf numFmtId="198" fontId="2" fillId="0" borderId="0"/>
    <xf numFmtId="198" fontId="2" fillId="0" borderId="0"/>
    <xf numFmtId="198" fontId="2" fillId="0" borderId="0"/>
    <xf numFmtId="198" fontId="2" fillId="0" borderId="0"/>
    <xf numFmtId="198" fontId="2" fillId="0" borderId="0"/>
    <xf numFmtId="199" fontId="2" fillId="0" borderId="0"/>
    <xf numFmtId="199" fontId="2" fillId="0" borderId="0"/>
    <xf numFmtId="199" fontId="2" fillId="0" borderId="0"/>
    <xf numFmtId="199" fontId="2" fillId="0" borderId="0"/>
    <xf numFmtId="199" fontId="2" fillId="0" borderId="0"/>
    <xf numFmtId="199" fontId="2" fillId="0" borderId="0"/>
    <xf numFmtId="198" fontId="2" fillId="0" borderId="0"/>
    <xf numFmtId="198" fontId="2" fillId="0" borderId="0"/>
    <xf numFmtId="198" fontId="2" fillId="0" borderId="0"/>
    <xf numFmtId="198" fontId="2" fillId="0" borderId="0"/>
    <xf numFmtId="198" fontId="2" fillId="0" borderId="0"/>
    <xf numFmtId="198" fontId="2" fillId="0" borderId="0"/>
    <xf numFmtId="198" fontId="2" fillId="0" borderId="0"/>
    <xf numFmtId="198" fontId="2" fillId="0" borderId="0"/>
    <xf numFmtId="0" fontId="59" fillId="0" borderId="0" applyNumberFormat="0" applyFill="0" applyBorder="0" applyAlignment="0" applyProtection="0">
      <protection locked="0"/>
    </xf>
    <xf numFmtId="3" fontId="40" fillId="15" borderId="24" applyNumberFormat="0">
      <alignment horizontal="right" vertical="center"/>
    </xf>
    <xf numFmtId="37" fontId="60" fillId="0" borderId="0"/>
    <xf numFmtId="1" fontId="35" fillId="0" borderId="0"/>
    <xf numFmtId="202" fontId="2" fillId="0" borderId="0"/>
    <xf numFmtId="0" fontId="2" fillId="0" borderId="0"/>
    <xf numFmtId="0" fontId="61" fillId="0" borderId="0"/>
    <xf numFmtId="0" fontId="62" fillId="0" borderId="0" applyFill="0" applyBorder="0" applyAlignment="0" applyProtection="0"/>
    <xf numFmtId="0" fontId="2" fillId="0" borderId="0"/>
    <xf numFmtId="1" fontId="4" fillId="0" borderId="0" applyFont="0" applyFill="0" applyBorder="0" applyAlignment="0" applyProtection="0">
      <protection locked="0"/>
    </xf>
    <xf numFmtId="0" fontId="2" fillId="0" borderId="0"/>
    <xf numFmtId="202" fontId="17" fillId="0" borderId="0"/>
    <xf numFmtId="37" fontId="2" fillId="17" borderId="6">
      <alignment horizontal="right"/>
    </xf>
    <xf numFmtId="40" fontId="2" fillId="4" borderId="0">
      <alignment horizontal="right"/>
    </xf>
    <xf numFmtId="0" fontId="2" fillId="4" borderId="14"/>
    <xf numFmtId="37" fontId="6" fillId="0" borderId="0" applyBorder="0">
      <protection locked="0"/>
    </xf>
    <xf numFmtId="0" fontId="2" fillId="0" borderId="0" applyProtection="0">
      <alignment horizontal="left"/>
    </xf>
    <xf numFmtId="0" fontId="2" fillId="0" borderId="0" applyFill="0" applyBorder="0" applyProtection="0">
      <alignment horizontal="left"/>
    </xf>
    <xf numFmtId="0" fontId="2" fillId="0" borderId="0" applyFill="0" applyBorder="0" applyProtection="0">
      <alignment horizontal="left"/>
    </xf>
    <xf numFmtId="0" fontId="63" fillId="0" borderId="0" applyProtection="0">
      <alignment horizontal="left"/>
    </xf>
    <xf numFmtId="0" fontId="44" fillId="0" borderId="0" applyNumberFormat="0" applyFill="0" applyBorder="0" applyProtection="0">
      <alignment horizontal="left"/>
    </xf>
    <xf numFmtId="203" fontId="2" fillId="0" borderId="0" applyFont="0" applyFill="0" applyBorder="0" applyAlignment="0"/>
    <xf numFmtId="204" fontId="2" fillId="0" borderId="0" applyFill="0" applyBorder="0"/>
    <xf numFmtId="20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206" fontId="2" fillId="0" borderId="0" applyFont="0" applyFill="0" applyBorder="0" applyAlignment="0"/>
    <xf numFmtId="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96" fontId="2" fillId="0" borderId="0" applyFont="0" applyFill="0" applyBorder="0" applyProtection="0">
      <alignment horizontal="right"/>
    </xf>
    <xf numFmtId="207" fontId="29" fillId="0" borderId="0" applyFill="0" applyBorder="0">
      <alignment horizontal="right"/>
    </xf>
    <xf numFmtId="1" fontId="35" fillId="0" borderId="0"/>
    <xf numFmtId="9" fontId="2" fillId="0" borderId="0" applyFont="0" applyFill="0" applyBorder="0" applyAlignment="0" applyProtection="0"/>
    <xf numFmtId="9" fontId="61" fillId="0" borderId="0" applyFont="0" applyFill="0" applyBorder="0" applyAlignment="0" applyProtection="0"/>
    <xf numFmtId="206" fontId="2" fillId="0" borderId="0"/>
    <xf numFmtId="205" fontId="2" fillId="0" borderId="0"/>
    <xf numFmtId="169" fontId="2" fillId="0" borderId="0"/>
    <xf numFmtId="0" fontId="4" fillId="17" borderId="6" applyNumberFormat="0" applyFont="0" applyAlignment="0" applyProtection="0"/>
    <xf numFmtId="199" fontId="2" fillId="17" borderId="0" applyNumberFormat="0" applyFont="0" applyBorder="0" applyAlignment="0" applyProtection="0">
      <alignment horizontal="center"/>
      <protection locked="0"/>
    </xf>
    <xf numFmtId="9" fontId="31" fillId="0" borderId="0" applyFont="0" applyFill="0" applyBorder="0" applyAlignment="0" applyProtection="0"/>
    <xf numFmtId="3" fontId="2" fillId="24" borderId="6"/>
    <xf numFmtId="208" fontId="2" fillId="0" borderId="0" applyProtection="0">
      <alignment horizontal="right"/>
    </xf>
    <xf numFmtId="202" fontId="2" fillId="0" borderId="0" applyProtection="0">
      <alignment horizontal="right"/>
    </xf>
    <xf numFmtId="3" fontId="2" fillId="24" borderId="6"/>
    <xf numFmtId="37" fontId="2" fillId="0" borderId="0" applyNumberFormat="0" applyFill="0" applyBorder="0" applyAlignment="0" applyProtection="0"/>
    <xf numFmtId="0" fontId="4" fillId="0" borderId="0" applyNumberFormat="0" applyFill="0" applyBorder="0"/>
    <xf numFmtId="209" fontId="2" fillId="0" borderId="0">
      <alignment horizontal="left"/>
    </xf>
    <xf numFmtId="0" fontId="2" fillId="25" borderId="0" applyNumberFormat="0"/>
    <xf numFmtId="182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26" borderId="0" applyNumberFormat="0" applyFont="0" applyBorder="0" applyAlignment="0" applyProtection="0"/>
    <xf numFmtId="0" fontId="2" fillId="0" borderId="0" applyFill="0" applyBorder="0" applyAlignment="0" applyProtection="0"/>
    <xf numFmtId="210" fontId="2" fillId="0" borderId="0">
      <alignment horizontal="left"/>
    </xf>
    <xf numFmtId="0" fontId="2" fillId="0" borderId="0"/>
    <xf numFmtId="0" fontId="2" fillId="0" borderId="0">
      <alignment vertical="center"/>
    </xf>
    <xf numFmtId="0" fontId="2" fillId="25" borderId="0" applyNumberFormat="0" applyFont="0" applyBorder="0" applyAlignment="0" applyProtection="0">
      <protection locked="0"/>
    </xf>
    <xf numFmtId="0" fontId="4" fillId="17" borderId="0" applyNumberFormat="0" applyFont="0" applyBorder="0" applyAlignment="0" applyProtection="0"/>
    <xf numFmtId="0" fontId="8" fillId="0" borderId="0" applyFill="0" applyBorder="0" applyProtection="0">
      <alignment horizontal="center" vertical="center"/>
    </xf>
    <xf numFmtId="0" fontId="64" fillId="0" borderId="0" applyNumberFormat="0" applyFill="0" applyBorder="0" applyProtection="0">
      <alignment horizontal="left"/>
    </xf>
    <xf numFmtId="0" fontId="39" fillId="0" borderId="0" applyNumberFormat="0" applyFill="0" applyBorder="0" applyProtection="0">
      <alignment horizontal="left"/>
    </xf>
    <xf numFmtId="0" fontId="8" fillId="0" borderId="0" applyFill="0" applyBorder="0" applyProtection="0"/>
    <xf numFmtId="0" fontId="46" fillId="0" borderId="0" applyNumberFormat="0" applyFill="0" applyBorder="0" applyProtection="0"/>
    <xf numFmtId="0" fontId="44" fillId="0" borderId="0" applyNumberFormat="0" applyFill="0" applyBorder="0" applyProtection="0"/>
    <xf numFmtId="0" fontId="39" fillId="0" borderId="0" applyNumberFormat="0" applyFill="0" applyBorder="0" applyProtection="0"/>
    <xf numFmtId="0" fontId="17" fillId="4" borderId="18" applyNumberFormat="0" applyFont="0" applyFill="0" applyAlignment="0" applyProtection="0">
      <protection locked="0"/>
    </xf>
    <xf numFmtId="0" fontId="17" fillId="4" borderId="25" applyNumberFormat="0" applyFont="0" applyFill="0" applyAlignment="0" applyProtection="0">
      <protection locked="0"/>
    </xf>
    <xf numFmtId="0" fontId="55" fillId="20" borderId="0" applyNumberFormat="0" applyBorder="0" applyProtection="0"/>
    <xf numFmtId="0" fontId="4" fillId="0" borderId="0" applyNumberFormat="0" applyFill="0" applyBorder="0" applyAlignment="0" applyProtection="0"/>
    <xf numFmtId="0" fontId="65" fillId="0" borderId="0" applyNumberFormat="0" applyFill="0" applyBorder="0" applyProtection="0"/>
    <xf numFmtId="0" fontId="65" fillId="0" borderId="0" applyNumberFormat="0" applyFill="0" applyBorder="0" applyProtection="0"/>
    <xf numFmtId="0" fontId="66" fillId="0" borderId="0" applyNumberFormat="0" applyFill="0" applyBorder="0" applyProtection="0"/>
    <xf numFmtId="0" fontId="66" fillId="0" borderId="0" applyNumberFormat="0" applyFill="0" applyBorder="0" applyProtection="0"/>
    <xf numFmtId="0" fontId="65" fillId="0" borderId="0" applyNumberFormat="0" applyFill="0" applyBorder="0" applyProtection="0"/>
    <xf numFmtId="0" fontId="65" fillId="0" borderId="0"/>
    <xf numFmtId="0" fontId="2" fillId="0" borderId="0">
      <alignment horizontal="left"/>
    </xf>
    <xf numFmtId="18" fontId="2" fillId="4" borderId="0" applyFont="0" applyFill="0" applyBorder="0" applyAlignment="0" applyProtection="0">
      <protection locked="0"/>
    </xf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/>
    <xf numFmtId="0" fontId="67" fillId="0" borderId="0">
      <alignment horizontal="left"/>
    </xf>
    <xf numFmtId="0" fontId="68" fillId="0" borderId="0" applyFill="0" applyBorder="0" applyAlignment="0" applyProtection="0">
      <protection locked="0"/>
    </xf>
    <xf numFmtId="37" fontId="2" fillId="27" borderId="6">
      <alignment horizontal="right"/>
    </xf>
    <xf numFmtId="3" fontId="2" fillId="28" borderId="6"/>
    <xf numFmtId="0" fontId="66" fillId="0" borderId="0"/>
    <xf numFmtId="0" fontId="65" fillId="0" borderId="0"/>
    <xf numFmtId="167" fontId="55" fillId="29" borderId="0" applyNumberFormat="0" applyProtection="0"/>
    <xf numFmtId="20" fontId="31" fillId="0" borderId="0"/>
    <xf numFmtId="0" fontId="55" fillId="20" borderId="0" applyNumberFormat="0" applyBorder="0" applyProtection="0"/>
    <xf numFmtId="0" fontId="2" fillId="0" borderId="0" applyNumberFormat="0" applyFont="0" applyFill="0"/>
    <xf numFmtId="37" fontId="6" fillId="17" borderId="0" applyNumberFormat="0" applyBorder="0" applyAlignment="0" applyProtection="0"/>
    <xf numFmtId="37" fontId="6" fillId="0" borderId="0"/>
    <xf numFmtId="37" fontId="6" fillId="10" borderId="0" applyNumberFormat="0" applyBorder="0" applyAlignment="0" applyProtection="0"/>
    <xf numFmtId="3" fontId="2" fillId="0" borderId="26" applyProtection="0"/>
    <xf numFmtId="177" fontId="69" fillId="0" borderId="0" applyFont="0" applyFill="0" applyBorder="0" applyAlignment="0" applyProtection="0"/>
    <xf numFmtId="182" fontId="69" fillId="0" borderId="0" applyFont="0" applyFill="0" applyBorder="0" applyAlignment="0" applyProtection="0"/>
    <xf numFmtId="211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0" fontId="2" fillId="0" borderId="14" applyBorder="0"/>
    <xf numFmtId="0" fontId="4" fillId="4" borderId="0" applyNumberFormat="0" applyFont="0" applyAlignment="0" applyProtection="0"/>
    <xf numFmtId="0" fontId="4" fillId="4" borderId="18" applyNumberFormat="0" applyFont="0" applyAlignment="0" applyProtection="0">
      <protection locked="0"/>
    </xf>
    <xf numFmtId="0" fontId="2" fillId="0" borderId="0" applyNumberFormat="0" applyFill="0" applyBorder="0" applyAlignment="0" applyProtection="0"/>
    <xf numFmtId="179" fontId="2" fillId="0" borderId="0" applyFont="0" applyFill="0" applyBorder="0" applyProtection="0">
      <alignment horizontal="right"/>
    </xf>
    <xf numFmtId="20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74" fillId="0" borderId="0"/>
    <xf numFmtId="0" fontId="31" fillId="0" borderId="0"/>
    <xf numFmtId="0" fontId="83" fillId="0" borderId="0"/>
  </cellStyleXfs>
  <cellXfs count="649">
    <xf numFmtId="0" fontId="0" fillId="0" borderId="0" xfId="0"/>
    <xf numFmtId="3" fontId="8" fillId="2" borderId="0" xfId="2" applyNumberFormat="1" applyFont="1" applyFill="1"/>
    <xf numFmtId="3" fontId="9" fillId="4" borderId="4" xfId="2" applyNumberFormat="1" applyFont="1" applyFill="1" applyBorder="1" applyAlignment="1">
      <alignment horizontal="center" vertical="center"/>
    </xf>
    <xf numFmtId="9" fontId="9" fillId="4" borderId="4" xfId="1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 wrapText="1"/>
    </xf>
    <xf numFmtId="0" fontId="8" fillId="4" borderId="12" xfId="2" applyFont="1" applyFill="1" applyBorder="1" applyAlignment="1">
      <alignment horizontal="center" vertical="center" wrapText="1"/>
    </xf>
    <xf numFmtId="0" fontId="8" fillId="4" borderId="10" xfId="2" applyFont="1" applyFill="1" applyBorder="1" applyAlignment="1">
      <alignment horizontal="center" vertical="center" wrapText="1"/>
    </xf>
    <xf numFmtId="0" fontId="0" fillId="0" borderId="0" xfId="0"/>
    <xf numFmtId="0" fontId="0" fillId="2" borderId="0" xfId="0" applyFill="1"/>
    <xf numFmtId="3" fontId="6" fillId="2" borderId="0" xfId="0" applyNumberFormat="1" applyFont="1" applyFill="1"/>
    <xf numFmtId="0" fontId="6" fillId="2" borderId="0" xfId="0" applyFont="1" applyFill="1"/>
    <xf numFmtId="3" fontId="6" fillId="2" borderId="0" xfId="2" applyNumberFormat="1" applyFont="1" applyFill="1"/>
    <xf numFmtId="0" fontId="6" fillId="2" borderId="0" xfId="2" applyFont="1" applyFill="1"/>
    <xf numFmtId="0" fontId="8" fillId="0" borderId="3" xfId="2" applyFont="1" applyFill="1" applyBorder="1" applyAlignment="1">
      <alignment horizontal="center" vertical="center"/>
    </xf>
    <xf numFmtId="0" fontId="8" fillId="2" borderId="0" xfId="2" applyFont="1" applyFill="1"/>
    <xf numFmtId="3" fontId="11" fillId="6" borderId="5" xfId="2" applyNumberFormat="1" applyFont="1" applyFill="1" applyBorder="1" applyAlignment="1">
      <alignment horizontal="center"/>
    </xf>
    <xf numFmtId="3" fontId="2" fillId="6" borderId="6" xfId="2" applyNumberFormat="1" applyFont="1" applyFill="1" applyBorder="1" applyAlignment="1">
      <alignment horizontal="center"/>
    </xf>
    <xf numFmtId="3" fontId="2" fillId="2" borderId="0" xfId="2" applyNumberFormat="1" applyFont="1" applyFill="1"/>
    <xf numFmtId="3" fontId="11" fillId="2" borderId="5" xfId="2" applyNumberFormat="1" applyFont="1" applyFill="1" applyBorder="1" applyAlignment="1">
      <alignment horizontal="center"/>
    </xf>
    <xf numFmtId="3" fontId="2" fillId="2" borderId="6" xfId="2" applyNumberFormat="1" applyFont="1" applyFill="1" applyBorder="1" applyAlignment="1">
      <alignment horizontal="center"/>
    </xf>
    <xf numFmtId="3" fontId="12" fillId="4" borderId="4" xfId="2" applyNumberFormat="1" applyFont="1" applyFill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3" fontId="2" fillId="2" borderId="0" xfId="0" applyNumberFormat="1" applyFont="1" applyFill="1"/>
    <xf numFmtId="3" fontId="10" fillId="2" borderId="0" xfId="2" applyNumberFormat="1" applyFont="1" applyFill="1"/>
    <xf numFmtId="0" fontId="5" fillId="2" borderId="0" xfId="2" applyFont="1" applyFill="1"/>
    <xf numFmtId="0" fontId="4" fillId="2" borderId="0" xfId="0" applyFont="1" applyFill="1"/>
    <xf numFmtId="0" fontId="4" fillId="2" borderId="0" xfId="2" applyFont="1" applyFill="1"/>
    <xf numFmtId="0" fontId="3" fillId="2" borderId="0" xfId="2" applyFont="1" applyFill="1"/>
    <xf numFmtId="0" fontId="4" fillId="2" borderId="0" xfId="2" applyFont="1" applyFill="1" applyAlignment="1">
      <alignment vertical="center"/>
    </xf>
    <xf numFmtId="0" fontId="2" fillId="2" borderId="0" xfId="2" applyFont="1" applyFill="1"/>
    <xf numFmtId="0" fontId="10" fillId="2" borderId="0" xfId="2" applyFont="1" applyFill="1"/>
    <xf numFmtId="9" fontId="10" fillId="2" borderId="0" xfId="1" applyFont="1" applyFill="1"/>
    <xf numFmtId="9" fontId="70" fillId="2" borderId="0" xfId="1" applyFont="1" applyFill="1"/>
    <xf numFmtId="0" fontId="9" fillId="2" borderId="0" xfId="2" applyFont="1" applyFill="1"/>
    <xf numFmtId="0" fontId="71" fillId="2" borderId="0" xfId="2" applyFont="1" applyFill="1"/>
    <xf numFmtId="0" fontId="72" fillId="2" borderId="0" xfId="2" applyFont="1" applyFill="1"/>
    <xf numFmtId="3" fontId="6" fillId="2" borderId="0" xfId="2" applyNumberFormat="1" applyFont="1" applyFill="1" applyBorder="1"/>
    <xf numFmtId="3" fontId="2" fillId="6" borderId="7" xfId="2" applyNumberFormat="1" applyFont="1" applyFill="1" applyBorder="1" applyAlignment="1">
      <alignment horizontal="center"/>
    </xf>
    <xf numFmtId="3" fontId="2" fillId="2" borderId="7" xfId="2" applyNumberFormat="1" applyFont="1" applyFill="1" applyBorder="1" applyAlignment="1">
      <alignment horizontal="center"/>
    </xf>
    <xf numFmtId="9" fontId="2" fillId="6" borderId="6" xfId="1" applyFont="1" applyFill="1" applyBorder="1" applyAlignment="1">
      <alignment horizontal="center"/>
    </xf>
    <xf numFmtId="9" fontId="2" fillId="2" borderId="6" xfId="1" applyFont="1" applyFill="1" applyBorder="1" applyAlignment="1">
      <alignment horizontal="center"/>
    </xf>
    <xf numFmtId="3" fontId="8" fillId="2" borderId="0" xfId="2" applyNumberFormat="1" applyFont="1" applyFill="1" applyBorder="1"/>
    <xf numFmtId="1" fontId="0" fillId="2" borderId="0" xfId="0" applyNumberFormat="1" applyFill="1"/>
    <xf numFmtId="9" fontId="2" fillId="2" borderId="7" xfId="1" applyFont="1" applyFill="1" applyBorder="1" applyAlignment="1">
      <alignment horizontal="center"/>
    </xf>
    <xf numFmtId="9" fontId="2" fillId="6" borderId="7" xfId="1" applyFont="1" applyFill="1" applyBorder="1" applyAlignment="1">
      <alignment horizontal="center"/>
    </xf>
    <xf numFmtId="3" fontId="2" fillId="2" borderId="33" xfId="2" applyNumberFormat="1" applyFont="1" applyFill="1" applyBorder="1" applyAlignment="1">
      <alignment horizontal="center"/>
    </xf>
    <xf numFmtId="3" fontId="9" fillId="2" borderId="4" xfId="2" applyNumberFormat="1" applyFont="1" applyFill="1" applyBorder="1" applyAlignment="1">
      <alignment horizontal="center" vertical="center"/>
    </xf>
    <xf numFmtId="3" fontId="5" fillId="2" borderId="0" xfId="2" applyNumberFormat="1" applyFont="1" applyFill="1"/>
    <xf numFmtId="0" fontId="75" fillId="30" borderId="3" xfId="0" applyFont="1" applyFill="1" applyBorder="1" applyAlignment="1">
      <alignment horizontal="center" vertical="center" wrapText="1"/>
    </xf>
    <xf numFmtId="0" fontId="76" fillId="6" borderId="3" xfId="0" applyFont="1" applyFill="1" applyBorder="1" applyAlignment="1">
      <alignment horizontal="center" vertical="center" wrapText="1"/>
    </xf>
    <xf numFmtId="0" fontId="76" fillId="6" borderId="19" xfId="0" applyFont="1" applyFill="1" applyBorder="1" applyAlignment="1">
      <alignment horizontal="center" vertical="center" wrapText="1"/>
    </xf>
    <xf numFmtId="0" fontId="76" fillId="6" borderId="31" xfId="0" applyFont="1" applyFill="1" applyBorder="1" applyAlignment="1">
      <alignment horizontal="center" vertical="center" wrapText="1"/>
    </xf>
    <xf numFmtId="0" fontId="76" fillId="31" borderId="3" xfId="0" applyFont="1" applyFill="1" applyBorder="1" applyAlignment="1">
      <alignment horizontal="center" vertical="center" wrapText="1"/>
    </xf>
    <xf numFmtId="0" fontId="76" fillId="31" borderId="19" xfId="0" applyFont="1" applyFill="1" applyBorder="1" applyAlignment="1">
      <alignment horizontal="center" vertical="center" wrapText="1"/>
    </xf>
    <xf numFmtId="0" fontId="76" fillId="31" borderId="31" xfId="0" applyFont="1" applyFill="1" applyBorder="1" applyAlignment="1">
      <alignment horizontal="center" vertical="center" wrapText="1"/>
    </xf>
    <xf numFmtId="0" fontId="76" fillId="32" borderId="3" xfId="0" applyFont="1" applyFill="1" applyBorder="1" applyAlignment="1">
      <alignment horizontal="center" vertical="center" wrapText="1"/>
    </xf>
    <xf numFmtId="0" fontId="76" fillId="32" borderId="19" xfId="0" applyFont="1" applyFill="1" applyBorder="1" applyAlignment="1">
      <alignment horizontal="center" vertical="center" wrapText="1"/>
    </xf>
    <xf numFmtId="0" fontId="76" fillId="32" borderId="31" xfId="0" applyFont="1" applyFill="1" applyBorder="1" applyAlignment="1">
      <alignment horizontal="center" vertical="center" wrapText="1"/>
    </xf>
    <xf numFmtId="0" fontId="77" fillId="30" borderId="38" xfId="0" applyFont="1" applyFill="1" applyBorder="1"/>
    <xf numFmtId="3" fontId="77" fillId="7" borderId="38" xfId="0" applyNumberFormat="1" applyFont="1" applyFill="1" applyBorder="1" applyAlignment="1">
      <alignment horizontal="center"/>
    </xf>
    <xf numFmtId="3" fontId="77" fillId="7" borderId="39" xfId="0" applyNumberFormat="1" applyFont="1" applyFill="1" applyBorder="1" applyAlignment="1">
      <alignment horizontal="center"/>
    </xf>
    <xf numFmtId="1" fontId="77" fillId="7" borderId="34" xfId="1" applyNumberFormat="1" applyFont="1" applyFill="1" applyBorder="1" applyAlignment="1">
      <alignment horizontal="center"/>
    </xf>
    <xf numFmtId="3" fontId="77" fillId="7" borderId="34" xfId="0" applyNumberFormat="1" applyFont="1" applyFill="1" applyBorder="1" applyAlignment="1">
      <alignment horizontal="center"/>
    </xf>
    <xf numFmtId="0" fontId="77" fillId="30" borderId="37" xfId="0" applyFont="1" applyFill="1" applyBorder="1"/>
    <xf numFmtId="3" fontId="77" fillId="7" borderId="37" xfId="0" applyNumberFormat="1" applyFont="1" applyFill="1" applyBorder="1" applyAlignment="1">
      <alignment horizontal="center"/>
    </xf>
    <xf numFmtId="3" fontId="77" fillId="7" borderId="0" xfId="0" applyNumberFormat="1" applyFont="1" applyFill="1" applyBorder="1" applyAlignment="1">
      <alignment horizontal="center"/>
    </xf>
    <xf numFmtId="1" fontId="77" fillId="7" borderId="40" xfId="1" applyNumberFormat="1" applyFont="1" applyFill="1" applyBorder="1" applyAlignment="1">
      <alignment horizontal="center"/>
    </xf>
    <xf numFmtId="3" fontId="77" fillId="7" borderId="40" xfId="0" applyNumberFormat="1" applyFont="1" applyFill="1" applyBorder="1" applyAlignment="1">
      <alignment horizontal="center"/>
    </xf>
    <xf numFmtId="0" fontId="77" fillId="30" borderId="30" xfId="0" applyFont="1" applyFill="1" applyBorder="1"/>
    <xf numFmtId="3" fontId="77" fillId="7" borderId="30" xfId="0" applyNumberFormat="1" applyFont="1" applyFill="1" applyBorder="1" applyAlignment="1">
      <alignment horizontal="center"/>
    </xf>
    <xf numFmtId="3" fontId="77" fillId="7" borderId="15" xfId="0" applyNumberFormat="1" applyFont="1" applyFill="1" applyBorder="1" applyAlignment="1">
      <alignment horizontal="center"/>
    </xf>
    <xf numFmtId="1" fontId="77" fillId="7" borderId="41" xfId="1" applyNumberFormat="1" applyFont="1" applyFill="1" applyBorder="1" applyAlignment="1">
      <alignment horizontal="center"/>
    </xf>
    <xf numFmtId="3" fontId="77" fillId="7" borderId="41" xfId="0" applyNumberFormat="1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77" fillId="30" borderId="3" xfId="0" applyFont="1" applyFill="1" applyBorder="1"/>
    <xf numFmtId="3" fontId="0" fillId="2" borderId="11" xfId="0" applyNumberFormat="1" applyFill="1" applyBorder="1" applyAlignment="1">
      <alignment horizontal="center"/>
    </xf>
    <xf numFmtId="3" fontId="0" fillId="2" borderId="19" xfId="0" applyNumberFormat="1" applyFill="1" applyBorder="1" applyAlignment="1">
      <alignment horizontal="center"/>
    </xf>
    <xf numFmtId="1" fontId="0" fillId="2" borderId="42" xfId="1" applyNumberFormat="1" applyFont="1" applyFill="1" applyBorder="1" applyAlignment="1">
      <alignment horizontal="center"/>
    </xf>
    <xf numFmtId="1" fontId="77" fillId="7" borderId="39" xfId="1" applyNumberFormat="1" applyFont="1" applyFill="1" applyBorder="1" applyAlignment="1">
      <alignment horizontal="center"/>
    </xf>
    <xf numFmtId="1" fontId="77" fillId="7" borderId="0" xfId="1" applyNumberFormat="1" applyFont="1" applyFill="1" applyBorder="1" applyAlignment="1">
      <alignment horizontal="center"/>
    </xf>
    <xf numFmtId="3" fontId="78" fillId="7" borderId="37" xfId="0" applyNumberFormat="1" applyFont="1" applyFill="1" applyBorder="1" applyAlignment="1">
      <alignment horizontal="center"/>
    </xf>
    <xf numFmtId="3" fontId="78" fillId="7" borderId="0" xfId="0" applyNumberFormat="1" applyFont="1" applyFill="1" applyBorder="1" applyAlignment="1">
      <alignment horizontal="center"/>
    </xf>
    <xf numFmtId="1" fontId="78" fillId="7" borderId="0" xfId="1" applyNumberFormat="1" applyFont="1" applyFill="1" applyBorder="1" applyAlignment="1">
      <alignment horizontal="center"/>
    </xf>
    <xf numFmtId="1" fontId="78" fillId="7" borderId="40" xfId="1" applyNumberFormat="1" applyFont="1" applyFill="1" applyBorder="1" applyAlignment="1">
      <alignment horizontal="center"/>
    </xf>
    <xf numFmtId="1" fontId="0" fillId="2" borderId="19" xfId="1" applyNumberFormat="1" applyFont="1" applyFill="1" applyBorder="1" applyAlignment="1">
      <alignment horizontal="center"/>
    </xf>
    <xf numFmtId="0" fontId="77" fillId="30" borderId="32" xfId="0" applyFont="1" applyFill="1" applyBorder="1"/>
    <xf numFmtId="0" fontId="77" fillId="30" borderId="29" xfId="0" applyFont="1" applyFill="1" applyBorder="1"/>
    <xf numFmtId="0" fontId="77" fillId="30" borderId="28" xfId="0" applyFont="1" applyFill="1" applyBorder="1"/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3" fontId="77" fillId="33" borderId="30" xfId="0" applyNumberFormat="1" applyFont="1" applyFill="1" applyBorder="1" applyAlignment="1">
      <alignment horizontal="center"/>
    </xf>
    <xf numFmtId="3" fontId="77" fillId="33" borderId="15" xfId="0" applyNumberFormat="1" applyFont="1" applyFill="1" applyBorder="1" applyAlignment="1">
      <alignment horizontal="center"/>
    </xf>
    <xf numFmtId="1" fontId="77" fillId="33" borderId="41" xfId="1" applyNumberFormat="1" applyFont="1" applyFill="1" applyBorder="1" applyAlignment="1">
      <alignment horizontal="center"/>
    </xf>
    <xf numFmtId="3" fontId="77" fillId="33" borderId="41" xfId="0" applyNumberFormat="1" applyFont="1" applyFill="1" applyBorder="1" applyAlignment="1">
      <alignment horizontal="center"/>
    </xf>
    <xf numFmtId="3" fontId="78" fillId="33" borderId="30" xfId="0" applyNumberFormat="1" applyFont="1" applyFill="1" applyBorder="1" applyAlignment="1">
      <alignment horizontal="center"/>
    </xf>
    <xf numFmtId="3" fontId="78" fillId="33" borderId="15" xfId="0" applyNumberFormat="1" applyFont="1" applyFill="1" applyBorder="1" applyAlignment="1">
      <alignment horizontal="center"/>
    </xf>
    <xf numFmtId="0" fontId="78" fillId="33" borderId="15" xfId="1" applyNumberFormat="1" applyFont="1" applyFill="1" applyBorder="1" applyAlignment="1">
      <alignment horizontal="center"/>
    </xf>
    <xf numFmtId="1" fontId="78" fillId="33" borderId="41" xfId="1" applyNumberFormat="1" applyFont="1" applyFill="1" applyBorder="1" applyAlignment="1">
      <alignment horizontal="center"/>
    </xf>
    <xf numFmtId="0" fontId="77" fillId="30" borderId="0" xfId="0" applyFont="1" applyFill="1" applyBorder="1"/>
    <xf numFmtId="0" fontId="77" fillId="2" borderId="0" xfId="0" applyFont="1" applyFill="1" applyBorder="1"/>
    <xf numFmtId="0" fontId="77" fillId="30" borderId="43" xfId="0" applyFont="1" applyFill="1" applyBorder="1"/>
    <xf numFmtId="3" fontId="77" fillId="7" borderId="43" xfId="0" applyNumberFormat="1" applyFont="1" applyFill="1" applyBorder="1" applyAlignment="1">
      <alignment horizontal="center"/>
    </xf>
    <xf numFmtId="3" fontId="77" fillId="7" borderId="44" xfId="0" applyNumberFormat="1" applyFont="1" applyFill="1" applyBorder="1" applyAlignment="1">
      <alignment horizontal="center"/>
    </xf>
    <xf numFmtId="1" fontId="77" fillId="7" borderId="45" xfId="1" applyNumberFormat="1" applyFont="1" applyFill="1" applyBorder="1" applyAlignment="1">
      <alignment horizontal="center"/>
    </xf>
    <xf numFmtId="3" fontId="77" fillId="7" borderId="45" xfId="0" applyNumberFormat="1" applyFont="1" applyFill="1" applyBorder="1" applyAlignment="1">
      <alignment horizontal="center"/>
    </xf>
    <xf numFmtId="0" fontId="75" fillId="30" borderId="38" xfId="0" applyFont="1" applyFill="1" applyBorder="1" applyAlignment="1">
      <alignment horizontal="center" vertical="center" wrapText="1"/>
    </xf>
    <xf numFmtId="0" fontId="76" fillId="31" borderId="38" xfId="0" applyFont="1" applyFill="1" applyBorder="1" applyAlignment="1">
      <alignment horizontal="center" vertical="center" wrapText="1"/>
    </xf>
    <xf numFmtId="0" fontId="76" fillId="31" borderId="39" xfId="0" applyFont="1" applyFill="1" applyBorder="1" applyAlignment="1">
      <alignment horizontal="center" vertical="center" wrapText="1"/>
    </xf>
    <xf numFmtId="0" fontId="76" fillId="31" borderId="34" xfId="0" applyFont="1" applyFill="1" applyBorder="1" applyAlignment="1">
      <alignment horizontal="center" vertical="center" wrapText="1"/>
    </xf>
    <xf numFmtId="3" fontId="77" fillId="0" borderId="37" xfId="0" applyNumberFormat="1" applyFont="1" applyFill="1" applyBorder="1" applyAlignment="1">
      <alignment horizontal="center"/>
    </xf>
    <xf numFmtId="3" fontId="77" fillId="0" borderId="0" xfId="0" applyNumberFormat="1" applyFont="1" applyFill="1" applyBorder="1" applyAlignment="1">
      <alignment horizontal="center"/>
    </xf>
    <xf numFmtId="1" fontId="77" fillId="0" borderId="0" xfId="1" applyNumberFormat="1" applyFont="1" applyFill="1" applyBorder="1" applyAlignment="1">
      <alignment horizontal="center"/>
    </xf>
    <xf numFmtId="3" fontId="78" fillId="0" borderId="37" xfId="0" applyNumberFormat="1" applyFont="1" applyFill="1" applyBorder="1" applyAlignment="1">
      <alignment horizontal="center"/>
    </xf>
    <xf numFmtId="3" fontId="78" fillId="0" borderId="0" xfId="0" applyNumberFormat="1" applyFont="1" applyFill="1" applyBorder="1" applyAlignment="1">
      <alignment horizontal="center"/>
    </xf>
    <xf numFmtId="1" fontId="78" fillId="0" borderId="0" xfId="1" applyNumberFormat="1" applyFont="1" applyFill="1" applyBorder="1" applyAlignment="1">
      <alignment horizontal="center"/>
    </xf>
    <xf numFmtId="3" fontId="77" fillId="0" borderId="30" xfId="0" applyNumberFormat="1" applyFont="1" applyFill="1" applyBorder="1" applyAlignment="1">
      <alignment horizontal="center"/>
    </xf>
    <xf numFmtId="3" fontId="77" fillId="0" borderId="15" xfId="0" applyNumberFormat="1" applyFont="1" applyFill="1" applyBorder="1" applyAlignment="1">
      <alignment horizontal="center"/>
    </xf>
    <xf numFmtId="1" fontId="77" fillId="0" borderId="15" xfId="1" applyNumberFormat="1" applyFont="1" applyFill="1" applyBorder="1" applyAlignment="1">
      <alignment horizontal="center"/>
    </xf>
    <xf numFmtId="3" fontId="78" fillId="7" borderId="30" xfId="0" applyNumberFormat="1" applyFont="1" applyFill="1" applyBorder="1" applyAlignment="1">
      <alignment horizontal="center"/>
    </xf>
    <xf numFmtId="3" fontId="78" fillId="7" borderId="15" xfId="0" applyNumberFormat="1" applyFont="1" applyFill="1" applyBorder="1" applyAlignment="1">
      <alignment horizontal="center"/>
    </xf>
    <xf numFmtId="1" fontId="78" fillId="7" borderId="41" xfId="1" applyNumberFormat="1" applyFont="1" applyFill="1" applyBorder="1" applyAlignment="1">
      <alignment horizontal="center"/>
    </xf>
    <xf numFmtId="0" fontId="77" fillId="34" borderId="3" xfId="0" applyFont="1" applyFill="1" applyBorder="1" applyAlignment="1">
      <alignment horizontal="center" vertical="center"/>
    </xf>
    <xf numFmtId="0" fontId="77" fillId="35" borderId="19" xfId="0" applyFont="1" applyFill="1" applyBorder="1" applyAlignment="1">
      <alignment horizontal="center" vertical="center"/>
    </xf>
    <xf numFmtId="0" fontId="77" fillId="35" borderId="31" xfId="0" applyFont="1" applyFill="1" applyBorder="1" applyAlignment="1">
      <alignment horizontal="center" vertical="center" wrapText="1"/>
    </xf>
    <xf numFmtId="10" fontId="77" fillId="7" borderId="34" xfId="1" applyNumberFormat="1" applyFont="1" applyFill="1" applyBorder="1" applyAlignment="1">
      <alignment horizontal="center"/>
    </xf>
    <xf numFmtId="10" fontId="77" fillId="2" borderId="32" xfId="1" applyNumberFormat="1" applyFont="1" applyFill="1" applyBorder="1"/>
    <xf numFmtId="10" fontId="77" fillId="7" borderId="40" xfId="1" applyNumberFormat="1" applyFont="1" applyFill="1" applyBorder="1" applyAlignment="1">
      <alignment horizontal="center"/>
    </xf>
    <xf numFmtId="10" fontId="77" fillId="2" borderId="29" xfId="1" applyNumberFormat="1" applyFont="1" applyFill="1" applyBorder="1"/>
    <xf numFmtId="10" fontId="77" fillId="7" borderId="41" xfId="1" applyNumberFormat="1" applyFont="1" applyFill="1" applyBorder="1" applyAlignment="1">
      <alignment horizontal="center"/>
    </xf>
    <xf numFmtId="10" fontId="77" fillId="2" borderId="28" xfId="1" applyNumberFormat="1" applyFont="1" applyFill="1" applyBorder="1"/>
    <xf numFmtId="10" fontId="0" fillId="2" borderId="0" xfId="0" applyNumberFormat="1" applyFill="1" applyAlignment="1">
      <alignment horizontal="center"/>
    </xf>
    <xf numFmtId="10" fontId="0" fillId="2" borderId="31" xfId="1" applyNumberFormat="1" applyFont="1" applyFill="1" applyBorder="1" applyAlignment="1">
      <alignment horizontal="center"/>
    </xf>
    <xf numFmtId="10" fontId="77" fillId="2" borderId="4" xfId="1" applyNumberFormat="1" applyFont="1" applyFill="1" applyBorder="1"/>
    <xf numFmtId="0" fontId="77" fillId="2" borderId="29" xfId="0" applyFont="1" applyFill="1" applyBorder="1"/>
    <xf numFmtId="0" fontId="77" fillId="2" borderId="28" xfId="0" applyFont="1" applyFill="1" applyBorder="1"/>
    <xf numFmtId="1" fontId="78" fillId="7" borderId="15" xfId="1" applyNumberFormat="1" applyFont="1" applyFill="1" applyBorder="1" applyAlignment="1">
      <alignment horizontal="center"/>
    </xf>
    <xf numFmtId="3" fontId="77" fillId="7" borderId="38" xfId="0" applyNumberFormat="1" applyFont="1" applyFill="1" applyBorder="1"/>
    <xf numFmtId="3" fontId="77" fillId="7" borderId="39" xfId="0" applyNumberFormat="1" applyFont="1" applyFill="1" applyBorder="1"/>
    <xf numFmtId="1" fontId="77" fillId="7" borderId="34" xfId="1" applyNumberFormat="1" applyFont="1" applyFill="1" applyBorder="1"/>
    <xf numFmtId="3" fontId="77" fillId="7" borderId="34" xfId="0" applyNumberFormat="1" applyFont="1" applyFill="1" applyBorder="1"/>
    <xf numFmtId="10" fontId="77" fillId="7" borderId="34" xfId="1" applyNumberFormat="1" applyFont="1" applyFill="1" applyBorder="1"/>
    <xf numFmtId="3" fontId="77" fillId="7" borderId="37" xfId="0" applyNumberFormat="1" applyFont="1" applyFill="1" applyBorder="1"/>
    <xf numFmtId="3" fontId="77" fillId="7" borderId="0" xfId="0" applyNumberFormat="1" applyFont="1" applyFill="1" applyBorder="1"/>
    <xf numFmtId="1" fontId="77" fillId="7" borderId="40" xfId="1" applyNumberFormat="1" applyFont="1" applyFill="1" applyBorder="1"/>
    <xf numFmtId="3" fontId="77" fillId="7" borderId="40" xfId="0" applyNumberFormat="1" applyFont="1" applyFill="1" applyBorder="1"/>
    <xf numFmtId="10" fontId="77" fillId="7" borderId="40" xfId="1" applyNumberFormat="1" applyFont="1" applyFill="1" applyBorder="1"/>
    <xf numFmtId="3" fontId="77" fillId="7" borderId="30" xfId="0" applyNumberFormat="1" applyFont="1" applyFill="1" applyBorder="1"/>
    <xf numFmtId="3" fontId="77" fillId="7" borderId="15" xfId="0" applyNumberFormat="1" applyFont="1" applyFill="1" applyBorder="1"/>
    <xf numFmtId="1" fontId="77" fillId="7" borderId="41" xfId="1" applyNumberFormat="1" applyFont="1" applyFill="1" applyBorder="1"/>
    <xf numFmtId="3" fontId="77" fillId="7" borderId="41" xfId="0" applyNumberFormat="1" applyFont="1" applyFill="1" applyBorder="1"/>
    <xf numFmtId="10" fontId="77" fillId="7" borderId="41" xfId="1" applyNumberFormat="1" applyFont="1" applyFill="1" applyBorder="1"/>
    <xf numFmtId="3" fontId="0" fillId="2" borderId="3" xfId="0" applyNumberFormat="1" applyFill="1" applyBorder="1"/>
    <xf numFmtId="3" fontId="0" fillId="2" borderId="19" xfId="0" applyNumberFormat="1" applyFill="1" applyBorder="1"/>
    <xf numFmtId="1" fontId="0" fillId="2" borderId="42" xfId="1" applyNumberFormat="1" applyFont="1" applyFill="1" applyBorder="1"/>
    <xf numFmtId="1" fontId="0" fillId="2" borderId="31" xfId="1" applyNumberFormat="1" applyFont="1" applyFill="1" applyBorder="1" applyAlignment="1">
      <alignment horizontal="center"/>
    </xf>
    <xf numFmtId="10" fontId="0" fillId="2" borderId="31" xfId="1" applyNumberFormat="1" applyFont="1" applyFill="1" applyBorder="1"/>
    <xf numFmtId="10" fontId="0" fillId="2" borderId="4" xfId="1" applyNumberFormat="1" applyFont="1" applyFill="1" applyBorder="1"/>
    <xf numFmtId="0" fontId="77" fillId="35" borderId="34" xfId="0" applyFont="1" applyFill="1" applyBorder="1" applyAlignment="1">
      <alignment horizontal="center" vertical="center" wrapText="1"/>
    </xf>
    <xf numFmtId="0" fontId="77" fillId="0" borderId="29" xfId="0" applyFont="1" applyFill="1" applyBorder="1"/>
    <xf numFmtId="1" fontId="77" fillId="0" borderId="40" xfId="1" applyNumberFormat="1" applyFont="1" applyFill="1" applyBorder="1" applyAlignment="1">
      <alignment horizontal="center"/>
    </xf>
    <xf numFmtId="3" fontId="77" fillId="0" borderId="40" xfId="0" applyNumberFormat="1" applyFont="1" applyFill="1" applyBorder="1" applyAlignment="1">
      <alignment horizontal="center"/>
    </xf>
    <xf numFmtId="1" fontId="78" fillId="0" borderId="40" xfId="1" applyNumberFormat="1" applyFont="1" applyFill="1" applyBorder="1" applyAlignment="1">
      <alignment horizontal="center"/>
    </xf>
    <xf numFmtId="1" fontId="77" fillId="7" borderId="15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0" fontId="0" fillId="2" borderId="28" xfId="1" applyNumberFormat="1" applyFont="1" applyFill="1" applyBorder="1"/>
    <xf numFmtId="3" fontId="77" fillId="33" borderId="37" xfId="0" applyNumberFormat="1" applyFont="1" applyFill="1" applyBorder="1" applyAlignment="1">
      <alignment horizontal="center"/>
    </xf>
    <xf numFmtId="3" fontId="77" fillId="33" borderId="0" xfId="0" applyNumberFormat="1" applyFont="1" applyFill="1" applyBorder="1" applyAlignment="1">
      <alignment horizontal="center"/>
    </xf>
    <xf numFmtId="1" fontId="77" fillId="33" borderId="40" xfId="1" applyNumberFormat="1" applyFont="1" applyFill="1" applyBorder="1" applyAlignment="1">
      <alignment horizontal="center"/>
    </xf>
    <xf numFmtId="3" fontId="77" fillId="33" borderId="40" xfId="0" applyNumberFormat="1" applyFont="1" applyFill="1" applyBorder="1" applyAlignment="1">
      <alignment horizontal="center"/>
    </xf>
    <xf numFmtId="3" fontId="78" fillId="33" borderId="37" xfId="0" applyNumberFormat="1" applyFont="1" applyFill="1" applyBorder="1" applyAlignment="1">
      <alignment horizontal="center"/>
    </xf>
    <xf numFmtId="3" fontId="78" fillId="33" borderId="0" xfId="0" applyNumberFormat="1" applyFont="1" applyFill="1" applyBorder="1" applyAlignment="1">
      <alignment horizontal="center"/>
    </xf>
    <xf numFmtId="0" fontId="78" fillId="33" borderId="0" xfId="1" applyNumberFormat="1" applyFont="1" applyFill="1" applyBorder="1" applyAlignment="1">
      <alignment horizontal="center"/>
    </xf>
    <xf numFmtId="1" fontId="78" fillId="33" borderId="40" xfId="1" applyNumberFormat="1" applyFont="1" applyFill="1" applyBorder="1" applyAlignment="1">
      <alignment horizontal="center"/>
    </xf>
    <xf numFmtId="0" fontId="8" fillId="36" borderId="12" xfId="2" applyFont="1" applyFill="1" applyBorder="1" applyAlignment="1">
      <alignment horizontal="center" vertical="center" wrapText="1"/>
    </xf>
    <xf numFmtId="3" fontId="2" fillId="36" borderId="7" xfId="2" applyNumberFormat="1" applyFont="1" applyFill="1" applyBorder="1" applyAlignment="1">
      <alignment horizontal="center"/>
    </xf>
    <xf numFmtId="9" fontId="9" fillId="4" borderId="19" xfId="1" applyFont="1" applyFill="1" applyBorder="1" applyAlignment="1">
      <alignment horizontal="center" vertical="center"/>
    </xf>
    <xf numFmtId="3" fontId="9" fillId="36" borderId="4" xfId="2" applyNumberFormat="1" applyFont="1" applyFill="1" applyBorder="1" applyAlignment="1">
      <alignment horizontal="center" vertical="center"/>
    </xf>
    <xf numFmtId="0" fontId="79" fillId="2" borderId="0" xfId="0" applyFont="1" applyFill="1" applyBorder="1"/>
    <xf numFmtId="0" fontId="81" fillId="0" borderId="0" xfId="0" applyFont="1"/>
    <xf numFmtId="0" fontId="81" fillId="0" borderId="0" xfId="0" applyFont="1" applyAlignment="1">
      <alignment horizontal="center"/>
    </xf>
    <xf numFmtId="0" fontId="82" fillId="37" borderId="46" xfId="0" applyFont="1" applyFill="1" applyBorder="1" applyAlignment="1">
      <alignment horizontal="center" textRotation="90"/>
    </xf>
    <xf numFmtId="0" fontId="82" fillId="38" borderId="47" xfId="0" applyFont="1" applyFill="1" applyBorder="1" applyAlignment="1">
      <alignment horizontal="center" textRotation="90"/>
    </xf>
    <xf numFmtId="0" fontId="82" fillId="39" borderId="48" xfId="0" applyFont="1" applyFill="1" applyBorder="1" applyAlignment="1">
      <alignment horizontal="center" textRotation="90"/>
    </xf>
    <xf numFmtId="0" fontId="82" fillId="37" borderId="49" xfId="0" applyFont="1" applyFill="1" applyBorder="1" applyAlignment="1">
      <alignment horizontal="center" textRotation="90"/>
    </xf>
    <xf numFmtId="0" fontId="82" fillId="40" borderId="46" xfId="0" applyFont="1" applyFill="1" applyBorder="1" applyAlignment="1">
      <alignment horizontal="center" textRotation="90"/>
    </xf>
    <xf numFmtId="3" fontId="84" fillId="0" borderId="0" xfId="367" applyNumberFormat="1" applyFont="1" applyBorder="1" applyAlignment="1">
      <alignment horizontal="center" textRotation="90"/>
    </xf>
    <xf numFmtId="0" fontId="81" fillId="0" borderId="0" xfId="0" applyFont="1" applyFill="1" applyBorder="1" applyAlignment="1">
      <alignment horizontal="right"/>
    </xf>
    <xf numFmtId="173" fontId="81" fillId="0" borderId="0" xfId="0" applyNumberFormat="1" applyFont="1" applyFill="1" applyBorder="1" applyAlignment="1">
      <alignment horizontal="center"/>
    </xf>
    <xf numFmtId="173" fontId="81" fillId="0" borderId="0" xfId="0" applyNumberFormat="1" applyFont="1"/>
    <xf numFmtId="0" fontId="86" fillId="0" borderId="0" xfId="0" applyFont="1" applyAlignment="1">
      <alignment horizontal="center"/>
    </xf>
    <xf numFmtId="173" fontId="87" fillId="0" borderId="0" xfId="0" applyNumberFormat="1" applyFont="1" applyFill="1" applyBorder="1" applyAlignment="1">
      <alignment horizontal="center"/>
    </xf>
    <xf numFmtId="0" fontId="88" fillId="0" borderId="0" xfId="0" applyFont="1" applyAlignment="1">
      <alignment horizontal="center"/>
    </xf>
    <xf numFmtId="0" fontId="81" fillId="41" borderId="0" xfId="0" applyFont="1" applyFill="1" applyAlignment="1">
      <alignment horizontal="center"/>
    </xf>
    <xf numFmtId="0" fontId="81" fillId="0" borderId="0" xfId="0" applyFont="1" applyFill="1" applyBorder="1"/>
    <xf numFmtId="0" fontId="89" fillId="2" borderId="0" xfId="0" applyFont="1" applyFill="1" applyBorder="1"/>
    <xf numFmtId="0" fontId="88" fillId="2" borderId="0" xfId="0" applyFont="1" applyFill="1" applyBorder="1" applyAlignment="1">
      <alignment horizontal="center"/>
    </xf>
    <xf numFmtId="0" fontId="89" fillId="2" borderId="0" xfId="0" applyFont="1" applyFill="1" applyBorder="1" applyAlignment="1">
      <alignment horizontal="center"/>
    </xf>
    <xf numFmtId="0" fontId="90" fillId="42" borderId="8" xfId="0" applyFont="1" applyFill="1" applyBorder="1" applyAlignment="1">
      <alignment horizontal="center"/>
    </xf>
    <xf numFmtId="0" fontId="81" fillId="0" borderId="51" xfId="0" applyFont="1" applyFill="1" applyBorder="1" applyAlignment="1">
      <alignment horizontal="center"/>
    </xf>
    <xf numFmtId="0" fontId="81" fillId="0" borderId="6" xfId="0" applyFont="1" applyFill="1" applyBorder="1" applyAlignment="1">
      <alignment horizontal="center"/>
    </xf>
    <xf numFmtId="0" fontId="90" fillId="42" borderId="6" xfId="0" applyFont="1" applyFill="1" applyBorder="1" applyAlignment="1">
      <alignment horizontal="center"/>
    </xf>
    <xf numFmtId="0" fontId="91" fillId="0" borderId="6" xfId="0" applyFont="1" applyBorder="1" applyAlignment="1">
      <alignment horizontal="center"/>
    </xf>
    <xf numFmtId="0" fontId="92" fillId="0" borderId="0" xfId="0" applyFont="1"/>
    <xf numFmtId="0" fontId="91" fillId="0" borderId="0" xfId="0" applyFont="1"/>
    <xf numFmtId="0" fontId="80" fillId="0" borderId="0" xfId="0" applyFont="1" applyAlignment="1">
      <alignment horizontal="center"/>
    </xf>
    <xf numFmtId="173" fontId="81" fillId="0" borderId="6" xfId="0" applyNumberFormat="1" applyFont="1" applyFill="1" applyBorder="1" applyAlignment="1">
      <alignment horizontal="center"/>
    </xf>
    <xf numFmtId="173" fontId="87" fillId="0" borderId="6" xfId="0" applyNumberFormat="1" applyFont="1" applyBorder="1" applyAlignment="1">
      <alignment horizontal="center"/>
    </xf>
    <xf numFmtId="0" fontId="93" fillId="0" borderId="0" xfId="0" applyFont="1" applyAlignment="1">
      <alignment horizontal="center"/>
    </xf>
    <xf numFmtId="0" fontId="91" fillId="0" borderId="0" xfId="0" applyFont="1" applyAlignment="1">
      <alignment horizontal="center"/>
    </xf>
    <xf numFmtId="0" fontId="89" fillId="0" borderId="0" xfId="0" applyFont="1"/>
    <xf numFmtId="0" fontId="94" fillId="43" borderId="6" xfId="0" applyFont="1" applyFill="1" applyBorder="1" applyAlignment="1">
      <alignment horizontal="right"/>
    </xf>
    <xf numFmtId="173" fontId="89" fillId="0" borderId="6" xfId="0" applyNumberFormat="1" applyFont="1" applyFill="1" applyBorder="1" applyAlignment="1"/>
    <xf numFmtId="173" fontId="81" fillId="0" borderId="8" xfId="0" applyNumberFormat="1" applyFont="1" applyFill="1" applyBorder="1" applyAlignment="1"/>
    <xf numFmtId="173" fontId="89" fillId="0" borderId="8" xfId="0" applyNumberFormat="1" applyFont="1" applyFill="1" applyBorder="1" applyAlignment="1"/>
    <xf numFmtId="173" fontId="88" fillId="0" borderId="8" xfId="0" applyNumberFormat="1" applyFont="1" applyFill="1" applyBorder="1" applyAlignment="1"/>
    <xf numFmtId="173" fontId="90" fillId="43" borderId="6" xfId="0" applyNumberFormat="1" applyFont="1" applyFill="1" applyBorder="1" applyAlignment="1">
      <alignment horizontal="center"/>
    </xf>
    <xf numFmtId="0" fontId="94" fillId="44" borderId="6" xfId="0" applyFont="1" applyFill="1" applyBorder="1" applyAlignment="1">
      <alignment horizontal="right"/>
    </xf>
    <xf numFmtId="173" fontId="90" fillId="44" borderId="6" xfId="0" applyNumberFormat="1" applyFont="1" applyFill="1" applyBorder="1" applyAlignment="1">
      <alignment horizontal="center"/>
    </xf>
    <xf numFmtId="0" fontId="94" fillId="45" borderId="6" xfId="0" applyFont="1" applyFill="1" applyBorder="1" applyAlignment="1">
      <alignment horizontal="right"/>
    </xf>
    <xf numFmtId="173" fontId="90" fillId="45" borderId="6" xfId="0" applyNumberFormat="1" applyFont="1" applyFill="1" applyBorder="1" applyAlignment="1">
      <alignment horizontal="center"/>
    </xf>
    <xf numFmtId="1" fontId="78" fillId="0" borderId="15" xfId="1" applyNumberFormat="1" applyFont="1" applyFill="1" applyBorder="1" applyAlignment="1">
      <alignment horizontal="center"/>
    </xf>
    <xf numFmtId="0" fontId="95" fillId="2" borderId="0" xfId="0" applyFont="1" applyFill="1" applyAlignment="1">
      <alignment horizontal="center"/>
    </xf>
    <xf numFmtId="3" fontId="78" fillId="7" borderId="38" xfId="0" applyNumberFormat="1" applyFont="1" applyFill="1" applyBorder="1" applyAlignment="1">
      <alignment horizontal="center"/>
    </xf>
    <xf numFmtId="3" fontId="78" fillId="7" borderId="39" xfId="0" applyNumberFormat="1" applyFont="1" applyFill="1" applyBorder="1" applyAlignment="1">
      <alignment horizontal="center"/>
    </xf>
    <xf numFmtId="1" fontId="78" fillId="7" borderId="39" xfId="1" applyNumberFormat="1" applyFont="1" applyFill="1" applyBorder="1" applyAlignment="1">
      <alignment horizontal="center"/>
    </xf>
    <xf numFmtId="1" fontId="78" fillId="7" borderId="34" xfId="1" applyNumberFormat="1" applyFont="1" applyFill="1" applyBorder="1" applyAlignment="1">
      <alignment horizontal="center"/>
    </xf>
    <xf numFmtId="3" fontId="78" fillId="7" borderId="40" xfId="0" applyNumberFormat="1" applyFont="1" applyFill="1" applyBorder="1" applyAlignment="1">
      <alignment horizontal="center"/>
    </xf>
    <xf numFmtId="3" fontId="12" fillId="0" borderId="4" xfId="2" applyNumberFormat="1" applyFont="1" applyFill="1" applyBorder="1" applyAlignment="1">
      <alignment horizontal="center" vertical="center"/>
    </xf>
    <xf numFmtId="0" fontId="78" fillId="7" borderId="15" xfId="1" applyNumberFormat="1" applyFont="1" applyFill="1" applyBorder="1" applyAlignment="1">
      <alignment horizontal="center"/>
    </xf>
    <xf numFmtId="0" fontId="10" fillId="2" borderId="0" xfId="2" applyFont="1" applyFill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5" fillId="2" borderId="0" xfId="0" applyFont="1" applyFill="1" applyBorder="1" applyAlignment="1">
      <alignment horizontal="center"/>
    </xf>
    <xf numFmtId="0" fontId="96" fillId="30" borderId="3" xfId="0" applyFont="1" applyFill="1" applyBorder="1" applyAlignment="1">
      <alignment horizontal="center" vertical="center" wrapText="1"/>
    </xf>
    <xf numFmtId="0" fontId="87" fillId="6" borderId="3" xfId="0" applyFont="1" applyFill="1" applyBorder="1" applyAlignment="1">
      <alignment horizontal="center" vertical="center" wrapText="1"/>
    </xf>
    <xf numFmtId="0" fontId="87" fillId="6" borderId="19" xfId="0" applyFont="1" applyFill="1" applyBorder="1" applyAlignment="1">
      <alignment horizontal="center" vertical="center" wrapText="1"/>
    </xf>
    <xf numFmtId="0" fontId="87" fillId="6" borderId="31" xfId="0" applyFont="1" applyFill="1" applyBorder="1" applyAlignment="1">
      <alignment horizontal="center" vertical="center" wrapText="1"/>
    </xf>
    <xf numFmtId="0" fontId="87" fillId="31" borderId="3" xfId="0" applyFont="1" applyFill="1" applyBorder="1" applyAlignment="1">
      <alignment horizontal="center" vertical="center" wrapText="1"/>
    </xf>
    <xf numFmtId="0" fontId="87" fillId="31" borderId="19" xfId="0" applyFont="1" applyFill="1" applyBorder="1" applyAlignment="1">
      <alignment horizontal="center" vertical="center" wrapText="1"/>
    </xf>
    <xf numFmtId="0" fontId="87" fillId="31" borderId="31" xfId="0" applyFont="1" applyFill="1" applyBorder="1" applyAlignment="1">
      <alignment horizontal="center" vertical="center" wrapText="1"/>
    </xf>
    <xf numFmtId="0" fontId="87" fillId="32" borderId="3" xfId="0" applyFont="1" applyFill="1" applyBorder="1" applyAlignment="1">
      <alignment horizontal="center" vertical="center" wrapText="1"/>
    </xf>
    <xf numFmtId="0" fontId="87" fillId="32" borderId="19" xfId="0" applyFont="1" applyFill="1" applyBorder="1" applyAlignment="1">
      <alignment horizontal="center" vertical="center" wrapText="1"/>
    </xf>
    <xf numFmtId="0" fontId="87" fillId="32" borderId="31" xfId="0" applyFont="1" applyFill="1" applyBorder="1" applyAlignment="1">
      <alignment horizontal="center" vertical="center" wrapText="1"/>
    </xf>
    <xf numFmtId="0" fontId="0" fillId="2" borderId="37" xfId="0" applyFill="1" applyBorder="1"/>
    <xf numFmtId="0" fontId="0" fillId="2" borderId="40" xfId="0" applyFill="1" applyBorder="1" applyAlignment="1">
      <alignment horizontal="center"/>
    </xf>
    <xf numFmtId="3" fontId="77" fillId="46" borderId="30" xfId="0" applyNumberFormat="1" applyFont="1" applyFill="1" applyBorder="1" applyAlignment="1">
      <alignment horizontal="center"/>
    </xf>
    <xf numFmtId="3" fontId="77" fillId="46" borderId="15" xfId="0" applyNumberFormat="1" applyFont="1" applyFill="1" applyBorder="1" applyAlignment="1">
      <alignment horizontal="center"/>
    </xf>
    <xf numFmtId="1" fontId="77" fillId="46" borderId="41" xfId="1" applyNumberFormat="1" applyFont="1" applyFill="1" applyBorder="1" applyAlignment="1">
      <alignment horizontal="center"/>
    </xf>
    <xf numFmtId="3" fontId="77" fillId="46" borderId="41" xfId="0" applyNumberFormat="1" applyFont="1" applyFill="1" applyBorder="1" applyAlignment="1">
      <alignment horizontal="center"/>
    </xf>
    <xf numFmtId="3" fontId="78" fillId="46" borderId="30" xfId="0" applyNumberFormat="1" applyFont="1" applyFill="1" applyBorder="1" applyAlignment="1">
      <alignment horizontal="center"/>
    </xf>
    <xf numFmtId="3" fontId="78" fillId="46" borderId="15" xfId="0" applyNumberFormat="1" applyFont="1" applyFill="1" applyBorder="1" applyAlignment="1">
      <alignment horizontal="center"/>
    </xf>
    <xf numFmtId="1" fontId="78" fillId="47" borderId="15" xfId="1" applyNumberFormat="1" applyFont="1" applyFill="1" applyBorder="1" applyAlignment="1">
      <alignment horizontal="center"/>
    </xf>
    <xf numFmtId="1" fontId="78" fillId="46" borderId="41" xfId="1" applyNumberFormat="1" applyFont="1" applyFill="1" applyBorder="1" applyAlignment="1">
      <alignment horizontal="center"/>
    </xf>
    <xf numFmtId="3" fontId="77" fillId="5" borderId="37" xfId="0" applyNumberFormat="1" applyFont="1" applyFill="1" applyBorder="1" applyAlignment="1">
      <alignment horizontal="center"/>
    </xf>
    <xf numFmtId="3" fontId="77" fillId="5" borderId="0" xfId="0" applyNumberFormat="1" applyFont="1" applyFill="1" applyBorder="1" applyAlignment="1">
      <alignment horizontal="center"/>
    </xf>
    <xf numFmtId="1" fontId="77" fillId="5" borderId="40" xfId="1" applyNumberFormat="1" applyFont="1" applyFill="1" applyBorder="1" applyAlignment="1">
      <alignment horizontal="center"/>
    </xf>
    <xf numFmtId="3" fontId="77" fillId="5" borderId="40" xfId="0" applyNumberFormat="1" applyFont="1" applyFill="1" applyBorder="1" applyAlignment="1">
      <alignment horizontal="center"/>
    </xf>
    <xf numFmtId="3" fontId="78" fillId="5" borderId="37" xfId="0" applyNumberFormat="1" applyFont="1" applyFill="1" applyBorder="1" applyAlignment="1">
      <alignment horizontal="center"/>
    </xf>
    <xf numFmtId="3" fontId="78" fillId="5" borderId="0" xfId="0" applyNumberFormat="1" applyFont="1" applyFill="1" applyBorder="1" applyAlignment="1">
      <alignment horizontal="center"/>
    </xf>
    <xf numFmtId="1" fontId="78" fillId="5" borderId="40" xfId="1" applyNumberFormat="1" applyFont="1" applyFill="1" applyBorder="1" applyAlignment="1">
      <alignment horizontal="center"/>
    </xf>
    <xf numFmtId="3" fontId="78" fillId="7" borderId="41" xfId="0" applyNumberFormat="1" applyFont="1" applyFill="1" applyBorder="1" applyAlignment="1">
      <alignment horizontal="center"/>
    </xf>
    <xf numFmtId="3" fontId="9" fillId="6" borderId="27" xfId="2" applyNumberFormat="1" applyFont="1" applyFill="1" applyBorder="1" applyAlignment="1">
      <alignment horizontal="center" vertical="center"/>
    </xf>
    <xf numFmtId="3" fontId="2" fillId="2" borderId="5" xfId="2" applyNumberFormat="1" applyFont="1" applyFill="1" applyBorder="1" applyAlignment="1">
      <alignment horizontal="center"/>
    </xf>
    <xf numFmtId="0" fontId="8" fillId="4" borderId="4" xfId="2" applyFont="1" applyFill="1" applyBorder="1" applyAlignment="1">
      <alignment horizontal="center" vertical="center" wrapText="1"/>
    </xf>
    <xf numFmtId="3" fontId="2" fillId="2" borderId="54" xfId="2" applyNumberFormat="1" applyFont="1" applyFill="1" applyBorder="1" applyAlignment="1">
      <alignment horizontal="center"/>
    </xf>
    <xf numFmtId="3" fontId="97" fillId="7" borderId="30" xfId="0" applyNumberFormat="1" applyFont="1" applyFill="1" applyBorder="1" applyAlignment="1">
      <alignment horizontal="center"/>
    </xf>
    <xf numFmtId="3" fontId="97" fillId="7" borderId="15" xfId="0" applyNumberFormat="1" applyFont="1" applyFill="1" applyBorder="1" applyAlignment="1">
      <alignment horizontal="center"/>
    </xf>
    <xf numFmtId="1" fontId="97" fillId="7" borderId="41" xfId="1" applyNumberFormat="1" applyFont="1" applyFill="1" applyBorder="1" applyAlignment="1">
      <alignment horizontal="center"/>
    </xf>
    <xf numFmtId="1" fontId="97" fillId="7" borderId="15" xfId="1" applyNumberFormat="1" applyFont="1" applyFill="1" applyBorder="1" applyAlignment="1">
      <alignment horizontal="center"/>
    </xf>
    <xf numFmtId="3" fontId="0" fillId="2" borderId="31" xfId="0" applyNumberFormat="1" applyFill="1" applyBorder="1" applyAlignment="1">
      <alignment horizontal="center"/>
    </xf>
    <xf numFmtId="3" fontId="77" fillId="46" borderId="37" xfId="0" applyNumberFormat="1" applyFont="1" applyFill="1" applyBorder="1" applyAlignment="1">
      <alignment horizontal="center"/>
    </xf>
    <xf numFmtId="3" fontId="77" fillId="46" borderId="0" xfId="0" applyNumberFormat="1" applyFont="1" applyFill="1" applyBorder="1" applyAlignment="1">
      <alignment horizontal="center"/>
    </xf>
    <xf numFmtId="3" fontId="97" fillId="46" borderId="0" xfId="0" applyNumberFormat="1" applyFont="1" applyFill="1" applyBorder="1" applyAlignment="1">
      <alignment horizontal="center"/>
    </xf>
    <xf numFmtId="1" fontId="77" fillId="46" borderId="40" xfId="1" applyNumberFormat="1" applyFont="1" applyFill="1" applyBorder="1" applyAlignment="1">
      <alignment horizontal="center"/>
    </xf>
    <xf numFmtId="3" fontId="77" fillId="46" borderId="40" xfId="0" applyNumberFormat="1" applyFont="1" applyFill="1" applyBorder="1" applyAlignment="1">
      <alignment horizontal="center"/>
    </xf>
    <xf numFmtId="3" fontId="97" fillId="46" borderId="37" xfId="0" applyNumberFormat="1" applyFont="1" applyFill="1" applyBorder="1" applyAlignment="1">
      <alignment horizontal="center"/>
    </xf>
    <xf numFmtId="1" fontId="97" fillId="46" borderId="0" xfId="1" applyNumberFormat="1" applyFont="1" applyFill="1" applyBorder="1" applyAlignment="1">
      <alignment horizontal="center"/>
    </xf>
    <xf numFmtId="1" fontId="97" fillId="46" borderId="40" xfId="1" applyNumberFormat="1" applyFont="1" applyFill="1" applyBorder="1" applyAlignment="1">
      <alignment horizontal="center"/>
    </xf>
    <xf numFmtId="3" fontId="98" fillId="7" borderId="15" xfId="0" applyNumberFormat="1" applyFont="1" applyFill="1" applyBorder="1" applyAlignment="1">
      <alignment horizontal="center"/>
    </xf>
    <xf numFmtId="1" fontId="98" fillId="7" borderId="41" xfId="1" applyNumberFormat="1" applyFont="1" applyFill="1" applyBorder="1" applyAlignment="1">
      <alignment horizontal="center"/>
    </xf>
    <xf numFmtId="3" fontId="98" fillId="7" borderId="30" xfId="0" applyNumberFormat="1" applyFont="1" applyFill="1" applyBorder="1" applyAlignment="1">
      <alignment horizontal="center"/>
    </xf>
    <xf numFmtId="3" fontId="98" fillId="7" borderId="41" xfId="0" applyNumberFormat="1" applyFont="1" applyFill="1" applyBorder="1" applyAlignment="1">
      <alignment horizontal="center"/>
    </xf>
    <xf numFmtId="1" fontId="98" fillId="7" borderId="15" xfId="1" applyNumberFormat="1" applyFont="1" applyFill="1" applyBorder="1" applyAlignment="1">
      <alignment horizontal="center"/>
    </xf>
    <xf numFmtId="0" fontId="77" fillId="7" borderId="0" xfId="0" applyFont="1" applyFill="1" applyBorder="1"/>
    <xf numFmtId="0" fontId="75" fillId="7" borderId="3" xfId="0" applyFont="1" applyFill="1" applyBorder="1" applyAlignment="1">
      <alignment horizontal="center" vertical="center" wrapText="1"/>
    </xf>
    <xf numFmtId="0" fontId="75" fillId="48" borderId="3" xfId="0" applyFont="1" applyFill="1" applyBorder="1" applyAlignment="1">
      <alignment horizontal="center" vertical="center" wrapText="1"/>
    </xf>
    <xf numFmtId="0" fontId="75" fillId="48" borderId="19" xfId="0" applyFont="1" applyFill="1" applyBorder="1" applyAlignment="1">
      <alignment horizontal="center" vertical="center" wrapText="1"/>
    </xf>
    <xf numFmtId="0" fontId="75" fillId="48" borderId="31" xfId="0" applyFont="1" applyFill="1" applyBorder="1" applyAlignment="1">
      <alignment horizontal="center" vertical="center" wrapText="1"/>
    </xf>
    <xf numFmtId="0" fontId="75" fillId="49" borderId="3" xfId="0" applyFont="1" applyFill="1" applyBorder="1" applyAlignment="1">
      <alignment horizontal="center" vertical="center" wrapText="1"/>
    </xf>
    <xf numFmtId="0" fontId="75" fillId="49" borderId="19" xfId="0" applyFont="1" applyFill="1" applyBorder="1" applyAlignment="1">
      <alignment horizontal="center" vertical="center" wrapText="1"/>
    </xf>
    <xf numFmtId="0" fontId="75" fillId="49" borderId="31" xfId="0" applyFont="1" applyFill="1" applyBorder="1" applyAlignment="1">
      <alignment horizontal="center" vertical="center" wrapText="1"/>
    </xf>
    <xf numFmtId="0" fontId="75" fillId="50" borderId="3" xfId="0" applyFont="1" applyFill="1" applyBorder="1" applyAlignment="1">
      <alignment horizontal="center" vertical="center" wrapText="1"/>
    </xf>
    <xf numFmtId="0" fontId="75" fillId="50" borderId="19" xfId="0" applyFont="1" applyFill="1" applyBorder="1" applyAlignment="1">
      <alignment horizontal="center" vertical="center" wrapText="1"/>
    </xf>
    <xf numFmtId="0" fontId="75" fillId="50" borderId="31" xfId="0" applyFont="1" applyFill="1" applyBorder="1" applyAlignment="1">
      <alignment horizontal="center" vertical="center" wrapText="1"/>
    </xf>
    <xf numFmtId="0" fontId="99" fillId="7" borderId="32" xfId="0" applyFont="1" applyFill="1" applyBorder="1"/>
    <xf numFmtId="3" fontId="99" fillId="7" borderId="39" xfId="0" applyNumberFormat="1" applyFont="1" applyFill="1" applyBorder="1" applyAlignment="1">
      <alignment horizontal="center"/>
    </xf>
    <xf numFmtId="1" fontId="99" fillId="7" borderId="34" xfId="1" applyNumberFormat="1" applyFont="1" applyFill="1" applyBorder="1" applyAlignment="1">
      <alignment horizontal="center"/>
    </xf>
    <xf numFmtId="3" fontId="99" fillId="7" borderId="38" xfId="0" applyNumberFormat="1" applyFont="1" applyFill="1" applyBorder="1" applyAlignment="1">
      <alignment horizontal="center"/>
    </xf>
    <xf numFmtId="3" fontId="99" fillId="7" borderId="34" xfId="0" applyNumberFormat="1" applyFont="1" applyFill="1" applyBorder="1" applyAlignment="1">
      <alignment horizontal="center"/>
    </xf>
    <xf numFmtId="1" fontId="99" fillId="7" borderId="39" xfId="1" applyNumberFormat="1" applyFont="1" applyFill="1" applyBorder="1" applyAlignment="1">
      <alignment horizontal="center"/>
    </xf>
    <xf numFmtId="0" fontId="99" fillId="0" borderId="29" xfId="0" applyFont="1" applyFill="1" applyBorder="1"/>
    <xf numFmtId="3" fontId="99" fillId="0" borderId="0" xfId="0" applyNumberFormat="1" applyFont="1" applyFill="1" applyBorder="1" applyAlignment="1">
      <alignment horizontal="center"/>
    </xf>
    <xf numFmtId="1" fontId="99" fillId="0" borderId="40" xfId="1" applyNumberFormat="1" applyFont="1" applyFill="1" applyBorder="1" applyAlignment="1">
      <alignment horizontal="center"/>
    </xf>
    <xf numFmtId="3" fontId="99" fillId="0" borderId="37" xfId="0" applyNumberFormat="1" applyFont="1" applyFill="1" applyBorder="1" applyAlignment="1">
      <alignment horizontal="center"/>
    </xf>
    <xf numFmtId="3" fontId="99" fillId="0" borderId="40" xfId="0" applyNumberFormat="1" applyFont="1" applyFill="1" applyBorder="1" applyAlignment="1">
      <alignment horizontal="center"/>
    </xf>
    <xf numFmtId="0" fontId="99" fillId="7" borderId="29" xfId="0" applyFont="1" applyFill="1" applyBorder="1"/>
    <xf numFmtId="3" fontId="99" fillId="7" borderId="0" xfId="0" applyNumberFormat="1" applyFont="1" applyFill="1" applyBorder="1" applyAlignment="1">
      <alignment horizontal="center"/>
    </xf>
    <xf numFmtId="1" fontId="99" fillId="7" borderId="40" xfId="1" applyNumberFormat="1" applyFont="1" applyFill="1" applyBorder="1" applyAlignment="1">
      <alignment horizontal="center"/>
    </xf>
    <xf numFmtId="3" fontId="99" fillId="7" borderId="37" xfId="0" applyNumberFormat="1" applyFont="1" applyFill="1" applyBorder="1" applyAlignment="1">
      <alignment horizontal="center"/>
    </xf>
    <xf numFmtId="3" fontId="99" fillId="7" borderId="40" xfId="0" applyNumberFormat="1" applyFont="1" applyFill="1" applyBorder="1" applyAlignment="1">
      <alignment horizontal="center"/>
    </xf>
    <xf numFmtId="3" fontId="100" fillId="7" borderId="37" xfId="0" applyNumberFormat="1" applyFont="1" applyFill="1" applyBorder="1" applyAlignment="1">
      <alignment horizontal="center"/>
    </xf>
    <xf numFmtId="3" fontId="100" fillId="7" borderId="0" xfId="0" applyNumberFormat="1" applyFont="1" applyFill="1" applyBorder="1" applyAlignment="1">
      <alignment horizontal="center"/>
    </xf>
    <xf numFmtId="1" fontId="100" fillId="7" borderId="0" xfId="1" applyNumberFormat="1" applyFont="1" applyFill="1" applyBorder="1" applyAlignment="1">
      <alignment horizontal="center"/>
    </xf>
    <xf numFmtId="1" fontId="100" fillId="7" borderId="40" xfId="1" applyNumberFormat="1" applyFont="1" applyFill="1" applyBorder="1" applyAlignment="1">
      <alignment horizontal="center"/>
    </xf>
    <xf numFmtId="0" fontId="99" fillId="7" borderId="28" xfId="0" applyFont="1" applyFill="1" applyBorder="1"/>
    <xf numFmtId="3" fontId="99" fillId="7" borderId="15" xfId="0" applyNumberFormat="1" applyFont="1" applyFill="1" applyBorder="1" applyAlignment="1">
      <alignment horizontal="center"/>
    </xf>
    <xf numFmtId="1" fontId="99" fillId="7" borderId="41" xfId="1" applyNumberFormat="1" applyFont="1" applyFill="1" applyBorder="1" applyAlignment="1">
      <alignment horizontal="center"/>
    </xf>
    <xf numFmtId="3" fontId="99" fillId="7" borderId="30" xfId="0" applyNumberFormat="1" applyFont="1" applyFill="1" applyBorder="1" applyAlignment="1">
      <alignment horizontal="center"/>
    </xf>
    <xf numFmtId="3" fontId="99" fillId="7" borderId="41" xfId="0" applyNumberFormat="1" applyFont="1" applyFill="1" applyBorder="1" applyAlignment="1">
      <alignment horizontal="center"/>
    </xf>
    <xf numFmtId="3" fontId="100" fillId="7" borderId="30" xfId="0" applyNumberFormat="1" applyFont="1" applyFill="1" applyBorder="1" applyAlignment="1">
      <alignment horizontal="center"/>
    </xf>
    <xf numFmtId="3" fontId="100" fillId="7" borderId="15" xfId="0" applyNumberFormat="1" applyFont="1" applyFill="1" applyBorder="1" applyAlignment="1">
      <alignment horizontal="center"/>
    </xf>
    <xf numFmtId="1" fontId="100" fillId="7" borderId="15" xfId="1" applyNumberFormat="1" applyFont="1" applyFill="1" applyBorder="1" applyAlignment="1">
      <alignment horizontal="center"/>
    </xf>
    <xf numFmtId="1" fontId="100" fillId="7" borderId="41" xfId="1" applyNumberFormat="1" applyFont="1" applyFill="1" applyBorder="1" applyAlignment="1">
      <alignment horizontal="center"/>
    </xf>
    <xf numFmtId="0" fontId="77" fillId="7" borderId="0" xfId="0" applyFont="1" applyFill="1" applyBorder="1" applyAlignment="1">
      <alignment horizontal="center"/>
    </xf>
    <xf numFmtId="0" fontId="99" fillId="7" borderId="3" xfId="0" applyFont="1" applyFill="1" applyBorder="1"/>
    <xf numFmtId="3" fontId="77" fillId="7" borderId="11" xfId="0" applyNumberFormat="1" applyFont="1" applyFill="1" applyBorder="1" applyAlignment="1">
      <alignment horizontal="center"/>
    </xf>
    <xf numFmtId="3" fontId="77" fillId="7" borderId="19" xfId="0" applyNumberFormat="1" applyFont="1" applyFill="1" applyBorder="1" applyAlignment="1">
      <alignment horizontal="center"/>
    </xf>
    <xf numFmtId="1" fontId="77" fillId="7" borderId="42" xfId="1" applyNumberFormat="1" applyFont="1" applyFill="1" applyBorder="1" applyAlignment="1">
      <alignment horizontal="center"/>
    </xf>
    <xf numFmtId="1" fontId="77" fillId="7" borderId="19" xfId="1" applyNumberFormat="1" applyFont="1" applyFill="1" applyBorder="1" applyAlignment="1">
      <alignment horizontal="center"/>
    </xf>
    <xf numFmtId="3" fontId="97" fillId="7" borderId="0" xfId="0" applyNumberFormat="1" applyFont="1" applyFill="1" applyBorder="1" applyAlignment="1">
      <alignment horizontal="center"/>
    </xf>
    <xf numFmtId="3" fontId="77" fillId="51" borderId="37" xfId="0" applyNumberFormat="1" applyFont="1" applyFill="1" applyBorder="1" applyAlignment="1">
      <alignment horizontal="center"/>
    </xf>
    <xf numFmtId="3" fontId="77" fillId="51" borderId="0" xfId="0" applyNumberFormat="1" applyFont="1" applyFill="1" applyBorder="1" applyAlignment="1">
      <alignment horizontal="center"/>
    </xf>
    <xf numFmtId="1" fontId="77" fillId="51" borderId="40" xfId="1" applyNumberFormat="1" applyFont="1" applyFill="1" applyBorder="1" applyAlignment="1">
      <alignment horizontal="center"/>
    </xf>
    <xf numFmtId="3" fontId="77" fillId="51" borderId="40" xfId="0" applyNumberFormat="1" applyFont="1" applyFill="1" applyBorder="1" applyAlignment="1">
      <alignment horizontal="center"/>
    </xf>
    <xf numFmtId="3" fontId="78" fillId="51" borderId="37" xfId="0" applyNumberFormat="1" applyFont="1" applyFill="1" applyBorder="1" applyAlignment="1">
      <alignment horizontal="center"/>
    </xf>
    <xf numFmtId="3" fontId="78" fillId="51" borderId="0" xfId="0" applyNumberFormat="1" applyFont="1" applyFill="1" applyBorder="1" applyAlignment="1">
      <alignment horizontal="center"/>
    </xf>
    <xf numFmtId="1" fontId="78" fillId="51" borderId="0" xfId="1" applyNumberFormat="1" applyFont="1" applyFill="1" applyBorder="1" applyAlignment="1">
      <alignment horizontal="center"/>
    </xf>
    <xf numFmtId="1" fontId="78" fillId="51" borderId="40" xfId="1" applyNumberFormat="1" applyFont="1" applyFill="1" applyBorder="1" applyAlignment="1">
      <alignment horizontal="center"/>
    </xf>
    <xf numFmtId="3" fontId="77" fillId="51" borderId="30" xfId="0" applyNumberFormat="1" applyFont="1" applyFill="1" applyBorder="1" applyAlignment="1">
      <alignment horizontal="center"/>
    </xf>
    <xf numFmtId="3" fontId="77" fillId="51" borderId="15" xfId="0" applyNumberFormat="1" applyFont="1" applyFill="1" applyBorder="1" applyAlignment="1">
      <alignment horizontal="center"/>
    </xf>
    <xf numFmtId="1" fontId="77" fillId="51" borderId="41" xfId="1" applyNumberFormat="1" applyFont="1" applyFill="1" applyBorder="1" applyAlignment="1">
      <alignment horizontal="center"/>
    </xf>
    <xf numFmtId="3" fontId="77" fillId="51" borderId="41" xfId="0" applyNumberFormat="1" applyFont="1" applyFill="1" applyBorder="1" applyAlignment="1">
      <alignment horizontal="center"/>
    </xf>
    <xf numFmtId="3" fontId="97" fillId="51" borderId="30" xfId="0" applyNumberFormat="1" applyFont="1" applyFill="1" applyBorder="1" applyAlignment="1">
      <alignment horizontal="center"/>
    </xf>
    <xf numFmtId="3" fontId="97" fillId="51" borderId="15" xfId="0" applyNumberFormat="1" applyFont="1" applyFill="1" applyBorder="1" applyAlignment="1">
      <alignment horizontal="center"/>
    </xf>
    <xf numFmtId="1" fontId="97" fillId="8" borderId="15" xfId="1" applyNumberFormat="1" applyFont="1" applyFill="1" applyBorder="1" applyAlignment="1">
      <alignment horizontal="center"/>
    </xf>
    <xf numFmtId="1" fontId="97" fillId="51" borderId="41" xfId="1" applyNumberFormat="1" applyFont="1" applyFill="1" applyBorder="1" applyAlignment="1">
      <alignment horizontal="center"/>
    </xf>
    <xf numFmtId="3" fontId="77" fillId="34" borderId="39" xfId="0" applyNumberFormat="1" applyFont="1" applyFill="1" applyBorder="1" applyAlignment="1">
      <alignment horizontal="center"/>
    </xf>
    <xf numFmtId="1" fontId="77" fillId="34" borderId="34" xfId="1" applyNumberFormat="1" applyFont="1" applyFill="1" applyBorder="1" applyAlignment="1">
      <alignment horizontal="center"/>
    </xf>
    <xf numFmtId="3" fontId="77" fillId="34" borderId="38" xfId="0" applyNumberFormat="1" applyFont="1" applyFill="1" applyBorder="1" applyAlignment="1">
      <alignment horizontal="center"/>
    </xf>
    <xf numFmtId="3" fontId="77" fillId="34" borderId="34" xfId="0" applyNumberFormat="1" applyFont="1" applyFill="1" applyBorder="1" applyAlignment="1">
      <alignment horizontal="center"/>
    </xf>
    <xf numFmtId="1" fontId="77" fillId="34" borderId="39" xfId="1" applyNumberFormat="1" applyFont="1" applyFill="1" applyBorder="1" applyAlignment="1">
      <alignment horizontal="center"/>
    </xf>
    <xf numFmtId="3" fontId="8" fillId="2" borderId="28" xfId="2" applyNumberFormat="1" applyFont="1" applyFill="1" applyBorder="1" applyAlignment="1">
      <alignment horizontal="center" vertical="center" wrapText="1"/>
    </xf>
    <xf numFmtId="3" fontId="78" fillId="0" borderId="30" xfId="0" applyNumberFormat="1" applyFont="1" applyFill="1" applyBorder="1" applyAlignment="1">
      <alignment horizontal="center"/>
    </xf>
    <xf numFmtId="3" fontId="78" fillId="0" borderId="15" xfId="0" applyNumberFormat="1" applyFont="1" applyFill="1" applyBorder="1" applyAlignment="1">
      <alignment horizontal="center"/>
    </xf>
    <xf numFmtId="0" fontId="101" fillId="2" borderId="0" xfId="2" applyFont="1" applyFill="1"/>
    <xf numFmtId="3" fontId="77" fillId="34" borderId="37" xfId="0" applyNumberFormat="1" applyFont="1" applyFill="1" applyBorder="1" applyAlignment="1">
      <alignment horizontal="center"/>
    </xf>
    <xf numFmtId="3" fontId="77" fillId="34" borderId="0" xfId="0" applyNumberFormat="1" applyFont="1" applyFill="1" applyBorder="1" applyAlignment="1">
      <alignment horizontal="center"/>
    </xf>
    <xf numFmtId="1" fontId="77" fillId="34" borderId="40" xfId="1" applyNumberFormat="1" applyFont="1" applyFill="1" applyBorder="1" applyAlignment="1">
      <alignment horizontal="center"/>
    </xf>
    <xf numFmtId="3" fontId="77" fillId="34" borderId="40" xfId="0" applyNumberFormat="1" applyFont="1" applyFill="1" applyBorder="1" applyAlignment="1">
      <alignment horizontal="center"/>
    </xf>
    <xf numFmtId="3" fontId="97" fillId="34" borderId="37" xfId="0" applyNumberFormat="1" applyFont="1" applyFill="1" applyBorder="1" applyAlignment="1">
      <alignment horizontal="center"/>
    </xf>
    <xf numFmtId="3" fontId="97" fillId="34" borderId="0" xfId="0" applyNumberFormat="1" applyFont="1" applyFill="1" applyBorder="1" applyAlignment="1">
      <alignment horizontal="center"/>
    </xf>
    <xf numFmtId="1" fontId="97" fillId="34" borderId="0" xfId="1" applyNumberFormat="1" applyFont="1" applyFill="1" applyBorder="1" applyAlignment="1">
      <alignment horizontal="center"/>
    </xf>
    <xf numFmtId="1" fontId="97" fillId="34" borderId="40" xfId="1" applyNumberFormat="1" applyFont="1" applyFill="1" applyBorder="1" applyAlignment="1">
      <alignment horizontal="center"/>
    </xf>
    <xf numFmtId="3" fontId="78" fillId="7" borderId="34" xfId="0" applyNumberFormat="1" applyFont="1" applyFill="1" applyBorder="1" applyAlignment="1">
      <alignment horizontal="center"/>
    </xf>
    <xf numFmtId="1" fontId="97" fillId="0" borderId="15" xfId="1" applyNumberFormat="1" applyFont="1" applyFill="1" applyBorder="1" applyAlignment="1">
      <alignment horizontal="center"/>
    </xf>
    <xf numFmtId="0" fontId="102" fillId="2" borderId="0" xfId="0" applyFont="1" applyFill="1"/>
    <xf numFmtId="3" fontId="97" fillId="7" borderId="37" xfId="0" applyNumberFormat="1" applyFont="1" applyFill="1" applyBorder="1" applyAlignment="1">
      <alignment horizontal="center"/>
    </xf>
    <xf numFmtId="1" fontId="97" fillId="7" borderId="40" xfId="1" applyNumberFormat="1" applyFont="1" applyFill="1" applyBorder="1" applyAlignment="1">
      <alignment horizontal="center"/>
    </xf>
    <xf numFmtId="3" fontId="97" fillId="7" borderId="40" xfId="0" applyNumberFormat="1" applyFont="1" applyFill="1" applyBorder="1" applyAlignment="1">
      <alignment horizontal="center"/>
    </xf>
    <xf numFmtId="1" fontId="97" fillId="7" borderId="0" xfId="1" applyNumberFormat="1" applyFont="1" applyFill="1" applyBorder="1" applyAlignment="1">
      <alignment horizontal="center"/>
    </xf>
    <xf numFmtId="3" fontId="97" fillId="30" borderId="37" xfId="0" applyNumberFormat="1" applyFont="1" applyFill="1" applyBorder="1" applyAlignment="1">
      <alignment horizontal="center"/>
    </xf>
    <xf numFmtId="3" fontId="97" fillId="30" borderId="0" xfId="0" applyNumberFormat="1" applyFont="1" applyFill="1" applyBorder="1" applyAlignment="1">
      <alignment horizontal="center"/>
    </xf>
    <xf numFmtId="1" fontId="97" fillId="30" borderId="40" xfId="1" applyNumberFormat="1" applyFont="1" applyFill="1" applyBorder="1" applyAlignment="1">
      <alignment horizontal="center"/>
    </xf>
    <xf numFmtId="3" fontId="97" fillId="30" borderId="30" xfId="0" applyNumberFormat="1" applyFont="1" applyFill="1" applyBorder="1" applyAlignment="1">
      <alignment horizontal="center"/>
    </xf>
    <xf numFmtId="3" fontId="97" fillId="30" borderId="15" xfId="0" applyNumberFormat="1" applyFont="1" applyFill="1" applyBorder="1" applyAlignment="1">
      <alignment horizontal="center"/>
    </xf>
    <xf numFmtId="1" fontId="97" fillId="30" borderId="41" xfId="1" applyNumberFormat="1" applyFont="1" applyFill="1" applyBorder="1" applyAlignment="1">
      <alignment horizontal="center"/>
    </xf>
    <xf numFmtId="3" fontId="97" fillId="7" borderId="41" xfId="0" applyNumberFormat="1" applyFont="1" applyFill="1" applyBorder="1" applyAlignment="1">
      <alignment horizontal="center"/>
    </xf>
    <xf numFmtId="0" fontId="97" fillId="30" borderId="37" xfId="0" applyFont="1" applyFill="1" applyBorder="1"/>
    <xf numFmtId="3" fontId="97" fillId="30" borderId="40" xfId="0" applyNumberFormat="1" applyFont="1" applyFill="1" applyBorder="1" applyAlignment="1">
      <alignment horizontal="center"/>
    </xf>
    <xf numFmtId="1" fontId="97" fillId="30" borderId="0" xfId="1" applyNumberFormat="1" applyFont="1" applyFill="1" applyBorder="1" applyAlignment="1">
      <alignment horizontal="center"/>
    </xf>
    <xf numFmtId="0" fontId="97" fillId="30" borderId="30" xfId="0" applyFont="1" applyFill="1" applyBorder="1"/>
    <xf numFmtId="3" fontId="97" fillId="30" borderId="41" xfId="0" applyNumberFormat="1" applyFont="1" applyFill="1" applyBorder="1" applyAlignment="1">
      <alignment horizontal="center"/>
    </xf>
    <xf numFmtId="1" fontId="97" fillId="30" borderId="15" xfId="1" applyNumberFormat="1" applyFont="1" applyFill="1" applyBorder="1" applyAlignment="1">
      <alignment horizontal="center"/>
    </xf>
    <xf numFmtId="0" fontId="103" fillId="36" borderId="0" xfId="0" applyFont="1" applyFill="1" applyAlignment="1">
      <alignment wrapText="1"/>
    </xf>
    <xf numFmtId="0" fontId="8" fillId="52" borderId="4" xfId="2" applyFont="1" applyFill="1" applyBorder="1"/>
    <xf numFmtId="10" fontId="79" fillId="52" borderId="4" xfId="1" applyNumberFormat="1" applyFont="1" applyFill="1" applyBorder="1"/>
    <xf numFmtId="0" fontId="73" fillId="2" borderId="0" xfId="2" applyFont="1" applyFill="1" applyAlignment="1"/>
    <xf numFmtId="3" fontId="4" fillId="2" borderId="0" xfId="0" applyNumberFormat="1" applyFont="1" applyFill="1"/>
    <xf numFmtId="3" fontId="8" fillId="2" borderId="9" xfId="2" applyNumberFormat="1" applyFont="1" applyFill="1" applyBorder="1" applyAlignment="1">
      <alignment horizontal="center" vertical="center" wrapText="1"/>
    </xf>
    <xf numFmtId="3" fontId="8" fillId="2" borderId="12" xfId="2" applyNumberFormat="1" applyFont="1" applyFill="1" applyBorder="1" applyAlignment="1">
      <alignment horizontal="center" vertical="center" wrapText="1"/>
    </xf>
    <xf numFmtId="0" fontId="9" fillId="4" borderId="9" xfId="2" applyFont="1" applyFill="1" applyBorder="1" applyAlignment="1">
      <alignment horizontal="center" vertical="center" wrapText="1"/>
    </xf>
    <xf numFmtId="0" fontId="9" fillId="4" borderId="10" xfId="2" applyFont="1" applyFill="1" applyBorder="1" applyAlignment="1">
      <alignment horizontal="center" vertical="center" wrapText="1"/>
    </xf>
    <xf numFmtId="0" fontId="9" fillId="4" borderId="12" xfId="2" applyFont="1" applyFill="1" applyBorder="1" applyAlignment="1">
      <alignment horizontal="center" vertical="center" wrapText="1"/>
    </xf>
    <xf numFmtId="3" fontId="11" fillId="0" borderId="6" xfId="2" applyNumberFormat="1" applyFont="1" applyFill="1" applyBorder="1" applyAlignment="1">
      <alignment horizontal="center" vertical="center"/>
    </xf>
    <xf numFmtId="3" fontId="9" fillId="0" borderId="6" xfId="2" applyNumberFormat="1" applyFont="1" applyFill="1" applyBorder="1" applyAlignment="1">
      <alignment horizontal="center" vertical="center"/>
    </xf>
    <xf numFmtId="3" fontId="2" fillId="0" borderId="6" xfId="2" applyNumberFormat="1" applyFont="1" applyFill="1" applyBorder="1" applyAlignment="1">
      <alignment horizontal="center" vertical="center"/>
    </xf>
    <xf numFmtId="3" fontId="2" fillId="0" borderId="5" xfId="2" applyNumberFormat="1" applyFont="1" applyFill="1" applyBorder="1" applyAlignment="1">
      <alignment horizontal="center" vertical="center"/>
    </xf>
    <xf numFmtId="3" fontId="9" fillId="2" borderId="7" xfId="2" applyNumberFormat="1" applyFont="1" applyFill="1" applyBorder="1" applyAlignment="1">
      <alignment horizontal="center"/>
    </xf>
    <xf numFmtId="3" fontId="9" fillId="2" borderId="6" xfId="2" applyNumberFormat="1" applyFont="1" applyFill="1" applyBorder="1" applyAlignment="1">
      <alignment horizontal="center"/>
    </xf>
    <xf numFmtId="3" fontId="9" fillId="0" borderId="7" xfId="2" applyNumberFormat="1" applyFont="1" applyFill="1" applyBorder="1" applyAlignment="1">
      <alignment horizontal="center" vertical="center"/>
    </xf>
    <xf numFmtId="3" fontId="11" fillId="6" borderId="27" xfId="2" applyNumberFormat="1" applyFont="1" applyFill="1" applyBorder="1" applyAlignment="1">
      <alignment horizontal="center" vertical="center"/>
    </xf>
    <xf numFmtId="3" fontId="9" fillId="6" borderId="6" xfId="2" applyNumberFormat="1" applyFont="1" applyFill="1" applyBorder="1" applyAlignment="1">
      <alignment horizontal="center"/>
    </xf>
    <xf numFmtId="3" fontId="11" fillId="0" borderId="27" xfId="2" applyNumberFormat="1" applyFont="1" applyFill="1" applyBorder="1" applyAlignment="1">
      <alignment horizontal="center" vertical="center"/>
    </xf>
    <xf numFmtId="3" fontId="2" fillId="0" borderId="36" xfId="2" applyNumberFormat="1" applyFont="1" applyFill="1" applyBorder="1" applyAlignment="1">
      <alignment horizontal="center" vertical="center"/>
    </xf>
    <xf numFmtId="3" fontId="9" fillId="0" borderId="4" xfId="2" applyNumberFormat="1" applyFont="1" applyFill="1" applyBorder="1" applyAlignment="1">
      <alignment horizontal="center" vertical="center"/>
    </xf>
    <xf numFmtId="3" fontId="2" fillId="0" borderId="4" xfId="2" applyNumberFormat="1" applyFont="1" applyFill="1" applyBorder="1" applyAlignment="1">
      <alignment horizontal="center" vertical="center"/>
    </xf>
    <xf numFmtId="3" fontId="2" fillId="0" borderId="9" xfId="2" applyNumberFormat="1" applyFont="1" applyFill="1" applyBorder="1" applyAlignment="1">
      <alignment horizontal="center" vertical="center"/>
    </xf>
    <xf numFmtId="3" fontId="2" fillId="2" borderId="0" xfId="2" applyNumberFormat="1" applyFont="1" applyFill="1" applyAlignment="1">
      <alignment horizontal="center" vertical="center"/>
    </xf>
    <xf numFmtId="3" fontId="9" fillId="4" borderId="10" xfId="2" applyNumberFormat="1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 vertical="center"/>
    </xf>
    <xf numFmtId="9" fontId="2" fillId="4" borderId="12" xfId="1" applyFont="1" applyFill="1" applyBorder="1" applyAlignment="1">
      <alignment horizontal="center" vertical="center"/>
    </xf>
    <xf numFmtId="10" fontId="87" fillId="36" borderId="0" xfId="1" applyNumberFormat="1" applyFont="1" applyFill="1"/>
    <xf numFmtId="0" fontId="79" fillId="0" borderId="0" xfId="0" applyFont="1"/>
    <xf numFmtId="10" fontId="108" fillId="52" borderId="4" xfId="1" applyNumberFormat="1" applyFont="1" applyFill="1" applyBorder="1"/>
    <xf numFmtId="0" fontId="80" fillId="2" borderId="0" xfId="0" applyFont="1" applyFill="1"/>
    <xf numFmtId="0" fontId="109" fillId="2" borderId="0" xfId="2" applyFont="1" applyFill="1"/>
    <xf numFmtId="0" fontId="79" fillId="2" borderId="0" xfId="0" applyFont="1" applyFill="1"/>
    <xf numFmtId="0" fontId="108" fillId="2" borderId="0" xfId="0" applyFont="1" applyFill="1"/>
    <xf numFmtId="3" fontId="4" fillId="2" borderId="0" xfId="2" applyNumberFormat="1" applyFont="1" applyFill="1"/>
    <xf numFmtId="0" fontId="8" fillId="0" borderId="9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0" fontId="8" fillId="0" borderId="11" xfId="2" applyFont="1" applyFill="1" applyBorder="1" applyAlignment="1">
      <alignment horizontal="center" vertical="center" wrapText="1"/>
    </xf>
    <xf numFmtId="3" fontId="9" fillId="2" borderId="54" xfId="2" applyNumberFormat="1" applyFont="1" applyFill="1" applyBorder="1" applyAlignment="1">
      <alignment horizontal="center"/>
    </xf>
    <xf numFmtId="3" fontId="2" fillId="2" borderId="4" xfId="2" applyNumberFormat="1" applyFont="1" applyFill="1" applyBorder="1" applyAlignment="1">
      <alignment horizontal="center" vertical="center"/>
    </xf>
    <xf numFmtId="0" fontId="110" fillId="0" borderId="0" xfId="2" applyFont="1" applyFill="1"/>
    <xf numFmtId="3" fontId="11" fillId="6" borderId="53" xfId="2" applyNumberFormat="1" applyFont="1" applyFill="1" applyBorder="1" applyAlignment="1">
      <alignment horizontal="center"/>
    </xf>
    <xf numFmtId="3" fontId="9" fillId="6" borderId="27" xfId="2" applyNumberFormat="1" applyFont="1" applyFill="1" applyBorder="1" applyAlignment="1">
      <alignment horizontal="center"/>
    </xf>
    <xf numFmtId="3" fontId="12" fillId="4" borderId="9" xfId="2" applyNumberFormat="1" applyFont="1" applyFill="1" applyBorder="1" applyAlignment="1">
      <alignment horizontal="center" vertical="center"/>
    </xf>
    <xf numFmtId="3" fontId="101" fillId="2" borderId="0" xfId="2" applyNumberFormat="1" applyFont="1" applyFill="1"/>
    <xf numFmtId="3" fontId="9" fillId="0" borderId="5" xfId="2" applyNumberFormat="1" applyFont="1" applyFill="1" applyBorder="1" applyAlignment="1">
      <alignment horizontal="center" vertical="center"/>
    </xf>
    <xf numFmtId="3" fontId="8" fillId="2" borderId="19" xfId="2" applyNumberFormat="1" applyFont="1" applyFill="1" applyBorder="1" applyAlignment="1">
      <alignment horizontal="center" vertical="center" wrapText="1"/>
    </xf>
    <xf numFmtId="3" fontId="9" fillId="2" borderId="19" xfId="2" applyNumberFormat="1" applyFont="1" applyFill="1" applyBorder="1" applyAlignment="1">
      <alignment horizontal="center" vertical="center"/>
    </xf>
    <xf numFmtId="0" fontId="111" fillId="53" borderId="39" xfId="0" applyFont="1" applyFill="1" applyBorder="1" applyAlignment="1">
      <alignment vertical="center"/>
    </xf>
    <xf numFmtId="0" fontId="111" fillId="53" borderId="15" xfId="0" applyFont="1" applyFill="1" applyBorder="1" applyAlignment="1">
      <alignment vertical="center"/>
    </xf>
    <xf numFmtId="0" fontId="8" fillId="0" borderId="12" xfId="2" applyFont="1" applyFill="1" applyBorder="1" applyAlignment="1">
      <alignment horizontal="center" vertical="center" wrapText="1"/>
    </xf>
    <xf numFmtId="0" fontId="8" fillId="0" borderId="19" xfId="2" applyFont="1" applyFill="1" applyBorder="1" applyAlignment="1">
      <alignment horizontal="center" vertical="center" wrapText="1"/>
    </xf>
    <xf numFmtId="3" fontId="2" fillId="6" borderId="27" xfId="2" applyNumberFormat="1" applyFont="1" applyFill="1" applyBorder="1" applyAlignment="1">
      <alignment horizontal="center" vertical="center"/>
    </xf>
    <xf numFmtId="3" fontId="9" fillId="6" borderId="55" xfId="2" applyNumberFormat="1" applyFont="1" applyFill="1" applyBorder="1" applyAlignment="1">
      <alignment horizontal="center" vertical="center"/>
    </xf>
    <xf numFmtId="9" fontId="2" fillId="4" borderId="10" xfId="1" applyFont="1" applyFill="1" applyBorder="1" applyAlignment="1">
      <alignment horizontal="center" vertical="center"/>
    </xf>
    <xf numFmtId="10" fontId="2" fillId="4" borderId="12" xfId="1" applyNumberFormat="1" applyFont="1" applyFill="1" applyBorder="1" applyAlignment="1">
      <alignment horizontal="center" vertical="center"/>
    </xf>
    <xf numFmtId="3" fontId="2" fillId="0" borderId="7" xfId="2" applyNumberFormat="1" applyFont="1" applyFill="1" applyBorder="1" applyAlignment="1">
      <alignment horizontal="center" vertical="center"/>
    </xf>
    <xf numFmtId="3" fontId="9" fillId="2" borderId="7" xfId="2" applyNumberFormat="1" applyFont="1" applyFill="1" applyBorder="1" applyAlignment="1">
      <alignment horizontal="center" vertical="center"/>
    </xf>
    <xf numFmtId="3" fontId="2" fillId="6" borderId="27" xfId="2" applyNumberFormat="1" applyFont="1" applyFill="1" applyBorder="1" applyAlignment="1">
      <alignment horizontal="center"/>
    </xf>
    <xf numFmtId="3" fontId="8" fillId="2" borderId="4" xfId="2" applyNumberFormat="1" applyFont="1" applyFill="1" applyBorder="1" applyAlignment="1">
      <alignment horizontal="center" vertical="center" wrapText="1"/>
    </xf>
    <xf numFmtId="4" fontId="2" fillId="0" borderId="5" xfId="2" applyNumberFormat="1" applyFont="1" applyFill="1" applyBorder="1" applyAlignment="1">
      <alignment horizontal="center" vertical="center"/>
    </xf>
    <xf numFmtId="3" fontId="9" fillId="2" borderId="12" xfId="2" applyNumberFormat="1" applyFont="1" applyFill="1" applyBorder="1" applyAlignment="1">
      <alignment horizontal="center" vertical="center"/>
    </xf>
    <xf numFmtId="3" fontId="9" fillId="0" borderId="12" xfId="2" applyNumberFormat="1" applyFont="1" applyFill="1" applyBorder="1" applyAlignment="1">
      <alignment horizontal="center" vertical="center"/>
    </xf>
    <xf numFmtId="3" fontId="2" fillId="0" borderId="28" xfId="2" applyNumberFormat="1" applyFont="1" applyFill="1" applyBorder="1" applyAlignment="1">
      <alignment horizontal="center" vertical="center"/>
    </xf>
    <xf numFmtId="3" fontId="2" fillId="6" borderId="52" xfId="2" applyNumberFormat="1" applyFont="1" applyFill="1" applyBorder="1" applyAlignment="1">
      <alignment horizontal="center" vertical="center"/>
    </xf>
    <xf numFmtId="3" fontId="11" fillId="6" borderId="6" xfId="2" applyNumberFormat="1" applyFont="1" applyFill="1" applyBorder="1" applyAlignment="1">
      <alignment horizontal="center" vertical="center"/>
    </xf>
    <xf numFmtId="3" fontId="9" fillId="6" borderId="6" xfId="2" applyNumberFormat="1" applyFont="1" applyFill="1" applyBorder="1" applyAlignment="1">
      <alignment horizontal="center" vertical="center"/>
    </xf>
    <xf numFmtId="3" fontId="9" fillId="6" borderId="7" xfId="2" applyNumberFormat="1" applyFont="1" applyFill="1" applyBorder="1" applyAlignment="1">
      <alignment horizontal="center" vertical="center"/>
    </xf>
    <xf numFmtId="3" fontId="9" fillId="2" borderId="9" xfId="2" applyNumberFormat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center" vertical="center" wrapText="1"/>
    </xf>
    <xf numFmtId="0" fontId="8" fillId="4" borderId="29" xfId="2" applyFont="1" applyFill="1" applyBorder="1" applyAlignment="1">
      <alignment horizontal="center" vertical="center" wrapText="1"/>
    </xf>
    <xf numFmtId="9" fontId="9" fillId="4" borderId="28" xfId="1" applyFont="1" applyFill="1" applyBorder="1" applyAlignment="1">
      <alignment horizontal="center" vertical="center"/>
    </xf>
    <xf numFmtId="3" fontId="9" fillId="6" borderId="5" xfId="2" applyNumberFormat="1" applyFont="1" applyFill="1" applyBorder="1" applyAlignment="1">
      <alignment horizontal="center" vertical="center"/>
    </xf>
    <xf numFmtId="9" fontId="2" fillId="0" borderId="6" xfId="1" applyFont="1" applyFill="1" applyBorder="1" applyAlignment="1">
      <alignment horizontal="center"/>
    </xf>
    <xf numFmtId="3" fontId="11" fillId="6" borderId="5" xfId="2" applyNumberFormat="1" applyFont="1" applyFill="1" applyBorder="1" applyAlignment="1">
      <alignment horizontal="center" vertical="center"/>
    </xf>
    <xf numFmtId="3" fontId="113" fillId="2" borderId="0" xfId="2" applyNumberFormat="1" applyFont="1" applyFill="1"/>
    <xf numFmtId="1" fontId="9" fillId="6" borderId="53" xfId="2" applyNumberFormat="1" applyFont="1" applyFill="1" applyBorder="1" applyAlignment="1">
      <alignment horizontal="center" vertical="center"/>
    </xf>
    <xf numFmtId="1" fontId="9" fillId="0" borderId="5" xfId="2" applyNumberFormat="1" applyFont="1" applyFill="1" applyBorder="1" applyAlignment="1">
      <alignment horizontal="center" vertical="center"/>
    </xf>
    <xf numFmtId="9" fontId="2" fillId="0" borderId="8" xfId="1" applyFont="1" applyFill="1" applyBorder="1" applyAlignment="1">
      <alignment horizontal="center" vertical="center"/>
    </xf>
    <xf numFmtId="9" fontId="2" fillId="0" borderId="10" xfId="1" applyFont="1" applyFill="1" applyBorder="1" applyAlignment="1">
      <alignment horizontal="center"/>
    </xf>
    <xf numFmtId="3" fontId="107" fillId="0" borderId="9" xfId="0" applyNumberFormat="1" applyFont="1" applyBorder="1" applyAlignment="1">
      <alignment horizontal="center" vertical="center"/>
    </xf>
    <xf numFmtId="3" fontId="8" fillId="2" borderId="10" xfId="2" applyNumberFormat="1" applyFont="1" applyFill="1" applyBorder="1" applyAlignment="1">
      <alignment horizontal="center" vertical="center" wrapText="1"/>
    </xf>
    <xf numFmtId="3" fontId="2" fillId="6" borderId="54" xfId="2" applyNumberFormat="1" applyFont="1" applyFill="1" applyBorder="1" applyAlignment="1">
      <alignment horizontal="center"/>
    </xf>
    <xf numFmtId="3" fontId="2" fillId="6" borderId="53" xfId="2" applyNumberFormat="1" applyFont="1" applyFill="1" applyBorder="1" applyAlignment="1">
      <alignment horizontal="center"/>
    </xf>
    <xf numFmtId="3" fontId="2" fillId="6" borderId="55" xfId="2" applyNumberFormat="1" applyFont="1" applyFill="1" applyBorder="1" applyAlignment="1">
      <alignment horizontal="center"/>
    </xf>
    <xf numFmtId="14" fontId="9" fillId="30" borderId="56" xfId="3" applyNumberFormat="1" applyFont="1" applyFill="1" applyBorder="1" applyAlignment="1">
      <alignment horizontal="center"/>
    </xf>
    <xf numFmtId="0" fontId="8" fillId="2" borderId="3" xfId="2" applyFont="1" applyFill="1" applyBorder="1" applyAlignment="1">
      <alignment horizontal="center" vertical="center"/>
    </xf>
    <xf numFmtId="0" fontId="8" fillId="0" borderId="38" xfId="2" applyFont="1" applyFill="1" applyBorder="1" applyAlignment="1">
      <alignment horizontal="center" vertical="center"/>
    </xf>
    <xf numFmtId="3" fontId="11" fillId="0" borderId="5" xfId="2" applyNumberFormat="1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0" fontId="0" fillId="0" borderId="0" xfId="0" applyBorder="1"/>
    <xf numFmtId="0" fontId="6" fillId="2" borderId="0" xfId="0" applyFont="1" applyFill="1" applyBorder="1"/>
    <xf numFmtId="9" fontId="114" fillId="2" borderId="0" xfId="1" applyFont="1" applyFill="1"/>
    <xf numFmtId="0" fontId="5" fillId="2" borderId="0" xfId="2" applyFont="1" applyFill="1" applyBorder="1"/>
    <xf numFmtId="0" fontId="4" fillId="2" borderId="0" xfId="0" applyFont="1" applyFill="1" applyBorder="1"/>
    <xf numFmtId="9" fontId="115" fillId="2" borderId="0" xfId="1" applyFont="1" applyFill="1"/>
    <xf numFmtId="14" fontId="9" fillId="30" borderId="33" xfId="3" applyNumberFormat="1" applyFont="1" applyFill="1" applyBorder="1" applyAlignment="1">
      <alignment horizontal="center"/>
    </xf>
    <xf numFmtId="9" fontId="67" fillId="2" borderId="0" xfId="1" applyFont="1" applyFill="1"/>
    <xf numFmtId="9" fontId="116" fillId="2" borderId="0" xfId="1" applyFont="1" applyFill="1"/>
    <xf numFmtId="0" fontId="8" fillId="0" borderId="4" xfId="2" applyFont="1" applyFill="1" applyBorder="1" applyAlignment="1">
      <alignment horizontal="center" vertical="center"/>
    </xf>
    <xf numFmtId="14" fontId="9" fillId="30" borderId="54" xfId="3" applyNumberFormat="1" applyFont="1" applyFill="1" applyBorder="1" applyAlignment="1">
      <alignment horizontal="center"/>
    </xf>
    <xf numFmtId="14" fontId="9" fillId="7" borderId="4" xfId="3" applyNumberFormat="1" applyFont="1" applyFill="1" applyBorder="1" applyAlignment="1">
      <alignment horizontal="center"/>
    </xf>
    <xf numFmtId="3" fontId="9" fillId="0" borderId="53" xfId="2" applyNumberFormat="1" applyFont="1" applyFill="1" applyBorder="1" applyAlignment="1">
      <alignment horizontal="center" vertical="center"/>
    </xf>
    <xf numFmtId="14" fontId="9" fillId="7" borderId="28" xfId="3" applyNumberFormat="1" applyFont="1" applyFill="1" applyBorder="1" applyAlignment="1">
      <alignment horizontal="center"/>
    </xf>
    <xf numFmtId="3" fontId="9" fillId="4" borderId="4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8" fillId="0" borderId="3" xfId="2" applyFont="1" applyFill="1" applyBorder="1" applyAlignment="1">
      <alignment horizontal="center" vertical="center" wrapText="1"/>
    </xf>
    <xf numFmtId="14" fontId="9" fillId="0" borderId="59" xfId="3" applyNumberFormat="1" applyFont="1" applyFill="1" applyBorder="1" applyAlignment="1">
      <alignment horizontal="center"/>
    </xf>
    <xf numFmtId="3" fontId="2" fillId="6" borderId="33" xfId="2" applyNumberFormat="1" applyFont="1" applyFill="1" applyBorder="1" applyAlignment="1">
      <alignment horizontal="center"/>
    </xf>
    <xf numFmtId="0" fontId="67" fillId="2" borderId="0" xfId="0" applyFont="1" applyFill="1"/>
    <xf numFmtId="9" fontId="15" fillId="2" borderId="0" xfId="1" applyFont="1" applyFill="1"/>
    <xf numFmtId="0" fontId="5" fillId="0" borderId="0" xfId="2" applyFont="1" applyFill="1" applyAlignment="1">
      <alignment horizontal="center" vertical="center"/>
    </xf>
    <xf numFmtId="3" fontId="12" fillId="2" borderId="4" xfId="2" applyNumberFormat="1" applyFont="1" applyFill="1" applyBorder="1" applyAlignment="1">
      <alignment horizontal="center" vertical="center"/>
    </xf>
    <xf numFmtId="9" fontId="2" fillId="6" borderId="55" xfId="1" applyFont="1" applyFill="1" applyBorder="1" applyAlignment="1">
      <alignment horizontal="center"/>
    </xf>
    <xf numFmtId="9" fontId="2" fillId="4" borderId="4" xfId="1" applyFont="1" applyFill="1" applyBorder="1" applyAlignment="1">
      <alignment horizontal="center" vertical="center"/>
    </xf>
    <xf numFmtId="9" fontId="2" fillId="2" borderId="33" xfId="1" applyFont="1" applyFill="1" applyBorder="1" applyAlignment="1">
      <alignment horizontal="center"/>
    </xf>
    <xf numFmtId="9" fontId="2" fillId="6" borderId="54" xfId="1" applyFont="1" applyFill="1" applyBorder="1" applyAlignment="1">
      <alignment horizontal="center"/>
    </xf>
    <xf numFmtId="9" fontId="2" fillId="0" borderId="7" xfId="1" applyFont="1" applyFill="1" applyBorder="1" applyAlignment="1">
      <alignment horizontal="center"/>
    </xf>
    <xf numFmtId="9" fontId="2" fillId="0" borderId="12" xfId="1" applyFont="1" applyFill="1" applyBorder="1" applyAlignment="1">
      <alignment horizontal="center"/>
    </xf>
    <xf numFmtId="9" fontId="2" fillId="4" borderId="3" xfId="1" applyFont="1" applyFill="1" applyBorder="1" applyAlignment="1">
      <alignment horizontal="center" vertical="center"/>
    </xf>
    <xf numFmtId="3" fontId="2" fillId="6" borderId="5" xfId="2" applyNumberFormat="1" applyFont="1" applyFill="1" applyBorder="1" applyAlignment="1">
      <alignment horizontal="center" vertical="center"/>
    </xf>
    <xf numFmtId="9" fontId="2" fillId="0" borderId="4" xfId="1" applyNumberFormat="1" applyFont="1" applyFill="1" applyBorder="1" applyAlignment="1">
      <alignment horizontal="center"/>
    </xf>
    <xf numFmtId="0" fontId="6" fillId="2" borderId="0" xfId="2" applyFont="1" applyFill="1" applyBorder="1"/>
    <xf numFmtId="3" fontId="9" fillId="0" borderId="6" xfId="2" applyNumberFormat="1" applyFont="1" applyFill="1" applyBorder="1" applyAlignment="1">
      <alignment horizontal="center"/>
    </xf>
    <xf numFmtId="0" fontId="8" fillId="4" borderId="3" xfId="2" applyFont="1" applyFill="1" applyBorder="1" applyAlignment="1">
      <alignment horizontal="center" vertical="center" wrapText="1"/>
    </xf>
    <xf numFmtId="9" fontId="2" fillId="6" borderId="36" xfId="1" applyFont="1" applyFill="1" applyBorder="1" applyAlignment="1">
      <alignment horizontal="center"/>
    </xf>
    <xf numFmtId="9" fontId="2" fillId="2" borderId="8" xfId="1" applyFont="1" applyFill="1" applyBorder="1" applyAlignment="1">
      <alignment horizontal="center"/>
    </xf>
    <xf numFmtId="3" fontId="2" fillId="2" borderId="5" xfId="2" applyNumberFormat="1" applyFont="1" applyFill="1" applyBorder="1" applyAlignment="1">
      <alignment horizontal="center" vertical="center"/>
    </xf>
    <xf numFmtId="0" fontId="108" fillId="2" borderId="0" xfId="0" applyFont="1" applyFill="1" applyAlignment="1">
      <alignment vertical="center"/>
    </xf>
    <xf numFmtId="0" fontId="9" fillId="4" borderId="42" xfId="2" applyFont="1" applyFill="1" applyBorder="1" applyAlignment="1">
      <alignment horizontal="center" vertical="center" wrapText="1"/>
    </xf>
    <xf numFmtId="10" fontId="2" fillId="4" borderId="31" xfId="1" applyNumberFormat="1" applyFont="1" applyFill="1" applyBorder="1" applyAlignment="1">
      <alignment horizontal="center" vertical="center"/>
    </xf>
    <xf numFmtId="3" fontId="12" fillId="4" borderId="42" xfId="2" applyNumberFormat="1" applyFont="1" applyFill="1" applyBorder="1" applyAlignment="1">
      <alignment horizontal="center" vertical="center"/>
    </xf>
    <xf numFmtId="3" fontId="9" fillId="0" borderId="36" xfId="2" applyNumberFormat="1" applyFont="1" applyFill="1" applyBorder="1" applyAlignment="1">
      <alignment horizontal="center" vertical="center"/>
    </xf>
    <xf numFmtId="0" fontId="7" fillId="3" borderId="61" xfId="2" applyFont="1" applyFill="1" applyBorder="1" applyAlignment="1">
      <alignment horizontal="center" vertical="center" wrapText="1"/>
    </xf>
    <xf numFmtId="3" fontId="2" fillId="6" borderId="5" xfId="2" applyNumberFormat="1" applyFont="1" applyFill="1" applyBorder="1" applyAlignment="1">
      <alignment horizontal="center"/>
    </xf>
    <xf numFmtId="3" fontId="9" fillId="4" borderId="28" xfId="2" applyNumberFormat="1" applyFont="1" applyFill="1" applyBorder="1" applyAlignment="1">
      <alignment horizontal="center" vertical="center"/>
    </xf>
    <xf numFmtId="3" fontId="2" fillId="2" borderId="9" xfId="2" applyNumberFormat="1" applyFont="1" applyFill="1" applyBorder="1" applyAlignment="1">
      <alignment horizontal="center" vertical="center"/>
    </xf>
    <xf numFmtId="9" fontId="2" fillId="0" borderId="62" xfId="1" applyFont="1" applyFill="1" applyBorder="1" applyAlignment="1">
      <alignment horizontal="center" vertical="center"/>
    </xf>
    <xf numFmtId="3" fontId="11" fillId="2" borderId="62" xfId="2" applyNumberFormat="1" applyFont="1" applyFill="1" applyBorder="1" applyAlignment="1">
      <alignment horizontal="center"/>
    </xf>
    <xf numFmtId="3" fontId="9" fillId="6" borderId="63" xfId="2" applyNumberFormat="1" applyFont="1" applyFill="1" applyBorder="1" applyAlignment="1">
      <alignment horizontal="center"/>
    </xf>
    <xf numFmtId="3" fontId="11" fillId="6" borderId="62" xfId="2" applyNumberFormat="1" applyFont="1" applyFill="1" applyBorder="1" applyAlignment="1">
      <alignment horizontal="center"/>
    </xf>
    <xf numFmtId="3" fontId="2" fillId="2" borderId="62" xfId="2" applyNumberFormat="1" applyFont="1" applyFill="1" applyBorder="1" applyAlignment="1">
      <alignment horizontal="center"/>
    </xf>
    <xf numFmtId="3" fontId="2" fillId="6" borderId="62" xfId="2" applyNumberFormat="1" applyFont="1" applyFill="1" applyBorder="1" applyAlignment="1">
      <alignment horizontal="center"/>
    </xf>
    <xf numFmtId="3" fontId="2" fillId="0" borderId="50" xfId="2" applyNumberFormat="1" applyFont="1" applyFill="1" applyBorder="1" applyAlignment="1">
      <alignment horizontal="center" vertical="center"/>
    </xf>
    <xf numFmtId="3" fontId="9" fillId="2" borderId="50" xfId="2" applyNumberFormat="1" applyFont="1" applyFill="1" applyBorder="1" applyAlignment="1">
      <alignment horizontal="center"/>
    </xf>
    <xf numFmtId="3" fontId="9" fillId="6" borderId="50" xfId="2" applyNumberFormat="1" applyFont="1" applyFill="1" applyBorder="1" applyAlignment="1">
      <alignment horizontal="center"/>
    </xf>
    <xf numFmtId="3" fontId="2" fillId="6" borderId="8" xfId="2" applyNumberFormat="1" applyFont="1" applyFill="1" applyBorder="1" applyAlignment="1">
      <alignment horizontal="center" vertical="center"/>
    </xf>
    <xf numFmtId="0" fontId="3" fillId="0" borderId="39" xfId="2" applyFont="1" applyFill="1" applyBorder="1" applyAlignment="1">
      <alignment horizontal="center" vertical="center" wrapText="1"/>
    </xf>
    <xf numFmtId="3" fontId="2" fillId="6" borderId="50" xfId="2" applyNumberFormat="1" applyFont="1" applyFill="1" applyBorder="1" applyAlignment="1">
      <alignment horizontal="center" vertical="center"/>
    </xf>
    <xf numFmtId="10" fontId="79" fillId="0" borderId="4" xfId="1" applyNumberFormat="1" applyFont="1" applyFill="1" applyBorder="1"/>
    <xf numFmtId="3" fontId="11" fillId="6" borderId="6" xfId="2" applyNumberFormat="1" applyFont="1" applyFill="1" applyBorder="1" applyAlignment="1">
      <alignment horizontal="center"/>
    </xf>
    <xf numFmtId="3" fontId="11" fillId="2" borderId="6" xfId="2" applyNumberFormat="1" applyFont="1" applyFill="1" applyBorder="1" applyAlignment="1">
      <alignment horizontal="center"/>
    </xf>
    <xf numFmtId="3" fontId="12" fillId="4" borderId="10" xfId="2" applyNumberFormat="1" applyFont="1" applyFill="1" applyBorder="1" applyAlignment="1">
      <alignment horizontal="center" vertical="center"/>
    </xf>
    <xf numFmtId="3" fontId="2" fillId="6" borderId="7" xfId="2" applyNumberFormat="1" applyFont="1" applyFill="1" applyBorder="1" applyAlignment="1">
      <alignment horizontal="center" vertical="center"/>
    </xf>
    <xf numFmtId="3" fontId="2" fillId="4" borderId="12" xfId="2" applyNumberFormat="1" applyFont="1" applyFill="1" applyBorder="1" applyAlignment="1">
      <alignment horizontal="center" vertical="center"/>
    </xf>
    <xf numFmtId="1" fontId="2" fillId="2" borderId="12" xfId="1" applyNumberFormat="1" applyFont="1" applyFill="1" applyBorder="1" applyAlignment="1">
      <alignment horizontal="center" vertical="center"/>
    </xf>
    <xf numFmtId="3" fontId="2" fillId="0" borderId="4" xfId="1" applyNumberFormat="1" applyFont="1" applyFill="1" applyBorder="1" applyAlignment="1">
      <alignment horizontal="center" vertical="center"/>
    </xf>
    <xf numFmtId="9" fontId="2" fillId="0" borderId="4" xfId="1" applyFont="1" applyFill="1" applyBorder="1" applyAlignment="1">
      <alignment horizontal="center" vertical="center"/>
    </xf>
    <xf numFmtId="3" fontId="2" fillId="4" borderId="10" xfId="2" applyNumberFormat="1" applyFont="1" applyFill="1" applyBorder="1" applyAlignment="1">
      <alignment horizontal="center" vertical="center"/>
    </xf>
    <xf numFmtId="3" fontId="2" fillId="6" borderId="53" xfId="2" applyNumberFormat="1" applyFont="1" applyFill="1" applyBorder="1" applyAlignment="1">
      <alignment horizontal="center" vertical="center"/>
    </xf>
    <xf numFmtId="3" fontId="2" fillId="2" borderId="53" xfId="2" applyNumberFormat="1" applyFont="1" applyFill="1" applyBorder="1" applyAlignment="1">
      <alignment horizontal="center" vertical="center"/>
    </xf>
    <xf numFmtId="0" fontId="73" fillId="2" borderId="0" xfId="2" applyFont="1" applyFill="1" applyAlignment="1">
      <alignment horizontal="center"/>
    </xf>
    <xf numFmtId="0" fontId="3" fillId="0" borderId="3" xfId="2" applyFont="1" applyFill="1" applyBorder="1" applyAlignment="1">
      <alignment horizontal="center" vertical="center"/>
    </xf>
    <xf numFmtId="3" fontId="2" fillId="0" borderId="3" xfId="2" applyNumberFormat="1" applyFont="1" applyFill="1" applyBorder="1" applyAlignment="1">
      <alignment horizontal="center" vertical="center"/>
    </xf>
    <xf numFmtId="3" fontId="9" fillId="0" borderId="52" xfId="2" applyNumberFormat="1" applyFont="1" applyFill="1" applyBorder="1" applyAlignment="1">
      <alignment horizontal="center" vertical="center"/>
    </xf>
    <xf numFmtId="3" fontId="11" fillId="6" borderId="53" xfId="2" applyNumberFormat="1" applyFont="1" applyFill="1" applyBorder="1" applyAlignment="1">
      <alignment horizontal="center" vertical="center"/>
    </xf>
    <xf numFmtId="0" fontId="85" fillId="9" borderId="38" xfId="0" applyFont="1" applyFill="1" applyBorder="1" applyAlignment="1">
      <alignment horizontal="center" vertical="center" wrapText="1"/>
    </xf>
    <xf numFmtId="0" fontId="85" fillId="9" borderId="39" xfId="0" applyFont="1" applyFill="1" applyBorder="1" applyAlignment="1">
      <alignment horizontal="center" vertical="center" wrapText="1"/>
    </xf>
    <xf numFmtId="0" fontId="85" fillId="9" borderId="34" xfId="0" applyFont="1" applyFill="1" applyBorder="1" applyAlignment="1">
      <alignment horizontal="center" vertical="center" wrapText="1"/>
    </xf>
    <xf numFmtId="0" fontId="85" fillId="9" borderId="30" xfId="0" applyFont="1" applyFill="1" applyBorder="1" applyAlignment="1">
      <alignment horizontal="center" vertical="center" wrapText="1"/>
    </xf>
    <xf numFmtId="0" fontId="85" fillId="9" borderId="15" xfId="0" applyFont="1" applyFill="1" applyBorder="1" applyAlignment="1">
      <alignment horizontal="center" vertical="center" wrapText="1"/>
    </xf>
    <xf numFmtId="0" fontId="85" fillId="9" borderId="41" xfId="0" applyFont="1" applyFill="1" applyBorder="1" applyAlignment="1">
      <alignment horizontal="center" vertical="center" wrapText="1"/>
    </xf>
    <xf numFmtId="0" fontId="85" fillId="9" borderId="32" xfId="0" applyFont="1" applyFill="1" applyBorder="1" applyAlignment="1">
      <alignment horizontal="center" vertical="center" wrapText="1"/>
    </xf>
    <xf numFmtId="0" fontId="85" fillId="9" borderId="28" xfId="0" applyFont="1" applyFill="1" applyBorder="1" applyAlignment="1">
      <alignment horizontal="center" vertical="center" wrapText="1"/>
    </xf>
    <xf numFmtId="3" fontId="105" fillId="54" borderId="38" xfId="0" applyNumberFormat="1" applyFont="1" applyFill="1" applyBorder="1" applyAlignment="1">
      <alignment horizontal="center" vertical="center" wrapText="1"/>
    </xf>
    <xf numFmtId="3" fontId="105" fillId="54" borderId="39" xfId="0" applyNumberFormat="1" applyFont="1" applyFill="1" applyBorder="1" applyAlignment="1">
      <alignment horizontal="center" vertical="center" wrapText="1"/>
    </xf>
    <xf numFmtId="3" fontId="105" fillId="54" borderId="34" xfId="0" applyNumberFormat="1" applyFont="1" applyFill="1" applyBorder="1" applyAlignment="1">
      <alignment horizontal="center" vertical="center" wrapText="1"/>
    </xf>
    <xf numFmtId="3" fontId="105" fillId="54" borderId="30" xfId="0" applyNumberFormat="1" applyFont="1" applyFill="1" applyBorder="1" applyAlignment="1">
      <alignment horizontal="center" vertical="center" wrapText="1"/>
    </xf>
    <xf numFmtId="3" fontId="105" fillId="54" borderId="15" xfId="0" applyNumberFormat="1" applyFont="1" applyFill="1" applyBorder="1" applyAlignment="1">
      <alignment horizontal="center" vertical="center" wrapText="1"/>
    </xf>
    <xf numFmtId="3" fontId="105" fillId="54" borderId="41" xfId="0" applyNumberFormat="1" applyFont="1" applyFill="1" applyBorder="1" applyAlignment="1">
      <alignment horizontal="center" vertical="center" wrapText="1"/>
    </xf>
    <xf numFmtId="0" fontId="3" fillId="55" borderId="32" xfId="2" applyFont="1" applyFill="1" applyBorder="1" applyAlignment="1">
      <alignment horizontal="center" vertical="center" wrapText="1"/>
    </xf>
    <xf numFmtId="0" fontId="3" fillId="55" borderId="28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/>
    </xf>
    <xf numFmtId="0" fontId="3" fillId="0" borderId="19" xfId="2" applyFont="1" applyFill="1" applyBorder="1" applyAlignment="1">
      <alignment horizontal="center" vertical="center"/>
    </xf>
    <xf numFmtId="0" fontId="3" fillId="0" borderId="31" xfId="2" applyFont="1" applyFill="1" applyBorder="1" applyAlignment="1">
      <alignment horizontal="center" vertical="center"/>
    </xf>
    <xf numFmtId="0" fontId="106" fillId="0" borderId="3" xfId="2" applyFont="1" applyFill="1" applyBorder="1" applyAlignment="1">
      <alignment horizontal="center" vertical="center"/>
    </xf>
    <xf numFmtId="0" fontId="106" fillId="0" borderId="19" xfId="2" applyFont="1" applyFill="1" applyBorder="1" applyAlignment="1">
      <alignment horizontal="center" vertical="center"/>
    </xf>
    <xf numFmtId="3" fontId="3" fillId="36" borderId="3" xfId="0" applyNumberFormat="1" applyFont="1" applyFill="1" applyBorder="1" applyAlignment="1">
      <alignment horizontal="center" vertical="center" wrapText="1"/>
    </xf>
    <xf numFmtId="3" fontId="3" fillId="36" borderId="31" xfId="0" applyNumberFormat="1" applyFont="1" applyFill="1" applyBorder="1" applyAlignment="1">
      <alignment horizontal="center" vertical="center" wrapText="1"/>
    </xf>
    <xf numFmtId="0" fontId="104" fillId="31" borderId="38" xfId="0" applyFont="1" applyFill="1" applyBorder="1" applyAlignment="1">
      <alignment horizontal="center" vertical="center"/>
    </xf>
    <xf numFmtId="0" fontId="104" fillId="31" borderId="39" xfId="0" applyFont="1" applyFill="1" applyBorder="1" applyAlignment="1">
      <alignment horizontal="center" vertical="center"/>
    </xf>
    <xf numFmtId="0" fontId="104" fillId="31" borderId="34" xfId="0" applyFont="1" applyFill="1" applyBorder="1" applyAlignment="1">
      <alignment horizontal="center" vertical="center"/>
    </xf>
    <xf numFmtId="0" fontId="104" fillId="31" borderId="30" xfId="0" applyFont="1" applyFill="1" applyBorder="1" applyAlignment="1">
      <alignment horizontal="center" vertical="center"/>
    </xf>
    <xf numFmtId="0" fontId="104" fillId="31" borderId="15" xfId="0" applyFont="1" applyFill="1" applyBorder="1" applyAlignment="1">
      <alignment horizontal="center" vertical="center"/>
    </xf>
    <xf numFmtId="0" fontId="104" fillId="31" borderId="41" xfId="0" applyFont="1" applyFill="1" applyBorder="1" applyAlignment="1">
      <alignment horizontal="center" vertical="center"/>
    </xf>
    <xf numFmtId="0" fontId="85" fillId="31" borderId="38" xfId="0" applyFont="1" applyFill="1" applyBorder="1" applyAlignment="1">
      <alignment horizontal="center" vertical="center" wrapText="1"/>
    </xf>
    <xf numFmtId="0" fontId="85" fillId="31" borderId="34" xfId="0" applyFont="1" applyFill="1" applyBorder="1" applyAlignment="1">
      <alignment horizontal="center" vertical="center" wrapText="1"/>
    </xf>
    <xf numFmtId="0" fontId="85" fillId="31" borderId="30" xfId="0" applyFont="1" applyFill="1" applyBorder="1" applyAlignment="1">
      <alignment horizontal="center" vertical="center" wrapText="1"/>
    </xf>
    <xf numFmtId="0" fontId="85" fillId="31" borderId="41" xfId="0" applyFont="1" applyFill="1" applyBorder="1" applyAlignment="1">
      <alignment horizontal="center" vertical="center" wrapText="1"/>
    </xf>
    <xf numFmtId="0" fontId="104" fillId="9" borderId="38" xfId="0" applyFont="1" applyFill="1" applyBorder="1" applyAlignment="1">
      <alignment horizontal="center" vertical="center" wrapText="1"/>
    </xf>
    <xf numFmtId="0" fontId="104" fillId="9" borderId="39" xfId="0" applyFont="1" applyFill="1" applyBorder="1" applyAlignment="1">
      <alignment horizontal="center" vertical="center" wrapText="1"/>
    </xf>
    <xf numFmtId="0" fontId="104" fillId="9" borderId="34" xfId="0" applyFont="1" applyFill="1" applyBorder="1" applyAlignment="1">
      <alignment horizontal="center" vertical="center" wrapText="1"/>
    </xf>
    <xf numFmtId="0" fontId="104" fillId="9" borderId="30" xfId="0" applyFont="1" applyFill="1" applyBorder="1" applyAlignment="1">
      <alignment horizontal="center" vertical="center" wrapText="1"/>
    </xf>
    <xf numFmtId="0" fontId="104" fillId="9" borderId="15" xfId="0" applyFont="1" applyFill="1" applyBorder="1" applyAlignment="1">
      <alignment horizontal="center" vertical="center" wrapText="1"/>
    </xf>
    <xf numFmtId="0" fontId="104" fillId="9" borderId="41" xfId="0" applyFont="1" applyFill="1" applyBorder="1" applyAlignment="1">
      <alignment horizontal="center" vertical="center" wrapText="1"/>
    </xf>
    <xf numFmtId="3" fontId="73" fillId="36" borderId="3" xfId="0" applyNumberFormat="1" applyFont="1" applyFill="1" applyBorder="1" applyAlignment="1">
      <alignment horizontal="center" vertical="center" wrapText="1"/>
    </xf>
    <xf numFmtId="3" fontId="73" fillId="36" borderId="31" xfId="0" applyNumberFormat="1" applyFont="1" applyFill="1" applyBorder="1" applyAlignment="1">
      <alignment horizontal="center" vertical="center" wrapText="1"/>
    </xf>
    <xf numFmtId="3" fontId="3" fillId="36" borderId="32" xfId="0" applyNumberFormat="1" applyFont="1" applyFill="1" applyBorder="1" applyAlignment="1">
      <alignment horizontal="center" vertical="center" wrapText="1"/>
    </xf>
    <xf numFmtId="3" fontId="3" fillId="36" borderId="41" xfId="0" applyNumberFormat="1" applyFont="1" applyFill="1" applyBorder="1" applyAlignment="1">
      <alignment horizontal="center" vertical="center" wrapText="1"/>
    </xf>
    <xf numFmtId="3" fontId="105" fillId="36" borderId="38" xfId="0" applyNumberFormat="1" applyFont="1" applyFill="1" applyBorder="1" applyAlignment="1">
      <alignment horizontal="center" vertical="center" wrapText="1"/>
    </xf>
    <xf numFmtId="3" fontId="105" fillId="36" borderId="34" xfId="0" applyNumberFormat="1" applyFont="1" applyFill="1" applyBorder="1" applyAlignment="1">
      <alignment horizontal="center" vertical="center" wrapText="1"/>
    </xf>
    <xf numFmtId="3" fontId="105" fillId="36" borderId="30" xfId="0" applyNumberFormat="1" applyFont="1" applyFill="1" applyBorder="1" applyAlignment="1">
      <alignment horizontal="center" vertical="center" wrapText="1"/>
    </xf>
    <xf numFmtId="3" fontId="105" fillId="36" borderId="41" xfId="0" applyNumberFormat="1" applyFont="1" applyFill="1" applyBorder="1" applyAlignment="1">
      <alignment horizontal="center" vertical="center" wrapText="1"/>
    </xf>
    <xf numFmtId="0" fontId="85" fillId="53" borderId="38" xfId="0" applyFont="1" applyFill="1" applyBorder="1" applyAlignment="1">
      <alignment horizontal="center" vertical="center"/>
    </xf>
    <xf numFmtId="0" fontId="85" fillId="53" borderId="39" xfId="0" applyFont="1" applyFill="1" applyBorder="1" applyAlignment="1">
      <alignment horizontal="center" vertical="center"/>
    </xf>
    <xf numFmtId="0" fontId="85" fillId="53" borderId="34" xfId="0" applyFont="1" applyFill="1" applyBorder="1" applyAlignment="1">
      <alignment horizontal="center" vertical="center"/>
    </xf>
    <xf numFmtId="0" fontId="85" fillId="53" borderId="30" xfId="0" applyFont="1" applyFill="1" applyBorder="1" applyAlignment="1">
      <alignment horizontal="center" vertical="center"/>
    </xf>
    <xf numFmtId="0" fontId="85" fillId="53" borderId="15" xfId="0" applyFont="1" applyFill="1" applyBorder="1" applyAlignment="1">
      <alignment horizontal="center" vertical="center"/>
    </xf>
    <xf numFmtId="0" fontId="85" fillId="53" borderId="41" xfId="0" applyFont="1" applyFill="1" applyBorder="1" applyAlignment="1">
      <alignment horizontal="center" vertical="center"/>
    </xf>
    <xf numFmtId="3" fontId="105" fillId="56" borderId="38" xfId="0" applyNumberFormat="1" applyFont="1" applyFill="1" applyBorder="1" applyAlignment="1">
      <alignment horizontal="center" vertical="center" wrapText="1"/>
    </xf>
    <xf numFmtId="3" fontId="105" fillId="56" borderId="39" xfId="0" applyNumberFormat="1" applyFont="1" applyFill="1" applyBorder="1" applyAlignment="1">
      <alignment horizontal="center" vertical="center" wrapText="1"/>
    </xf>
    <xf numFmtId="3" fontId="105" fillId="56" borderId="34" xfId="0" applyNumberFormat="1" applyFont="1" applyFill="1" applyBorder="1" applyAlignment="1">
      <alignment horizontal="center" vertical="center" wrapText="1"/>
    </xf>
    <xf numFmtId="3" fontId="105" fillId="56" borderId="30" xfId="0" applyNumberFormat="1" applyFont="1" applyFill="1" applyBorder="1" applyAlignment="1">
      <alignment horizontal="center" vertical="center" wrapText="1"/>
    </xf>
    <xf numFmtId="3" fontId="105" fillId="56" borderId="15" xfId="0" applyNumberFormat="1" applyFont="1" applyFill="1" applyBorder="1" applyAlignment="1">
      <alignment horizontal="center" vertical="center" wrapText="1"/>
    </xf>
    <xf numFmtId="3" fontId="105" fillId="56" borderId="41" xfId="0" applyNumberFormat="1" applyFont="1" applyFill="1" applyBorder="1" applyAlignment="1">
      <alignment horizontal="center" vertical="center" wrapText="1"/>
    </xf>
    <xf numFmtId="0" fontId="73" fillId="2" borderId="0" xfId="2" applyFont="1" applyFill="1" applyAlignment="1">
      <alignment horizontal="center"/>
    </xf>
    <xf numFmtId="0" fontId="104" fillId="31" borderId="3" xfId="0" applyFont="1" applyFill="1" applyBorder="1" applyAlignment="1">
      <alignment horizontal="center" vertical="center"/>
    </xf>
    <xf numFmtId="0" fontId="104" fillId="31" borderId="19" xfId="0" applyFont="1" applyFill="1" applyBorder="1" applyAlignment="1">
      <alignment horizontal="center" vertical="center"/>
    </xf>
    <xf numFmtId="0" fontId="104" fillId="31" borderId="31" xfId="0" applyFont="1" applyFill="1" applyBorder="1" applyAlignment="1">
      <alignment horizontal="center" vertical="center"/>
    </xf>
    <xf numFmtId="0" fontId="112" fillId="3" borderId="1" xfId="2" applyFont="1" applyFill="1" applyBorder="1" applyAlignment="1">
      <alignment horizontal="center" vertical="center" wrapText="1"/>
    </xf>
    <xf numFmtId="0" fontId="112" fillId="3" borderId="2" xfId="2" applyFont="1" applyFill="1" applyBorder="1" applyAlignment="1">
      <alignment horizontal="center" vertical="center" wrapText="1"/>
    </xf>
    <xf numFmtId="0" fontId="112" fillId="3" borderId="57" xfId="2" applyFont="1" applyFill="1" applyBorder="1" applyAlignment="1">
      <alignment horizontal="center" vertical="center" wrapText="1"/>
    </xf>
    <xf numFmtId="0" fontId="112" fillId="3" borderId="35" xfId="2" applyFont="1" applyFill="1" applyBorder="1" applyAlignment="1">
      <alignment horizontal="center" vertical="center" wrapText="1"/>
    </xf>
    <xf numFmtId="0" fontId="112" fillId="3" borderId="15" xfId="2" applyFont="1" applyFill="1" applyBorder="1" applyAlignment="1">
      <alignment horizontal="center" vertical="center" wrapText="1"/>
    </xf>
    <xf numFmtId="0" fontId="112" fillId="3" borderId="58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7" fillId="3" borderId="60" xfId="2" applyFont="1" applyFill="1" applyBorder="1" applyAlignment="1">
      <alignment horizontal="center" vertical="center" wrapText="1"/>
    </xf>
    <xf numFmtId="0" fontId="7" fillId="3" borderId="35" xfId="2" applyFont="1" applyFill="1" applyBorder="1" applyAlignment="1">
      <alignment horizontal="center" vertical="center" wrapText="1"/>
    </xf>
    <xf numFmtId="0" fontId="7" fillId="3" borderId="15" xfId="2" applyFont="1" applyFill="1" applyBorder="1" applyAlignment="1">
      <alignment horizontal="center" vertical="center" wrapText="1"/>
    </xf>
    <xf numFmtId="0" fontId="7" fillId="3" borderId="41" xfId="2" applyFont="1" applyFill="1" applyBorder="1" applyAlignment="1">
      <alignment horizontal="center" vertical="center" wrapText="1"/>
    </xf>
    <xf numFmtId="0" fontId="7" fillId="3" borderId="38" xfId="2" applyFont="1" applyFill="1" applyBorder="1" applyAlignment="1">
      <alignment horizontal="center" vertical="center" wrapText="1"/>
    </xf>
    <xf numFmtId="0" fontId="7" fillId="3" borderId="39" xfId="2" applyFont="1" applyFill="1" applyBorder="1" applyAlignment="1">
      <alignment horizontal="center" vertical="center" wrapText="1"/>
    </xf>
    <xf numFmtId="0" fontId="7" fillId="3" borderId="34" xfId="2" applyFont="1" applyFill="1" applyBorder="1" applyAlignment="1">
      <alignment horizontal="center" vertical="center" wrapText="1"/>
    </xf>
    <xf numFmtId="0" fontId="7" fillId="3" borderId="30" xfId="2" applyFont="1" applyFill="1" applyBorder="1" applyAlignment="1">
      <alignment horizontal="center" vertical="center" wrapText="1"/>
    </xf>
    <xf numFmtId="0" fontId="112" fillId="57" borderId="32" xfId="0" applyFont="1" applyFill="1" applyBorder="1" applyAlignment="1">
      <alignment horizontal="center" vertical="center"/>
    </xf>
    <xf numFmtId="0" fontId="112" fillId="57" borderId="28" xfId="0" applyFont="1" applyFill="1" applyBorder="1" applyAlignment="1">
      <alignment horizontal="center" vertical="center"/>
    </xf>
    <xf numFmtId="0" fontId="9" fillId="4" borderId="3" xfId="2" applyFont="1" applyFill="1" applyBorder="1" applyAlignment="1">
      <alignment horizontal="center" vertical="center"/>
    </xf>
    <xf numFmtId="0" fontId="9" fillId="4" borderId="19" xfId="2" applyFont="1" applyFill="1" applyBorder="1" applyAlignment="1">
      <alignment horizontal="center" vertical="center"/>
    </xf>
    <xf numFmtId="0" fontId="9" fillId="4" borderId="31" xfId="2" applyFont="1" applyFill="1" applyBorder="1" applyAlignment="1">
      <alignment horizontal="center" vertical="center"/>
    </xf>
    <xf numFmtId="0" fontId="7" fillId="3" borderId="35" xfId="2" applyFont="1" applyFill="1" applyBorder="1" applyAlignment="1">
      <alignment horizontal="center" vertical="center"/>
    </xf>
    <xf numFmtId="0" fontId="7" fillId="3" borderId="1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19" xfId="2" applyFont="1" applyFill="1" applyBorder="1" applyAlignment="1">
      <alignment horizontal="center" vertical="center"/>
    </xf>
    <xf numFmtId="0" fontId="7" fillId="3" borderId="31" xfId="2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77" fillId="7" borderId="3" xfId="0" applyFont="1" applyFill="1" applyBorder="1" applyAlignment="1">
      <alignment horizontal="center"/>
    </xf>
    <xf numFmtId="0" fontId="77" fillId="7" borderId="19" xfId="0" applyFont="1" applyFill="1" applyBorder="1" applyAlignment="1">
      <alignment horizontal="center"/>
    </xf>
    <xf numFmtId="0" fontId="77" fillId="7" borderId="31" xfId="0" applyFont="1" applyFill="1" applyBorder="1" applyAlignment="1">
      <alignment horizontal="center"/>
    </xf>
    <xf numFmtId="0" fontId="85" fillId="0" borderId="50" xfId="0" applyFont="1" applyBorder="1" applyAlignment="1">
      <alignment horizontal="center"/>
    </xf>
    <xf numFmtId="0" fontId="85" fillId="0" borderId="51" xfId="0" applyFont="1" applyBorder="1" applyAlignment="1">
      <alignment horizontal="center"/>
    </xf>
  </cellXfs>
  <cellStyles count="368">
    <cellStyle name="%" xfId="2"/>
    <cellStyle name="% 2" xfId="3"/>
    <cellStyle name="% 3" xfId="6"/>
    <cellStyle name="% 4" xfId="366"/>
    <cellStyle name="%_20131130_CdM_Inbound_Fijo_Nov_V1 (2)" xfId="5"/>
    <cellStyle name="%_Copia de UNR-DESCOM-PLACOM-Informe comercial empresasl-20080819" xfId="7"/>
    <cellStyle name="%_Datos consolidados" xfId="8"/>
    <cellStyle name="_MR EMPRESAS" xfId="9"/>
    <cellStyle name="1,comma" xfId="10"/>
    <cellStyle name="6" xfId="11"/>
    <cellStyle name="9" xfId="12"/>
    <cellStyle name="Actual Date" xfId="13"/>
    <cellStyle name="Arial 10" xfId="14"/>
    <cellStyle name="Arial 12" xfId="15"/>
    <cellStyle name="BlackStrike" xfId="16"/>
    <cellStyle name="BlackText" xfId="17"/>
    <cellStyle name="blank" xfId="18"/>
    <cellStyle name="blue" xfId="19"/>
    <cellStyle name="BoldText" xfId="20"/>
    <cellStyle name="Border Heavy" xfId="21"/>
    <cellStyle name="Border Thin" xfId="22"/>
    <cellStyle name="British Pound" xfId="23"/>
    <cellStyle name="Column Headings" xfId="24"/>
    <cellStyle name="Coma1" xfId="25"/>
    <cellStyle name="Comma [1]" xfId="26"/>
    <cellStyle name="Comma [2]" xfId="27"/>
    <cellStyle name="Comma [3]" xfId="28"/>
    <cellStyle name="Comma, 1 dec" xfId="29"/>
    <cellStyle name="Comma0" xfId="30"/>
    <cellStyle name="Company Name" xfId="31"/>
    <cellStyle name="Control Check" xfId="32"/>
    <cellStyle name="Copied_Input" xfId="33"/>
    <cellStyle name="Cover Date" xfId="34"/>
    <cellStyle name="Cover Subtitle" xfId="35"/>
    <cellStyle name="Cover Title" xfId="36"/>
    <cellStyle name="Currency [1]" xfId="37"/>
    <cellStyle name="Currency [2]" xfId="38"/>
    <cellStyle name="Currency [3]" xfId="39"/>
    <cellStyle name="Currency0" xfId="40"/>
    <cellStyle name="Currsmall" xfId="41"/>
    <cellStyle name="Cyan_Leafe" xfId="42"/>
    <cellStyle name="Data Link" xfId="43"/>
    <cellStyle name="Data_Calculation" xfId="44"/>
    <cellStyle name="Date" xfId="45"/>
    <cellStyle name="Date [mmm-yy]" xfId="46"/>
    <cellStyle name="Date_02 - Synthèse Wanadoo" xfId="47"/>
    <cellStyle name="Datum" xfId="48"/>
    <cellStyle name="Dezimal [0]_revenue" xfId="49"/>
    <cellStyle name="Dezimal_airt-rev" xfId="50"/>
    <cellStyle name="Dia" xfId="51"/>
    <cellStyle name="dollar" xfId="52"/>
    <cellStyle name="Dollars" xfId="53"/>
    <cellStyle name="Double Accounting" xfId="54"/>
    <cellStyle name="Download" xfId="55"/>
    <cellStyle name="Encabez1" xfId="56"/>
    <cellStyle name="Encabez2" xfId="57"/>
    <cellStyle name="Estilo 1" xfId="58"/>
    <cellStyle name="Estilo 2" xfId="59"/>
    <cellStyle name="Euro" xfId="60"/>
    <cellStyle name="EY House" xfId="61"/>
    <cellStyle name="Fijo" xfId="62"/>
    <cellStyle name="Financiero" xfId="63"/>
    <cellStyle name="Fixed" xfId="64"/>
    <cellStyle name="Fixlong" xfId="65"/>
    <cellStyle name="Footer SBILogo1" xfId="66"/>
    <cellStyle name="Footer SBILogo2" xfId="67"/>
    <cellStyle name="Footnote" xfId="68"/>
    <cellStyle name="Footnote Reference" xfId="69"/>
    <cellStyle name="Formula" xfId="70"/>
    <cellStyle name="from Input Sheet" xfId="71"/>
    <cellStyle name="From Project Models" xfId="72"/>
    <cellStyle name="Grey" xfId="73"/>
    <cellStyle name="H 2" xfId="74"/>
    <cellStyle name="hard no." xfId="75"/>
    <cellStyle name="Header" xfId="76"/>
    <cellStyle name="Header Draft Stamp" xfId="77"/>
    <cellStyle name="Header_Back up forecast 02" xfId="78"/>
    <cellStyle name="Header1" xfId="79"/>
    <cellStyle name="Header2" xfId="80"/>
    <cellStyle name="header3" xfId="81"/>
    <cellStyle name="Heading" xfId="82"/>
    <cellStyle name="Heading 1" xfId="83"/>
    <cellStyle name="Heading 1 Above" xfId="84"/>
    <cellStyle name="Heading 1+" xfId="85"/>
    <cellStyle name="Heading 2" xfId="86"/>
    <cellStyle name="Heading 2 Below" xfId="87"/>
    <cellStyle name="Heading 2+" xfId="88"/>
    <cellStyle name="Heading 3" xfId="89"/>
    <cellStyle name="Heading 3+" xfId="90"/>
    <cellStyle name="Heading1" xfId="91"/>
    <cellStyle name="Heading2" xfId="92"/>
    <cellStyle name="Highlight" xfId="93"/>
    <cellStyle name="Input" xfId="94"/>
    <cellStyle name="Input [yellow]" xfId="95"/>
    <cellStyle name="Input Normal" xfId="96"/>
    <cellStyle name="Input Percent" xfId="97"/>
    <cellStyle name="input value" xfId="98"/>
    <cellStyle name="Input_Back up forecast 02" xfId="99"/>
    <cellStyle name="Input1" xfId="100"/>
    <cellStyle name="Input2" xfId="101"/>
    <cellStyle name="InputCurrency" xfId="102"/>
    <cellStyle name="InputNormal" xfId="103"/>
    <cellStyle name="Inputs" xfId="104"/>
    <cellStyle name="Inputs2" xfId="105"/>
    <cellStyle name="Jason" xfId="106"/>
    <cellStyle name="Javier" xfId="107"/>
    <cellStyle name="Komma [0]_Assumptions" xfId="108"/>
    <cellStyle name="Komma_Assumptions" xfId="109"/>
    <cellStyle name="Link" xfId="110"/>
    <cellStyle name="m1" xfId="111"/>
    <cellStyle name="Millares [00]" xfId="112"/>
    <cellStyle name="Millares 10" xfId="304"/>
    <cellStyle name="Millares 11" xfId="306"/>
    <cellStyle name="Millares 12" xfId="307"/>
    <cellStyle name="Millares 13" xfId="310"/>
    <cellStyle name="Millares 14" xfId="311"/>
    <cellStyle name="Millares 15" xfId="313"/>
    <cellStyle name="Millares 16" xfId="315"/>
    <cellStyle name="Millares 17" xfId="317"/>
    <cellStyle name="Millares 18" xfId="319"/>
    <cellStyle name="Millares 19" xfId="321"/>
    <cellStyle name="Millares 2" xfId="294"/>
    <cellStyle name="Millares 20" xfId="323"/>
    <cellStyle name="Millares 21" xfId="325"/>
    <cellStyle name="Millares 22" xfId="327"/>
    <cellStyle name="Millares 23" xfId="330"/>
    <cellStyle name="Millares 24" xfId="331"/>
    <cellStyle name="Millares 25" xfId="329"/>
    <cellStyle name="Millares 26" xfId="333"/>
    <cellStyle name="Millares 27" xfId="334"/>
    <cellStyle name="Millares 28" xfId="336"/>
    <cellStyle name="Millares 29" xfId="337"/>
    <cellStyle name="Millares 3" xfId="291"/>
    <cellStyle name="Millares 30" xfId="339"/>
    <cellStyle name="Millares 31" xfId="340"/>
    <cellStyle name="Millares 32" xfId="342"/>
    <cellStyle name="Millares 33" xfId="343"/>
    <cellStyle name="Millares 34" xfId="345"/>
    <cellStyle name="Millares 35" xfId="346"/>
    <cellStyle name="Millares 36" xfId="348"/>
    <cellStyle name="Millares 37" xfId="349"/>
    <cellStyle name="Millares 38" xfId="351"/>
    <cellStyle name="Millares 39" xfId="352"/>
    <cellStyle name="Millares 4" xfId="298"/>
    <cellStyle name="Millares 40" xfId="354"/>
    <cellStyle name="Millares 41" xfId="355"/>
    <cellStyle name="Millares 42" xfId="357"/>
    <cellStyle name="Millares 43" xfId="358"/>
    <cellStyle name="Millares 44" xfId="360"/>
    <cellStyle name="Millares 45" xfId="361"/>
    <cellStyle name="Millares 46" xfId="363"/>
    <cellStyle name="Millares 5" xfId="302"/>
    <cellStyle name="Millares 6" xfId="303"/>
    <cellStyle name="Millares 7" xfId="292"/>
    <cellStyle name="Millares 7 2" xfId="289"/>
    <cellStyle name="Millares 7 3" xfId="300"/>
    <cellStyle name="Millares 8" xfId="295"/>
    <cellStyle name="Millares 8 10" xfId="316"/>
    <cellStyle name="Millares 8 11" xfId="318"/>
    <cellStyle name="Millares 8 12" xfId="320"/>
    <cellStyle name="Millares 8 13" xfId="322"/>
    <cellStyle name="Millares 8 14" xfId="324"/>
    <cellStyle name="Millares 8 15" xfId="326"/>
    <cellStyle name="Millares 8 16" xfId="328"/>
    <cellStyle name="Millares 8 17" xfId="332"/>
    <cellStyle name="Millares 8 18" xfId="335"/>
    <cellStyle name="Millares 8 19" xfId="338"/>
    <cellStyle name="Millares 8 2" xfId="293"/>
    <cellStyle name="Millares 8 20" xfId="341"/>
    <cellStyle name="Millares 8 21" xfId="344"/>
    <cellStyle name="Millares 8 22" xfId="347"/>
    <cellStyle name="Millares 8 23" xfId="350"/>
    <cellStyle name="Millares 8 24" xfId="353"/>
    <cellStyle name="Millares 8 25" xfId="356"/>
    <cellStyle name="Millares 8 26" xfId="359"/>
    <cellStyle name="Millares 8 27" xfId="362"/>
    <cellStyle name="Millares 8 28" xfId="364"/>
    <cellStyle name="Millares 8 3" xfId="290"/>
    <cellStyle name="Millares 8 4" xfId="299"/>
    <cellStyle name="Millares 8 5" xfId="305"/>
    <cellStyle name="Millares 8 6" xfId="308"/>
    <cellStyle name="Millares 8 7" xfId="309"/>
    <cellStyle name="Millares 8 8" xfId="312"/>
    <cellStyle name="Millares 8 9" xfId="314"/>
    <cellStyle name="Millares 9" xfId="301"/>
    <cellStyle name="mod1" xfId="113"/>
    <cellStyle name="Model_Calculation" xfId="114"/>
    <cellStyle name="modelo1" xfId="115"/>
    <cellStyle name="Moeda [0]_CFADS.xls Gráfico 1" xfId="116"/>
    <cellStyle name="Moeda_CFADS.xls Gráfico 1" xfId="117"/>
    <cellStyle name="Moneda 2" xfId="4"/>
    <cellStyle name="Monetario" xfId="118"/>
    <cellStyle name="Multiple" xfId="119"/>
    <cellStyle name="Multiple [1]" xfId="120"/>
    <cellStyle name="Multiple_02 - Synthèse Wanadoo" xfId="121"/>
    <cellStyle name="n" xfId="122"/>
    <cellStyle name="n_02 - Synthèse Wanadoo" xfId="123"/>
    <cellStyle name="n_02 - Synthèse Wanadoo_20131130_CdM_Inbound_Fijo_Nov_V1 (2)" xfId="124"/>
    <cellStyle name="n_02 - Synthèse Wanadoo_COM B2004" xfId="125"/>
    <cellStyle name="n_02 - Synthèse Wanadoo_COM B2004_20131130_CdM_Inbound_Fijo_Nov_V1 (2)" xfId="126"/>
    <cellStyle name="n_02 - Synthèse Wanadoo_Communication 08-2003" xfId="127"/>
    <cellStyle name="n_02 - Synthèse Wanadoo_Communication 08-2003_20131130_CdM_Inbound_Fijo_Nov_V1 (2)" xfId="128"/>
    <cellStyle name="n_04a - Détail BU accès" xfId="129"/>
    <cellStyle name="n_04a - Détail BU accès_20131130_CdM_Inbound_Fijo_Nov_V1 (2)" xfId="130"/>
    <cellStyle name="n_04b - Détail BU accès fiches pays" xfId="131"/>
    <cellStyle name="n_04b - Détail BU accès fiches pays_20131130_CdM_Inbound_Fijo_Nov_V1 (2)" xfId="132"/>
    <cellStyle name="n_20131130_CdM_Inbound_Fijo_Nov_V1 (2)" xfId="133"/>
    <cellStyle name="n_COM B2004" xfId="134"/>
    <cellStyle name="n_COM B2004_20131130_CdM_Inbound_Fijo_Nov_V1 (2)" xfId="135"/>
    <cellStyle name="n_Communication 08-2003" xfId="136"/>
    <cellStyle name="n_Communication 08-2003_20131130_CdM_Inbound_Fijo_Nov_V1 (2)" xfId="137"/>
    <cellStyle name="n_Flash inter" xfId="138"/>
    <cellStyle name="n_Flash inter_20131130_CdM_Inbound_Fijo_Nov_V1 (2)" xfId="139"/>
    <cellStyle name="n_Flash September eresMas" xfId="140"/>
    <cellStyle name="n_Flash September eresMas_02 - Synthèse Wanadoo" xfId="141"/>
    <cellStyle name="n_Flash September eresMas_02 - Synthèse Wanadoo_20131130_CdM_Inbound_Fijo_Nov_V1 (2)" xfId="142"/>
    <cellStyle name="n_Flash September eresMas_02 - Synthèse Wanadoo_COM B2004" xfId="143"/>
    <cellStyle name="n_Flash September eresMas_02 - Synthèse Wanadoo_COM B2004_20131130_CdM_Inbound_Fijo_Nov_V1 (2)" xfId="144"/>
    <cellStyle name="n_Flash September eresMas_02 - Synthèse Wanadoo_Communication 08-2003" xfId="145"/>
    <cellStyle name="n_Flash September eresMas_02 - Synthèse Wanadoo_Communication 08-2003_20131130_CdM_Inbound_Fijo_Nov_V1 (2)" xfId="146"/>
    <cellStyle name="n_Flash September eresMas_04a - Détail BU accès" xfId="147"/>
    <cellStyle name="n_Flash September eresMas_04a - Détail BU accès_20131130_CdM_Inbound_Fijo_Nov_V1 (2)" xfId="148"/>
    <cellStyle name="n_Flash September eresMas_04b - Détail BU accès fiches pays" xfId="149"/>
    <cellStyle name="n_Flash September eresMas_04b - Détail BU accès fiches pays_20131130_CdM_Inbound_Fijo_Nov_V1 (2)" xfId="150"/>
    <cellStyle name="n_Flash September eresMas_20131130_CdM_Inbound_Fijo_Nov_V1 (2)" xfId="151"/>
    <cellStyle name="n_Flash September eresMas_COM B2004" xfId="152"/>
    <cellStyle name="n_Flash September eresMas_COM B2004_20131130_CdM_Inbound_Fijo_Nov_V1 (2)" xfId="153"/>
    <cellStyle name="n_Flash September eresMas_Communication 08-2003" xfId="154"/>
    <cellStyle name="n_Flash September eresMas_Communication 08-2003_20131130_CdM_Inbound_Fijo_Nov_V1 (2)" xfId="155"/>
    <cellStyle name="n_Flash September eresMas_Flash inter" xfId="156"/>
    <cellStyle name="n_Flash September eresMas_Flash inter_20131130_CdM_Inbound_Fijo_Nov_V1 (2)" xfId="157"/>
    <cellStyle name="n_Flash September eresMas_MILESTONES_MARCH" xfId="158"/>
    <cellStyle name="n_Flash September eresMas_MILESTONES_MARCH_20131130_CdM_Inbound_Fijo_Nov_V1 (2)" xfId="159"/>
    <cellStyle name="n_Flash September eresMas_PFA 04-2003 Wanadoo" xfId="160"/>
    <cellStyle name="n_Flash September eresMas_PFA 04-2003 Wanadoo FT" xfId="161"/>
    <cellStyle name="n_Flash September eresMas_PFA 04-2003 Wanadoo FT_20131130_CdM_Inbound_Fijo_Nov_V1 (2)" xfId="162"/>
    <cellStyle name="n_Flash September eresMas_PFA 04-2003 Wanadoo_20131130_CdM_Inbound_Fijo_Nov_V1 (2)" xfId="163"/>
    <cellStyle name="n_Flash September eresMas_Synthèse Accès" xfId="164"/>
    <cellStyle name="n_Flash September eresMas_Synthèse Accès_20131130_CdM_Inbound_Fijo_Nov_V1 (2)" xfId="165"/>
    <cellStyle name="n_Flash September eresMas_VERIF ISP" xfId="166"/>
    <cellStyle name="n_Flash September eresMas_VERIF ISP_20131130_CdM_Inbound_Fijo_Nov_V1 (2)" xfId="167"/>
    <cellStyle name="n_Flash September eresMas_Wanadoo France B2004" xfId="168"/>
    <cellStyle name="n_Flash September eresMas_Wanadoo France B2004_20131130_CdM_Inbound_Fijo_Nov_V1 (2)" xfId="169"/>
    <cellStyle name="n_Flash September eresMas_WEM B2004" xfId="170"/>
    <cellStyle name="n_Flash September eresMas_WEM B2004_20131130_CdM_Inbound_Fijo_Nov_V1 (2)" xfId="171"/>
    <cellStyle name="n_MILESTONES_MARCH" xfId="172"/>
    <cellStyle name="n_MILESTONES_MARCH_20131130_CdM_Inbound_Fijo_Nov_V1 (2)" xfId="173"/>
    <cellStyle name="n_PFA 04-2003 Wanadoo" xfId="174"/>
    <cellStyle name="n_PFA 04-2003 Wanadoo FT" xfId="175"/>
    <cellStyle name="n_PFA 04-2003 Wanadoo FT_20131130_CdM_Inbound_Fijo_Nov_V1 (2)" xfId="176"/>
    <cellStyle name="n_PFA 04-2003 Wanadoo_20131130_CdM_Inbound_Fijo_Nov_V1 (2)" xfId="177"/>
    <cellStyle name="n_Synthèse Accès" xfId="178"/>
    <cellStyle name="n_Synthèse Accès_20131130_CdM_Inbound_Fijo_Nov_V1 (2)" xfId="179"/>
    <cellStyle name="n_VERIF ISP" xfId="180"/>
    <cellStyle name="n_VERIF ISP_20131130_CdM_Inbound_Fijo_Nov_V1 (2)" xfId="181"/>
    <cellStyle name="n_Wanadoo France B2004" xfId="182"/>
    <cellStyle name="n_Wanadoo France B2004_20131130_CdM_Inbound_Fijo_Nov_V1 (2)" xfId="183"/>
    <cellStyle name="n_WEM B2004" xfId="184"/>
    <cellStyle name="n_WEM B2004_20131130_CdM_Inbound_Fijo_Nov_V1 (2)" xfId="185"/>
    <cellStyle name="Name" xfId="186"/>
    <cellStyle name="Never Changes" xfId="187"/>
    <cellStyle name="no dec" xfId="188"/>
    <cellStyle name="NORAYAS" xfId="189"/>
    <cellStyle name="Normal" xfId="0" builtinId="0"/>
    <cellStyle name="Normal - Style1" xfId="190"/>
    <cellStyle name="Normal 19" xfId="365"/>
    <cellStyle name="Normal 2" xfId="191"/>
    <cellStyle name="Normal 20" xfId="297"/>
    <cellStyle name="Normal 3" xfId="192"/>
    <cellStyle name="Normal_Prensa_Plan_Medios" xfId="367"/>
    <cellStyle name="NormalHelv" xfId="193"/>
    <cellStyle name="Normalny_Ferrum . Valuation . CA IB . 8 " xfId="194"/>
    <cellStyle name="number" xfId="195"/>
    <cellStyle name="N葯Б" xfId="196"/>
    <cellStyle name="Onedec" xfId="197"/>
    <cellStyle name="Out_range" xfId="198"/>
    <cellStyle name="Output Amounts" xfId="199"/>
    <cellStyle name="Output Line Items" xfId="200"/>
    <cellStyle name="P&amp;L Numbers" xfId="201"/>
    <cellStyle name="Page Heading" xfId="202"/>
    <cellStyle name="Page Heading Large" xfId="203"/>
    <cellStyle name="Page Heading Small" xfId="204"/>
    <cellStyle name="Page Heading_02 - Synthèse Wanadoo" xfId="205"/>
    <cellStyle name="Page Number" xfId="206"/>
    <cellStyle name="pc1" xfId="207"/>
    <cellStyle name="pcent" xfId="208"/>
    <cellStyle name="pct_sub" xfId="209"/>
    <cellStyle name="Percent [0%]" xfId="210"/>
    <cellStyle name="Percent [0.00%]" xfId="211"/>
    <cellStyle name="Percent [0]" xfId="212"/>
    <cellStyle name="Percent [1]" xfId="213"/>
    <cellStyle name="Percent [2]" xfId="214"/>
    <cellStyle name="Percent Hard" xfId="215"/>
    <cellStyle name="Perlong" xfId="216"/>
    <cellStyle name="PLAN1" xfId="217"/>
    <cellStyle name="Porcentaje" xfId="1" builtinId="5"/>
    <cellStyle name="Porcentaje 2" xfId="218"/>
    <cellStyle name="Porcentaje 3" xfId="219"/>
    <cellStyle name="Porcentaje 4" xfId="296"/>
    <cellStyle name="Pounds" xfId="220"/>
    <cellStyle name="Pounds (0)" xfId="221"/>
    <cellStyle name="Pounds_02 - Synthèse Wanadoo" xfId="222"/>
    <cellStyle name="Private" xfId="223"/>
    <cellStyle name="Private1" xfId="224"/>
    <cellStyle name="Prozent_Anadat" xfId="225"/>
    <cellStyle name="results" xfId="226"/>
    <cellStyle name="Results % 3 dp" xfId="227"/>
    <cellStyle name="Results 3 dp" xfId="228"/>
    <cellStyle name="results_02 - Synthèse Wanadoo" xfId="229"/>
    <cellStyle name="Right" xfId="230"/>
    <cellStyle name="Row Headings" xfId="231"/>
    <cellStyle name="Section name" xfId="232"/>
    <cellStyle name="Sensitivity" xfId="233"/>
    <cellStyle name="Separador de milhares [0]_IGP-M" xfId="234"/>
    <cellStyle name="Separador de milhares_IGP-M" xfId="235"/>
    <cellStyle name="Shaded" xfId="236"/>
    <cellStyle name="Single Accounting" xfId="237"/>
    <cellStyle name="Spreadsheet title" xfId="238"/>
    <cellStyle name="Standaard_Assumptions" xfId="239"/>
    <cellStyle name="Standard_airt-rev" xfId="240"/>
    <cellStyle name="Sum" xfId="241"/>
    <cellStyle name="Summary" xfId="242"/>
    <cellStyle name="Table Col Head" xfId="243"/>
    <cellStyle name="Table Head" xfId="244"/>
    <cellStyle name="Table Source" xfId="245"/>
    <cellStyle name="Table Sub Head" xfId="246"/>
    <cellStyle name="Table Text" xfId="247"/>
    <cellStyle name="Table Title" xfId="248"/>
    <cellStyle name="Table Units" xfId="249"/>
    <cellStyle name="TableBase" xfId="250"/>
    <cellStyle name="TableHead" xfId="251"/>
    <cellStyle name="test" xfId="252"/>
    <cellStyle name="Text" xfId="253"/>
    <cellStyle name="Text 1" xfId="254"/>
    <cellStyle name="Text 2" xfId="255"/>
    <cellStyle name="Text Head 1" xfId="256"/>
    <cellStyle name="Text Head 2" xfId="257"/>
    <cellStyle name="Text Indent 1" xfId="258"/>
    <cellStyle name="Text Indent 2" xfId="259"/>
    <cellStyle name="Tiitre1" xfId="260"/>
    <cellStyle name="Time" xfId="261"/>
    <cellStyle name="Times 10" xfId="262"/>
    <cellStyle name="Times 12" xfId="263"/>
    <cellStyle name="Titles" xfId="264"/>
    <cellStyle name="Titre3" xfId="265"/>
    <cellStyle name="titre4" xfId="266"/>
    <cellStyle name="To Financials" xfId="267"/>
    <cellStyle name="To_Financial_statements" xfId="268"/>
    <cellStyle name="TOC 1" xfId="269"/>
    <cellStyle name="TOC 2" xfId="270"/>
    <cellStyle name="Tocopilla" xfId="271"/>
    <cellStyle name="Uhrzeit" xfId="272"/>
    <cellStyle name="Undefined" xfId="273"/>
    <cellStyle name="UNITS" xfId="274"/>
    <cellStyle name="Unprot" xfId="275"/>
    <cellStyle name="Unprot$" xfId="276"/>
    <cellStyle name="Unprot_COPE DIS Sep 14" xfId="277"/>
    <cellStyle name="Unprotect" xfId="278"/>
    <cellStyle name="Valuta [0]_Assumptions" xfId="279"/>
    <cellStyle name="Valuta_Assumptions" xfId="280"/>
    <cellStyle name="Währung [0]_revenue" xfId="281"/>
    <cellStyle name="Währung_airt-rev" xfId="282"/>
    <cellStyle name="White" xfId="283"/>
    <cellStyle name="WhitePattern" xfId="284"/>
    <cellStyle name="WhitePattern1" xfId="285"/>
    <cellStyle name="WhiteText" xfId="286"/>
    <cellStyle name="Year" xfId="287"/>
    <cellStyle name="Yen" xfId="288"/>
  </cellStyles>
  <dxfs count="8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A69"/>
  <sheetViews>
    <sheetView showGridLines="0" tabSelected="1" zoomScale="60" zoomScaleNormal="60" workbookViewId="0">
      <pane xSplit="1" ySplit="6" topLeftCell="F7" activePane="bottomRight" state="frozen"/>
      <selection pane="topRight" activeCell="B1" sqref="B1"/>
      <selection pane="bottomLeft" activeCell="A7" sqref="A7"/>
      <selection pane="bottomRight" activeCell="G2" sqref="G2:R2"/>
    </sheetView>
  </sheetViews>
  <sheetFormatPr baseColWidth="10" defaultRowHeight="11.25" outlineLevelCol="1"/>
  <cols>
    <col min="1" max="1" width="16.5703125" style="12" customWidth="1"/>
    <col min="2" max="2" width="13.28515625" style="12" hidden="1" customWidth="1"/>
    <col min="3" max="3" width="12.28515625" style="12" hidden="1" customWidth="1" outlineLevel="1"/>
    <col min="4" max="5" width="11.7109375" style="12" hidden="1" customWidth="1" outlineLevel="1"/>
    <col min="6" max="6" width="14" style="26" bestFit="1" customWidth="1" collapsed="1"/>
    <col min="7" max="7" width="11.42578125" style="26" customWidth="1"/>
    <col min="8" max="8" width="9.140625" style="24" customWidth="1"/>
    <col min="9" max="9" width="9.7109375" style="26" customWidth="1"/>
    <col min="10" max="10" width="9.5703125" style="24" customWidth="1"/>
    <col min="11" max="11" width="10.5703125" style="26" customWidth="1"/>
    <col min="12" max="12" width="10.28515625" style="12" customWidth="1"/>
    <col min="13" max="13" width="11.140625" style="12" hidden="1" customWidth="1"/>
    <col min="14" max="14" width="12.42578125" style="26" bestFit="1" customWidth="1"/>
    <col min="15" max="15" width="9.85546875" style="24" customWidth="1"/>
    <col min="16" max="16" width="11.140625" style="26" bestFit="1" customWidth="1"/>
    <col min="17" max="17" width="11.140625" style="12" customWidth="1"/>
    <col min="18" max="18" width="11.140625" style="26" customWidth="1"/>
    <col min="19" max="19" width="14" style="12" hidden="1" customWidth="1"/>
    <col min="20" max="20" width="8.7109375" style="12" customWidth="1"/>
    <col min="21" max="21" width="13" style="26" bestFit="1" customWidth="1"/>
    <col min="22" max="22" width="13" style="26" customWidth="1"/>
    <col min="23" max="23" width="14.5703125" style="12" customWidth="1"/>
    <col min="24" max="24" width="12.28515625" style="26" customWidth="1"/>
    <col min="25" max="25" width="15.7109375" style="26" customWidth="1"/>
    <col min="26" max="26" width="14.5703125" style="12" customWidth="1"/>
    <col min="27" max="27" width="14.5703125" style="26" customWidth="1"/>
    <col min="28" max="28" width="29.140625" style="12" hidden="1" customWidth="1" outlineLevel="1"/>
    <col min="29" max="29" width="18.42578125" style="12" hidden="1" customWidth="1" outlineLevel="1"/>
    <col min="30" max="30" width="17" style="26" bestFit="1" customWidth="1" collapsed="1"/>
    <col min="31" max="31" width="6.85546875" style="9" hidden="1" customWidth="1"/>
    <col min="32" max="32" width="3.85546875" style="9" customWidth="1"/>
    <col min="33" max="33" width="10.28515625" style="9" hidden="1" customWidth="1" outlineLevel="1"/>
    <col min="34" max="34" width="9.85546875" style="9" hidden="1" customWidth="1" outlineLevel="1"/>
    <col min="35" max="35" width="9" style="9" hidden="1" customWidth="1" outlineLevel="1"/>
    <col min="36" max="36" width="9.7109375" style="9" hidden="1" customWidth="1" outlineLevel="1"/>
    <col min="37" max="37" width="10" style="9" customWidth="1" collapsed="1"/>
    <col min="38" max="38" width="13.5703125" style="9" customWidth="1"/>
    <col min="39" max="39" width="14.42578125" style="388" customWidth="1"/>
    <col min="40" max="40" width="14.140625" style="9" customWidth="1"/>
    <col min="41" max="43" width="14.140625" style="9" hidden="1" customWidth="1"/>
    <col min="44" max="45" width="14.140625" style="9" customWidth="1"/>
    <col min="46" max="46" width="5.7109375" style="9" customWidth="1"/>
    <col min="47" max="47" width="15" style="9" customWidth="1"/>
    <col min="48" max="48" width="12.85546875" style="9" customWidth="1"/>
    <col min="49" max="49" width="4.85546875" style="9" customWidth="1"/>
    <col min="50" max="50" width="12.140625" style="9" bestFit="1" customWidth="1"/>
    <col min="51" max="51" width="12.85546875" style="388" bestFit="1" customWidth="1"/>
    <col min="52" max="53" width="10" style="9" bestFit="1" customWidth="1"/>
    <col min="54" max="54" width="10.5703125" style="9" bestFit="1" customWidth="1"/>
    <col min="55" max="55" width="11.140625" style="388" customWidth="1"/>
    <col min="56" max="57" width="10" style="9" bestFit="1" customWidth="1"/>
    <col min="58" max="58" width="5.7109375" style="9" customWidth="1"/>
    <col min="59" max="59" width="13.5703125" style="9" hidden="1" customWidth="1" outlineLevel="1"/>
    <col min="60" max="60" width="10.85546875" style="388" hidden="1" customWidth="1" outlineLevel="1"/>
    <col min="61" max="61" width="14.140625" style="9" hidden="1" customWidth="1" outlineLevel="1"/>
    <col min="62" max="62" width="13.5703125" style="9" hidden="1" customWidth="1" outlineLevel="1"/>
    <col min="63" max="63" width="10.85546875" style="388" hidden="1" customWidth="1" outlineLevel="1"/>
    <col min="64" max="64" width="14.140625" style="9" hidden="1" customWidth="1" outlineLevel="1"/>
    <col min="65" max="65" width="6.28515625" style="9" customWidth="1" collapsed="1"/>
    <col min="66" max="66" width="13.28515625" style="9" customWidth="1"/>
    <col min="67" max="67" width="6.28515625" style="9" customWidth="1"/>
    <col min="68" max="68" width="14" style="9" customWidth="1"/>
    <col min="69" max="69" width="12.5703125" style="9" customWidth="1"/>
    <col min="70" max="70" width="10.5703125" style="9" bestFit="1" customWidth="1"/>
    <col min="71" max="71" width="6.28515625" style="9" customWidth="1"/>
    <col min="72" max="72" width="20" style="10" bestFit="1" customWidth="1"/>
    <col min="73" max="73" width="5.28515625" style="10" customWidth="1"/>
    <col min="74" max="75" width="11.42578125" style="10"/>
    <col min="76" max="76" width="27.140625" style="10" customWidth="1"/>
    <col min="77" max="208" width="11.42578125" style="10"/>
    <col min="209" max="209" width="25.7109375" style="10" customWidth="1"/>
    <col min="210" max="212" width="12.7109375" style="10" customWidth="1"/>
    <col min="213" max="214" width="11.42578125" style="10" customWidth="1"/>
    <col min="215" max="215" width="12.7109375" style="10" customWidth="1"/>
    <col min="216" max="220" width="11.42578125" style="10" customWidth="1"/>
    <col min="221" max="223" width="12.7109375" style="10" customWidth="1"/>
    <col min="224" max="224" width="17.140625" style="10" customWidth="1"/>
    <col min="225" max="227" width="12.7109375" style="10" customWidth="1"/>
    <col min="228" max="229" width="11.42578125" style="10" customWidth="1"/>
    <col min="230" max="230" width="12.7109375" style="10" customWidth="1"/>
    <col min="231" max="231" width="11.42578125" style="10" customWidth="1"/>
    <col min="232" max="236" width="12.7109375" style="10" customWidth="1"/>
    <col min="237" max="237" width="11.42578125" style="10" customWidth="1"/>
    <col min="238" max="245" width="12.7109375" style="10" customWidth="1"/>
    <col min="246" max="247" width="11.42578125" style="10" customWidth="1"/>
    <col min="248" max="257" width="12.7109375" style="10" customWidth="1"/>
    <col min="258" max="259" width="11.42578125" style="10" customWidth="1"/>
    <col min="260" max="268" width="12.7109375" style="10" customWidth="1"/>
    <col min="269" max="269" width="14.85546875" style="10" customWidth="1"/>
    <col min="270" max="270" width="17.85546875" style="10" customWidth="1"/>
    <col min="271" max="271" width="17.28515625" style="10" customWidth="1"/>
    <col min="272" max="303" width="12.7109375" style="10" customWidth="1"/>
    <col min="304" max="464" width="11.42578125" style="10"/>
    <col min="465" max="465" width="25.7109375" style="10" customWidth="1"/>
    <col min="466" max="468" width="12.7109375" style="10" customWidth="1"/>
    <col min="469" max="470" width="11.42578125" style="10" customWidth="1"/>
    <col min="471" max="471" width="12.7109375" style="10" customWidth="1"/>
    <col min="472" max="476" width="11.42578125" style="10" customWidth="1"/>
    <col min="477" max="479" width="12.7109375" style="10" customWidth="1"/>
    <col min="480" max="480" width="17.140625" style="10" customWidth="1"/>
    <col min="481" max="483" width="12.7109375" style="10" customWidth="1"/>
    <col min="484" max="485" width="11.42578125" style="10" customWidth="1"/>
    <col min="486" max="486" width="12.7109375" style="10" customWidth="1"/>
    <col min="487" max="487" width="11.42578125" style="10" customWidth="1"/>
    <col min="488" max="492" width="12.7109375" style="10" customWidth="1"/>
    <col min="493" max="493" width="11.42578125" style="10" customWidth="1"/>
    <col min="494" max="501" width="12.7109375" style="10" customWidth="1"/>
    <col min="502" max="503" width="11.42578125" style="10" customWidth="1"/>
    <col min="504" max="513" width="12.7109375" style="10" customWidth="1"/>
    <col min="514" max="515" width="11.42578125" style="10" customWidth="1"/>
    <col min="516" max="524" width="12.7109375" style="10" customWidth="1"/>
    <col min="525" max="525" width="14.85546875" style="10" customWidth="1"/>
    <col min="526" max="526" width="17.85546875" style="10" customWidth="1"/>
    <col min="527" max="527" width="17.28515625" style="10" customWidth="1"/>
    <col min="528" max="559" width="12.7109375" style="10" customWidth="1"/>
    <col min="560" max="720" width="11.42578125" style="10"/>
    <col min="721" max="721" width="25.7109375" style="10" customWidth="1"/>
    <col min="722" max="724" width="12.7109375" style="10" customWidth="1"/>
    <col min="725" max="726" width="11.42578125" style="10" customWidth="1"/>
    <col min="727" max="727" width="12.7109375" style="10" customWidth="1"/>
    <col min="728" max="732" width="11.42578125" style="10" customWidth="1"/>
    <col min="733" max="735" width="12.7109375" style="10" customWidth="1"/>
    <col min="736" max="736" width="17.140625" style="10" customWidth="1"/>
    <col min="737" max="739" width="12.7109375" style="10" customWidth="1"/>
    <col min="740" max="741" width="11.42578125" style="10" customWidth="1"/>
    <col min="742" max="742" width="12.7109375" style="10" customWidth="1"/>
    <col min="743" max="743" width="11.42578125" style="10" customWidth="1"/>
    <col min="744" max="748" width="12.7109375" style="10" customWidth="1"/>
    <col min="749" max="749" width="11.42578125" style="10" customWidth="1"/>
    <col min="750" max="757" width="12.7109375" style="10" customWidth="1"/>
    <col min="758" max="759" width="11.42578125" style="10" customWidth="1"/>
    <col min="760" max="769" width="12.7109375" style="10" customWidth="1"/>
    <col min="770" max="771" width="11.42578125" style="10" customWidth="1"/>
    <col min="772" max="780" width="12.7109375" style="10" customWidth="1"/>
    <col min="781" max="781" width="14.85546875" style="10" customWidth="1"/>
    <col min="782" max="782" width="17.85546875" style="10" customWidth="1"/>
    <col min="783" max="783" width="17.28515625" style="10" customWidth="1"/>
    <col min="784" max="815" width="12.7109375" style="10" customWidth="1"/>
    <col min="816" max="976" width="11.42578125" style="10"/>
    <col min="977" max="977" width="25.7109375" style="10" customWidth="1"/>
    <col min="978" max="980" width="12.7109375" style="10" customWidth="1"/>
    <col min="981" max="982" width="11.42578125" style="10" customWidth="1"/>
    <col min="983" max="983" width="12.7109375" style="10" customWidth="1"/>
    <col min="984" max="988" width="11.42578125" style="10" customWidth="1"/>
    <col min="989" max="991" width="12.7109375" style="10" customWidth="1"/>
    <col min="992" max="992" width="17.140625" style="10" customWidth="1"/>
    <col min="993" max="995" width="12.7109375" style="10" customWidth="1"/>
    <col min="996" max="997" width="11.42578125" style="10" customWidth="1"/>
    <col min="998" max="998" width="12.7109375" style="10" customWidth="1"/>
    <col min="999" max="999" width="11.42578125" style="10" customWidth="1"/>
    <col min="1000" max="1004" width="12.7109375" style="10" customWidth="1"/>
    <col min="1005" max="1005" width="11.42578125" style="10" customWidth="1"/>
    <col min="1006" max="1013" width="12.7109375" style="10" customWidth="1"/>
    <col min="1014" max="1015" width="11.42578125" style="10" customWidth="1"/>
    <col min="1016" max="1025" width="12.7109375" style="10" customWidth="1"/>
    <col min="1026" max="1027" width="11.42578125" style="10" customWidth="1"/>
    <col min="1028" max="1036" width="12.7109375" style="10" customWidth="1"/>
    <col min="1037" max="1037" width="14.85546875" style="10" customWidth="1"/>
    <col min="1038" max="1038" width="17.85546875" style="10" customWidth="1"/>
    <col min="1039" max="1039" width="17.28515625" style="10" customWidth="1"/>
    <col min="1040" max="1071" width="12.7109375" style="10" customWidth="1"/>
    <col min="1072" max="1232" width="11.42578125" style="10"/>
    <col min="1233" max="1233" width="25.7109375" style="10" customWidth="1"/>
    <col min="1234" max="1236" width="12.7109375" style="10" customWidth="1"/>
    <col min="1237" max="1238" width="11.42578125" style="10" customWidth="1"/>
    <col min="1239" max="1239" width="12.7109375" style="10" customWidth="1"/>
    <col min="1240" max="1244" width="11.42578125" style="10" customWidth="1"/>
    <col min="1245" max="1247" width="12.7109375" style="10" customWidth="1"/>
    <col min="1248" max="1248" width="17.140625" style="10" customWidth="1"/>
    <col min="1249" max="1251" width="12.7109375" style="10" customWidth="1"/>
    <col min="1252" max="1253" width="11.42578125" style="10" customWidth="1"/>
    <col min="1254" max="1254" width="12.7109375" style="10" customWidth="1"/>
    <col min="1255" max="1255" width="11.42578125" style="10" customWidth="1"/>
    <col min="1256" max="1260" width="12.7109375" style="10" customWidth="1"/>
    <col min="1261" max="1261" width="11.42578125" style="10" customWidth="1"/>
    <col min="1262" max="1269" width="12.7109375" style="10" customWidth="1"/>
    <col min="1270" max="1271" width="11.42578125" style="10" customWidth="1"/>
    <col min="1272" max="1281" width="12.7109375" style="10" customWidth="1"/>
    <col min="1282" max="1283" width="11.42578125" style="10" customWidth="1"/>
    <col min="1284" max="1292" width="12.7109375" style="10" customWidth="1"/>
    <col min="1293" max="1293" width="14.85546875" style="10" customWidth="1"/>
    <col min="1294" max="1294" width="17.85546875" style="10" customWidth="1"/>
    <col min="1295" max="1295" width="17.28515625" style="10" customWidth="1"/>
    <col min="1296" max="1327" width="12.7109375" style="10" customWidth="1"/>
    <col min="1328" max="1488" width="11.42578125" style="10"/>
    <col min="1489" max="1489" width="25.7109375" style="10" customWidth="1"/>
    <col min="1490" max="1492" width="12.7109375" style="10" customWidth="1"/>
    <col min="1493" max="1494" width="11.42578125" style="10" customWidth="1"/>
    <col min="1495" max="1495" width="12.7109375" style="10" customWidth="1"/>
    <col min="1496" max="1500" width="11.42578125" style="10" customWidth="1"/>
    <col min="1501" max="1503" width="12.7109375" style="10" customWidth="1"/>
    <col min="1504" max="1504" width="17.140625" style="10" customWidth="1"/>
    <col min="1505" max="1507" width="12.7109375" style="10" customWidth="1"/>
    <col min="1508" max="1509" width="11.42578125" style="10" customWidth="1"/>
    <col min="1510" max="1510" width="12.7109375" style="10" customWidth="1"/>
    <col min="1511" max="1511" width="11.42578125" style="10" customWidth="1"/>
    <col min="1512" max="1516" width="12.7109375" style="10" customWidth="1"/>
    <col min="1517" max="1517" width="11.42578125" style="10" customWidth="1"/>
    <col min="1518" max="1525" width="12.7109375" style="10" customWidth="1"/>
    <col min="1526" max="1527" width="11.42578125" style="10" customWidth="1"/>
    <col min="1528" max="1537" width="12.7109375" style="10" customWidth="1"/>
    <col min="1538" max="1539" width="11.42578125" style="10" customWidth="1"/>
    <col min="1540" max="1548" width="12.7109375" style="10" customWidth="1"/>
    <col min="1549" max="1549" width="14.85546875" style="10" customWidth="1"/>
    <col min="1550" max="1550" width="17.85546875" style="10" customWidth="1"/>
    <col min="1551" max="1551" width="17.28515625" style="10" customWidth="1"/>
    <col min="1552" max="1583" width="12.7109375" style="10" customWidth="1"/>
    <col min="1584" max="1744" width="11.42578125" style="10"/>
    <col min="1745" max="1745" width="25.7109375" style="10" customWidth="1"/>
    <col min="1746" max="1748" width="12.7109375" style="10" customWidth="1"/>
    <col min="1749" max="1750" width="11.42578125" style="10" customWidth="1"/>
    <col min="1751" max="1751" width="12.7109375" style="10" customWidth="1"/>
    <col min="1752" max="1756" width="11.42578125" style="10" customWidth="1"/>
    <col min="1757" max="1759" width="12.7109375" style="10" customWidth="1"/>
    <col min="1760" max="1760" width="17.140625" style="10" customWidth="1"/>
    <col min="1761" max="1763" width="12.7109375" style="10" customWidth="1"/>
    <col min="1764" max="1765" width="11.42578125" style="10" customWidth="1"/>
    <col min="1766" max="1766" width="12.7109375" style="10" customWidth="1"/>
    <col min="1767" max="1767" width="11.42578125" style="10" customWidth="1"/>
    <col min="1768" max="1772" width="12.7109375" style="10" customWidth="1"/>
    <col min="1773" max="1773" width="11.42578125" style="10" customWidth="1"/>
    <col min="1774" max="1781" width="12.7109375" style="10" customWidth="1"/>
    <col min="1782" max="1783" width="11.42578125" style="10" customWidth="1"/>
    <col min="1784" max="1793" width="12.7109375" style="10" customWidth="1"/>
    <col min="1794" max="1795" width="11.42578125" style="10" customWidth="1"/>
    <col min="1796" max="1804" width="12.7109375" style="10" customWidth="1"/>
    <col min="1805" max="1805" width="14.85546875" style="10" customWidth="1"/>
    <col min="1806" max="1806" width="17.85546875" style="10" customWidth="1"/>
    <col min="1807" max="1807" width="17.28515625" style="10" customWidth="1"/>
    <col min="1808" max="1839" width="12.7109375" style="10" customWidth="1"/>
    <col min="1840" max="2000" width="11.42578125" style="10"/>
    <col min="2001" max="2001" width="25.7109375" style="10" customWidth="1"/>
    <col min="2002" max="2004" width="12.7109375" style="10" customWidth="1"/>
    <col min="2005" max="2006" width="11.42578125" style="10" customWidth="1"/>
    <col min="2007" max="2007" width="12.7109375" style="10" customWidth="1"/>
    <col min="2008" max="2012" width="11.42578125" style="10" customWidth="1"/>
    <col min="2013" max="2015" width="12.7109375" style="10" customWidth="1"/>
    <col min="2016" max="2016" width="17.140625" style="10" customWidth="1"/>
    <col min="2017" max="2019" width="12.7109375" style="10" customWidth="1"/>
    <col min="2020" max="2021" width="11.42578125" style="10" customWidth="1"/>
    <col min="2022" max="2022" width="12.7109375" style="10" customWidth="1"/>
    <col min="2023" max="2023" width="11.42578125" style="10" customWidth="1"/>
    <col min="2024" max="2028" width="12.7109375" style="10" customWidth="1"/>
    <col min="2029" max="2029" width="11.42578125" style="10" customWidth="1"/>
    <col min="2030" max="2037" width="12.7109375" style="10" customWidth="1"/>
    <col min="2038" max="2039" width="11.42578125" style="10" customWidth="1"/>
    <col min="2040" max="2049" width="12.7109375" style="10" customWidth="1"/>
    <col min="2050" max="2051" width="11.42578125" style="10" customWidth="1"/>
    <col min="2052" max="2060" width="12.7109375" style="10" customWidth="1"/>
    <col min="2061" max="2061" width="14.85546875" style="10" customWidth="1"/>
    <col min="2062" max="2062" width="17.85546875" style="10" customWidth="1"/>
    <col min="2063" max="2063" width="17.28515625" style="10" customWidth="1"/>
    <col min="2064" max="2095" width="12.7109375" style="10" customWidth="1"/>
    <col min="2096" max="2256" width="11.42578125" style="10"/>
    <col min="2257" max="2257" width="25.7109375" style="10" customWidth="1"/>
    <col min="2258" max="2260" width="12.7109375" style="10" customWidth="1"/>
    <col min="2261" max="2262" width="11.42578125" style="10" customWidth="1"/>
    <col min="2263" max="2263" width="12.7109375" style="10" customWidth="1"/>
    <col min="2264" max="2268" width="11.42578125" style="10" customWidth="1"/>
    <col min="2269" max="2271" width="12.7109375" style="10" customWidth="1"/>
    <col min="2272" max="2272" width="17.140625" style="10" customWidth="1"/>
    <col min="2273" max="2275" width="12.7109375" style="10" customWidth="1"/>
    <col min="2276" max="2277" width="11.42578125" style="10" customWidth="1"/>
    <col min="2278" max="2278" width="12.7109375" style="10" customWidth="1"/>
    <col min="2279" max="2279" width="11.42578125" style="10" customWidth="1"/>
    <col min="2280" max="2284" width="12.7109375" style="10" customWidth="1"/>
    <col min="2285" max="2285" width="11.42578125" style="10" customWidth="1"/>
    <col min="2286" max="2293" width="12.7109375" style="10" customWidth="1"/>
    <col min="2294" max="2295" width="11.42578125" style="10" customWidth="1"/>
    <col min="2296" max="2305" width="12.7109375" style="10" customWidth="1"/>
    <col min="2306" max="2307" width="11.42578125" style="10" customWidth="1"/>
    <col min="2308" max="2316" width="12.7109375" style="10" customWidth="1"/>
    <col min="2317" max="2317" width="14.85546875" style="10" customWidth="1"/>
    <col min="2318" max="2318" width="17.85546875" style="10" customWidth="1"/>
    <col min="2319" max="2319" width="17.28515625" style="10" customWidth="1"/>
    <col min="2320" max="2351" width="12.7109375" style="10" customWidth="1"/>
    <col min="2352" max="2512" width="11.42578125" style="10"/>
    <col min="2513" max="2513" width="25.7109375" style="10" customWidth="1"/>
    <col min="2514" max="2516" width="12.7109375" style="10" customWidth="1"/>
    <col min="2517" max="2518" width="11.42578125" style="10" customWidth="1"/>
    <col min="2519" max="2519" width="12.7109375" style="10" customWidth="1"/>
    <col min="2520" max="2524" width="11.42578125" style="10" customWidth="1"/>
    <col min="2525" max="2527" width="12.7109375" style="10" customWidth="1"/>
    <col min="2528" max="2528" width="17.140625" style="10" customWidth="1"/>
    <col min="2529" max="2531" width="12.7109375" style="10" customWidth="1"/>
    <col min="2532" max="2533" width="11.42578125" style="10" customWidth="1"/>
    <col min="2534" max="2534" width="12.7109375" style="10" customWidth="1"/>
    <col min="2535" max="2535" width="11.42578125" style="10" customWidth="1"/>
    <col min="2536" max="2540" width="12.7109375" style="10" customWidth="1"/>
    <col min="2541" max="2541" width="11.42578125" style="10" customWidth="1"/>
    <col min="2542" max="2549" width="12.7109375" style="10" customWidth="1"/>
    <col min="2550" max="2551" width="11.42578125" style="10" customWidth="1"/>
    <col min="2552" max="2561" width="12.7109375" style="10" customWidth="1"/>
    <col min="2562" max="2563" width="11.42578125" style="10" customWidth="1"/>
    <col min="2564" max="2572" width="12.7109375" style="10" customWidth="1"/>
    <col min="2573" max="2573" width="14.85546875" style="10" customWidth="1"/>
    <col min="2574" max="2574" width="17.85546875" style="10" customWidth="1"/>
    <col min="2575" max="2575" width="17.28515625" style="10" customWidth="1"/>
    <col min="2576" max="2607" width="12.7109375" style="10" customWidth="1"/>
    <col min="2608" max="2768" width="11.42578125" style="10"/>
    <col min="2769" max="2769" width="25.7109375" style="10" customWidth="1"/>
    <col min="2770" max="2772" width="12.7109375" style="10" customWidth="1"/>
    <col min="2773" max="2774" width="11.42578125" style="10" customWidth="1"/>
    <col min="2775" max="2775" width="12.7109375" style="10" customWidth="1"/>
    <col min="2776" max="2780" width="11.42578125" style="10" customWidth="1"/>
    <col min="2781" max="2783" width="12.7109375" style="10" customWidth="1"/>
    <col min="2784" max="2784" width="17.140625" style="10" customWidth="1"/>
    <col min="2785" max="2787" width="12.7109375" style="10" customWidth="1"/>
    <col min="2788" max="2789" width="11.42578125" style="10" customWidth="1"/>
    <col min="2790" max="2790" width="12.7109375" style="10" customWidth="1"/>
    <col min="2791" max="2791" width="11.42578125" style="10" customWidth="1"/>
    <col min="2792" max="2796" width="12.7109375" style="10" customWidth="1"/>
    <col min="2797" max="2797" width="11.42578125" style="10" customWidth="1"/>
    <col min="2798" max="2805" width="12.7109375" style="10" customWidth="1"/>
    <col min="2806" max="2807" width="11.42578125" style="10" customWidth="1"/>
    <col min="2808" max="2817" width="12.7109375" style="10" customWidth="1"/>
    <col min="2818" max="2819" width="11.42578125" style="10" customWidth="1"/>
    <col min="2820" max="2828" width="12.7109375" style="10" customWidth="1"/>
    <col min="2829" max="2829" width="14.85546875" style="10" customWidth="1"/>
    <col min="2830" max="2830" width="17.85546875" style="10" customWidth="1"/>
    <col min="2831" max="2831" width="17.28515625" style="10" customWidth="1"/>
    <col min="2832" max="2863" width="12.7109375" style="10" customWidth="1"/>
    <col min="2864" max="3024" width="11.42578125" style="10"/>
    <col min="3025" max="3025" width="25.7109375" style="10" customWidth="1"/>
    <col min="3026" max="3028" width="12.7109375" style="10" customWidth="1"/>
    <col min="3029" max="3030" width="11.42578125" style="10" customWidth="1"/>
    <col min="3031" max="3031" width="12.7109375" style="10" customWidth="1"/>
    <col min="3032" max="3036" width="11.42578125" style="10" customWidth="1"/>
    <col min="3037" max="3039" width="12.7109375" style="10" customWidth="1"/>
    <col min="3040" max="3040" width="17.140625" style="10" customWidth="1"/>
    <col min="3041" max="3043" width="12.7109375" style="10" customWidth="1"/>
    <col min="3044" max="3045" width="11.42578125" style="10" customWidth="1"/>
    <col min="3046" max="3046" width="12.7109375" style="10" customWidth="1"/>
    <col min="3047" max="3047" width="11.42578125" style="10" customWidth="1"/>
    <col min="3048" max="3052" width="12.7109375" style="10" customWidth="1"/>
    <col min="3053" max="3053" width="11.42578125" style="10" customWidth="1"/>
    <col min="3054" max="3061" width="12.7109375" style="10" customWidth="1"/>
    <col min="3062" max="3063" width="11.42578125" style="10" customWidth="1"/>
    <col min="3064" max="3073" width="12.7109375" style="10" customWidth="1"/>
    <col min="3074" max="3075" width="11.42578125" style="10" customWidth="1"/>
    <col min="3076" max="3084" width="12.7109375" style="10" customWidth="1"/>
    <col min="3085" max="3085" width="14.85546875" style="10" customWidth="1"/>
    <col min="3086" max="3086" width="17.85546875" style="10" customWidth="1"/>
    <col min="3087" max="3087" width="17.28515625" style="10" customWidth="1"/>
    <col min="3088" max="3119" width="12.7109375" style="10" customWidth="1"/>
    <col min="3120" max="3280" width="11.42578125" style="10"/>
    <col min="3281" max="3281" width="25.7109375" style="10" customWidth="1"/>
    <col min="3282" max="3284" width="12.7109375" style="10" customWidth="1"/>
    <col min="3285" max="3286" width="11.42578125" style="10" customWidth="1"/>
    <col min="3287" max="3287" width="12.7109375" style="10" customWidth="1"/>
    <col min="3288" max="3292" width="11.42578125" style="10" customWidth="1"/>
    <col min="3293" max="3295" width="12.7109375" style="10" customWidth="1"/>
    <col min="3296" max="3296" width="17.140625" style="10" customWidth="1"/>
    <col min="3297" max="3299" width="12.7109375" style="10" customWidth="1"/>
    <col min="3300" max="3301" width="11.42578125" style="10" customWidth="1"/>
    <col min="3302" max="3302" width="12.7109375" style="10" customWidth="1"/>
    <col min="3303" max="3303" width="11.42578125" style="10" customWidth="1"/>
    <col min="3304" max="3308" width="12.7109375" style="10" customWidth="1"/>
    <col min="3309" max="3309" width="11.42578125" style="10" customWidth="1"/>
    <col min="3310" max="3317" width="12.7109375" style="10" customWidth="1"/>
    <col min="3318" max="3319" width="11.42578125" style="10" customWidth="1"/>
    <col min="3320" max="3329" width="12.7109375" style="10" customWidth="1"/>
    <col min="3330" max="3331" width="11.42578125" style="10" customWidth="1"/>
    <col min="3332" max="3340" width="12.7109375" style="10" customWidth="1"/>
    <col min="3341" max="3341" width="14.85546875" style="10" customWidth="1"/>
    <col min="3342" max="3342" width="17.85546875" style="10" customWidth="1"/>
    <col min="3343" max="3343" width="17.28515625" style="10" customWidth="1"/>
    <col min="3344" max="3375" width="12.7109375" style="10" customWidth="1"/>
    <col min="3376" max="3536" width="11.42578125" style="10"/>
    <col min="3537" max="3537" width="25.7109375" style="10" customWidth="1"/>
    <col min="3538" max="3540" width="12.7109375" style="10" customWidth="1"/>
    <col min="3541" max="3542" width="11.42578125" style="10" customWidth="1"/>
    <col min="3543" max="3543" width="12.7109375" style="10" customWidth="1"/>
    <col min="3544" max="3548" width="11.42578125" style="10" customWidth="1"/>
    <col min="3549" max="3551" width="12.7109375" style="10" customWidth="1"/>
    <col min="3552" max="3552" width="17.140625" style="10" customWidth="1"/>
    <col min="3553" max="3555" width="12.7109375" style="10" customWidth="1"/>
    <col min="3556" max="3557" width="11.42578125" style="10" customWidth="1"/>
    <col min="3558" max="3558" width="12.7109375" style="10" customWidth="1"/>
    <col min="3559" max="3559" width="11.42578125" style="10" customWidth="1"/>
    <col min="3560" max="3564" width="12.7109375" style="10" customWidth="1"/>
    <col min="3565" max="3565" width="11.42578125" style="10" customWidth="1"/>
    <col min="3566" max="3573" width="12.7109375" style="10" customWidth="1"/>
    <col min="3574" max="3575" width="11.42578125" style="10" customWidth="1"/>
    <col min="3576" max="3585" width="12.7109375" style="10" customWidth="1"/>
    <col min="3586" max="3587" width="11.42578125" style="10" customWidth="1"/>
    <col min="3588" max="3596" width="12.7109375" style="10" customWidth="1"/>
    <col min="3597" max="3597" width="14.85546875" style="10" customWidth="1"/>
    <col min="3598" max="3598" width="17.85546875" style="10" customWidth="1"/>
    <col min="3599" max="3599" width="17.28515625" style="10" customWidth="1"/>
    <col min="3600" max="3631" width="12.7109375" style="10" customWidth="1"/>
    <col min="3632" max="3792" width="11.42578125" style="10"/>
    <col min="3793" max="3793" width="25.7109375" style="10" customWidth="1"/>
    <col min="3794" max="3796" width="12.7109375" style="10" customWidth="1"/>
    <col min="3797" max="3798" width="11.42578125" style="10" customWidth="1"/>
    <col min="3799" max="3799" width="12.7109375" style="10" customWidth="1"/>
    <col min="3800" max="3804" width="11.42578125" style="10" customWidth="1"/>
    <col min="3805" max="3807" width="12.7109375" style="10" customWidth="1"/>
    <col min="3808" max="3808" width="17.140625" style="10" customWidth="1"/>
    <col min="3809" max="3811" width="12.7109375" style="10" customWidth="1"/>
    <col min="3812" max="3813" width="11.42578125" style="10" customWidth="1"/>
    <col min="3814" max="3814" width="12.7109375" style="10" customWidth="1"/>
    <col min="3815" max="3815" width="11.42578125" style="10" customWidth="1"/>
    <col min="3816" max="3820" width="12.7109375" style="10" customWidth="1"/>
    <col min="3821" max="3821" width="11.42578125" style="10" customWidth="1"/>
    <col min="3822" max="3829" width="12.7109375" style="10" customWidth="1"/>
    <col min="3830" max="3831" width="11.42578125" style="10" customWidth="1"/>
    <col min="3832" max="3841" width="12.7109375" style="10" customWidth="1"/>
    <col min="3842" max="3843" width="11.42578125" style="10" customWidth="1"/>
    <col min="3844" max="3852" width="12.7109375" style="10" customWidth="1"/>
    <col min="3853" max="3853" width="14.85546875" style="10" customWidth="1"/>
    <col min="3854" max="3854" width="17.85546875" style="10" customWidth="1"/>
    <col min="3855" max="3855" width="17.28515625" style="10" customWidth="1"/>
    <col min="3856" max="3887" width="12.7109375" style="10" customWidth="1"/>
    <col min="3888" max="4048" width="11.42578125" style="10"/>
    <col min="4049" max="4049" width="25.7109375" style="10" customWidth="1"/>
    <col min="4050" max="4052" width="12.7109375" style="10" customWidth="1"/>
    <col min="4053" max="4054" width="11.42578125" style="10" customWidth="1"/>
    <col min="4055" max="4055" width="12.7109375" style="10" customWidth="1"/>
    <col min="4056" max="4060" width="11.42578125" style="10" customWidth="1"/>
    <col min="4061" max="4063" width="12.7109375" style="10" customWidth="1"/>
    <col min="4064" max="4064" width="17.140625" style="10" customWidth="1"/>
    <col min="4065" max="4067" width="12.7109375" style="10" customWidth="1"/>
    <col min="4068" max="4069" width="11.42578125" style="10" customWidth="1"/>
    <col min="4070" max="4070" width="12.7109375" style="10" customWidth="1"/>
    <col min="4071" max="4071" width="11.42578125" style="10" customWidth="1"/>
    <col min="4072" max="4076" width="12.7109375" style="10" customWidth="1"/>
    <col min="4077" max="4077" width="11.42578125" style="10" customWidth="1"/>
    <col min="4078" max="4085" width="12.7109375" style="10" customWidth="1"/>
    <col min="4086" max="4087" width="11.42578125" style="10" customWidth="1"/>
    <col min="4088" max="4097" width="12.7109375" style="10" customWidth="1"/>
    <col min="4098" max="4099" width="11.42578125" style="10" customWidth="1"/>
    <col min="4100" max="4108" width="12.7109375" style="10" customWidth="1"/>
    <col min="4109" max="4109" width="14.85546875" style="10" customWidth="1"/>
    <col min="4110" max="4110" width="17.85546875" style="10" customWidth="1"/>
    <col min="4111" max="4111" width="17.28515625" style="10" customWidth="1"/>
    <col min="4112" max="4143" width="12.7109375" style="10" customWidth="1"/>
    <col min="4144" max="4304" width="11.42578125" style="10"/>
    <col min="4305" max="4305" width="25.7109375" style="10" customWidth="1"/>
    <col min="4306" max="4308" width="12.7109375" style="10" customWidth="1"/>
    <col min="4309" max="4310" width="11.42578125" style="10" customWidth="1"/>
    <col min="4311" max="4311" width="12.7109375" style="10" customWidth="1"/>
    <col min="4312" max="4316" width="11.42578125" style="10" customWidth="1"/>
    <col min="4317" max="4319" width="12.7109375" style="10" customWidth="1"/>
    <col min="4320" max="4320" width="17.140625" style="10" customWidth="1"/>
    <col min="4321" max="4323" width="12.7109375" style="10" customWidth="1"/>
    <col min="4324" max="4325" width="11.42578125" style="10" customWidth="1"/>
    <col min="4326" max="4326" width="12.7109375" style="10" customWidth="1"/>
    <col min="4327" max="4327" width="11.42578125" style="10" customWidth="1"/>
    <col min="4328" max="4332" width="12.7109375" style="10" customWidth="1"/>
    <col min="4333" max="4333" width="11.42578125" style="10" customWidth="1"/>
    <col min="4334" max="4341" width="12.7109375" style="10" customWidth="1"/>
    <col min="4342" max="4343" width="11.42578125" style="10" customWidth="1"/>
    <col min="4344" max="4353" width="12.7109375" style="10" customWidth="1"/>
    <col min="4354" max="4355" width="11.42578125" style="10" customWidth="1"/>
    <col min="4356" max="4364" width="12.7109375" style="10" customWidth="1"/>
    <col min="4365" max="4365" width="14.85546875" style="10" customWidth="1"/>
    <col min="4366" max="4366" width="17.85546875" style="10" customWidth="1"/>
    <col min="4367" max="4367" width="17.28515625" style="10" customWidth="1"/>
    <col min="4368" max="4399" width="12.7109375" style="10" customWidth="1"/>
    <col min="4400" max="4560" width="11.42578125" style="10"/>
    <col min="4561" max="4561" width="25.7109375" style="10" customWidth="1"/>
    <col min="4562" max="4564" width="12.7109375" style="10" customWidth="1"/>
    <col min="4565" max="4566" width="11.42578125" style="10" customWidth="1"/>
    <col min="4567" max="4567" width="12.7109375" style="10" customWidth="1"/>
    <col min="4568" max="4572" width="11.42578125" style="10" customWidth="1"/>
    <col min="4573" max="4575" width="12.7109375" style="10" customWidth="1"/>
    <col min="4576" max="4576" width="17.140625" style="10" customWidth="1"/>
    <col min="4577" max="4579" width="12.7109375" style="10" customWidth="1"/>
    <col min="4580" max="4581" width="11.42578125" style="10" customWidth="1"/>
    <col min="4582" max="4582" width="12.7109375" style="10" customWidth="1"/>
    <col min="4583" max="4583" width="11.42578125" style="10" customWidth="1"/>
    <col min="4584" max="4588" width="12.7109375" style="10" customWidth="1"/>
    <col min="4589" max="4589" width="11.42578125" style="10" customWidth="1"/>
    <col min="4590" max="4597" width="12.7109375" style="10" customWidth="1"/>
    <col min="4598" max="4599" width="11.42578125" style="10" customWidth="1"/>
    <col min="4600" max="4609" width="12.7109375" style="10" customWidth="1"/>
    <col min="4610" max="4611" width="11.42578125" style="10" customWidth="1"/>
    <col min="4612" max="4620" width="12.7109375" style="10" customWidth="1"/>
    <col min="4621" max="4621" width="14.85546875" style="10" customWidth="1"/>
    <col min="4622" max="4622" width="17.85546875" style="10" customWidth="1"/>
    <col min="4623" max="4623" width="17.28515625" style="10" customWidth="1"/>
    <col min="4624" max="4655" width="12.7109375" style="10" customWidth="1"/>
    <col min="4656" max="4816" width="11.42578125" style="10"/>
    <col min="4817" max="4817" width="25.7109375" style="10" customWidth="1"/>
    <col min="4818" max="4820" width="12.7109375" style="10" customWidth="1"/>
    <col min="4821" max="4822" width="11.42578125" style="10" customWidth="1"/>
    <col min="4823" max="4823" width="12.7109375" style="10" customWidth="1"/>
    <col min="4824" max="4828" width="11.42578125" style="10" customWidth="1"/>
    <col min="4829" max="4831" width="12.7109375" style="10" customWidth="1"/>
    <col min="4832" max="4832" width="17.140625" style="10" customWidth="1"/>
    <col min="4833" max="4835" width="12.7109375" style="10" customWidth="1"/>
    <col min="4836" max="4837" width="11.42578125" style="10" customWidth="1"/>
    <col min="4838" max="4838" width="12.7109375" style="10" customWidth="1"/>
    <col min="4839" max="4839" width="11.42578125" style="10" customWidth="1"/>
    <col min="4840" max="4844" width="12.7109375" style="10" customWidth="1"/>
    <col min="4845" max="4845" width="11.42578125" style="10" customWidth="1"/>
    <col min="4846" max="4853" width="12.7109375" style="10" customWidth="1"/>
    <col min="4854" max="4855" width="11.42578125" style="10" customWidth="1"/>
    <col min="4856" max="4865" width="12.7109375" style="10" customWidth="1"/>
    <col min="4866" max="4867" width="11.42578125" style="10" customWidth="1"/>
    <col min="4868" max="4876" width="12.7109375" style="10" customWidth="1"/>
    <col min="4877" max="4877" width="14.85546875" style="10" customWidth="1"/>
    <col min="4878" max="4878" width="17.85546875" style="10" customWidth="1"/>
    <col min="4879" max="4879" width="17.28515625" style="10" customWidth="1"/>
    <col min="4880" max="4911" width="12.7109375" style="10" customWidth="1"/>
    <col min="4912" max="5072" width="11.42578125" style="10"/>
    <col min="5073" max="5073" width="25.7109375" style="10" customWidth="1"/>
    <col min="5074" max="5076" width="12.7109375" style="10" customWidth="1"/>
    <col min="5077" max="5078" width="11.42578125" style="10" customWidth="1"/>
    <col min="5079" max="5079" width="12.7109375" style="10" customWidth="1"/>
    <col min="5080" max="5084" width="11.42578125" style="10" customWidth="1"/>
    <col min="5085" max="5087" width="12.7109375" style="10" customWidth="1"/>
    <col min="5088" max="5088" width="17.140625" style="10" customWidth="1"/>
    <col min="5089" max="5091" width="12.7109375" style="10" customWidth="1"/>
    <col min="5092" max="5093" width="11.42578125" style="10" customWidth="1"/>
    <col min="5094" max="5094" width="12.7109375" style="10" customWidth="1"/>
    <col min="5095" max="5095" width="11.42578125" style="10" customWidth="1"/>
    <col min="5096" max="5100" width="12.7109375" style="10" customWidth="1"/>
    <col min="5101" max="5101" width="11.42578125" style="10" customWidth="1"/>
    <col min="5102" max="5109" width="12.7109375" style="10" customWidth="1"/>
    <col min="5110" max="5111" width="11.42578125" style="10" customWidth="1"/>
    <col min="5112" max="5121" width="12.7109375" style="10" customWidth="1"/>
    <col min="5122" max="5123" width="11.42578125" style="10" customWidth="1"/>
    <col min="5124" max="5132" width="12.7109375" style="10" customWidth="1"/>
    <col min="5133" max="5133" width="14.85546875" style="10" customWidth="1"/>
    <col min="5134" max="5134" width="17.85546875" style="10" customWidth="1"/>
    <col min="5135" max="5135" width="17.28515625" style="10" customWidth="1"/>
    <col min="5136" max="5167" width="12.7109375" style="10" customWidth="1"/>
    <col min="5168" max="5328" width="11.42578125" style="10"/>
    <col min="5329" max="5329" width="25.7109375" style="10" customWidth="1"/>
    <col min="5330" max="5332" width="12.7109375" style="10" customWidth="1"/>
    <col min="5333" max="5334" width="11.42578125" style="10" customWidth="1"/>
    <col min="5335" max="5335" width="12.7109375" style="10" customWidth="1"/>
    <col min="5336" max="5340" width="11.42578125" style="10" customWidth="1"/>
    <col min="5341" max="5343" width="12.7109375" style="10" customWidth="1"/>
    <col min="5344" max="5344" width="17.140625" style="10" customWidth="1"/>
    <col min="5345" max="5347" width="12.7109375" style="10" customWidth="1"/>
    <col min="5348" max="5349" width="11.42578125" style="10" customWidth="1"/>
    <col min="5350" max="5350" width="12.7109375" style="10" customWidth="1"/>
    <col min="5351" max="5351" width="11.42578125" style="10" customWidth="1"/>
    <col min="5352" max="5356" width="12.7109375" style="10" customWidth="1"/>
    <col min="5357" max="5357" width="11.42578125" style="10" customWidth="1"/>
    <col min="5358" max="5365" width="12.7109375" style="10" customWidth="1"/>
    <col min="5366" max="5367" width="11.42578125" style="10" customWidth="1"/>
    <col min="5368" max="5377" width="12.7109375" style="10" customWidth="1"/>
    <col min="5378" max="5379" width="11.42578125" style="10" customWidth="1"/>
    <col min="5380" max="5388" width="12.7109375" style="10" customWidth="1"/>
    <col min="5389" max="5389" width="14.85546875" style="10" customWidth="1"/>
    <col min="5390" max="5390" width="17.85546875" style="10" customWidth="1"/>
    <col min="5391" max="5391" width="17.28515625" style="10" customWidth="1"/>
    <col min="5392" max="5423" width="12.7109375" style="10" customWidth="1"/>
    <col min="5424" max="5584" width="11.42578125" style="10"/>
    <col min="5585" max="5585" width="25.7109375" style="10" customWidth="1"/>
    <col min="5586" max="5588" width="12.7109375" style="10" customWidth="1"/>
    <col min="5589" max="5590" width="11.42578125" style="10" customWidth="1"/>
    <col min="5591" max="5591" width="12.7109375" style="10" customWidth="1"/>
    <col min="5592" max="5596" width="11.42578125" style="10" customWidth="1"/>
    <col min="5597" max="5599" width="12.7109375" style="10" customWidth="1"/>
    <col min="5600" max="5600" width="17.140625" style="10" customWidth="1"/>
    <col min="5601" max="5603" width="12.7109375" style="10" customWidth="1"/>
    <col min="5604" max="5605" width="11.42578125" style="10" customWidth="1"/>
    <col min="5606" max="5606" width="12.7109375" style="10" customWidth="1"/>
    <col min="5607" max="5607" width="11.42578125" style="10" customWidth="1"/>
    <col min="5608" max="5612" width="12.7109375" style="10" customWidth="1"/>
    <col min="5613" max="5613" width="11.42578125" style="10" customWidth="1"/>
    <col min="5614" max="5621" width="12.7109375" style="10" customWidth="1"/>
    <col min="5622" max="5623" width="11.42578125" style="10" customWidth="1"/>
    <col min="5624" max="5633" width="12.7109375" style="10" customWidth="1"/>
    <col min="5634" max="5635" width="11.42578125" style="10" customWidth="1"/>
    <col min="5636" max="5644" width="12.7109375" style="10" customWidth="1"/>
    <col min="5645" max="5645" width="14.85546875" style="10" customWidth="1"/>
    <col min="5646" max="5646" width="17.85546875" style="10" customWidth="1"/>
    <col min="5647" max="5647" width="17.28515625" style="10" customWidth="1"/>
    <col min="5648" max="5679" width="12.7109375" style="10" customWidth="1"/>
    <col min="5680" max="5840" width="11.42578125" style="10"/>
    <col min="5841" max="5841" width="25.7109375" style="10" customWidth="1"/>
    <col min="5842" max="5844" width="12.7109375" style="10" customWidth="1"/>
    <col min="5845" max="5846" width="11.42578125" style="10" customWidth="1"/>
    <col min="5847" max="5847" width="12.7109375" style="10" customWidth="1"/>
    <col min="5848" max="5852" width="11.42578125" style="10" customWidth="1"/>
    <col min="5853" max="5855" width="12.7109375" style="10" customWidth="1"/>
    <col min="5856" max="5856" width="17.140625" style="10" customWidth="1"/>
    <col min="5857" max="5859" width="12.7109375" style="10" customWidth="1"/>
    <col min="5860" max="5861" width="11.42578125" style="10" customWidth="1"/>
    <col min="5862" max="5862" width="12.7109375" style="10" customWidth="1"/>
    <col min="5863" max="5863" width="11.42578125" style="10" customWidth="1"/>
    <col min="5864" max="5868" width="12.7109375" style="10" customWidth="1"/>
    <col min="5869" max="5869" width="11.42578125" style="10" customWidth="1"/>
    <col min="5870" max="5877" width="12.7109375" style="10" customWidth="1"/>
    <col min="5878" max="5879" width="11.42578125" style="10" customWidth="1"/>
    <col min="5880" max="5889" width="12.7109375" style="10" customWidth="1"/>
    <col min="5890" max="5891" width="11.42578125" style="10" customWidth="1"/>
    <col min="5892" max="5900" width="12.7109375" style="10" customWidth="1"/>
    <col min="5901" max="5901" width="14.85546875" style="10" customWidth="1"/>
    <col min="5902" max="5902" width="17.85546875" style="10" customWidth="1"/>
    <col min="5903" max="5903" width="17.28515625" style="10" customWidth="1"/>
    <col min="5904" max="5935" width="12.7109375" style="10" customWidth="1"/>
    <col min="5936" max="6096" width="11.42578125" style="10"/>
    <col min="6097" max="6097" width="25.7109375" style="10" customWidth="1"/>
    <col min="6098" max="6100" width="12.7109375" style="10" customWidth="1"/>
    <col min="6101" max="6102" width="11.42578125" style="10" customWidth="1"/>
    <col min="6103" max="6103" width="12.7109375" style="10" customWidth="1"/>
    <col min="6104" max="6108" width="11.42578125" style="10" customWidth="1"/>
    <col min="6109" max="6111" width="12.7109375" style="10" customWidth="1"/>
    <col min="6112" max="6112" width="17.140625" style="10" customWidth="1"/>
    <col min="6113" max="6115" width="12.7109375" style="10" customWidth="1"/>
    <col min="6116" max="6117" width="11.42578125" style="10" customWidth="1"/>
    <col min="6118" max="6118" width="12.7109375" style="10" customWidth="1"/>
    <col min="6119" max="6119" width="11.42578125" style="10" customWidth="1"/>
    <col min="6120" max="6124" width="12.7109375" style="10" customWidth="1"/>
    <col min="6125" max="6125" width="11.42578125" style="10" customWidth="1"/>
    <col min="6126" max="6133" width="12.7109375" style="10" customWidth="1"/>
    <col min="6134" max="6135" width="11.42578125" style="10" customWidth="1"/>
    <col min="6136" max="6145" width="12.7109375" style="10" customWidth="1"/>
    <col min="6146" max="6147" width="11.42578125" style="10" customWidth="1"/>
    <col min="6148" max="6156" width="12.7109375" style="10" customWidth="1"/>
    <col min="6157" max="6157" width="14.85546875" style="10" customWidth="1"/>
    <col min="6158" max="6158" width="17.85546875" style="10" customWidth="1"/>
    <col min="6159" max="6159" width="17.28515625" style="10" customWidth="1"/>
    <col min="6160" max="6191" width="12.7109375" style="10" customWidth="1"/>
    <col min="6192" max="6352" width="11.42578125" style="10"/>
    <col min="6353" max="6353" width="25.7109375" style="10" customWidth="1"/>
    <col min="6354" max="6356" width="12.7109375" style="10" customWidth="1"/>
    <col min="6357" max="6358" width="11.42578125" style="10" customWidth="1"/>
    <col min="6359" max="6359" width="12.7109375" style="10" customWidth="1"/>
    <col min="6360" max="6364" width="11.42578125" style="10" customWidth="1"/>
    <col min="6365" max="6367" width="12.7109375" style="10" customWidth="1"/>
    <col min="6368" max="6368" width="17.140625" style="10" customWidth="1"/>
    <col min="6369" max="6371" width="12.7109375" style="10" customWidth="1"/>
    <col min="6372" max="6373" width="11.42578125" style="10" customWidth="1"/>
    <col min="6374" max="6374" width="12.7109375" style="10" customWidth="1"/>
    <col min="6375" max="6375" width="11.42578125" style="10" customWidth="1"/>
    <col min="6376" max="6380" width="12.7109375" style="10" customWidth="1"/>
    <col min="6381" max="6381" width="11.42578125" style="10" customWidth="1"/>
    <col min="6382" max="6389" width="12.7109375" style="10" customWidth="1"/>
    <col min="6390" max="6391" width="11.42578125" style="10" customWidth="1"/>
    <col min="6392" max="6401" width="12.7109375" style="10" customWidth="1"/>
    <col min="6402" max="6403" width="11.42578125" style="10" customWidth="1"/>
    <col min="6404" max="6412" width="12.7109375" style="10" customWidth="1"/>
    <col min="6413" max="6413" width="14.85546875" style="10" customWidth="1"/>
    <col min="6414" max="6414" width="17.85546875" style="10" customWidth="1"/>
    <col min="6415" max="6415" width="17.28515625" style="10" customWidth="1"/>
    <col min="6416" max="6447" width="12.7109375" style="10" customWidth="1"/>
    <col min="6448" max="6608" width="11.42578125" style="10"/>
    <col min="6609" max="6609" width="25.7109375" style="10" customWidth="1"/>
    <col min="6610" max="6612" width="12.7109375" style="10" customWidth="1"/>
    <col min="6613" max="6614" width="11.42578125" style="10" customWidth="1"/>
    <col min="6615" max="6615" width="12.7109375" style="10" customWidth="1"/>
    <col min="6616" max="6620" width="11.42578125" style="10" customWidth="1"/>
    <col min="6621" max="6623" width="12.7109375" style="10" customWidth="1"/>
    <col min="6624" max="6624" width="17.140625" style="10" customWidth="1"/>
    <col min="6625" max="6627" width="12.7109375" style="10" customWidth="1"/>
    <col min="6628" max="6629" width="11.42578125" style="10" customWidth="1"/>
    <col min="6630" max="6630" width="12.7109375" style="10" customWidth="1"/>
    <col min="6631" max="6631" width="11.42578125" style="10" customWidth="1"/>
    <col min="6632" max="6636" width="12.7109375" style="10" customWidth="1"/>
    <col min="6637" max="6637" width="11.42578125" style="10" customWidth="1"/>
    <col min="6638" max="6645" width="12.7109375" style="10" customWidth="1"/>
    <col min="6646" max="6647" width="11.42578125" style="10" customWidth="1"/>
    <col min="6648" max="6657" width="12.7109375" style="10" customWidth="1"/>
    <col min="6658" max="6659" width="11.42578125" style="10" customWidth="1"/>
    <col min="6660" max="6668" width="12.7109375" style="10" customWidth="1"/>
    <col min="6669" max="6669" width="14.85546875" style="10" customWidth="1"/>
    <col min="6670" max="6670" width="17.85546875" style="10" customWidth="1"/>
    <col min="6671" max="6671" width="17.28515625" style="10" customWidth="1"/>
    <col min="6672" max="6703" width="12.7109375" style="10" customWidth="1"/>
    <col min="6704" max="6864" width="11.42578125" style="10"/>
    <col min="6865" max="6865" width="25.7109375" style="10" customWidth="1"/>
    <col min="6866" max="6868" width="12.7109375" style="10" customWidth="1"/>
    <col min="6869" max="6870" width="11.42578125" style="10" customWidth="1"/>
    <col min="6871" max="6871" width="12.7109375" style="10" customWidth="1"/>
    <col min="6872" max="6876" width="11.42578125" style="10" customWidth="1"/>
    <col min="6877" max="6879" width="12.7109375" style="10" customWidth="1"/>
    <col min="6880" max="6880" width="17.140625" style="10" customWidth="1"/>
    <col min="6881" max="6883" width="12.7109375" style="10" customWidth="1"/>
    <col min="6884" max="6885" width="11.42578125" style="10" customWidth="1"/>
    <col min="6886" max="6886" width="12.7109375" style="10" customWidth="1"/>
    <col min="6887" max="6887" width="11.42578125" style="10" customWidth="1"/>
    <col min="6888" max="6892" width="12.7109375" style="10" customWidth="1"/>
    <col min="6893" max="6893" width="11.42578125" style="10" customWidth="1"/>
    <col min="6894" max="6901" width="12.7109375" style="10" customWidth="1"/>
    <col min="6902" max="6903" width="11.42578125" style="10" customWidth="1"/>
    <col min="6904" max="6913" width="12.7109375" style="10" customWidth="1"/>
    <col min="6914" max="6915" width="11.42578125" style="10" customWidth="1"/>
    <col min="6916" max="6924" width="12.7109375" style="10" customWidth="1"/>
    <col min="6925" max="6925" width="14.85546875" style="10" customWidth="1"/>
    <col min="6926" max="6926" width="17.85546875" style="10" customWidth="1"/>
    <col min="6927" max="6927" width="17.28515625" style="10" customWidth="1"/>
    <col min="6928" max="6959" width="12.7109375" style="10" customWidth="1"/>
    <col min="6960" max="7120" width="11.42578125" style="10"/>
    <col min="7121" max="7121" width="25.7109375" style="10" customWidth="1"/>
    <col min="7122" max="7124" width="12.7109375" style="10" customWidth="1"/>
    <col min="7125" max="7126" width="11.42578125" style="10" customWidth="1"/>
    <col min="7127" max="7127" width="12.7109375" style="10" customWidth="1"/>
    <col min="7128" max="7132" width="11.42578125" style="10" customWidth="1"/>
    <col min="7133" max="7135" width="12.7109375" style="10" customWidth="1"/>
    <col min="7136" max="7136" width="17.140625" style="10" customWidth="1"/>
    <col min="7137" max="7139" width="12.7109375" style="10" customWidth="1"/>
    <col min="7140" max="7141" width="11.42578125" style="10" customWidth="1"/>
    <col min="7142" max="7142" width="12.7109375" style="10" customWidth="1"/>
    <col min="7143" max="7143" width="11.42578125" style="10" customWidth="1"/>
    <col min="7144" max="7148" width="12.7109375" style="10" customWidth="1"/>
    <col min="7149" max="7149" width="11.42578125" style="10" customWidth="1"/>
    <col min="7150" max="7157" width="12.7109375" style="10" customWidth="1"/>
    <col min="7158" max="7159" width="11.42578125" style="10" customWidth="1"/>
    <col min="7160" max="7169" width="12.7109375" style="10" customWidth="1"/>
    <col min="7170" max="7171" width="11.42578125" style="10" customWidth="1"/>
    <col min="7172" max="7180" width="12.7109375" style="10" customWidth="1"/>
    <col min="7181" max="7181" width="14.85546875" style="10" customWidth="1"/>
    <col min="7182" max="7182" width="17.85546875" style="10" customWidth="1"/>
    <col min="7183" max="7183" width="17.28515625" style="10" customWidth="1"/>
    <col min="7184" max="7215" width="12.7109375" style="10" customWidth="1"/>
    <col min="7216" max="7376" width="11.42578125" style="10"/>
    <col min="7377" max="7377" width="25.7109375" style="10" customWidth="1"/>
    <col min="7378" max="7380" width="12.7109375" style="10" customWidth="1"/>
    <col min="7381" max="7382" width="11.42578125" style="10" customWidth="1"/>
    <col min="7383" max="7383" width="12.7109375" style="10" customWidth="1"/>
    <col min="7384" max="7388" width="11.42578125" style="10" customWidth="1"/>
    <col min="7389" max="7391" width="12.7109375" style="10" customWidth="1"/>
    <col min="7392" max="7392" width="17.140625" style="10" customWidth="1"/>
    <col min="7393" max="7395" width="12.7109375" style="10" customWidth="1"/>
    <col min="7396" max="7397" width="11.42578125" style="10" customWidth="1"/>
    <col min="7398" max="7398" width="12.7109375" style="10" customWidth="1"/>
    <col min="7399" max="7399" width="11.42578125" style="10" customWidth="1"/>
    <col min="7400" max="7404" width="12.7109375" style="10" customWidth="1"/>
    <col min="7405" max="7405" width="11.42578125" style="10" customWidth="1"/>
    <col min="7406" max="7413" width="12.7109375" style="10" customWidth="1"/>
    <col min="7414" max="7415" width="11.42578125" style="10" customWidth="1"/>
    <col min="7416" max="7425" width="12.7109375" style="10" customWidth="1"/>
    <col min="7426" max="7427" width="11.42578125" style="10" customWidth="1"/>
    <col min="7428" max="7436" width="12.7109375" style="10" customWidth="1"/>
    <col min="7437" max="7437" width="14.85546875" style="10" customWidth="1"/>
    <col min="7438" max="7438" width="17.85546875" style="10" customWidth="1"/>
    <col min="7439" max="7439" width="17.28515625" style="10" customWidth="1"/>
    <col min="7440" max="7471" width="12.7109375" style="10" customWidth="1"/>
    <col min="7472" max="7632" width="11.42578125" style="10"/>
    <col min="7633" max="7633" width="25.7109375" style="10" customWidth="1"/>
    <col min="7634" max="7636" width="12.7109375" style="10" customWidth="1"/>
    <col min="7637" max="7638" width="11.42578125" style="10" customWidth="1"/>
    <col min="7639" max="7639" width="12.7109375" style="10" customWidth="1"/>
    <col min="7640" max="7644" width="11.42578125" style="10" customWidth="1"/>
    <col min="7645" max="7647" width="12.7109375" style="10" customWidth="1"/>
    <col min="7648" max="7648" width="17.140625" style="10" customWidth="1"/>
    <col min="7649" max="7651" width="12.7109375" style="10" customWidth="1"/>
    <col min="7652" max="7653" width="11.42578125" style="10" customWidth="1"/>
    <col min="7654" max="7654" width="12.7109375" style="10" customWidth="1"/>
    <col min="7655" max="7655" width="11.42578125" style="10" customWidth="1"/>
    <col min="7656" max="7660" width="12.7109375" style="10" customWidth="1"/>
    <col min="7661" max="7661" width="11.42578125" style="10" customWidth="1"/>
    <col min="7662" max="7669" width="12.7109375" style="10" customWidth="1"/>
    <col min="7670" max="7671" width="11.42578125" style="10" customWidth="1"/>
    <col min="7672" max="7681" width="12.7109375" style="10" customWidth="1"/>
    <col min="7682" max="7683" width="11.42578125" style="10" customWidth="1"/>
    <col min="7684" max="7692" width="12.7109375" style="10" customWidth="1"/>
    <col min="7693" max="7693" width="14.85546875" style="10" customWidth="1"/>
    <col min="7694" max="7694" width="17.85546875" style="10" customWidth="1"/>
    <col min="7695" max="7695" width="17.28515625" style="10" customWidth="1"/>
    <col min="7696" max="7727" width="12.7109375" style="10" customWidth="1"/>
    <col min="7728" max="7888" width="11.42578125" style="10"/>
    <col min="7889" max="7889" width="25.7109375" style="10" customWidth="1"/>
    <col min="7890" max="7892" width="12.7109375" style="10" customWidth="1"/>
    <col min="7893" max="7894" width="11.42578125" style="10" customWidth="1"/>
    <col min="7895" max="7895" width="12.7109375" style="10" customWidth="1"/>
    <col min="7896" max="7900" width="11.42578125" style="10" customWidth="1"/>
    <col min="7901" max="7903" width="12.7109375" style="10" customWidth="1"/>
    <col min="7904" max="7904" width="17.140625" style="10" customWidth="1"/>
    <col min="7905" max="7907" width="12.7109375" style="10" customWidth="1"/>
    <col min="7908" max="7909" width="11.42578125" style="10" customWidth="1"/>
    <col min="7910" max="7910" width="12.7109375" style="10" customWidth="1"/>
    <col min="7911" max="7911" width="11.42578125" style="10" customWidth="1"/>
    <col min="7912" max="7916" width="12.7109375" style="10" customWidth="1"/>
    <col min="7917" max="7917" width="11.42578125" style="10" customWidth="1"/>
    <col min="7918" max="7925" width="12.7109375" style="10" customWidth="1"/>
    <col min="7926" max="7927" width="11.42578125" style="10" customWidth="1"/>
    <col min="7928" max="7937" width="12.7109375" style="10" customWidth="1"/>
    <col min="7938" max="7939" width="11.42578125" style="10" customWidth="1"/>
    <col min="7940" max="7948" width="12.7109375" style="10" customWidth="1"/>
    <col min="7949" max="7949" width="14.85546875" style="10" customWidth="1"/>
    <col min="7950" max="7950" width="17.85546875" style="10" customWidth="1"/>
    <col min="7951" max="7951" width="17.28515625" style="10" customWidth="1"/>
    <col min="7952" max="7983" width="12.7109375" style="10" customWidth="1"/>
    <col min="7984" max="8144" width="11.42578125" style="10"/>
    <col min="8145" max="8145" width="25.7109375" style="10" customWidth="1"/>
    <col min="8146" max="8148" width="12.7109375" style="10" customWidth="1"/>
    <col min="8149" max="8150" width="11.42578125" style="10" customWidth="1"/>
    <col min="8151" max="8151" width="12.7109375" style="10" customWidth="1"/>
    <col min="8152" max="8156" width="11.42578125" style="10" customWidth="1"/>
    <col min="8157" max="8159" width="12.7109375" style="10" customWidth="1"/>
    <col min="8160" max="8160" width="17.140625" style="10" customWidth="1"/>
    <col min="8161" max="8163" width="12.7109375" style="10" customWidth="1"/>
    <col min="8164" max="8165" width="11.42578125" style="10" customWidth="1"/>
    <col min="8166" max="8166" width="12.7109375" style="10" customWidth="1"/>
    <col min="8167" max="8167" width="11.42578125" style="10" customWidth="1"/>
    <col min="8168" max="8172" width="12.7109375" style="10" customWidth="1"/>
    <col min="8173" max="8173" width="11.42578125" style="10" customWidth="1"/>
    <col min="8174" max="8181" width="12.7109375" style="10" customWidth="1"/>
    <col min="8182" max="8183" width="11.42578125" style="10" customWidth="1"/>
    <col min="8184" max="8193" width="12.7109375" style="10" customWidth="1"/>
    <col min="8194" max="8195" width="11.42578125" style="10" customWidth="1"/>
    <col min="8196" max="8204" width="12.7109375" style="10" customWidth="1"/>
    <col min="8205" max="8205" width="14.85546875" style="10" customWidth="1"/>
    <col min="8206" max="8206" width="17.85546875" style="10" customWidth="1"/>
    <col min="8207" max="8207" width="17.28515625" style="10" customWidth="1"/>
    <col min="8208" max="8239" width="12.7109375" style="10" customWidth="1"/>
    <col min="8240" max="8400" width="11.42578125" style="10"/>
    <col min="8401" max="8401" width="25.7109375" style="10" customWidth="1"/>
    <col min="8402" max="8404" width="12.7109375" style="10" customWidth="1"/>
    <col min="8405" max="8406" width="11.42578125" style="10" customWidth="1"/>
    <col min="8407" max="8407" width="12.7109375" style="10" customWidth="1"/>
    <col min="8408" max="8412" width="11.42578125" style="10" customWidth="1"/>
    <col min="8413" max="8415" width="12.7109375" style="10" customWidth="1"/>
    <col min="8416" max="8416" width="17.140625" style="10" customWidth="1"/>
    <col min="8417" max="8419" width="12.7109375" style="10" customWidth="1"/>
    <col min="8420" max="8421" width="11.42578125" style="10" customWidth="1"/>
    <col min="8422" max="8422" width="12.7109375" style="10" customWidth="1"/>
    <col min="8423" max="8423" width="11.42578125" style="10" customWidth="1"/>
    <col min="8424" max="8428" width="12.7109375" style="10" customWidth="1"/>
    <col min="8429" max="8429" width="11.42578125" style="10" customWidth="1"/>
    <col min="8430" max="8437" width="12.7109375" style="10" customWidth="1"/>
    <col min="8438" max="8439" width="11.42578125" style="10" customWidth="1"/>
    <col min="8440" max="8449" width="12.7109375" style="10" customWidth="1"/>
    <col min="8450" max="8451" width="11.42578125" style="10" customWidth="1"/>
    <col min="8452" max="8460" width="12.7109375" style="10" customWidth="1"/>
    <col min="8461" max="8461" width="14.85546875" style="10" customWidth="1"/>
    <col min="8462" max="8462" width="17.85546875" style="10" customWidth="1"/>
    <col min="8463" max="8463" width="17.28515625" style="10" customWidth="1"/>
    <col min="8464" max="8495" width="12.7109375" style="10" customWidth="1"/>
    <col min="8496" max="8656" width="11.42578125" style="10"/>
    <col min="8657" max="8657" width="25.7109375" style="10" customWidth="1"/>
    <col min="8658" max="8660" width="12.7109375" style="10" customWidth="1"/>
    <col min="8661" max="8662" width="11.42578125" style="10" customWidth="1"/>
    <col min="8663" max="8663" width="12.7109375" style="10" customWidth="1"/>
    <col min="8664" max="8668" width="11.42578125" style="10" customWidth="1"/>
    <col min="8669" max="8671" width="12.7109375" style="10" customWidth="1"/>
    <col min="8672" max="8672" width="17.140625" style="10" customWidth="1"/>
    <col min="8673" max="8675" width="12.7109375" style="10" customWidth="1"/>
    <col min="8676" max="8677" width="11.42578125" style="10" customWidth="1"/>
    <col min="8678" max="8678" width="12.7109375" style="10" customWidth="1"/>
    <col min="8679" max="8679" width="11.42578125" style="10" customWidth="1"/>
    <col min="8680" max="8684" width="12.7109375" style="10" customWidth="1"/>
    <col min="8685" max="8685" width="11.42578125" style="10" customWidth="1"/>
    <col min="8686" max="8693" width="12.7109375" style="10" customWidth="1"/>
    <col min="8694" max="8695" width="11.42578125" style="10" customWidth="1"/>
    <col min="8696" max="8705" width="12.7109375" style="10" customWidth="1"/>
    <col min="8706" max="8707" width="11.42578125" style="10" customWidth="1"/>
    <col min="8708" max="8716" width="12.7109375" style="10" customWidth="1"/>
    <col min="8717" max="8717" width="14.85546875" style="10" customWidth="1"/>
    <col min="8718" max="8718" width="17.85546875" style="10" customWidth="1"/>
    <col min="8719" max="8719" width="17.28515625" style="10" customWidth="1"/>
    <col min="8720" max="8751" width="12.7109375" style="10" customWidth="1"/>
    <col min="8752" max="8912" width="11.42578125" style="10"/>
    <col min="8913" max="8913" width="25.7109375" style="10" customWidth="1"/>
    <col min="8914" max="8916" width="12.7109375" style="10" customWidth="1"/>
    <col min="8917" max="8918" width="11.42578125" style="10" customWidth="1"/>
    <col min="8919" max="8919" width="12.7109375" style="10" customWidth="1"/>
    <col min="8920" max="8924" width="11.42578125" style="10" customWidth="1"/>
    <col min="8925" max="8927" width="12.7109375" style="10" customWidth="1"/>
    <col min="8928" max="8928" width="17.140625" style="10" customWidth="1"/>
    <col min="8929" max="8931" width="12.7109375" style="10" customWidth="1"/>
    <col min="8932" max="8933" width="11.42578125" style="10" customWidth="1"/>
    <col min="8934" max="8934" width="12.7109375" style="10" customWidth="1"/>
    <col min="8935" max="8935" width="11.42578125" style="10" customWidth="1"/>
    <col min="8936" max="8940" width="12.7109375" style="10" customWidth="1"/>
    <col min="8941" max="8941" width="11.42578125" style="10" customWidth="1"/>
    <col min="8942" max="8949" width="12.7109375" style="10" customWidth="1"/>
    <col min="8950" max="8951" width="11.42578125" style="10" customWidth="1"/>
    <col min="8952" max="8961" width="12.7109375" style="10" customWidth="1"/>
    <col min="8962" max="8963" width="11.42578125" style="10" customWidth="1"/>
    <col min="8964" max="8972" width="12.7109375" style="10" customWidth="1"/>
    <col min="8973" max="8973" width="14.85546875" style="10" customWidth="1"/>
    <col min="8974" max="8974" width="17.85546875" style="10" customWidth="1"/>
    <col min="8975" max="8975" width="17.28515625" style="10" customWidth="1"/>
    <col min="8976" max="9007" width="12.7109375" style="10" customWidth="1"/>
    <col min="9008" max="9168" width="11.42578125" style="10"/>
    <col min="9169" max="9169" width="25.7109375" style="10" customWidth="1"/>
    <col min="9170" max="9172" width="12.7109375" style="10" customWidth="1"/>
    <col min="9173" max="9174" width="11.42578125" style="10" customWidth="1"/>
    <col min="9175" max="9175" width="12.7109375" style="10" customWidth="1"/>
    <col min="9176" max="9180" width="11.42578125" style="10" customWidth="1"/>
    <col min="9181" max="9183" width="12.7109375" style="10" customWidth="1"/>
    <col min="9184" max="9184" width="17.140625" style="10" customWidth="1"/>
    <col min="9185" max="9187" width="12.7109375" style="10" customWidth="1"/>
    <col min="9188" max="9189" width="11.42578125" style="10" customWidth="1"/>
    <col min="9190" max="9190" width="12.7109375" style="10" customWidth="1"/>
    <col min="9191" max="9191" width="11.42578125" style="10" customWidth="1"/>
    <col min="9192" max="9196" width="12.7109375" style="10" customWidth="1"/>
    <col min="9197" max="9197" width="11.42578125" style="10" customWidth="1"/>
    <col min="9198" max="9205" width="12.7109375" style="10" customWidth="1"/>
    <col min="9206" max="9207" width="11.42578125" style="10" customWidth="1"/>
    <col min="9208" max="9217" width="12.7109375" style="10" customWidth="1"/>
    <col min="9218" max="9219" width="11.42578125" style="10" customWidth="1"/>
    <col min="9220" max="9228" width="12.7109375" style="10" customWidth="1"/>
    <col min="9229" max="9229" width="14.85546875" style="10" customWidth="1"/>
    <col min="9230" max="9230" width="17.85546875" style="10" customWidth="1"/>
    <col min="9231" max="9231" width="17.28515625" style="10" customWidth="1"/>
    <col min="9232" max="9263" width="12.7109375" style="10" customWidth="1"/>
    <col min="9264" max="9424" width="11.42578125" style="10"/>
    <col min="9425" max="9425" width="25.7109375" style="10" customWidth="1"/>
    <col min="9426" max="9428" width="12.7109375" style="10" customWidth="1"/>
    <col min="9429" max="9430" width="11.42578125" style="10" customWidth="1"/>
    <col min="9431" max="9431" width="12.7109375" style="10" customWidth="1"/>
    <col min="9432" max="9436" width="11.42578125" style="10" customWidth="1"/>
    <col min="9437" max="9439" width="12.7109375" style="10" customWidth="1"/>
    <col min="9440" max="9440" width="17.140625" style="10" customWidth="1"/>
    <col min="9441" max="9443" width="12.7109375" style="10" customWidth="1"/>
    <col min="9444" max="9445" width="11.42578125" style="10" customWidth="1"/>
    <col min="9446" max="9446" width="12.7109375" style="10" customWidth="1"/>
    <col min="9447" max="9447" width="11.42578125" style="10" customWidth="1"/>
    <col min="9448" max="9452" width="12.7109375" style="10" customWidth="1"/>
    <col min="9453" max="9453" width="11.42578125" style="10" customWidth="1"/>
    <col min="9454" max="9461" width="12.7109375" style="10" customWidth="1"/>
    <col min="9462" max="9463" width="11.42578125" style="10" customWidth="1"/>
    <col min="9464" max="9473" width="12.7109375" style="10" customWidth="1"/>
    <col min="9474" max="9475" width="11.42578125" style="10" customWidth="1"/>
    <col min="9476" max="9484" width="12.7109375" style="10" customWidth="1"/>
    <col min="9485" max="9485" width="14.85546875" style="10" customWidth="1"/>
    <col min="9486" max="9486" width="17.85546875" style="10" customWidth="1"/>
    <col min="9487" max="9487" width="17.28515625" style="10" customWidth="1"/>
    <col min="9488" max="9519" width="12.7109375" style="10" customWidth="1"/>
    <col min="9520" max="9680" width="11.42578125" style="10"/>
    <col min="9681" max="9681" width="25.7109375" style="10" customWidth="1"/>
    <col min="9682" max="9684" width="12.7109375" style="10" customWidth="1"/>
    <col min="9685" max="9686" width="11.42578125" style="10" customWidth="1"/>
    <col min="9687" max="9687" width="12.7109375" style="10" customWidth="1"/>
    <col min="9688" max="9692" width="11.42578125" style="10" customWidth="1"/>
    <col min="9693" max="9695" width="12.7109375" style="10" customWidth="1"/>
    <col min="9696" max="9696" width="17.140625" style="10" customWidth="1"/>
    <col min="9697" max="9699" width="12.7109375" style="10" customWidth="1"/>
    <col min="9700" max="9701" width="11.42578125" style="10" customWidth="1"/>
    <col min="9702" max="9702" width="12.7109375" style="10" customWidth="1"/>
    <col min="9703" max="9703" width="11.42578125" style="10" customWidth="1"/>
    <col min="9704" max="9708" width="12.7109375" style="10" customWidth="1"/>
    <col min="9709" max="9709" width="11.42578125" style="10" customWidth="1"/>
    <col min="9710" max="9717" width="12.7109375" style="10" customWidth="1"/>
    <col min="9718" max="9719" width="11.42578125" style="10" customWidth="1"/>
    <col min="9720" max="9729" width="12.7109375" style="10" customWidth="1"/>
    <col min="9730" max="9731" width="11.42578125" style="10" customWidth="1"/>
    <col min="9732" max="9740" width="12.7109375" style="10" customWidth="1"/>
    <col min="9741" max="9741" width="14.85546875" style="10" customWidth="1"/>
    <col min="9742" max="9742" width="17.85546875" style="10" customWidth="1"/>
    <col min="9743" max="9743" width="17.28515625" style="10" customWidth="1"/>
    <col min="9744" max="9775" width="12.7109375" style="10" customWidth="1"/>
    <col min="9776" max="9936" width="11.42578125" style="10"/>
    <col min="9937" max="9937" width="25.7109375" style="10" customWidth="1"/>
    <col min="9938" max="9940" width="12.7109375" style="10" customWidth="1"/>
    <col min="9941" max="9942" width="11.42578125" style="10" customWidth="1"/>
    <col min="9943" max="9943" width="12.7109375" style="10" customWidth="1"/>
    <col min="9944" max="9948" width="11.42578125" style="10" customWidth="1"/>
    <col min="9949" max="9951" width="12.7109375" style="10" customWidth="1"/>
    <col min="9952" max="9952" width="17.140625" style="10" customWidth="1"/>
    <col min="9953" max="9955" width="12.7109375" style="10" customWidth="1"/>
    <col min="9956" max="9957" width="11.42578125" style="10" customWidth="1"/>
    <col min="9958" max="9958" width="12.7109375" style="10" customWidth="1"/>
    <col min="9959" max="9959" width="11.42578125" style="10" customWidth="1"/>
    <col min="9960" max="9964" width="12.7109375" style="10" customWidth="1"/>
    <col min="9965" max="9965" width="11.42578125" style="10" customWidth="1"/>
    <col min="9966" max="9973" width="12.7109375" style="10" customWidth="1"/>
    <col min="9974" max="9975" width="11.42578125" style="10" customWidth="1"/>
    <col min="9976" max="9985" width="12.7109375" style="10" customWidth="1"/>
    <col min="9986" max="9987" width="11.42578125" style="10" customWidth="1"/>
    <col min="9988" max="9996" width="12.7109375" style="10" customWidth="1"/>
    <col min="9997" max="9997" width="14.85546875" style="10" customWidth="1"/>
    <col min="9998" max="9998" width="17.85546875" style="10" customWidth="1"/>
    <col min="9999" max="9999" width="17.28515625" style="10" customWidth="1"/>
    <col min="10000" max="10031" width="12.7109375" style="10" customWidth="1"/>
    <col min="10032" max="10192" width="11.42578125" style="10"/>
    <col min="10193" max="10193" width="25.7109375" style="10" customWidth="1"/>
    <col min="10194" max="10196" width="12.7109375" style="10" customWidth="1"/>
    <col min="10197" max="10198" width="11.42578125" style="10" customWidth="1"/>
    <col min="10199" max="10199" width="12.7109375" style="10" customWidth="1"/>
    <col min="10200" max="10204" width="11.42578125" style="10" customWidth="1"/>
    <col min="10205" max="10207" width="12.7109375" style="10" customWidth="1"/>
    <col min="10208" max="10208" width="17.140625" style="10" customWidth="1"/>
    <col min="10209" max="10211" width="12.7109375" style="10" customWidth="1"/>
    <col min="10212" max="10213" width="11.42578125" style="10" customWidth="1"/>
    <col min="10214" max="10214" width="12.7109375" style="10" customWidth="1"/>
    <col min="10215" max="10215" width="11.42578125" style="10" customWidth="1"/>
    <col min="10216" max="10220" width="12.7109375" style="10" customWidth="1"/>
    <col min="10221" max="10221" width="11.42578125" style="10" customWidth="1"/>
    <col min="10222" max="10229" width="12.7109375" style="10" customWidth="1"/>
    <col min="10230" max="10231" width="11.42578125" style="10" customWidth="1"/>
    <col min="10232" max="10241" width="12.7109375" style="10" customWidth="1"/>
    <col min="10242" max="10243" width="11.42578125" style="10" customWidth="1"/>
    <col min="10244" max="10252" width="12.7109375" style="10" customWidth="1"/>
    <col min="10253" max="10253" width="14.85546875" style="10" customWidth="1"/>
    <col min="10254" max="10254" width="17.85546875" style="10" customWidth="1"/>
    <col min="10255" max="10255" width="17.28515625" style="10" customWidth="1"/>
    <col min="10256" max="10287" width="12.7109375" style="10" customWidth="1"/>
    <col min="10288" max="10448" width="11.42578125" style="10"/>
    <col min="10449" max="10449" width="25.7109375" style="10" customWidth="1"/>
    <col min="10450" max="10452" width="12.7109375" style="10" customWidth="1"/>
    <col min="10453" max="10454" width="11.42578125" style="10" customWidth="1"/>
    <col min="10455" max="10455" width="12.7109375" style="10" customWidth="1"/>
    <col min="10456" max="10460" width="11.42578125" style="10" customWidth="1"/>
    <col min="10461" max="10463" width="12.7109375" style="10" customWidth="1"/>
    <col min="10464" max="10464" width="17.140625" style="10" customWidth="1"/>
    <col min="10465" max="10467" width="12.7109375" style="10" customWidth="1"/>
    <col min="10468" max="10469" width="11.42578125" style="10" customWidth="1"/>
    <col min="10470" max="10470" width="12.7109375" style="10" customWidth="1"/>
    <col min="10471" max="10471" width="11.42578125" style="10" customWidth="1"/>
    <col min="10472" max="10476" width="12.7109375" style="10" customWidth="1"/>
    <col min="10477" max="10477" width="11.42578125" style="10" customWidth="1"/>
    <col min="10478" max="10485" width="12.7109375" style="10" customWidth="1"/>
    <col min="10486" max="10487" width="11.42578125" style="10" customWidth="1"/>
    <col min="10488" max="10497" width="12.7109375" style="10" customWidth="1"/>
    <col min="10498" max="10499" width="11.42578125" style="10" customWidth="1"/>
    <col min="10500" max="10508" width="12.7109375" style="10" customWidth="1"/>
    <col min="10509" max="10509" width="14.85546875" style="10" customWidth="1"/>
    <col min="10510" max="10510" width="17.85546875" style="10" customWidth="1"/>
    <col min="10511" max="10511" width="17.28515625" style="10" customWidth="1"/>
    <col min="10512" max="10543" width="12.7109375" style="10" customWidth="1"/>
    <col min="10544" max="10704" width="11.42578125" style="10"/>
    <col min="10705" max="10705" width="25.7109375" style="10" customWidth="1"/>
    <col min="10706" max="10708" width="12.7109375" style="10" customWidth="1"/>
    <col min="10709" max="10710" width="11.42578125" style="10" customWidth="1"/>
    <col min="10711" max="10711" width="12.7109375" style="10" customWidth="1"/>
    <col min="10712" max="10716" width="11.42578125" style="10" customWidth="1"/>
    <col min="10717" max="10719" width="12.7109375" style="10" customWidth="1"/>
    <col min="10720" max="10720" width="17.140625" style="10" customWidth="1"/>
    <col min="10721" max="10723" width="12.7109375" style="10" customWidth="1"/>
    <col min="10724" max="10725" width="11.42578125" style="10" customWidth="1"/>
    <col min="10726" max="10726" width="12.7109375" style="10" customWidth="1"/>
    <col min="10727" max="10727" width="11.42578125" style="10" customWidth="1"/>
    <col min="10728" max="10732" width="12.7109375" style="10" customWidth="1"/>
    <col min="10733" max="10733" width="11.42578125" style="10" customWidth="1"/>
    <col min="10734" max="10741" width="12.7109375" style="10" customWidth="1"/>
    <col min="10742" max="10743" width="11.42578125" style="10" customWidth="1"/>
    <col min="10744" max="10753" width="12.7109375" style="10" customWidth="1"/>
    <col min="10754" max="10755" width="11.42578125" style="10" customWidth="1"/>
    <col min="10756" max="10764" width="12.7109375" style="10" customWidth="1"/>
    <col min="10765" max="10765" width="14.85546875" style="10" customWidth="1"/>
    <col min="10766" max="10766" width="17.85546875" style="10" customWidth="1"/>
    <col min="10767" max="10767" width="17.28515625" style="10" customWidth="1"/>
    <col min="10768" max="10799" width="12.7109375" style="10" customWidth="1"/>
    <col min="10800" max="10960" width="11.42578125" style="10"/>
    <col min="10961" max="10961" width="25.7109375" style="10" customWidth="1"/>
    <col min="10962" max="10964" width="12.7109375" style="10" customWidth="1"/>
    <col min="10965" max="10966" width="11.42578125" style="10" customWidth="1"/>
    <col min="10967" max="10967" width="12.7109375" style="10" customWidth="1"/>
    <col min="10968" max="10972" width="11.42578125" style="10" customWidth="1"/>
    <col min="10973" max="10975" width="12.7109375" style="10" customWidth="1"/>
    <col min="10976" max="10976" width="17.140625" style="10" customWidth="1"/>
    <col min="10977" max="10979" width="12.7109375" style="10" customWidth="1"/>
    <col min="10980" max="10981" width="11.42578125" style="10" customWidth="1"/>
    <col min="10982" max="10982" width="12.7109375" style="10" customWidth="1"/>
    <col min="10983" max="10983" width="11.42578125" style="10" customWidth="1"/>
    <col min="10984" max="10988" width="12.7109375" style="10" customWidth="1"/>
    <col min="10989" max="10989" width="11.42578125" style="10" customWidth="1"/>
    <col min="10990" max="10997" width="12.7109375" style="10" customWidth="1"/>
    <col min="10998" max="10999" width="11.42578125" style="10" customWidth="1"/>
    <col min="11000" max="11009" width="12.7109375" style="10" customWidth="1"/>
    <col min="11010" max="11011" width="11.42578125" style="10" customWidth="1"/>
    <col min="11012" max="11020" width="12.7109375" style="10" customWidth="1"/>
    <col min="11021" max="11021" width="14.85546875" style="10" customWidth="1"/>
    <col min="11022" max="11022" width="17.85546875" style="10" customWidth="1"/>
    <col min="11023" max="11023" width="17.28515625" style="10" customWidth="1"/>
    <col min="11024" max="11055" width="12.7109375" style="10" customWidth="1"/>
    <col min="11056" max="11216" width="11.42578125" style="10"/>
    <col min="11217" max="11217" width="25.7109375" style="10" customWidth="1"/>
    <col min="11218" max="11220" width="12.7109375" style="10" customWidth="1"/>
    <col min="11221" max="11222" width="11.42578125" style="10" customWidth="1"/>
    <col min="11223" max="11223" width="12.7109375" style="10" customWidth="1"/>
    <col min="11224" max="11228" width="11.42578125" style="10" customWidth="1"/>
    <col min="11229" max="11231" width="12.7109375" style="10" customWidth="1"/>
    <col min="11232" max="11232" width="17.140625" style="10" customWidth="1"/>
    <col min="11233" max="11235" width="12.7109375" style="10" customWidth="1"/>
    <col min="11236" max="11237" width="11.42578125" style="10" customWidth="1"/>
    <col min="11238" max="11238" width="12.7109375" style="10" customWidth="1"/>
    <col min="11239" max="11239" width="11.42578125" style="10" customWidth="1"/>
    <col min="11240" max="11244" width="12.7109375" style="10" customWidth="1"/>
    <col min="11245" max="11245" width="11.42578125" style="10" customWidth="1"/>
    <col min="11246" max="11253" width="12.7109375" style="10" customWidth="1"/>
    <col min="11254" max="11255" width="11.42578125" style="10" customWidth="1"/>
    <col min="11256" max="11265" width="12.7109375" style="10" customWidth="1"/>
    <col min="11266" max="11267" width="11.42578125" style="10" customWidth="1"/>
    <col min="11268" max="11276" width="12.7109375" style="10" customWidth="1"/>
    <col min="11277" max="11277" width="14.85546875" style="10" customWidth="1"/>
    <col min="11278" max="11278" width="17.85546875" style="10" customWidth="1"/>
    <col min="11279" max="11279" width="17.28515625" style="10" customWidth="1"/>
    <col min="11280" max="11311" width="12.7109375" style="10" customWidth="1"/>
    <col min="11312" max="11472" width="11.42578125" style="10"/>
    <col min="11473" max="11473" width="25.7109375" style="10" customWidth="1"/>
    <col min="11474" max="11476" width="12.7109375" style="10" customWidth="1"/>
    <col min="11477" max="11478" width="11.42578125" style="10" customWidth="1"/>
    <col min="11479" max="11479" width="12.7109375" style="10" customWidth="1"/>
    <col min="11480" max="11484" width="11.42578125" style="10" customWidth="1"/>
    <col min="11485" max="11487" width="12.7109375" style="10" customWidth="1"/>
    <col min="11488" max="11488" width="17.140625" style="10" customWidth="1"/>
    <col min="11489" max="11491" width="12.7109375" style="10" customWidth="1"/>
    <col min="11492" max="11493" width="11.42578125" style="10" customWidth="1"/>
    <col min="11494" max="11494" width="12.7109375" style="10" customWidth="1"/>
    <col min="11495" max="11495" width="11.42578125" style="10" customWidth="1"/>
    <col min="11496" max="11500" width="12.7109375" style="10" customWidth="1"/>
    <col min="11501" max="11501" width="11.42578125" style="10" customWidth="1"/>
    <col min="11502" max="11509" width="12.7109375" style="10" customWidth="1"/>
    <col min="11510" max="11511" width="11.42578125" style="10" customWidth="1"/>
    <col min="11512" max="11521" width="12.7109375" style="10" customWidth="1"/>
    <col min="11522" max="11523" width="11.42578125" style="10" customWidth="1"/>
    <col min="11524" max="11532" width="12.7109375" style="10" customWidth="1"/>
    <col min="11533" max="11533" width="14.85546875" style="10" customWidth="1"/>
    <col min="11534" max="11534" width="17.85546875" style="10" customWidth="1"/>
    <col min="11535" max="11535" width="17.28515625" style="10" customWidth="1"/>
    <col min="11536" max="11567" width="12.7109375" style="10" customWidth="1"/>
    <col min="11568" max="11728" width="11.42578125" style="10"/>
    <col min="11729" max="11729" width="25.7109375" style="10" customWidth="1"/>
    <col min="11730" max="11732" width="12.7109375" style="10" customWidth="1"/>
    <col min="11733" max="11734" width="11.42578125" style="10" customWidth="1"/>
    <col min="11735" max="11735" width="12.7109375" style="10" customWidth="1"/>
    <col min="11736" max="11740" width="11.42578125" style="10" customWidth="1"/>
    <col min="11741" max="11743" width="12.7109375" style="10" customWidth="1"/>
    <col min="11744" max="11744" width="17.140625" style="10" customWidth="1"/>
    <col min="11745" max="11747" width="12.7109375" style="10" customWidth="1"/>
    <col min="11748" max="11749" width="11.42578125" style="10" customWidth="1"/>
    <col min="11750" max="11750" width="12.7109375" style="10" customWidth="1"/>
    <col min="11751" max="11751" width="11.42578125" style="10" customWidth="1"/>
    <col min="11752" max="11756" width="12.7109375" style="10" customWidth="1"/>
    <col min="11757" max="11757" width="11.42578125" style="10" customWidth="1"/>
    <col min="11758" max="11765" width="12.7109375" style="10" customWidth="1"/>
    <col min="11766" max="11767" width="11.42578125" style="10" customWidth="1"/>
    <col min="11768" max="11777" width="12.7109375" style="10" customWidth="1"/>
    <col min="11778" max="11779" width="11.42578125" style="10" customWidth="1"/>
    <col min="11780" max="11788" width="12.7109375" style="10" customWidth="1"/>
    <col min="11789" max="11789" width="14.85546875" style="10" customWidth="1"/>
    <col min="11790" max="11790" width="17.85546875" style="10" customWidth="1"/>
    <col min="11791" max="11791" width="17.28515625" style="10" customWidth="1"/>
    <col min="11792" max="11823" width="12.7109375" style="10" customWidth="1"/>
    <col min="11824" max="11984" width="11.42578125" style="10"/>
    <col min="11985" max="11985" width="25.7109375" style="10" customWidth="1"/>
    <col min="11986" max="11988" width="12.7109375" style="10" customWidth="1"/>
    <col min="11989" max="11990" width="11.42578125" style="10" customWidth="1"/>
    <col min="11991" max="11991" width="12.7109375" style="10" customWidth="1"/>
    <col min="11992" max="11996" width="11.42578125" style="10" customWidth="1"/>
    <col min="11997" max="11999" width="12.7109375" style="10" customWidth="1"/>
    <col min="12000" max="12000" width="17.140625" style="10" customWidth="1"/>
    <col min="12001" max="12003" width="12.7109375" style="10" customWidth="1"/>
    <col min="12004" max="12005" width="11.42578125" style="10" customWidth="1"/>
    <col min="12006" max="12006" width="12.7109375" style="10" customWidth="1"/>
    <col min="12007" max="12007" width="11.42578125" style="10" customWidth="1"/>
    <col min="12008" max="12012" width="12.7109375" style="10" customWidth="1"/>
    <col min="12013" max="12013" width="11.42578125" style="10" customWidth="1"/>
    <col min="12014" max="12021" width="12.7109375" style="10" customWidth="1"/>
    <col min="12022" max="12023" width="11.42578125" style="10" customWidth="1"/>
    <col min="12024" max="12033" width="12.7109375" style="10" customWidth="1"/>
    <col min="12034" max="12035" width="11.42578125" style="10" customWidth="1"/>
    <col min="12036" max="12044" width="12.7109375" style="10" customWidth="1"/>
    <col min="12045" max="12045" width="14.85546875" style="10" customWidth="1"/>
    <col min="12046" max="12046" width="17.85546875" style="10" customWidth="1"/>
    <col min="12047" max="12047" width="17.28515625" style="10" customWidth="1"/>
    <col min="12048" max="12079" width="12.7109375" style="10" customWidth="1"/>
    <col min="12080" max="12240" width="11.42578125" style="10"/>
    <col min="12241" max="12241" width="25.7109375" style="10" customWidth="1"/>
    <col min="12242" max="12244" width="12.7109375" style="10" customWidth="1"/>
    <col min="12245" max="12246" width="11.42578125" style="10" customWidth="1"/>
    <col min="12247" max="12247" width="12.7109375" style="10" customWidth="1"/>
    <col min="12248" max="12252" width="11.42578125" style="10" customWidth="1"/>
    <col min="12253" max="12255" width="12.7109375" style="10" customWidth="1"/>
    <col min="12256" max="12256" width="17.140625" style="10" customWidth="1"/>
    <col min="12257" max="12259" width="12.7109375" style="10" customWidth="1"/>
    <col min="12260" max="12261" width="11.42578125" style="10" customWidth="1"/>
    <col min="12262" max="12262" width="12.7109375" style="10" customWidth="1"/>
    <col min="12263" max="12263" width="11.42578125" style="10" customWidth="1"/>
    <col min="12264" max="12268" width="12.7109375" style="10" customWidth="1"/>
    <col min="12269" max="12269" width="11.42578125" style="10" customWidth="1"/>
    <col min="12270" max="12277" width="12.7109375" style="10" customWidth="1"/>
    <col min="12278" max="12279" width="11.42578125" style="10" customWidth="1"/>
    <col min="12280" max="12289" width="12.7109375" style="10" customWidth="1"/>
    <col min="12290" max="12291" width="11.42578125" style="10" customWidth="1"/>
    <col min="12292" max="12300" width="12.7109375" style="10" customWidth="1"/>
    <col min="12301" max="12301" width="14.85546875" style="10" customWidth="1"/>
    <col min="12302" max="12302" width="17.85546875" style="10" customWidth="1"/>
    <col min="12303" max="12303" width="17.28515625" style="10" customWidth="1"/>
    <col min="12304" max="12335" width="12.7109375" style="10" customWidth="1"/>
    <col min="12336" max="12496" width="11.42578125" style="10"/>
    <col min="12497" max="12497" width="25.7109375" style="10" customWidth="1"/>
    <col min="12498" max="12500" width="12.7109375" style="10" customWidth="1"/>
    <col min="12501" max="12502" width="11.42578125" style="10" customWidth="1"/>
    <col min="12503" max="12503" width="12.7109375" style="10" customWidth="1"/>
    <col min="12504" max="12508" width="11.42578125" style="10" customWidth="1"/>
    <col min="12509" max="12511" width="12.7109375" style="10" customWidth="1"/>
    <col min="12512" max="12512" width="17.140625" style="10" customWidth="1"/>
    <col min="12513" max="12515" width="12.7109375" style="10" customWidth="1"/>
    <col min="12516" max="12517" width="11.42578125" style="10" customWidth="1"/>
    <col min="12518" max="12518" width="12.7109375" style="10" customWidth="1"/>
    <col min="12519" max="12519" width="11.42578125" style="10" customWidth="1"/>
    <col min="12520" max="12524" width="12.7109375" style="10" customWidth="1"/>
    <col min="12525" max="12525" width="11.42578125" style="10" customWidth="1"/>
    <col min="12526" max="12533" width="12.7109375" style="10" customWidth="1"/>
    <col min="12534" max="12535" width="11.42578125" style="10" customWidth="1"/>
    <col min="12536" max="12545" width="12.7109375" style="10" customWidth="1"/>
    <col min="12546" max="12547" width="11.42578125" style="10" customWidth="1"/>
    <col min="12548" max="12556" width="12.7109375" style="10" customWidth="1"/>
    <col min="12557" max="12557" width="14.85546875" style="10" customWidth="1"/>
    <col min="12558" max="12558" width="17.85546875" style="10" customWidth="1"/>
    <col min="12559" max="12559" width="17.28515625" style="10" customWidth="1"/>
    <col min="12560" max="12591" width="12.7109375" style="10" customWidth="1"/>
    <col min="12592" max="12752" width="11.42578125" style="10"/>
    <col min="12753" max="12753" width="25.7109375" style="10" customWidth="1"/>
    <col min="12754" max="12756" width="12.7109375" style="10" customWidth="1"/>
    <col min="12757" max="12758" width="11.42578125" style="10" customWidth="1"/>
    <col min="12759" max="12759" width="12.7109375" style="10" customWidth="1"/>
    <col min="12760" max="12764" width="11.42578125" style="10" customWidth="1"/>
    <col min="12765" max="12767" width="12.7109375" style="10" customWidth="1"/>
    <col min="12768" max="12768" width="17.140625" style="10" customWidth="1"/>
    <col min="12769" max="12771" width="12.7109375" style="10" customWidth="1"/>
    <col min="12772" max="12773" width="11.42578125" style="10" customWidth="1"/>
    <col min="12774" max="12774" width="12.7109375" style="10" customWidth="1"/>
    <col min="12775" max="12775" width="11.42578125" style="10" customWidth="1"/>
    <col min="12776" max="12780" width="12.7109375" style="10" customWidth="1"/>
    <col min="12781" max="12781" width="11.42578125" style="10" customWidth="1"/>
    <col min="12782" max="12789" width="12.7109375" style="10" customWidth="1"/>
    <col min="12790" max="12791" width="11.42578125" style="10" customWidth="1"/>
    <col min="12792" max="12801" width="12.7109375" style="10" customWidth="1"/>
    <col min="12802" max="12803" width="11.42578125" style="10" customWidth="1"/>
    <col min="12804" max="12812" width="12.7109375" style="10" customWidth="1"/>
    <col min="12813" max="12813" width="14.85546875" style="10" customWidth="1"/>
    <col min="12814" max="12814" width="17.85546875" style="10" customWidth="1"/>
    <col min="12815" max="12815" width="17.28515625" style="10" customWidth="1"/>
    <col min="12816" max="12847" width="12.7109375" style="10" customWidth="1"/>
    <col min="12848" max="13008" width="11.42578125" style="10"/>
    <col min="13009" max="13009" width="25.7109375" style="10" customWidth="1"/>
    <col min="13010" max="13012" width="12.7109375" style="10" customWidth="1"/>
    <col min="13013" max="13014" width="11.42578125" style="10" customWidth="1"/>
    <col min="13015" max="13015" width="12.7109375" style="10" customWidth="1"/>
    <col min="13016" max="13020" width="11.42578125" style="10" customWidth="1"/>
    <col min="13021" max="13023" width="12.7109375" style="10" customWidth="1"/>
    <col min="13024" max="13024" width="17.140625" style="10" customWidth="1"/>
    <col min="13025" max="13027" width="12.7109375" style="10" customWidth="1"/>
    <col min="13028" max="13029" width="11.42578125" style="10" customWidth="1"/>
    <col min="13030" max="13030" width="12.7109375" style="10" customWidth="1"/>
    <col min="13031" max="13031" width="11.42578125" style="10" customWidth="1"/>
    <col min="13032" max="13036" width="12.7109375" style="10" customWidth="1"/>
    <col min="13037" max="13037" width="11.42578125" style="10" customWidth="1"/>
    <col min="13038" max="13045" width="12.7109375" style="10" customWidth="1"/>
    <col min="13046" max="13047" width="11.42578125" style="10" customWidth="1"/>
    <col min="13048" max="13057" width="12.7109375" style="10" customWidth="1"/>
    <col min="13058" max="13059" width="11.42578125" style="10" customWidth="1"/>
    <col min="13060" max="13068" width="12.7109375" style="10" customWidth="1"/>
    <col min="13069" max="13069" width="14.85546875" style="10" customWidth="1"/>
    <col min="13070" max="13070" width="17.85546875" style="10" customWidth="1"/>
    <col min="13071" max="13071" width="17.28515625" style="10" customWidth="1"/>
    <col min="13072" max="13103" width="12.7109375" style="10" customWidth="1"/>
    <col min="13104" max="13264" width="11.42578125" style="10"/>
    <col min="13265" max="13265" width="25.7109375" style="10" customWidth="1"/>
    <col min="13266" max="13268" width="12.7109375" style="10" customWidth="1"/>
    <col min="13269" max="13270" width="11.42578125" style="10" customWidth="1"/>
    <col min="13271" max="13271" width="12.7109375" style="10" customWidth="1"/>
    <col min="13272" max="13276" width="11.42578125" style="10" customWidth="1"/>
    <col min="13277" max="13279" width="12.7109375" style="10" customWidth="1"/>
    <col min="13280" max="13280" width="17.140625" style="10" customWidth="1"/>
    <col min="13281" max="13283" width="12.7109375" style="10" customWidth="1"/>
    <col min="13284" max="13285" width="11.42578125" style="10" customWidth="1"/>
    <col min="13286" max="13286" width="12.7109375" style="10" customWidth="1"/>
    <col min="13287" max="13287" width="11.42578125" style="10" customWidth="1"/>
    <col min="13288" max="13292" width="12.7109375" style="10" customWidth="1"/>
    <col min="13293" max="13293" width="11.42578125" style="10" customWidth="1"/>
    <col min="13294" max="13301" width="12.7109375" style="10" customWidth="1"/>
    <col min="13302" max="13303" width="11.42578125" style="10" customWidth="1"/>
    <col min="13304" max="13313" width="12.7109375" style="10" customWidth="1"/>
    <col min="13314" max="13315" width="11.42578125" style="10" customWidth="1"/>
    <col min="13316" max="13324" width="12.7109375" style="10" customWidth="1"/>
    <col min="13325" max="13325" width="14.85546875" style="10" customWidth="1"/>
    <col min="13326" max="13326" width="17.85546875" style="10" customWidth="1"/>
    <col min="13327" max="13327" width="17.28515625" style="10" customWidth="1"/>
    <col min="13328" max="13359" width="12.7109375" style="10" customWidth="1"/>
    <col min="13360" max="13520" width="11.42578125" style="10"/>
    <col min="13521" max="13521" width="25.7109375" style="10" customWidth="1"/>
    <col min="13522" max="13524" width="12.7109375" style="10" customWidth="1"/>
    <col min="13525" max="13526" width="11.42578125" style="10" customWidth="1"/>
    <col min="13527" max="13527" width="12.7109375" style="10" customWidth="1"/>
    <col min="13528" max="13532" width="11.42578125" style="10" customWidth="1"/>
    <col min="13533" max="13535" width="12.7109375" style="10" customWidth="1"/>
    <col min="13536" max="13536" width="17.140625" style="10" customWidth="1"/>
    <col min="13537" max="13539" width="12.7109375" style="10" customWidth="1"/>
    <col min="13540" max="13541" width="11.42578125" style="10" customWidth="1"/>
    <col min="13542" max="13542" width="12.7109375" style="10" customWidth="1"/>
    <col min="13543" max="13543" width="11.42578125" style="10" customWidth="1"/>
    <col min="13544" max="13548" width="12.7109375" style="10" customWidth="1"/>
    <col min="13549" max="13549" width="11.42578125" style="10" customWidth="1"/>
    <col min="13550" max="13557" width="12.7109375" style="10" customWidth="1"/>
    <col min="13558" max="13559" width="11.42578125" style="10" customWidth="1"/>
    <col min="13560" max="13569" width="12.7109375" style="10" customWidth="1"/>
    <col min="13570" max="13571" width="11.42578125" style="10" customWidth="1"/>
    <col min="13572" max="13580" width="12.7109375" style="10" customWidth="1"/>
    <col min="13581" max="13581" width="14.85546875" style="10" customWidth="1"/>
    <col min="13582" max="13582" width="17.85546875" style="10" customWidth="1"/>
    <col min="13583" max="13583" width="17.28515625" style="10" customWidth="1"/>
    <col min="13584" max="13615" width="12.7109375" style="10" customWidth="1"/>
    <col min="13616" max="13776" width="11.42578125" style="10"/>
    <col min="13777" max="13777" width="25.7109375" style="10" customWidth="1"/>
    <col min="13778" max="13780" width="12.7109375" style="10" customWidth="1"/>
    <col min="13781" max="13782" width="11.42578125" style="10" customWidth="1"/>
    <col min="13783" max="13783" width="12.7109375" style="10" customWidth="1"/>
    <col min="13784" max="13788" width="11.42578125" style="10" customWidth="1"/>
    <col min="13789" max="13791" width="12.7109375" style="10" customWidth="1"/>
    <col min="13792" max="13792" width="17.140625" style="10" customWidth="1"/>
    <col min="13793" max="13795" width="12.7109375" style="10" customWidth="1"/>
    <col min="13796" max="13797" width="11.42578125" style="10" customWidth="1"/>
    <col min="13798" max="13798" width="12.7109375" style="10" customWidth="1"/>
    <col min="13799" max="13799" width="11.42578125" style="10" customWidth="1"/>
    <col min="13800" max="13804" width="12.7109375" style="10" customWidth="1"/>
    <col min="13805" max="13805" width="11.42578125" style="10" customWidth="1"/>
    <col min="13806" max="13813" width="12.7109375" style="10" customWidth="1"/>
    <col min="13814" max="13815" width="11.42578125" style="10" customWidth="1"/>
    <col min="13816" max="13825" width="12.7109375" style="10" customWidth="1"/>
    <col min="13826" max="13827" width="11.42578125" style="10" customWidth="1"/>
    <col min="13828" max="13836" width="12.7109375" style="10" customWidth="1"/>
    <col min="13837" max="13837" width="14.85546875" style="10" customWidth="1"/>
    <col min="13838" max="13838" width="17.85546875" style="10" customWidth="1"/>
    <col min="13839" max="13839" width="17.28515625" style="10" customWidth="1"/>
    <col min="13840" max="13871" width="12.7109375" style="10" customWidth="1"/>
    <col min="13872" max="14032" width="11.42578125" style="10"/>
    <col min="14033" max="14033" width="25.7109375" style="10" customWidth="1"/>
    <col min="14034" max="14036" width="12.7109375" style="10" customWidth="1"/>
    <col min="14037" max="14038" width="11.42578125" style="10" customWidth="1"/>
    <col min="14039" max="14039" width="12.7109375" style="10" customWidth="1"/>
    <col min="14040" max="14044" width="11.42578125" style="10" customWidth="1"/>
    <col min="14045" max="14047" width="12.7109375" style="10" customWidth="1"/>
    <col min="14048" max="14048" width="17.140625" style="10" customWidth="1"/>
    <col min="14049" max="14051" width="12.7109375" style="10" customWidth="1"/>
    <col min="14052" max="14053" width="11.42578125" style="10" customWidth="1"/>
    <col min="14054" max="14054" width="12.7109375" style="10" customWidth="1"/>
    <col min="14055" max="14055" width="11.42578125" style="10" customWidth="1"/>
    <col min="14056" max="14060" width="12.7109375" style="10" customWidth="1"/>
    <col min="14061" max="14061" width="11.42578125" style="10" customWidth="1"/>
    <col min="14062" max="14069" width="12.7109375" style="10" customWidth="1"/>
    <col min="14070" max="14071" width="11.42578125" style="10" customWidth="1"/>
    <col min="14072" max="14081" width="12.7109375" style="10" customWidth="1"/>
    <col min="14082" max="14083" width="11.42578125" style="10" customWidth="1"/>
    <col min="14084" max="14092" width="12.7109375" style="10" customWidth="1"/>
    <col min="14093" max="14093" width="14.85546875" style="10" customWidth="1"/>
    <col min="14094" max="14094" width="17.85546875" style="10" customWidth="1"/>
    <col min="14095" max="14095" width="17.28515625" style="10" customWidth="1"/>
    <col min="14096" max="14127" width="12.7109375" style="10" customWidth="1"/>
    <col min="14128" max="14288" width="11.42578125" style="10"/>
    <col min="14289" max="14289" width="25.7109375" style="10" customWidth="1"/>
    <col min="14290" max="14292" width="12.7109375" style="10" customWidth="1"/>
    <col min="14293" max="14294" width="11.42578125" style="10" customWidth="1"/>
    <col min="14295" max="14295" width="12.7109375" style="10" customWidth="1"/>
    <col min="14296" max="14300" width="11.42578125" style="10" customWidth="1"/>
    <col min="14301" max="14303" width="12.7109375" style="10" customWidth="1"/>
    <col min="14304" max="14304" width="17.140625" style="10" customWidth="1"/>
    <col min="14305" max="14307" width="12.7109375" style="10" customWidth="1"/>
    <col min="14308" max="14309" width="11.42578125" style="10" customWidth="1"/>
    <col min="14310" max="14310" width="12.7109375" style="10" customWidth="1"/>
    <col min="14311" max="14311" width="11.42578125" style="10" customWidth="1"/>
    <col min="14312" max="14316" width="12.7109375" style="10" customWidth="1"/>
    <col min="14317" max="14317" width="11.42578125" style="10" customWidth="1"/>
    <col min="14318" max="14325" width="12.7109375" style="10" customWidth="1"/>
    <col min="14326" max="14327" width="11.42578125" style="10" customWidth="1"/>
    <col min="14328" max="14337" width="12.7109375" style="10" customWidth="1"/>
    <col min="14338" max="14339" width="11.42578125" style="10" customWidth="1"/>
    <col min="14340" max="14348" width="12.7109375" style="10" customWidth="1"/>
    <col min="14349" max="14349" width="14.85546875" style="10" customWidth="1"/>
    <col min="14350" max="14350" width="17.85546875" style="10" customWidth="1"/>
    <col min="14351" max="14351" width="17.28515625" style="10" customWidth="1"/>
    <col min="14352" max="14383" width="12.7109375" style="10" customWidth="1"/>
    <col min="14384" max="14544" width="11.42578125" style="10"/>
    <col min="14545" max="14545" width="25.7109375" style="10" customWidth="1"/>
    <col min="14546" max="14548" width="12.7109375" style="10" customWidth="1"/>
    <col min="14549" max="14550" width="11.42578125" style="10" customWidth="1"/>
    <col min="14551" max="14551" width="12.7109375" style="10" customWidth="1"/>
    <col min="14552" max="14556" width="11.42578125" style="10" customWidth="1"/>
    <col min="14557" max="14559" width="12.7109375" style="10" customWidth="1"/>
    <col min="14560" max="14560" width="17.140625" style="10" customWidth="1"/>
    <col min="14561" max="14563" width="12.7109375" style="10" customWidth="1"/>
    <col min="14564" max="14565" width="11.42578125" style="10" customWidth="1"/>
    <col min="14566" max="14566" width="12.7109375" style="10" customWidth="1"/>
    <col min="14567" max="14567" width="11.42578125" style="10" customWidth="1"/>
    <col min="14568" max="14572" width="12.7109375" style="10" customWidth="1"/>
    <col min="14573" max="14573" width="11.42578125" style="10" customWidth="1"/>
    <col min="14574" max="14581" width="12.7109375" style="10" customWidth="1"/>
    <col min="14582" max="14583" width="11.42578125" style="10" customWidth="1"/>
    <col min="14584" max="14593" width="12.7109375" style="10" customWidth="1"/>
    <col min="14594" max="14595" width="11.42578125" style="10" customWidth="1"/>
    <col min="14596" max="14604" width="12.7109375" style="10" customWidth="1"/>
    <col min="14605" max="14605" width="14.85546875" style="10" customWidth="1"/>
    <col min="14606" max="14606" width="17.85546875" style="10" customWidth="1"/>
    <col min="14607" max="14607" width="17.28515625" style="10" customWidth="1"/>
    <col min="14608" max="14639" width="12.7109375" style="10" customWidth="1"/>
    <col min="14640" max="14800" width="11.42578125" style="10"/>
    <col min="14801" max="14801" width="25.7109375" style="10" customWidth="1"/>
    <col min="14802" max="14804" width="12.7109375" style="10" customWidth="1"/>
    <col min="14805" max="14806" width="11.42578125" style="10" customWidth="1"/>
    <col min="14807" max="14807" width="12.7109375" style="10" customWidth="1"/>
    <col min="14808" max="14812" width="11.42578125" style="10" customWidth="1"/>
    <col min="14813" max="14815" width="12.7109375" style="10" customWidth="1"/>
    <col min="14816" max="14816" width="17.140625" style="10" customWidth="1"/>
    <col min="14817" max="14819" width="12.7109375" style="10" customWidth="1"/>
    <col min="14820" max="14821" width="11.42578125" style="10" customWidth="1"/>
    <col min="14822" max="14822" width="12.7109375" style="10" customWidth="1"/>
    <col min="14823" max="14823" width="11.42578125" style="10" customWidth="1"/>
    <col min="14824" max="14828" width="12.7109375" style="10" customWidth="1"/>
    <col min="14829" max="14829" width="11.42578125" style="10" customWidth="1"/>
    <col min="14830" max="14837" width="12.7109375" style="10" customWidth="1"/>
    <col min="14838" max="14839" width="11.42578125" style="10" customWidth="1"/>
    <col min="14840" max="14849" width="12.7109375" style="10" customWidth="1"/>
    <col min="14850" max="14851" width="11.42578125" style="10" customWidth="1"/>
    <col min="14852" max="14860" width="12.7109375" style="10" customWidth="1"/>
    <col min="14861" max="14861" width="14.85546875" style="10" customWidth="1"/>
    <col min="14862" max="14862" width="17.85546875" style="10" customWidth="1"/>
    <col min="14863" max="14863" width="17.28515625" style="10" customWidth="1"/>
    <col min="14864" max="14895" width="12.7109375" style="10" customWidth="1"/>
    <col min="14896" max="15056" width="11.42578125" style="10"/>
    <col min="15057" max="15057" width="25.7109375" style="10" customWidth="1"/>
    <col min="15058" max="15060" width="12.7109375" style="10" customWidth="1"/>
    <col min="15061" max="15062" width="11.42578125" style="10" customWidth="1"/>
    <col min="15063" max="15063" width="12.7109375" style="10" customWidth="1"/>
    <col min="15064" max="15068" width="11.42578125" style="10" customWidth="1"/>
    <col min="15069" max="15071" width="12.7109375" style="10" customWidth="1"/>
    <col min="15072" max="15072" width="17.140625" style="10" customWidth="1"/>
    <col min="15073" max="15075" width="12.7109375" style="10" customWidth="1"/>
    <col min="15076" max="15077" width="11.42578125" style="10" customWidth="1"/>
    <col min="15078" max="15078" width="12.7109375" style="10" customWidth="1"/>
    <col min="15079" max="15079" width="11.42578125" style="10" customWidth="1"/>
    <col min="15080" max="15084" width="12.7109375" style="10" customWidth="1"/>
    <col min="15085" max="15085" width="11.42578125" style="10" customWidth="1"/>
    <col min="15086" max="15093" width="12.7109375" style="10" customWidth="1"/>
    <col min="15094" max="15095" width="11.42578125" style="10" customWidth="1"/>
    <col min="15096" max="15105" width="12.7109375" style="10" customWidth="1"/>
    <col min="15106" max="15107" width="11.42578125" style="10" customWidth="1"/>
    <col min="15108" max="15116" width="12.7109375" style="10" customWidth="1"/>
    <col min="15117" max="15117" width="14.85546875" style="10" customWidth="1"/>
    <col min="15118" max="15118" width="17.85546875" style="10" customWidth="1"/>
    <col min="15119" max="15119" width="17.28515625" style="10" customWidth="1"/>
    <col min="15120" max="15151" width="12.7109375" style="10" customWidth="1"/>
    <col min="15152" max="15312" width="11.42578125" style="10"/>
    <col min="15313" max="15313" width="25.7109375" style="10" customWidth="1"/>
    <col min="15314" max="15316" width="12.7109375" style="10" customWidth="1"/>
    <col min="15317" max="15318" width="11.42578125" style="10" customWidth="1"/>
    <col min="15319" max="15319" width="12.7109375" style="10" customWidth="1"/>
    <col min="15320" max="15324" width="11.42578125" style="10" customWidth="1"/>
    <col min="15325" max="15327" width="12.7109375" style="10" customWidth="1"/>
    <col min="15328" max="15328" width="17.140625" style="10" customWidth="1"/>
    <col min="15329" max="15331" width="12.7109375" style="10" customWidth="1"/>
    <col min="15332" max="15333" width="11.42578125" style="10" customWidth="1"/>
    <col min="15334" max="15334" width="12.7109375" style="10" customWidth="1"/>
    <col min="15335" max="15335" width="11.42578125" style="10" customWidth="1"/>
    <col min="15336" max="15340" width="12.7109375" style="10" customWidth="1"/>
    <col min="15341" max="15341" width="11.42578125" style="10" customWidth="1"/>
    <col min="15342" max="15349" width="12.7109375" style="10" customWidth="1"/>
    <col min="15350" max="15351" width="11.42578125" style="10" customWidth="1"/>
    <col min="15352" max="15361" width="12.7109375" style="10" customWidth="1"/>
    <col min="15362" max="15363" width="11.42578125" style="10" customWidth="1"/>
    <col min="15364" max="15372" width="12.7109375" style="10" customWidth="1"/>
    <col min="15373" max="15373" width="14.85546875" style="10" customWidth="1"/>
    <col min="15374" max="15374" width="17.85546875" style="10" customWidth="1"/>
    <col min="15375" max="15375" width="17.28515625" style="10" customWidth="1"/>
    <col min="15376" max="15407" width="12.7109375" style="10" customWidth="1"/>
    <col min="15408" max="15568" width="11.42578125" style="10"/>
    <col min="15569" max="15569" width="25.7109375" style="10" customWidth="1"/>
    <col min="15570" max="15572" width="12.7109375" style="10" customWidth="1"/>
    <col min="15573" max="15574" width="11.42578125" style="10" customWidth="1"/>
    <col min="15575" max="15575" width="12.7109375" style="10" customWidth="1"/>
    <col min="15576" max="15580" width="11.42578125" style="10" customWidth="1"/>
    <col min="15581" max="15583" width="12.7109375" style="10" customWidth="1"/>
    <col min="15584" max="15584" width="17.140625" style="10" customWidth="1"/>
    <col min="15585" max="15587" width="12.7109375" style="10" customWidth="1"/>
    <col min="15588" max="15589" width="11.42578125" style="10" customWidth="1"/>
    <col min="15590" max="15590" width="12.7109375" style="10" customWidth="1"/>
    <col min="15591" max="15591" width="11.42578125" style="10" customWidth="1"/>
    <col min="15592" max="15596" width="12.7109375" style="10" customWidth="1"/>
    <col min="15597" max="15597" width="11.42578125" style="10" customWidth="1"/>
    <col min="15598" max="15605" width="12.7109375" style="10" customWidth="1"/>
    <col min="15606" max="15607" width="11.42578125" style="10" customWidth="1"/>
    <col min="15608" max="15617" width="12.7109375" style="10" customWidth="1"/>
    <col min="15618" max="15619" width="11.42578125" style="10" customWidth="1"/>
    <col min="15620" max="15628" width="12.7109375" style="10" customWidth="1"/>
    <col min="15629" max="15629" width="14.85546875" style="10" customWidth="1"/>
    <col min="15630" max="15630" width="17.85546875" style="10" customWidth="1"/>
    <col min="15631" max="15631" width="17.28515625" style="10" customWidth="1"/>
    <col min="15632" max="15663" width="12.7109375" style="10" customWidth="1"/>
    <col min="15664" max="15824" width="11.42578125" style="10"/>
    <col min="15825" max="15825" width="25.7109375" style="10" customWidth="1"/>
    <col min="15826" max="15828" width="12.7109375" style="10" customWidth="1"/>
    <col min="15829" max="15830" width="11.42578125" style="10" customWidth="1"/>
    <col min="15831" max="15831" width="12.7109375" style="10" customWidth="1"/>
    <col min="15832" max="15836" width="11.42578125" style="10" customWidth="1"/>
    <col min="15837" max="15839" width="12.7109375" style="10" customWidth="1"/>
    <col min="15840" max="15840" width="17.140625" style="10" customWidth="1"/>
    <col min="15841" max="15843" width="12.7109375" style="10" customWidth="1"/>
    <col min="15844" max="15845" width="11.42578125" style="10" customWidth="1"/>
    <col min="15846" max="15846" width="12.7109375" style="10" customWidth="1"/>
    <col min="15847" max="15847" width="11.42578125" style="10" customWidth="1"/>
    <col min="15848" max="15852" width="12.7109375" style="10" customWidth="1"/>
    <col min="15853" max="15853" width="11.42578125" style="10" customWidth="1"/>
    <col min="15854" max="15861" width="12.7109375" style="10" customWidth="1"/>
    <col min="15862" max="15863" width="11.42578125" style="10" customWidth="1"/>
    <col min="15864" max="15873" width="12.7109375" style="10" customWidth="1"/>
    <col min="15874" max="15875" width="11.42578125" style="10" customWidth="1"/>
    <col min="15876" max="15884" width="12.7109375" style="10" customWidth="1"/>
    <col min="15885" max="15885" width="14.85546875" style="10" customWidth="1"/>
    <col min="15886" max="15886" width="17.85546875" style="10" customWidth="1"/>
    <col min="15887" max="15887" width="17.28515625" style="10" customWidth="1"/>
    <col min="15888" max="15919" width="12.7109375" style="10" customWidth="1"/>
    <col min="15920" max="16384" width="11.42578125" style="10"/>
  </cols>
  <sheetData>
    <row r="1" spans="1:74" ht="16.5" customHeight="1">
      <c r="A1" s="26"/>
    </row>
    <row r="2" spans="1:74" ht="24" customHeight="1">
      <c r="A2" s="27" t="s">
        <v>316</v>
      </c>
      <c r="B2" s="27"/>
      <c r="C2" s="27"/>
      <c r="D2" s="27"/>
      <c r="E2" s="27"/>
      <c r="G2" s="610" t="s">
        <v>291</v>
      </c>
      <c r="H2" s="610"/>
      <c r="I2" s="610"/>
      <c r="J2" s="610"/>
      <c r="K2" s="610"/>
      <c r="L2" s="610"/>
      <c r="M2" s="610"/>
      <c r="N2" s="610"/>
      <c r="O2" s="610"/>
      <c r="P2" s="610"/>
      <c r="Q2" s="610"/>
      <c r="R2" s="610"/>
      <c r="T2" s="387"/>
      <c r="U2" s="387"/>
      <c r="V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  <c r="AY2" s="387"/>
      <c r="AZ2" s="387"/>
      <c r="BA2" s="387"/>
      <c r="BB2" s="387"/>
      <c r="BC2" s="387"/>
      <c r="BD2" s="387"/>
      <c r="BE2" s="387"/>
      <c r="BF2" s="387"/>
      <c r="BG2" s="387"/>
      <c r="BH2" s="387"/>
      <c r="BI2" s="387"/>
      <c r="BJ2" s="387"/>
      <c r="BK2" s="387"/>
      <c r="BL2" s="387"/>
      <c r="BM2" s="387"/>
      <c r="BN2" s="387"/>
      <c r="BO2" s="387"/>
      <c r="BP2" s="387"/>
      <c r="BQ2" s="387"/>
      <c r="BR2" s="387"/>
      <c r="BS2" s="387"/>
      <c r="BT2" s="387"/>
    </row>
    <row r="3" spans="1:74" ht="16.5" thickBot="1">
      <c r="A3" s="425"/>
      <c r="B3" s="26"/>
      <c r="C3" s="26"/>
      <c r="D3" s="26"/>
      <c r="E3" s="26"/>
      <c r="BD3" s="480"/>
      <c r="BT3" s="9"/>
    </row>
    <row r="4" spans="1:74" ht="41.25" customHeight="1" thickBot="1">
      <c r="A4" s="26"/>
      <c r="B4" s="611" t="s">
        <v>267</v>
      </c>
      <c r="C4" s="612"/>
      <c r="D4" s="612"/>
      <c r="E4" s="612"/>
      <c r="F4" s="612"/>
      <c r="G4" s="612"/>
      <c r="H4" s="612"/>
      <c r="I4" s="612"/>
      <c r="J4" s="612"/>
      <c r="K4" s="612"/>
      <c r="L4" s="612"/>
      <c r="M4" s="612"/>
      <c r="N4" s="612"/>
      <c r="O4" s="612"/>
      <c r="P4" s="612"/>
      <c r="Q4" s="612"/>
      <c r="R4" s="612"/>
      <c r="S4" s="612"/>
      <c r="T4" s="612"/>
      <c r="U4" s="612"/>
      <c r="V4" s="612"/>
      <c r="W4" s="590" t="s">
        <v>268</v>
      </c>
      <c r="X4" s="591"/>
      <c r="Y4" s="592" t="s">
        <v>281</v>
      </c>
      <c r="Z4" s="594" t="s">
        <v>306</v>
      </c>
      <c r="AA4" s="595"/>
      <c r="AB4" s="598" t="s">
        <v>266</v>
      </c>
      <c r="AC4" s="599"/>
      <c r="AD4" s="600"/>
      <c r="AE4" s="433"/>
      <c r="AF4" s="387"/>
      <c r="AG4" s="604" t="s">
        <v>286</v>
      </c>
      <c r="AH4" s="605"/>
      <c r="AI4" s="605"/>
      <c r="AJ4" s="606"/>
      <c r="AK4" s="387"/>
      <c r="AL4" s="574" t="s">
        <v>0</v>
      </c>
      <c r="AM4" s="575"/>
      <c r="AN4" s="575"/>
      <c r="AO4" s="575"/>
      <c r="AP4" s="575"/>
      <c r="AQ4" s="575"/>
      <c r="AR4" s="575"/>
      <c r="AS4" s="576"/>
      <c r="AU4" s="580" t="s">
        <v>298</v>
      </c>
      <c r="AV4" s="581"/>
      <c r="AX4" s="584" t="s">
        <v>30</v>
      </c>
      <c r="AY4" s="585"/>
      <c r="AZ4" s="585"/>
      <c r="BA4" s="585"/>
      <c r="BB4" s="585"/>
      <c r="BC4" s="585"/>
      <c r="BD4" s="585"/>
      <c r="BE4" s="586"/>
      <c r="BG4" s="551" t="s">
        <v>304</v>
      </c>
      <c r="BH4" s="552"/>
      <c r="BI4" s="552"/>
      <c r="BJ4" s="551" t="s">
        <v>305</v>
      </c>
      <c r="BK4" s="552"/>
      <c r="BL4" s="553"/>
      <c r="BN4" s="557" t="s">
        <v>60</v>
      </c>
      <c r="BP4" s="559" t="s">
        <v>269</v>
      </c>
      <c r="BQ4" s="560"/>
      <c r="BR4" s="561"/>
      <c r="BT4" s="565" t="s">
        <v>301</v>
      </c>
    </row>
    <row r="5" spans="1:74" s="12" customFormat="1" ht="36" customHeight="1" thickBot="1">
      <c r="A5" s="28"/>
      <c r="B5" s="567" t="s">
        <v>31</v>
      </c>
      <c r="C5" s="568"/>
      <c r="D5" s="568"/>
      <c r="E5" s="568"/>
      <c r="F5" s="568"/>
      <c r="G5" s="568"/>
      <c r="H5" s="568"/>
      <c r="I5" s="568"/>
      <c r="J5" s="568"/>
      <c r="K5" s="568"/>
      <c r="L5" s="569"/>
      <c r="M5" s="567" t="s">
        <v>8</v>
      </c>
      <c r="N5" s="568"/>
      <c r="O5" s="568"/>
      <c r="P5" s="568"/>
      <c r="Q5" s="568"/>
      <c r="R5" s="568"/>
      <c r="S5" s="532" t="s">
        <v>310</v>
      </c>
      <c r="T5" s="570" t="s">
        <v>9</v>
      </c>
      <c r="U5" s="571"/>
      <c r="V5" s="571"/>
      <c r="W5" s="572" t="s">
        <v>40</v>
      </c>
      <c r="X5" s="573"/>
      <c r="Y5" s="593"/>
      <c r="Z5" s="596"/>
      <c r="AA5" s="597"/>
      <c r="AB5" s="601"/>
      <c r="AC5" s="602"/>
      <c r="AD5" s="603"/>
      <c r="AE5" s="434"/>
      <c r="AF5" s="387"/>
      <c r="AG5" s="607"/>
      <c r="AH5" s="608"/>
      <c r="AI5" s="608"/>
      <c r="AJ5" s="609"/>
      <c r="AK5" s="387"/>
      <c r="AL5" s="577"/>
      <c r="AM5" s="578"/>
      <c r="AN5" s="578"/>
      <c r="AO5" s="578"/>
      <c r="AP5" s="578"/>
      <c r="AQ5" s="578"/>
      <c r="AR5" s="578"/>
      <c r="AS5" s="579"/>
      <c r="AU5" s="582"/>
      <c r="AV5" s="583"/>
      <c r="AX5" s="587"/>
      <c r="AY5" s="588"/>
      <c r="AZ5" s="588"/>
      <c r="BA5" s="588"/>
      <c r="BB5" s="588"/>
      <c r="BC5" s="588"/>
      <c r="BD5" s="588"/>
      <c r="BE5" s="589"/>
      <c r="BG5" s="554"/>
      <c r="BH5" s="555"/>
      <c r="BI5" s="555"/>
      <c r="BJ5" s="554"/>
      <c r="BK5" s="555"/>
      <c r="BL5" s="556"/>
      <c r="BN5" s="558"/>
      <c r="BP5" s="562"/>
      <c r="BQ5" s="563"/>
      <c r="BR5" s="564"/>
      <c r="BS5" s="36"/>
      <c r="BT5" s="566"/>
    </row>
    <row r="6" spans="1:74" s="14" customFormat="1" ht="51" customHeight="1" thickBot="1">
      <c r="A6" s="472" t="s">
        <v>1</v>
      </c>
      <c r="B6" s="420" t="s">
        <v>292</v>
      </c>
      <c r="C6" s="421" t="s">
        <v>270</v>
      </c>
      <c r="D6" s="421" t="s">
        <v>271</v>
      </c>
      <c r="E6" s="422" t="s">
        <v>265</v>
      </c>
      <c r="F6" s="420" t="s">
        <v>272</v>
      </c>
      <c r="G6" s="421" t="s">
        <v>293</v>
      </c>
      <c r="H6" s="421" t="s">
        <v>11</v>
      </c>
      <c r="I6" s="421" t="s">
        <v>12</v>
      </c>
      <c r="J6" s="421" t="s">
        <v>13</v>
      </c>
      <c r="K6" s="421" t="s">
        <v>14</v>
      </c>
      <c r="L6" s="435" t="s">
        <v>273</v>
      </c>
      <c r="M6" s="491" t="s">
        <v>231</v>
      </c>
      <c r="N6" s="420" t="s">
        <v>272</v>
      </c>
      <c r="O6" s="421" t="s">
        <v>16</v>
      </c>
      <c r="P6" s="422" t="s">
        <v>17</v>
      </c>
      <c r="Q6" s="421" t="s">
        <v>80</v>
      </c>
      <c r="R6" s="422" t="s">
        <v>81</v>
      </c>
      <c r="S6" s="436" t="s">
        <v>311</v>
      </c>
      <c r="T6" s="420" t="s">
        <v>18</v>
      </c>
      <c r="U6" s="421" t="s">
        <v>19</v>
      </c>
      <c r="V6" s="421" t="s">
        <v>279</v>
      </c>
      <c r="W6" s="389" t="s">
        <v>232</v>
      </c>
      <c r="X6" s="390" t="s">
        <v>272</v>
      </c>
      <c r="Y6" s="431" t="s">
        <v>282</v>
      </c>
      <c r="Z6" s="389" t="s">
        <v>232</v>
      </c>
      <c r="AA6" s="390" t="s">
        <v>258</v>
      </c>
      <c r="AB6" s="420" t="s">
        <v>284</v>
      </c>
      <c r="AC6" s="436" t="s">
        <v>290</v>
      </c>
      <c r="AD6" s="435" t="s">
        <v>258</v>
      </c>
      <c r="AE6" s="41"/>
      <c r="AF6" s="387"/>
      <c r="AG6" s="389" t="s">
        <v>62</v>
      </c>
      <c r="AH6" s="389" t="s">
        <v>287</v>
      </c>
      <c r="AI6" s="389" t="s">
        <v>288</v>
      </c>
      <c r="AJ6" s="444" t="s">
        <v>289</v>
      </c>
      <c r="AK6" s="387"/>
      <c r="AL6" s="4" t="s">
        <v>274</v>
      </c>
      <c r="AM6" s="6" t="s">
        <v>272</v>
      </c>
      <c r="AN6" s="6" t="s">
        <v>275</v>
      </c>
      <c r="AO6" s="6" t="s">
        <v>312</v>
      </c>
      <c r="AP6" s="6" t="s">
        <v>272</v>
      </c>
      <c r="AQ6" s="6" t="s">
        <v>275</v>
      </c>
      <c r="AR6" s="6" t="s">
        <v>313</v>
      </c>
      <c r="AS6" s="5" t="s">
        <v>319</v>
      </c>
      <c r="AU6" s="264" t="s">
        <v>302</v>
      </c>
      <c r="AV6" s="264" t="s">
        <v>303</v>
      </c>
      <c r="AX6" s="391" t="s">
        <v>276</v>
      </c>
      <c r="AY6" s="392" t="s">
        <v>23</v>
      </c>
      <c r="AZ6" s="392" t="s">
        <v>24</v>
      </c>
      <c r="BA6" s="393" t="s">
        <v>283</v>
      </c>
      <c r="BB6" s="514" t="s">
        <v>277</v>
      </c>
      <c r="BC6" s="392" t="s">
        <v>25</v>
      </c>
      <c r="BD6" s="392" t="s">
        <v>24</v>
      </c>
      <c r="BE6" s="393" t="s">
        <v>283</v>
      </c>
      <c r="BG6" s="4" t="s">
        <v>274</v>
      </c>
      <c r="BH6" s="6" t="s">
        <v>272</v>
      </c>
      <c r="BI6" s="6" t="s">
        <v>275</v>
      </c>
      <c r="BJ6" s="4" t="s">
        <v>274</v>
      </c>
      <c r="BK6" s="6" t="s">
        <v>272</v>
      </c>
      <c r="BL6" s="5" t="s">
        <v>275</v>
      </c>
      <c r="BN6" s="264" t="s">
        <v>61</v>
      </c>
      <c r="BP6" s="389" t="s">
        <v>20</v>
      </c>
      <c r="BQ6" s="466" t="s">
        <v>21</v>
      </c>
      <c r="BR6" s="390" t="s">
        <v>22</v>
      </c>
      <c r="BS6" s="41"/>
      <c r="BT6" s="264" t="s">
        <v>256</v>
      </c>
    </row>
    <row r="7" spans="1:74" s="12" customFormat="1" ht="30" customHeight="1" thickBot="1">
      <c r="A7" s="492">
        <v>43891</v>
      </c>
      <c r="B7" s="544"/>
      <c r="C7" s="396"/>
      <c r="D7" s="396"/>
      <c r="E7" s="463"/>
      <c r="F7" s="457"/>
      <c r="G7" s="531"/>
      <c r="H7" s="450"/>
      <c r="I7" s="451"/>
      <c r="J7" s="450"/>
      <c r="K7" s="451"/>
      <c r="L7" s="538"/>
      <c r="M7" s="505"/>
      <c r="N7" s="451"/>
      <c r="O7" s="450"/>
      <c r="P7" s="451"/>
      <c r="Q7" s="450"/>
      <c r="R7" s="451"/>
      <c r="S7" s="533"/>
      <c r="T7" s="459"/>
      <c r="U7" s="451"/>
      <c r="V7" s="451"/>
      <c r="W7" s="519"/>
      <c r="X7" s="524"/>
      <c r="Y7" s="530"/>
      <c r="Z7" s="459"/>
      <c r="AA7" s="452"/>
      <c r="AB7" s="449"/>
      <c r="AC7" s="437"/>
      <c r="AD7" s="438"/>
      <c r="AE7" s="17"/>
      <c r="AF7" s="387"/>
      <c r="AG7" s="445"/>
      <c r="AH7" s="396" t="s">
        <v>317</v>
      </c>
      <c r="AI7" s="396" t="s">
        <v>318</v>
      </c>
      <c r="AJ7" s="441" t="e">
        <f>+AH7+AI7</f>
        <v>#VALUE!</v>
      </c>
      <c r="AK7" s="387"/>
      <c r="AL7" s="15">
        <v>0</v>
      </c>
      <c r="AM7" s="402">
        <v>0</v>
      </c>
      <c r="AN7" s="39" t="str">
        <f>+IF(AL7=0,"",AM7/AL7*1-1)</f>
        <v/>
      </c>
      <c r="AO7" s="535"/>
      <c r="AP7" s="402">
        <f>+AM7</f>
        <v>0</v>
      </c>
      <c r="AQ7" s="39" t="e">
        <f t="shared" ref="AQ7:AQ37" si="0">+AP7/AO7*1-1</f>
        <v>#DIV/0!</v>
      </c>
      <c r="AR7" s="16" t="str">
        <f t="shared" ref="AR7:AR38" si="1">IF(U7=0,"",AM7/U7)</f>
        <v/>
      </c>
      <c r="AS7" s="37" t="str">
        <f t="shared" ref="AS7:AS38" si="2">IF(K7=0,"",AM7/K7)</f>
        <v/>
      </c>
      <c r="AU7" s="467">
        <v>0</v>
      </c>
      <c r="AV7" s="501" t="str">
        <f t="shared" ref="AV7:AV38" si="3">IF(AM7=0,"",AU7/AM7)</f>
        <v/>
      </c>
      <c r="AX7" s="15">
        <v>0</v>
      </c>
      <c r="AY7" s="402">
        <v>0</v>
      </c>
      <c r="AZ7" s="39" t="str">
        <f>IF(AX7=0,"",AY7/AX7-1)</f>
        <v/>
      </c>
      <c r="BA7" s="44" t="str">
        <f t="shared" ref="BA7:BA38" si="4">IF(AM7=0,"",AY7/AM7)</f>
        <v/>
      </c>
      <c r="BB7" s="525">
        <v>0</v>
      </c>
      <c r="BC7" s="402">
        <v>3</v>
      </c>
      <c r="BD7" s="39" t="str">
        <f t="shared" ref="BD7:BD37" si="5">IF(BB7=0,"",BC7/BB7-1)</f>
        <v/>
      </c>
      <c r="BE7" s="44" t="str">
        <f t="shared" ref="BE7:BE38" si="6">IF(AM7=0,"",BC7/AM7)</f>
        <v/>
      </c>
      <c r="BG7" s="15"/>
      <c r="BH7" s="16">
        <f t="shared" ref="BH7:BH37" si="7">+BC7-BK7</f>
        <v>3</v>
      </c>
      <c r="BI7" s="39" t="str">
        <f>IF(BG7=0,"",BH7/BG7*1-1)</f>
        <v/>
      </c>
      <c r="BJ7" s="15"/>
      <c r="BK7" s="16"/>
      <c r="BL7" s="44" t="str">
        <f>IF(BJ7=0,"",BK7/BJ7*1-1)</f>
        <v/>
      </c>
      <c r="BM7" s="36"/>
      <c r="BN7" s="467">
        <v>338</v>
      </c>
      <c r="BO7" s="36"/>
      <c r="BP7" s="468">
        <v>8085</v>
      </c>
      <c r="BQ7" s="443">
        <v>49</v>
      </c>
      <c r="BR7" s="469">
        <v>165</v>
      </c>
      <c r="BS7" s="17"/>
      <c r="BT7" s="45">
        <v>79759</v>
      </c>
      <c r="BV7" s="495"/>
    </row>
    <row r="8" spans="1:74" s="12" customFormat="1" ht="30" customHeight="1" thickBot="1">
      <c r="A8" s="492">
        <v>43892</v>
      </c>
      <c r="B8" s="545"/>
      <c r="C8" s="396"/>
      <c r="D8" s="396">
        <f t="shared" ref="D8" si="8">B8-C8</f>
        <v>0</v>
      </c>
      <c r="E8" s="463" t="e">
        <f t="shared" ref="E8" si="9">C8/B8*1-1</f>
        <v>#DIV/0!</v>
      </c>
      <c r="F8" s="430">
        <f>AM8-N8-X8-AA8-AD8-Y8</f>
        <v>1136</v>
      </c>
      <c r="G8" s="522" t="str">
        <f t="shared" ref="G8:G38" si="10">IF(B8=0,"",F8/B8)</f>
        <v/>
      </c>
      <c r="H8" s="394">
        <v>46.000000000000007</v>
      </c>
      <c r="I8" s="395">
        <v>37.981999999999985</v>
      </c>
      <c r="J8" s="394">
        <v>57.500000000000014</v>
      </c>
      <c r="K8" s="395">
        <v>47.482000000000021</v>
      </c>
      <c r="L8" s="441">
        <f t="shared" ref="L8:L38" si="11">IF(I8=0,"",F8/I8)</f>
        <v>29.908904217787384</v>
      </c>
      <c r="M8" s="397"/>
      <c r="N8" s="395">
        <v>249</v>
      </c>
      <c r="O8" s="394">
        <v>10.7</v>
      </c>
      <c r="P8" s="395">
        <v>10.269</v>
      </c>
      <c r="Q8" s="394">
        <v>64.2</v>
      </c>
      <c r="R8" s="395">
        <v>64.685149999999993</v>
      </c>
      <c r="S8" s="528">
        <v>1808.3912857143</v>
      </c>
      <c r="T8" s="473">
        <f>+O8+H8</f>
        <v>56.7</v>
      </c>
      <c r="U8" s="395">
        <f>I8+P8</f>
        <v>48.250999999999983</v>
      </c>
      <c r="V8" s="395">
        <f>+R8+K8</f>
        <v>112.16715000000002</v>
      </c>
      <c r="W8" s="263"/>
      <c r="X8" s="398">
        <v>35</v>
      </c>
      <c r="Y8" s="529">
        <v>0</v>
      </c>
      <c r="Z8" s="512"/>
      <c r="AA8" s="442">
        <v>18</v>
      </c>
      <c r="AB8" s="397">
        <v>8</v>
      </c>
      <c r="AC8" s="528">
        <v>0</v>
      </c>
      <c r="AD8" s="400">
        <f t="shared" ref="AD8:AD37" si="12">+AC8+AB8</f>
        <v>8</v>
      </c>
      <c r="AE8" s="17"/>
      <c r="AF8" s="387"/>
      <c r="AG8" s="445"/>
      <c r="AH8" s="396">
        <v>0</v>
      </c>
      <c r="AI8" s="396">
        <v>0</v>
      </c>
      <c r="AJ8" s="441">
        <f t="shared" ref="AJ8" si="13">+AH8+AI8</f>
        <v>0</v>
      </c>
      <c r="AK8" s="387"/>
      <c r="AL8" s="18">
        <v>1616.84</v>
      </c>
      <c r="AM8" s="399">
        <v>1446</v>
      </c>
      <c r="AN8" s="458">
        <f t="shared" ref="AN8:AN37" si="14">+IF(AL8=0,"",AM8/AL8*1-1)</f>
        <v>-0.1056628979985651</v>
      </c>
      <c r="AO8" s="536"/>
      <c r="AP8" s="399">
        <f t="shared" ref="AP8" si="15">+AM8</f>
        <v>1446</v>
      </c>
      <c r="AQ8" s="458" t="e">
        <f t="shared" si="0"/>
        <v>#DIV/0!</v>
      </c>
      <c r="AR8" s="19">
        <f t="shared" si="1"/>
        <v>29.968290812625657</v>
      </c>
      <c r="AS8" s="38">
        <f t="shared" si="2"/>
        <v>30.453645592013803</v>
      </c>
      <c r="AU8" s="45">
        <v>1229</v>
      </c>
      <c r="AV8" s="500">
        <f t="shared" si="3"/>
        <v>0.84993084370677729</v>
      </c>
      <c r="AX8" s="18">
        <v>87.837942775312001</v>
      </c>
      <c r="AY8" s="399">
        <v>97</v>
      </c>
      <c r="AZ8" s="40">
        <f>IF(AX8=0,"",AY8/AX8-1)</f>
        <v>0.10430637302292456</v>
      </c>
      <c r="BA8" s="43">
        <f t="shared" si="4"/>
        <v>6.7081604426002764E-2</v>
      </c>
      <c r="BB8" s="523">
        <v>102.36860703403001</v>
      </c>
      <c r="BC8" s="399">
        <v>89</v>
      </c>
      <c r="BD8" s="40">
        <f>IF(BB8=0,"",BC8/BB8-1)</f>
        <v>-0.13059283916587761</v>
      </c>
      <c r="BE8" s="43">
        <f t="shared" si="6"/>
        <v>6.1549100968188108E-2</v>
      </c>
      <c r="BG8" s="18"/>
      <c r="BH8" s="19">
        <f t="shared" si="7"/>
        <v>89</v>
      </c>
      <c r="BI8" s="458" t="str">
        <f t="shared" ref="BI8:BI38" si="16">IF(BG8=0,"",BH8/BG8*1-1)</f>
        <v/>
      </c>
      <c r="BJ8" s="18"/>
      <c r="BK8" s="19"/>
      <c r="BL8" s="502" t="str">
        <f t="shared" ref="BL8:BL38" si="17">IF(BJ8=0,"",BK8/BJ8*1-1)</f>
        <v/>
      </c>
      <c r="BM8" s="36"/>
      <c r="BN8" s="45">
        <v>3396</v>
      </c>
      <c r="BO8" s="36"/>
      <c r="BP8" s="263">
        <v>97123</v>
      </c>
      <c r="BQ8" s="19">
        <v>831</v>
      </c>
      <c r="BR8" s="38">
        <v>116.8748495788207</v>
      </c>
      <c r="BS8" s="17"/>
      <c r="BT8" s="45">
        <v>99718</v>
      </c>
      <c r="BV8" s="495"/>
    </row>
    <row r="9" spans="1:74" s="12" customFormat="1" ht="30" customHeight="1" thickBot="1">
      <c r="A9" s="492">
        <v>43893</v>
      </c>
      <c r="B9" s="545"/>
      <c r="C9" s="396"/>
      <c r="D9" s="396">
        <f>B9-C9</f>
        <v>0</v>
      </c>
      <c r="E9" s="463" t="e">
        <f>C9/B9*1-1</f>
        <v>#DIV/0!</v>
      </c>
      <c r="F9" s="430">
        <f>AM9-N9-X9-AA9-AD9-Y9</f>
        <v>883</v>
      </c>
      <c r="G9" s="522" t="str">
        <f t="shared" si="10"/>
        <v/>
      </c>
      <c r="H9" s="394">
        <v>40.000000000000007</v>
      </c>
      <c r="I9" s="395">
        <v>45.870000000000005</v>
      </c>
      <c r="J9" s="394">
        <v>50.000000000000014</v>
      </c>
      <c r="K9" s="395">
        <v>57.341000000000008</v>
      </c>
      <c r="L9" s="441">
        <f t="shared" si="11"/>
        <v>19.250054501853061</v>
      </c>
      <c r="M9" s="397"/>
      <c r="N9" s="395">
        <v>252</v>
      </c>
      <c r="O9" s="394">
        <v>3.5</v>
      </c>
      <c r="P9" s="395">
        <v>4.1619999999999999</v>
      </c>
      <c r="Q9" s="394">
        <v>21</v>
      </c>
      <c r="R9" s="395">
        <v>26.428699999999999</v>
      </c>
      <c r="S9" s="528">
        <v>1808.3912857143</v>
      </c>
      <c r="T9" s="473">
        <f>+O9+H9</f>
        <v>43.500000000000007</v>
      </c>
      <c r="U9" s="395">
        <f>I9+P9</f>
        <v>50.032000000000004</v>
      </c>
      <c r="V9" s="395">
        <f>+R9+K9</f>
        <v>83.7697</v>
      </c>
      <c r="W9" s="263"/>
      <c r="X9" s="398">
        <v>26</v>
      </c>
      <c r="Y9" s="529">
        <v>0</v>
      </c>
      <c r="Z9" s="512"/>
      <c r="AA9" s="442">
        <v>14</v>
      </c>
      <c r="AB9" s="397">
        <v>46</v>
      </c>
      <c r="AC9" s="528">
        <v>0</v>
      </c>
      <c r="AD9" s="400">
        <f t="shared" si="12"/>
        <v>46</v>
      </c>
      <c r="AE9" s="17"/>
      <c r="AF9" s="387"/>
      <c r="AG9" s="445"/>
      <c r="AH9" s="396">
        <v>0</v>
      </c>
      <c r="AI9" s="396">
        <v>0</v>
      </c>
      <c r="AJ9" s="441">
        <f>+AH9+AI9</f>
        <v>0</v>
      </c>
      <c r="AK9" s="387"/>
      <c r="AL9" s="18">
        <v>1453.3</v>
      </c>
      <c r="AM9" s="399">
        <v>1221</v>
      </c>
      <c r="AN9" s="458">
        <f t="shared" si="14"/>
        <v>-0.15984311566779053</v>
      </c>
      <c r="AO9" s="536"/>
      <c r="AP9" s="399">
        <f>+AM9</f>
        <v>1221</v>
      </c>
      <c r="AQ9" s="458" t="e">
        <f t="shared" si="0"/>
        <v>#DIV/0!</v>
      </c>
      <c r="AR9" s="19">
        <f t="shared" si="1"/>
        <v>24.404381196034535</v>
      </c>
      <c r="AS9" s="38">
        <f t="shared" si="2"/>
        <v>21.293664219319506</v>
      </c>
      <c r="AU9" s="45">
        <v>1094</v>
      </c>
      <c r="AV9" s="500">
        <f t="shared" si="3"/>
        <v>0.89598689598689596</v>
      </c>
      <c r="AX9" s="18">
        <v>82.726833639866001</v>
      </c>
      <c r="AY9" s="399">
        <v>96</v>
      </c>
      <c r="AZ9" s="40">
        <f t="shared" ref="AZ9:AZ37" si="18">IF(AX9=0,"",AY9/AX9-1)</f>
        <v>0.16044571967925125</v>
      </c>
      <c r="BA9" s="43">
        <f t="shared" si="4"/>
        <v>7.8624078624078622E-2</v>
      </c>
      <c r="BB9" s="523">
        <v>123.77903464899001</v>
      </c>
      <c r="BC9" s="399">
        <v>83</v>
      </c>
      <c r="BD9" s="40">
        <f t="shared" si="5"/>
        <v>-0.32945025597129873</v>
      </c>
      <c r="BE9" s="43">
        <f t="shared" si="6"/>
        <v>6.797706797706797E-2</v>
      </c>
      <c r="BG9" s="18"/>
      <c r="BH9" s="19">
        <f t="shared" si="7"/>
        <v>83</v>
      </c>
      <c r="BI9" s="458" t="str">
        <f t="shared" si="16"/>
        <v/>
      </c>
      <c r="BJ9" s="18"/>
      <c r="BK9" s="19"/>
      <c r="BL9" s="502" t="str">
        <f t="shared" si="17"/>
        <v/>
      </c>
      <c r="BM9" s="36"/>
      <c r="BN9" s="45">
        <v>4727</v>
      </c>
      <c r="BO9" s="36"/>
      <c r="BP9" s="263">
        <v>87525</v>
      </c>
      <c r="BQ9" s="19">
        <v>832</v>
      </c>
      <c r="BR9" s="38">
        <v>105.19831730769231</v>
      </c>
      <c r="BS9" s="17"/>
      <c r="BT9" s="45">
        <v>94281</v>
      </c>
      <c r="BV9" s="495"/>
    </row>
    <row r="10" spans="1:74" s="12" customFormat="1" ht="30" customHeight="1" thickBot="1">
      <c r="A10" s="492">
        <v>43894</v>
      </c>
      <c r="B10" s="545"/>
      <c r="C10" s="396"/>
      <c r="D10" s="396">
        <f t="shared" ref="D10:D12" si="19">B10-C10</f>
        <v>0</v>
      </c>
      <c r="E10" s="463" t="e">
        <f t="shared" ref="E10:E12" si="20">C10/B10*1-1</f>
        <v>#DIV/0!</v>
      </c>
      <c r="F10" s="430">
        <f>AM10-N10-X10-AA10-AD10-Y10</f>
        <v>871</v>
      </c>
      <c r="G10" s="522" t="str">
        <f t="shared" si="10"/>
        <v/>
      </c>
      <c r="H10" s="394">
        <v>40.000000000000007</v>
      </c>
      <c r="I10" s="395">
        <v>44.554000000000002</v>
      </c>
      <c r="J10" s="394">
        <v>50.000000000000014</v>
      </c>
      <c r="K10" s="395">
        <v>55.694999999999993</v>
      </c>
      <c r="L10" s="441">
        <f t="shared" si="11"/>
        <v>19.549310948511916</v>
      </c>
      <c r="M10" s="397"/>
      <c r="N10" s="395">
        <v>266</v>
      </c>
      <c r="O10" s="394">
        <v>8.5</v>
      </c>
      <c r="P10" s="395">
        <v>8.6639999999999997</v>
      </c>
      <c r="Q10" s="394">
        <v>51</v>
      </c>
      <c r="R10" s="395">
        <v>54.2</v>
      </c>
      <c r="S10" s="528">
        <v>1808.3912857143</v>
      </c>
      <c r="T10" s="473">
        <f>+O10+H10</f>
        <v>48.500000000000007</v>
      </c>
      <c r="U10" s="395">
        <f>I10+P10</f>
        <v>53.218000000000004</v>
      </c>
      <c r="V10" s="395">
        <f>+R10+K10</f>
        <v>109.895</v>
      </c>
      <c r="W10" s="263"/>
      <c r="X10" s="398">
        <v>32</v>
      </c>
      <c r="Y10" s="529">
        <v>0</v>
      </c>
      <c r="Z10" s="512"/>
      <c r="AA10" s="442">
        <v>13</v>
      </c>
      <c r="AB10" s="397">
        <v>26</v>
      </c>
      <c r="AC10" s="528">
        <v>0</v>
      </c>
      <c r="AD10" s="400">
        <f t="shared" si="12"/>
        <v>26</v>
      </c>
      <c r="AE10" s="17"/>
      <c r="AF10" s="387"/>
      <c r="AG10" s="445"/>
      <c r="AH10" s="396">
        <v>0</v>
      </c>
      <c r="AI10" s="396">
        <v>0</v>
      </c>
      <c r="AJ10" s="441">
        <f t="shared" ref="AJ10:AJ37" si="21">+AH10+AI10</f>
        <v>0</v>
      </c>
      <c r="AK10" s="387"/>
      <c r="AL10" s="18">
        <v>1426.74</v>
      </c>
      <c r="AM10" s="399">
        <v>1208</v>
      </c>
      <c r="AN10" s="458">
        <f t="shared" si="14"/>
        <v>-0.15331454925214127</v>
      </c>
      <c r="AO10" s="536"/>
      <c r="AP10" s="399">
        <f t="shared" ref="AP10:AP37" si="22">+AM10</f>
        <v>1208</v>
      </c>
      <c r="AQ10" s="458" t="e">
        <f t="shared" si="0"/>
        <v>#DIV/0!</v>
      </c>
      <c r="AR10" s="19">
        <f t="shared" si="1"/>
        <v>22.699086775151262</v>
      </c>
      <c r="AS10" s="38">
        <f t="shared" si="2"/>
        <v>21.689559206391959</v>
      </c>
      <c r="AU10" s="45">
        <v>1095</v>
      </c>
      <c r="AV10" s="500">
        <f t="shared" si="3"/>
        <v>0.9064569536423841</v>
      </c>
      <c r="AX10" s="18">
        <v>107.18575267006</v>
      </c>
      <c r="AY10" s="399">
        <v>97</v>
      </c>
      <c r="AZ10" s="40">
        <f t="shared" si="18"/>
        <v>-9.5028979284344395E-2</v>
      </c>
      <c r="BA10" s="43">
        <f t="shared" si="4"/>
        <v>8.0298013245033106E-2</v>
      </c>
      <c r="BB10" s="523">
        <v>88.987089774677997</v>
      </c>
      <c r="BC10" s="399">
        <v>89</v>
      </c>
      <c r="BD10" s="40">
        <f t="shared" si="5"/>
        <v>1.4507975656563588E-4</v>
      </c>
      <c r="BE10" s="43">
        <f t="shared" si="6"/>
        <v>7.3675496688741723E-2</v>
      </c>
      <c r="BG10" s="18"/>
      <c r="BH10" s="19">
        <f t="shared" si="7"/>
        <v>89</v>
      </c>
      <c r="BI10" s="458" t="str">
        <f t="shared" si="16"/>
        <v/>
      </c>
      <c r="BJ10" s="18"/>
      <c r="BK10" s="19"/>
      <c r="BL10" s="502" t="str">
        <f t="shared" si="17"/>
        <v/>
      </c>
      <c r="BM10" s="36"/>
      <c r="BN10" s="45">
        <v>4441</v>
      </c>
      <c r="BO10" s="36"/>
      <c r="BP10" s="263">
        <v>85472</v>
      </c>
      <c r="BQ10" s="19">
        <v>837</v>
      </c>
      <c r="BR10" s="38">
        <v>102.11708482676225</v>
      </c>
      <c r="BS10" s="17"/>
      <c r="BT10" s="45">
        <v>97217</v>
      </c>
      <c r="BV10" s="495"/>
    </row>
    <row r="11" spans="1:74" s="12" customFormat="1" ht="30" customHeight="1" thickBot="1">
      <c r="A11" s="492">
        <v>43895</v>
      </c>
      <c r="B11" s="545"/>
      <c r="C11" s="396"/>
      <c r="D11" s="396">
        <f t="shared" si="19"/>
        <v>0</v>
      </c>
      <c r="E11" s="463" t="e">
        <f t="shared" si="20"/>
        <v>#DIV/0!</v>
      </c>
      <c r="F11" s="430">
        <f>AM11-N11-X11-AA11-AD11-Y11</f>
        <v>864</v>
      </c>
      <c r="G11" s="522" t="str">
        <f t="shared" si="10"/>
        <v/>
      </c>
      <c r="H11" s="394">
        <v>38</v>
      </c>
      <c r="I11" s="395">
        <v>39.463999999999999</v>
      </c>
      <c r="J11" s="394">
        <v>47.5</v>
      </c>
      <c r="K11" s="395">
        <v>49.334999999999987</v>
      </c>
      <c r="L11" s="441">
        <f t="shared" si="11"/>
        <v>21.893371173727957</v>
      </c>
      <c r="M11" s="397"/>
      <c r="N11" s="395">
        <v>142</v>
      </c>
      <c r="O11" s="394">
        <v>1.3</v>
      </c>
      <c r="P11" s="395">
        <v>1.18</v>
      </c>
      <c r="Q11" s="394">
        <v>7.8000000000000007</v>
      </c>
      <c r="R11" s="395">
        <v>7.375</v>
      </c>
      <c r="S11" s="528">
        <v>1808.3912857143</v>
      </c>
      <c r="T11" s="473">
        <f>+O11+H11</f>
        <v>39.299999999999997</v>
      </c>
      <c r="U11" s="395">
        <f>I11+P11</f>
        <v>40.643999999999998</v>
      </c>
      <c r="V11" s="395">
        <f>+R11+K11</f>
        <v>56.709999999999987</v>
      </c>
      <c r="W11" s="263">
        <v>120036</v>
      </c>
      <c r="X11" s="398">
        <v>20</v>
      </c>
      <c r="Y11" s="529">
        <v>0</v>
      </c>
      <c r="Z11" s="512"/>
      <c r="AA11" s="442">
        <v>13</v>
      </c>
      <c r="AB11" s="397">
        <v>15</v>
      </c>
      <c r="AC11" s="528">
        <v>0</v>
      </c>
      <c r="AD11" s="400">
        <f t="shared" si="12"/>
        <v>15</v>
      </c>
      <c r="AE11" s="17"/>
      <c r="AF11" s="387"/>
      <c r="AG11" s="445"/>
      <c r="AH11" s="396">
        <v>0</v>
      </c>
      <c r="AI11" s="396">
        <v>0</v>
      </c>
      <c r="AJ11" s="441">
        <f t="shared" si="21"/>
        <v>0</v>
      </c>
      <c r="AK11" s="387"/>
      <c r="AL11" s="18">
        <v>1117.8600000000001</v>
      </c>
      <c r="AM11" s="399">
        <v>1054</v>
      </c>
      <c r="AN11" s="458">
        <f t="shared" si="14"/>
        <v>-5.7127010537992295E-2</v>
      </c>
      <c r="AO11" s="536"/>
      <c r="AP11" s="399">
        <f t="shared" si="22"/>
        <v>1054</v>
      </c>
      <c r="AQ11" s="458" t="e">
        <f t="shared" si="0"/>
        <v>#DIV/0!</v>
      </c>
      <c r="AR11" s="19">
        <f t="shared" si="1"/>
        <v>25.932486959944889</v>
      </c>
      <c r="AS11" s="38">
        <f t="shared" si="2"/>
        <v>21.364143103273545</v>
      </c>
      <c r="AU11" s="45">
        <v>936</v>
      </c>
      <c r="AV11" s="500">
        <f t="shared" si="3"/>
        <v>0.88804554079696396</v>
      </c>
      <c r="AX11" s="18">
        <v>101.81698632779</v>
      </c>
      <c r="AY11" s="399">
        <v>86</v>
      </c>
      <c r="AZ11" s="40">
        <f t="shared" si="18"/>
        <v>-0.15534722543121382</v>
      </c>
      <c r="BA11" s="43">
        <f t="shared" si="4"/>
        <v>8.1593927893738136E-2</v>
      </c>
      <c r="BB11" s="523">
        <v>84.303558733906002</v>
      </c>
      <c r="BC11" s="399">
        <v>59</v>
      </c>
      <c r="BD11" s="40">
        <f t="shared" si="5"/>
        <v>-0.30014816828520408</v>
      </c>
      <c r="BE11" s="43">
        <f t="shared" si="6"/>
        <v>5.5977229601518026E-2</v>
      </c>
      <c r="BG11" s="18"/>
      <c r="BH11" s="19">
        <f t="shared" si="7"/>
        <v>59</v>
      </c>
      <c r="BI11" s="458" t="str">
        <f t="shared" si="16"/>
        <v/>
      </c>
      <c r="BJ11" s="18"/>
      <c r="BK11" s="19"/>
      <c r="BL11" s="502" t="str">
        <f t="shared" si="17"/>
        <v/>
      </c>
      <c r="BM11" s="36"/>
      <c r="BN11" s="45">
        <v>3738</v>
      </c>
      <c r="BO11" s="36"/>
      <c r="BP11" s="263">
        <v>80406</v>
      </c>
      <c r="BQ11" s="19">
        <v>829</v>
      </c>
      <c r="BR11" s="38">
        <v>96.991556091676713</v>
      </c>
      <c r="BS11" s="17"/>
      <c r="BT11" s="45">
        <v>99031</v>
      </c>
      <c r="BV11" s="495"/>
    </row>
    <row r="12" spans="1:74" s="12" customFormat="1" ht="30" customHeight="1" thickBot="1">
      <c r="A12" s="492">
        <v>43896</v>
      </c>
      <c r="B12" s="545"/>
      <c r="C12" s="396"/>
      <c r="D12" s="396">
        <f t="shared" si="19"/>
        <v>0</v>
      </c>
      <c r="E12" s="463" t="e">
        <f t="shared" si="20"/>
        <v>#DIV/0!</v>
      </c>
      <c r="F12" s="430">
        <f>AM12-N12-X12-AA12-AD12-Y12</f>
        <v>762</v>
      </c>
      <c r="G12" s="522" t="str">
        <f t="shared" si="10"/>
        <v/>
      </c>
      <c r="H12" s="394">
        <v>29</v>
      </c>
      <c r="I12" s="395">
        <v>34.004999999999995</v>
      </c>
      <c r="J12" s="394">
        <v>36.25</v>
      </c>
      <c r="K12" s="395">
        <v>42.509000000000007</v>
      </c>
      <c r="L12" s="441">
        <f t="shared" si="11"/>
        <v>22.408469342743718</v>
      </c>
      <c r="M12" s="397"/>
      <c r="N12" s="395">
        <v>41</v>
      </c>
      <c r="O12" s="394">
        <v>0</v>
      </c>
      <c r="P12" s="395">
        <v>0</v>
      </c>
      <c r="Q12" s="394">
        <v>0</v>
      </c>
      <c r="R12" s="395">
        <v>0</v>
      </c>
      <c r="S12" s="528">
        <v>1808.3912857143</v>
      </c>
      <c r="T12" s="473">
        <f>+O12+H12</f>
        <v>29</v>
      </c>
      <c r="U12" s="395">
        <f>I12+P12</f>
        <v>34.004999999999995</v>
      </c>
      <c r="V12" s="395">
        <f>+R12+K12</f>
        <v>42.509000000000007</v>
      </c>
      <c r="W12" s="263"/>
      <c r="X12" s="398">
        <v>16</v>
      </c>
      <c r="Y12" s="529">
        <v>0</v>
      </c>
      <c r="Z12" s="512"/>
      <c r="AA12" s="442">
        <v>12</v>
      </c>
      <c r="AB12" s="397">
        <v>17</v>
      </c>
      <c r="AC12" s="528">
        <v>0</v>
      </c>
      <c r="AD12" s="400">
        <f t="shared" si="12"/>
        <v>17</v>
      </c>
      <c r="AE12" s="17"/>
      <c r="AF12" s="387"/>
      <c r="AG12" s="445"/>
      <c r="AH12" s="396">
        <v>0</v>
      </c>
      <c r="AI12" s="396">
        <v>0</v>
      </c>
      <c r="AJ12" s="441">
        <f t="shared" si="21"/>
        <v>0</v>
      </c>
      <c r="AK12" s="387"/>
      <c r="AL12" s="18">
        <v>817.26</v>
      </c>
      <c r="AM12" s="399">
        <v>848</v>
      </c>
      <c r="AN12" s="458">
        <f t="shared" si="14"/>
        <v>3.7613488975356768E-2</v>
      </c>
      <c r="AO12" s="536"/>
      <c r="AP12" s="399">
        <f t="shared" si="22"/>
        <v>848</v>
      </c>
      <c r="AQ12" s="458" t="e">
        <f t="shared" si="0"/>
        <v>#DIV/0!</v>
      </c>
      <c r="AR12" s="19">
        <f t="shared" si="1"/>
        <v>24.937509189825029</v>
      </c>
      <c r="AS12" s="38">
        <f t="shared" si="2"/>
        <v>19.948716742336913</v>
      </c>
      <c r="AU12" s="45">
        <v>794</v>
      </c>
      <c r="AV12" s="500">
        <f t="shared" si="3"/>
        <v>0.93632075471698117</v>
      </c>
      <c r="AX12" s="18">
        <v>105.91082015078</v>
      </c>
      <c r="AY12" s="399">
        <v>97</v>
      </c>
      <c r="AZ12" s="40">
        <f t="shared" si="18"/>
        <v>-8.4135125552744272E-2</v>
      </c>
      <c r="BA12" s="43">
        <f t="shared" si="4"/>
        <v>0.11438679245283019</v>
      </c>
      <c r="BB12" s="523">
        <v>74.936496652361996</v>
      </c>
      <c r="BC12" s="399">
        <v>50</v>
      </c>
      <c r="BD12" s="40">
        <f t="shared" si="5"/>
        <v>-0.33276838078039506</v>
      </c>
      <c r="BE12" s="43">
        <f t="shared" si="6"/>
        <v>5.8962264150943397E-2</v>
      </c>
      <c r="BG12" s="18"/>
      <c r="BH12" s="19">
        <f t="shared" si="7"/>
        <v>50</v>
      </c>
      <c r="BI12" s="458" t="str">
        <f t="shared" si="16"/>
        <v/>
      </c>
      <c r="BJ12" s="18"/>
      <c r="BK12" s="19"/>
      <c r="BL12" s="502" t="str">
        <f t="shared" si="17"/>
        <v/>
      </c>
      <c r="BM12" s="36"/>
      <c r="BN12" s="45">
        <v>4431</v>
      </c>
      <c r="BO12" s="36"/>
      <c r="BP12" s="263">
        <v>84362</v>
      </c>
      <c r="BQ12" s="19">
        <v>846</v>
      </c>
      <c r="BR12" s="38">
        <v>99.718676122931441</v>
      </c>
      <c r="BS12" s="17"/>
      <c r="BT12" s="45">
        <v>96601</v>
      </c>
      <c r="BV12" s="495"/>
    </row>
    <row r="13" spans="1:74" s="12" customFormat="1" ht="30" customHeight="1" thickBot="1">
      <c r="A13" s="492">
        <v>43897</v>
      </c>
      <c r="B13" s="544"/>
      <c r="C13" s="396"/>
      <c r="D13" s="396"/>
      <c r="E13" s="463"/>
      <c r="F13" s="457"/>
      <c r="G13" s="531"/>
      <c r="H13" s="450"/>
      <c r="I13" s="451"/>
      <c r="J13" s="450"/>
      <c r="K13" s="451"/>
      <c r="L13" s="538"/>
      <c r="M13" s="505"/>
      <c r="N13" s="451"/>
      <c r="O13" s="450"/>
      <c r="P13" s="451"/>
      <c r="Q13" s="450"/>
      <c r="R13" s="451"/>
      <c r="S13" s="533"/>
      <c r="T13" s="459"/>
      <c r="U13" s="451"/>
      <c r="V13" s="451"/>
      <c r="W13" s="519"/>
      <c r="X13" s="524"/>
      <c r="Y13" s="530"/>
      <c r="Z13" s="459"/>
      <c r="AA13" s="452"/>
      <c r="AB13" s="449"/>
      <c r="AC13" s="437"/>
      <c r="AD13" s="438"/>
      <c r="AE13" s="17"/>
      <c r="AF13" s="387"/>
      <c r="AG13" s="445"/>
      <c r="AH13" s="396">
        <v>0</v>
      </c>
      <c r="AI13" s="396">
        <v>0</v>
      </c>
      <c r="AJ13" s="441">
        <f t="shared" si="21"/>
        <v>0</v>
      </c>
      <c r="AK13" s="387"/>
      <c r="AL13" s="15">
        <v>0</v>
      </c>
      <c r="AM13" s="402">
        <v>0</v>
      </c>
      <c r="AN13" s="39" t="str">
        <f t="shared" si="14"/>
        <v/>
      </c>
      <c r="AO13" s="535"/>
      <c r="AP13" s="402">
        <f t="shared" si="22"/>
        <v>0</v>
      </c>
      <c r="AQ13" s="39" t="e">
        <f t="shared" si="0"/>
        <v>#DIV/0!</v>
      </c>
      <c r="AR13" s="16" t="str">
        <f t="shared" si="1"/>
        <v/>
      </c>
      <c r="AS13" s="37" t="str">
        <f t="shared" si="2"/>
        <v/>
      </c>
      <c r="AU13" s="467">
        <v>0</v>
      </c>
      <c r="AV13" s="501" t="str">
        <f t="shared" si="3"/>
        <v/>
      </c>
      <c r="AX13" s="15">
        <v>3.5424626387906999</v>
      </c>
      <c r="AY13" s="402">
        <v>4</v>
      </c>
      <c r="AZ13" s="39">
        <f t="shared" si="18"/>
        <v>0.12915799201357014</v>
      </c>
      <c r="BA13" s="44" t="str">
        <f t="shared" si="4"/>
        <v/>
      </c>
      <c r="BB13" s="525">
        <v>2.67630345187</v>
      </c>
      <c r="BC13" s="402">
        <v>8</v>
      </c>
      <c r="BD13" s="39">
        <f t="shared" si="5"/>
        <v>1.98919765410391</v>
      </c>
      <c r="BE13" s="44" t="str">
        <f t="shared" si="6"/>
        <v/>
      </c>
      <c r="BG13" s="15"/>
      <c r="BH13" s="16">
        <f t="shared" si="7"/>
        <v>8</v>
      </c>
      <c r="BI13" s="39" t="str">
        <f t="shared" si="16"/>
        <v/>
      </c>
      <c r="BJ13" s="15"/>
      <c r="BK13" s="16"/>
      <c r="BL13" s="44" t="str">
        <f t="shared" si="17"/>
        <v/>
      </c>
      <c r="BM13" s="36"/>
      <c r="BN13" s="467">
        <v>2266</v>
      </c>
      <c r="BO13" s="36"/>
      <c r="BP13" s="468">
        <v>66172</v>
      </c>
      <c r="BQ13" s="443">
        <v>821</v>
      </c>
      <c r="BR13" s="469">
        <v>80.599269183922047</v>
      </c>
      <c r="BS13" s="17"/>
      <c r="BT13" s="45">
        <v>79187</v>
      </c>
      <c r="BV13" s="495"/>
    </row>
    <row r="14" spans="1:74" s="12" customFormat="1" ht="30" customHeight="1" thickBot="1">
      <c r="A14" s="492">
        <v>43898</v>
      </c>
      <c r="B14" s="544"/>
      <c r="C14" s="396"/>
      <c r="D14" s="396"/>
      <c r="E14" s="463"/>
      <c r="F14" s="457"/>
      <c r="G14" s="531"/>
      <c r="H14" s="450"/>
      <c r="I14" s="451"/>
      <c r="J14" s="450"/>
      <c r="K14" s="451"/>
      <c r="L14" s="538"/>
      <c r="M14" s="505"/>
      <c r="N14" s="451"/>
      <c r="O14" s="450"/>
      <c r="P14" s="451"/>
      <c r="Q14" s="450"/>
      <c r="R14" s="451"/>
      <c r="S14" s="533"/>
      <c r="T14" s="459"/>
      <c r="U14" s="451"/>
      <c r="V14" s="451"/>
      <c r="W14" s="519"/>
      <c r="X14" s="524"/>
      <c r="Y14" s="530"/>
      <c r="Z14" s="459"/>
      <c r="AA14" s="452"/>
      <c r="AB14" s="449"/>
      <c r="AC14" s="437"/>
      <c r="AD14" s="438"/>
      <c r="AE14" s="17"/>
      <c r="AF14" s="387"/>
      <c r="AG14" s="445"/>
      <c r="AH14" s="396">
        <v>0</v>
      </c>
      <c r="AI14" s="396">
        <v>0</v>
      </c>
      <c r="AJ14" s="441">
        <f t="shared" si="21"/>
        <v>0</v>
      </c>
      <c r="AK14" s="387"/>
      <c r="AL14" s="15">
        <v>0</v>
      </c>
      <c r="AM14" s="402">
        <v>0</v>
      </c>
      <c r="AN14" s="39" t="str">
        <f t="shared" si="14"/>
        <v/>
      </c>
      <c r="AO14" s="535"/>
      <c r="AP14" s="402">
        <f t="shared" si="22"/>
        <v>0</v>
      </c>
      <c r="AQ14" s="39" t="e">
        <f t="shared" si="0"/>
        <v>#DIV/0!</v>
      </c>
      <c r="AR14" s="16" t="str">
        <f t="shared" si="1"/>
        <v/>
      </c>
      <c r="AS14" s="37" t="str">
        <f t="shared" si="2"/>
        <v/>
      </c>
      <c r="AU14" s="467">
        <v>0</v>
      </c>
      <c r="AV14" s="501" t="str">
        <f t="shared" si="3"/>
        <v/>
      </c>
      <c r="AX14" s="15">
        <v>0</v>
      </c>
      <c r="AY14" s="402">
        <v>0</v>
      </c>
      <c r="AZ14" s="39" t="str">
        <f t="shared" si="18"/>
        <v/>
      </c>
      <c r="BA14" s="44" t="str">
        <f t="shared" si="4"/>
        <v/>
      </c>
      <c r="BB14" s="525">
        <v>0.66907586296749999</v>
      </c>
      <c r="BC14" s="402">
        <v>1</v>
      </c>
      <c r="BD14" s="39">
        <f t="shared" si="5"/>
        <v>0.49459882705195501</v>
      </c>
      <c r="BE14" s="44" t="str">
        <f t="shared" si="6"/>
        <v/>
      </c>
      <c r="BG14" s="15"/>
      <c r="BH14" s="16">
        <f t="shared" si="7"/>
        <v>1</v>
      </c>
      <c r="BI14" s="39" t="str">
        <f t="shared" si="16"/>
        <v/>
      </c>
      <c r="BJ14" s="15"/>
      <c r="BK14" s="16"/>
      <c r="BL14" s="44" t="str">
        <f t="shared" si="17"/>
        <v/>
      </c>
      <c r="BM14" s="36"/>
      <c r="BN14" s="467">
        <v>304</v>
      </c>
      <c r="BO14" s="36"/>
      <c r="BP14" s="468">
        <v>6595</v>
      </c>
      <c r="BQ14" s="443">
        <v>40</v>
      </c>
      <c r="BR14" s="469">
        <v>164.875</v>
      </c>
      <c r="BS14" s="17"/>
      <c r="BT14" s="45">
        <v>76544</v>
      </c>
      <c r="BV14" s="495"/>
    </row>
    <row r="15" spans="1:74" s="12" customFormat="1" ht="30" customHeight="1" thickBot="1">
      <c r="A15" s="492">
        <v>43899</v>
      </c>
      <c r="B15" s="545"/>
      <c r="C15" s="396"/>
      <c r="D15" s="396">
        <f t="shared" ref="D15:D38" si="23">B15-C15</f>
        <v>0</v>
      </c>
      <c r="E15" s="463" t="e">
        <f t="shared" ref="E15:E37" si="24">C15/B15*1-1</f>
        <v>#DIV/0!</v>
      </c>
      <c r="F15" s="430">
        <f>AM15-N15-X15-AA15-AD15-Y15</f>
        <v>1050</v>
      </c>
      <c r="G15" s="522" t="str">
        <f t="shared" si="10"/>
        <v/>
      </c>
      <c r="H15" s="394">
        <v>43</v>
      </c>
      <c r="I15" s="395">
        <v>39.679000000000002</v>
      </c>
      <c r="J15" s="394">
        <v>53.75</v>
      </c>
      <c r="K15" s="395">
        <v>49.603000000000009</v>
      </c>
      <c r="L15" s="441">
        <f t="shared" si="11"/>
        <v>26.462360442551475</v>
      </c>
      <c r="M15" s="397"/>
      <c r="N15" s="395">
        <v>269</v>
      </c>
      <c r="O15" s="394">
        <v>64.02600000000001</v>
      </c>
      <c r="P15" s="395">
        <v>5.6219999999999999</v>
      </c>
      <c r="Q15" s="394">
        <v>42</v>
      </c>
      <c r="R15" s="395">
        <v>107.41249999999999</v>
      </c>
      <c r="S15" s="528">
        <v>18780.505999999998</v>
      </c>
      <c r="T15" s="473">
        <f>+O15+H15</f>
        <v>107.02600000000001</v>
      </c>
      <c r="U15" s="395">
        <f>I15+P15</f>
        <v>45.301000000000002</v>
      </c>
      <c r="V15" s="395">
        <f>+R15+K15</f>
        <v>157.0155</v>
      </c>
      <c r="W15" s="263"/>
      <c r="X15" s="398">
        <v>19</v>
      </c>
      <c r="Y15" s="529">
        <v>0</v>
      </c>
      <c r="Z15" s="512"/>
      <c r="AA15" s="442">
        <v>8</v>
      </c>
      <c r="AB15" s="397">
        <v>20</v>
      </c>
      <c r="AC15" s="528">
        <v>0</v>
      </c>
      <c r="AD15" s="400">
        <f t="shared" si="12"/>
        <v>20</v>
      </c>
      <c r="AE15" s="17"/>
      <c r="AF15" s="387"/>
      <c r="AG15" s="445"/>
      <c r="AH15" s="396">
        <v>0</v>
      </c>
      <c r="AI15" s="396">
        <v>0</v>
      </c>
      <c r="AJ15" s="441">
        <f t="shared" si="21"/>
        <v>0</v>
      </c>
      <c r="AK15" s="387"/>
      <c r="AL15" s="18">
        <v>1453.1373529411762</v>
      </c>
      <c r="AM15" s="399">
        <v>1366</v>
      </c>
      <c r="AN15" s="458">
        <f t="shared" si="14"/>
        <v>-5.9964980436851834E-2</v>
      </c>
      <c r="AO15" s="536"/>
      <c r="AP15" s="399">
        <f t="shared" si="22"/>
        <v>1366</v>
      </c>
      <c r="AQ15" s="458" t="e">
        <f t="shared" si="0"/>
        <v>#DIV/0!</v>
      </c>
      <c r="AR15" s="19">
        <f t="shared" si="1"/>
        <v>30.153859738195624</v>
      </c>
      <c r="AS15" s="38">
        <f t="shared" si="2"/>
        <v>27.53865693607241</v>
      </c>
      <c r="AU15" s="45">
        <v>1259</v>
      </c>
      <c r="AV15" s="500">
        <f t="shared" si="3"/>
        <v>0.92166910688140558</v>
      </c>
      <c r="AX15" s="18">
        <v>83.137763043210001</v>
      </c>
      <c r="AY15" s="399">
        <v>94</v>
      </c>
      <c r="AZ15" s="40">
        <f t="shared" si="18"/>
        <v>0.13065346671818023</v>
      </c>
      <c r="BA15" s="43">
        <f t="shared" si="4"/>
        <v>6.8814055636896049E-2</v>
      </c>
      <c r="BB15" s="523">
        <v>107.0521380748</v>
      </c>
      <c r="BC15" s="399">
        <v>95</v>
      </c>
      <c r="BD15" s="40">
        <f t="shared" si="5"/>
        <v>-0.11258194643790176</v>
      </c>
      <c r="BE15" s="43">
        <f t="shared" si="6"/>
        <v>6.9546120058565156E-2</v>
      </c>
      <c r="BG15" s="18"/>
      <c r="BH15" s="19">
        <f t="shared" si="7"/>
        <v>95</v>
      </c>
      <c r="BI15" s="458" t="str">
        <f t="shared" si="16"/>
        <v/>
      </c>
      <c r="BJ15" s="18"/>
      <c r="BK15" s="19"/>
      <c r="BL15" s="502" t="str">
        <f t="shared" si="17"/>
        <v/>
      </c>
      <c r="BM15" s="36"/>
      <c r="BN15" s="45">
        <v>4628</v>
      </c>
      <c r="BO15" s="36"/>
      <c r="BP15" s="263">
        <v>94837</v>
      </c>
      <c r="BQ15" s="19">
        <v>846</v>
      </c>
      <c r="BR15" s="38">
        <v>112.10047281323877</v>
      </c>
      <c r="BS15" s="17"/>
      <c r="BT15" s="45">
        <v>110366</v>
      </c>
      <c r="BV15" s="495"/>
    </row>
    <row r="16" spans="1:74" s="12" customFormat="1" ht="30" customHeight="1" thickBot="1">
      <c r="A16" s="492">
        <v>43900</v>
      </c>
      <c r="B16" s="545"/>
      <c r="C16" s="396"/>
      <c r="D16" s="396">
        <f>B16-C16</f>
        <v>0</v>
      </c>
      <c r="E16" s="463" t="e">
        <f>C16/B16*1-1</f>
        <v>#DIV/0!</v>
      </c>
      <c r="F16" s="430">
        <f>AM16-N16-X16-AA16-AD16-Y16</f>
        <v>896</v>
      </c>
      <c r="G16" s="522" t="str">
        <f t="shared" si="10"/>
        <v/>
      </c>
      <c r="H16" s="394">
        <v>36</v>
      </c>
      <c r="I16" s="395">
        <v>39.82</v>
      </c>
      <c r="J16" s="394">
        <v>45</v>
      </c>
      <c r="K16" s="395">
        <v>49.78</v>
      </c>
      <c r="L16" s="441">
        <f t="shared" si="11"/>
        <v>22.50125565042692</v>
      </c>
      <c r="M16" s="397"/>
      <c r="N16" s="395">
        <v>65</v>
      </c>
      <c r="O16" s="394">
        <v>0</v>
      </c>
      <c r="P16" s="395">
        <v>0</v>
      </c>
      <c r="Q16" s="394">
        <v>0</v>
      </c>
      <c r="R16" s="395">
        <v>0</v>
      </c>
      <c r="S16" s="528">
        <v>12032.226999999997</v>
      </c>
      <c r="T16" s="473">
        <f>+O16+H16</f>
        <v>36</v>
      </c>
      <c r="U16" s="395">
        <f>I16+P16</f>
        <v>39.82</v>
      </c>
      <c r="V16" s="395">
        <f>+R16+K16</f>
        <v>49.78</v>
      </c>
      <c r="W16" s="263"/>
      <c r="X16" s="398">
        <v>18</v>
      </c>
      <c r="Y16" s="529">
        <v>0</v>
      </c>
      <c r="Z16" s="512"/>
      <c r="AA16" s="442">
        <v>21</v>
      </c>
      <c r="AB16" s="397">
        <v>24</v>
      </c>
      <c r="AC16" s="528">
        <v>0</v>
      </c>
      <c r="AD16" s="400">
        <f t="shared" si="12"/>
        <v>24</v>
      </c>
      <c r="AE16" s="17"/>
      <c r="AF16" s="387"/>
      <c r="AG16" s="445"/>
      <c r="AH16" s="396">
        <v>0</v>
      </c>
      <c r="AI16" s="396">
        <v>0</v>
      </c>
      <c r="AJ16" s="441">
        <f>+AH16+AI16</f>
        <v>0</v>
      </c>
      <c r="AK16" s="387"/>
      <c r="AL16" s="18">
        <v>1377.6865331491713</v>
      </c>
      <c r="AM16" s="399">
        <v>1024</v>
      </c>
      <c r="AN16" s="458">
        <f t="shared" si="14"/>
        <v>-0.25672496946072365</v>
      </c>
      <c r="AO16" s="536"/>
      <c r="AP16" s="399">
        <f>+AM16</f>
        <v>1024</v>
      </c>
      <c r="AQ16" s="458" t="e">
        <f t="shared" si="0"/>
        <v>#DIV/0!</v>
      </c>
      <c r="AR16" s="19">
        <f t="shared" si="1"/>
        <v>25.715720743345052</v>
      </c>
      <c r="AS16" s="38">
        <f t="shared" si="2"/>
        <v>20.570510245078346</v>
      </c>
      <c r="AU16" s="45">
        <v>968</v>
      </c>
      <c r="AV16" s="500">
        <f t="shared" si="3"/>
        <v>0.9453125</v>
      </c>
      <c r="AX16" s="18">
        <v>86.617643566685004</v>
      </c>
      <c r="AY16" s="399">
        <v>101</v>
      </c>
      <c r="AZ16" s="40">
        <f t="shared" si="18"/>
        <v>0.16604418962566614</v>
      </c>
      <c r="BA16" s="43">
        <f t="shared" si="4"/>
        <v>9.86328125E-2</v>
      </c>
      <c r="BB16" s="523">
        <v>99.692303582158999</v>
      </c>
      <c r="BC16" s="399">
        <v>68</v>
      </c>
      <c r="BD16" s="40">
        <f t="shared" si="5"/>
        <v>-0.31790120644609798</v>
      </c>
      <c r="BE16" s="43">
        <f t="shared" si="6"/>
        <v>6.640625E-2</v>
      </c>
      <c r="BG16" s="18"/>
      <c r="BH16" s="19">
        <f t="shared" si="7"/>
        <v>68</v>
      </c>
      <c r="BI16" s="458" t="str">
        <f t="shared" si="16"/>
        <v/>
      </c>
      <c r="BJ16" s="18"/>
      <c r="BK16" s="19"/>
      <c r="BL16" s="502" t="str">
        <f t="shared" si="17"/>
        <v/>
      </c>
      <c r="BM16" s="36"/>
      <c r="BN16" s="45">
        <v>4409</v>
      </c>
      <c r="BO16" s="36"/>
      <c r="BP16" s="263">
        <v>86148</v>
      </c>
      <c r="BQ16" s="19">
        <v>846</v>
      </c>
      <c r="BR16" s="38">
        <v>101.82978723404256</v>
      </c>
      <c r="BS16" s="17"/>
      <c r="BT16" s="45">
        <v>109150</v>
      </c>
      <c r="BV16" s="495"/>
    </row>
    <row r="17" spans="1:74" s="12" customFormat="1" ht="30" customHeight="1" thickBot="1">
      <c r="A17" s="492">
        <v>43901</v>
      </c>
      <c r="B17" s="545"/>
      <c r="C17" s="396"/>
      <c r="D17" s="396">
        <f t="shared" ref="D17:D19" si="25">B17-C17</f>
        <v>0</v>
      </c>
      <c r="E17" s="463" t="e">
        <f t="shared" ref="E17:E19" si="26">C17/B17*1-1</f>
        <v>#DIV/0!</v>
      </c>
      <c r="F17" s="430">
        <f>AM17-N17-X17-AA17-AD17-Y17</f>
        <v>808</v>
      </c>
      <c r="G17" s="522" t="str">
        <f t="shared" si="10"/>
        <v/>
      </c>
      <c r="H17" s="394">
        <v>33.000000000000007</v>
      </c>
      <c r="I17" s="395">
        <v>42.608000000000004</v>
      </c>
      <c r="J17" s="394">
        <v>41.250000000000014</v>
      </c>
      <c r="K17" s="395">
        <v>53.263000000000005</v>
      </c>
      <c r="L17" s="441">
        <f t="shared" si="11"/>
        <v>18.963574915508822</v>
      </c>
      <c r="M17" s="397"/>
      <c r="N17" s="395">
        <v>99</v>
      </c>
      <c r="O17" s="394">
        <v>4</v>
      </c>
      <c r="P17" s="395">
        <v>4.4589999999999996</v>
      </c>
      <c r="Q17" s="394">
        <v>24</v>
      </c>
      <c r="R17" s="395">
        <v>28.091699999999996</v>
      </c>
      <c r="S17" s="528">
        <v>14861.007999999998</v>
      </c>
      <c r="T17" s="473">
        <f>+O17+H17</f>
        <v>37.000000000000007</v>
      </c>
      <c r="U17" s="395">
        <f>I17+P17</f>
        <v>47.067000000000007</v>
      </c>
      <c r="V17" s="395">
        <f>+R17+K17</f>
        <v>81.354700000000008</v>
      </c>
      <c r="W17" s="263"/>
      <c r="X17" s="398">
        <v>26</v>
      </c>
      <c r="Y17" s="529">
        <v>0</v>
      </c>
      <c r="Z17" s="512"/>
      <c r="AA17" s="442">
        <v>10</v>
      </c>
      <c r="AB17" s="397">
        <v>17</v>
      </c>
      <c r="AC17" s="528">
        <v>0</v>
      </c>
      <c r="AD17" s="400">
        <f t="shared" si="12"/>
        <v>17</v>
      </c>
      <c r="AE17" s="17"/>
      <c r="AF17" s="387"/>
      <c r="AG17" s="445"/>
      <c r="AH17" s="396">
        <v>0</v>
      </c>
      <c r="AI17" s="396">
        <v>0</v>
      </c>
      <c r="AJ17" s="441">
        <f t="shared" ref="AJ17:AJ19" si="27">+AH17+AI17</f>
        <v>0</v>
      </c>
      <c r="AK17" s="387"/>
      <c r="AL17" s="18">
        <v>1376.4318120805369</v>
      </c>
      <c r="AM17" s="399">
        <v>960</v>
      </c>
      <c r="AN17" s="458">
        <f t="shared" si="14"/>
        <v>-0.30254445474569647</v>
      </c>
      <c r="AO17" s="536"/>
      <c r="AP17" s="399">
        <f t="shared" ref="AP17:AP19" si="28">+AM17</f>
        <v>960</v>
      </c>
      <c r="AQ17" s="458" t="e">
        <f t="shared" si="0"/>
        <v>#DIV/0!</v>
      </c>
      <c r="AR17" s="19">
        <f t="shared" si="1"/>
        <v>20.396456115749885</v>
      </c>
      <c r="AS17" s="38">
        <f t="shared" si="2"/>
        <v>18.023768845164557</v>
      </c>
      <c r="AU17" s="45">
        <v>911</v>
      </c>
      <c r="AV17" s="500">
        <f t="shared" si="3"/>
        <v>0.94895833333333335</v>
      </c>
      <c r="AX17" s="18">
        <v>114.029816717</v>
      </c>
      <c r="AY17" s="399">
        <v>82</v>
      </c>
      <c r="AZ17" s="40">
        <f t="shared" si="18"/>
        <v>-0.28088983775613552</v>
      </c>
      <c r="BA17" s="43">
        <f t="shared" si="4"/>
        <v>8.5416666666666669E-2</v>
      </c>
      <c r="BB17" s="523">
        <v>101.69953117106</v>
      </c>
      <c r="BC17" s="399">
        <v>56</v>
      </c>
      <c r="BD17" s="40">
        <f t="shared" si="5"/>
        <v>-0.44935832687559563</v>
      </c>
      <c r="BE17" s="43">
        <f t="shared" si="6"/>
        <v>5.8333333333333334E-2</v>
      </c>
      <c r="BG17" s="18"/>
      <c r="BH17" s="19">
        <f t="shared" si="7"/>
        <v>56</v>
      </c>
      <c r="BI17" s="458" t="str">
        <f t="shared" si="16"/>
        <v/>
      </c>
      <c r="BJ17" s="18"/>
      <c r="BK17" s="19"/>
      <c r="BL17" s="502" t="str">
        <f t="shared" si="17"/>
        <v/>
      </c>
      <c r="BM17" s="36"/>
      <c r="BN17" s="45">
        <v>4051</v>
      </c>
      <c r="BO17" s="36"/>
      <c r="BP17" s="263">
        <v>81694</v>
      </c>
      <c r="BQ17" s="19">
        <v>847</v>
      </c>
      <c r="BR17" s="38">
        <v>96.451003541912627</v>
      </c>
      <c r="BS17" s="17"/>
      <c r="BT17" s="45">
        <v>108302</v>
      </c>
      <c r="BV17" s="495"/>
    </row>
    <row r="18" spans="1:74" s="12" customFormat="1" ht="30" customHeight="1" thickBot="1">
      <c r="A18" s="492">
        <v>43902</v>
      </c>
      <c r="B18" s="545"/>
      <c r="C18" s="396"/>
      <c r="D18" s="396">
        <f t="shared" si="25"/>
        <v>0</v>
      </c>
      <c r="E18" s="463" t="e">
        <f t="shared" si="26"/>
        <v>#DIV/0!</v>
      </c>
      <c r="F18" s="430">
        <f>AM18-N18-X18-AA18-AD18-Y18</f>
        <v>871</v>
      </c>
      <c r="G18" s="522" t="str">
        <f t="shared" si="10"/>
        <v/>
      </c>
      <c r="H18" s="394">
        <v>33.000000000000007</v>
      </c>
      <c r="I18" s="395">
        <v>44.342999999999996</v>
      </c>
      <c r="J18" s="394">
        <v>41.250000000000014</v>
      </c>
      <c r="K18" s="395">
        <v>55.433000000000014</v>
      </c>
      <c r="L18" s="441">
        <f t="shared" si="11"/>
        <v>19.642333626502495</v>
      </c>
      <c r="M18" s="397"/>
      <c r="N18" s="395">
        <v>24</v>
      </c>
      <c r="O18" s="394">
        <v>0</v>
      </c>
      <c r="P18" s="395">
        <v>0</v>
      </c>
      <c r="Q18" s="394">
        <v>0</v>
      </c>
      <c r="R18" s="395">
        <v>0</v>
      </c>
      <c r="S18" s="528">
        <v>10324.827999999998</v>
      </c>
      <c r="T18" s="473">
        <f>+O18+H18</f>
        <v>33.000000000000007</v>
      </c>
      <c r="U18" s="395">
        <f>I18+P18</f>
        <v>44.342999999999996</v>
      </c>
      <c r="V18" s="395">
        <f>+R18+K18</f>
        <v>55.433000000000014</v>
      </c>
      <c r="W18" s="263"/>
      <c r="X18" s="398">
        <v>25</v>
      </c>
      <c r="Y18" s="529">
        <v>0</v>
      </c>
      <c r="Z18" s="512"/>
      <c r="AA18" s="442">
        <v>11</v>
      </c>
      <c r="AB18" s="397">
        <v>19</v>
      </c>
      <c r="AC18" s="528">
        <v>0</v>
      </c>
      <c r="AD18" s="400">
        <f t="shared" si="12"/>
        <v>19</v>
      </c>
      <c r="AE18" s="17"/>
      <c r="AF18" s="387"/>
      <c r="AG18" s="445"/>
      <c r="AH18" s="396">
        <v>0</v>
      </c>
      <c r="AI18" s="396">
        <v>0</v>
      </c>
      <c r="AJ18" s="441">
        <f t="shared" si="27"/>
        <v>0</v>
      </c>
      <c r="AK18" s="387"/>
      <c r="AL18" s="18">
        <v>1047.5357764876633</v>
      </c>
      <c r="AM18" s="399">
        <v>950</v>
      </c>
      <c r="AN18" s="458">
        <f t="shared" si="14"/>
        <v>-9.3109733029544839E-2</v>
      </c>
      <c r="AO18" s="536"/>
      <c r="AP18" s="399">
        <f t="shared" si="28"/>
        <v>950</v>
      </c>
      <c r="AQ18" s="458" t="e">
        <f t="shared" si="0"/>
        <v>#DIV/0!</v>
      </c>
      <c r="AR18" s="19">
        <f t="shared" si="1"/>
        <v>21.42390005186839</v>
      </c>
      <c r="AS18" s="38">
        <f t="shared" si="2"/>
        <v>17.137806000036075</v>
      </c>
      <c r="AU18" s="45">
        <v>856</v>
      </c>
      <c r="AV18" s="500">
        <f t="shared" si="3"/>
        <v>0.90105263157894733</v>
      </c>
      <c r="AX18" s="18">
        <v>93.824901627648003</v>
      </c>
      <c r="AY18" s="399">
        <v>94</v>
      </c>
      <c r="AZ18" s="40">
        <f t="shared" si="18"/>
        <v>1.8662249500338568E-3</v>
      </c>
      <c r="BA18" s="43">
        <f t="shared" si="4"/>
        <v>9.8947368421052631E-2</v>
      </c>
      <c r="BB18" s="523">
        <v>103.037682897</v>
      </c>
      <c r="BC18" s="399">
        <v>73</v>
      </c>
      <c r="BD18" s="40">
        <f t="shared" si="5"/>
        <v>-0.29152133522865309</v>
      </c>
      <c r="BE18" s="43">
        <f t="shared" si="6"/>
        <v>7.6842105263157892E-2</v>
      </c>
      <c r="BG18" s="18"/>
      <c r="BH18" s="19">
        <f t="shared" si="7"/>
        <v>73</v>
      </c>
      <c r="BI18" s="458" t="str">
        <f t="shared" si="16"/>
        <v/>
      </c>
      <c r="BJ18" s="18"/>
      <c r="BK18" s="19"/>
      <c r="BL18" s="502" t="str">
        <f t="shared" si="17"/>
        <v/>
      </c>
      <c r="BM18" s="36"/>
      <c r="BN18" s="45">
        <v>3112</v>
      </c>
      <c r="BO18" s="36"/>
      <c r="BP18" s="263">
        <v>76795</v>
      </c>
      <c r="BQ18" s="19">
        <v>848</v>
      </c>
      <c r="BR18" s="38">
        <v>90.560141509433961</v>
      </c>
      <c r="BS18" s="17"/>
      <c r="BT18" s="45">
        <v>99880</v>
      </c>
      <c r="BV18" s="495"/>
    </row>
    <row r="19" spans="1:74" s="12" customFormat="1" ht="30" customHeight="1" thickBot="1">
      <c r="A19" s="492">
        <v>43903</v>
      </c>
      <c r="B19" s="545"/>
      <c r="C19" s="396"/>
      <c r="D19" s="396">
        <f t="shared" si="25"/>
        <v>0</v>
      </c>
      <c r="E19" s="463" t="e">
        <f t="shared" si="26"/>
        <v>#DIV/0!</v>
      </c>
      <c r="F19" s="430">
        <f>AM19-N19-X19-AA19-AD19-Y19</f>
        <v>754</v>
      </c>
      <c r="G19" s="522" t="str">
        <f t="shared" si="10"/>
        <v/>
      </c>
      <c r="H19" s="394">
        <v>29</v>
      </c>
      <c r="I19" s="395">
        <v>40.613000000000007</v>
      </c>
      <c r="J19" s="394">
        <v>36.25</v>
      </c>
      <c r="K19" s="395">
        <v>50.769000000000005</v>
      </c>
      <c r="L19" s="441">
        <f t="shared" si="11"/>
        <v>18.565483958338461</v>
      </c>
      <c r="M19" s="397"/>
      <c r="N19" s="395">
        <v>23</v>
      </c>
      <c r="O19" s="394">
        <v>0</v>
      </c>
      <c r="P19" s="395">
        <v>0</v>
      </c>
      <c r="Q19" s="394">
        <v>0</v>
      </c>
      <c r="R19" s="395">
        <v>0</v>
      </c>
      <c r="S19" s="528">
        <v>14861.007999999998</v>
      </c>
      <c r="T19" s="473">
        <f>+O19+H19</f>
        <v>29</v>
      </c>
      <c r="U19" s="395">
        <f>I19+P19</f>
        <v>40.613000000000007</v>
      </c>
      <c r="V19" s="395">
        <f>+R19+K19</f>
        <v>50.769000000000005</v>
      </c>
      <c r="W19" s="263"/>
      <c r="X19" s="398">
        <v>32</v>
      </c>
      <c r="Y19" s="529">
        <v>0</v>
      </c>
      <c r="Z19" s="512"/>
      <c r="AA19" s="442">
        <v>13</v>
      </c>
      <c r="AB19" s="397">
        <v>18</v>
      </c>
      <c r="AC19" s="528">
        <v>0</v>
      </c>
      <c r="AD19" s="400">
        <f t="shared" si="12"/>
        <v>18</v>
      </c>
      <c r="AE19" s="17"/>
      <c r="AF19" s="387"/>
      <c r="AG19" s="445"/>
      <c r="AH19" s="396">
        <v>0</v>
      </c>
      <c r="AI19" s="396">
        <v>0</v>
      </c>
      <c r="AJ19" s="441">
        <f t="shared" si="27"/>
        <v>0</v>
      </c>
      <c r="AK19" s="387"/>
      <c r="AL19" s="18">
        <v>697.06982543640902</v>
      </c>
      <c r="AM19" s="399">
        <v>840</v>
      </c>
      <c r="AN19" s="458">
        <f t="shared" si="14"/>
        <v>0.20504427153206328</v>
      </c>
      <c r="AO19" s="536"/>
      <c r="AP19" s="399">
        <f t="shared" si="28"/>
        <v>840</v>
      </c>
      <c r="AQ19" s="458" t="e">
        <f t="shared" si="0"/>
        <v>#DIV/0!</v>
      </c>
      <c r="AR19" s="19">
        <f t="shared" si="1"/>
        <v>20.683032526530912</v>
      </c>
      <c r="AS19" s="38">
        <f t="shared" si="2"/>
        <v>16.545529752407965</v>
      </c>
      <c r="AU19" s="45">
        <v>730</v>
      </c>
      <c r="AV19" s="500">
        <f t="shared" si="3"/>
        <v>0.86904761904761907</v>
      </c>
      <c r="AX19" s="18">
        <v>104.51443221212</v>
      </c>
      <c r="AY19" s="399">
        <v>97</v>
      </c>
      <c r="AZ19" s="40">
        <f t="shared" si="18"/>
        <v>-7.1898512512309165E-2</v>
      </c>
      <c r="BA19" s="43">
        <f t="shared" si="4"/>
        <v>0.11547619047619048</v>
      </c>
      <c r="BB19" s="523">
        <v>69.583889748621004</v>
      </c>
      <c r="BC19" s="399">
        <v>59</v>
      </c>
      <c r="BD19" s="40">
        <f t="shared" si="5"/>
        <v>-0.15210258849938396</v>
      </c>
      <c r="BE19" s="43">
        <f t="shared" si="6"/>
        <v>7.0238095238095238E-2</v>
      </c>
      <c r="BG19" s="18"/>
      <c r="BH19" s="19">
        <f t="shared" si="7"/>
        <v>59</v>
      </c>
      <c r="BI19" s="458" t="str">
        <f t="shared" si="16"/>
        <v/>
      </c>
      <c r="BJ19" s="18"/>
      <c r="BK19" s="19"/>
      <c r="BL19" s="502" t="str">
        <f t="shared" si="17"/>
        <v/>
      </c>
      <c r="BM19" s="36"/>
      <c r="BN19" s="45">
        <v>2414</v>
      </c>
      <c r="BO19" s="36"/>
      <c r="BP19" s="263">
        <v>74295</v>
      </c>
      <c r="BQ19" s="19">
        <v>841</v>
      </c>
      <c r="BR19" s="38">
        <v>88.341260404280618</v>
      </c>
      <c r="BS19" s="17"/>
      <c r="BT19" s="45">
        <v>94896</v>
      </c>
      <c r="BV19" s="495"/>
    </row>
    <row r="20" spans="1:74" s="12" customFormat="1" ht="30" customHeight="1" thickBot="1">
      <c r="A20" s="492">
        <v>43904</v>
      </c>
      <c r="B20" s="544"/>
      <c r="C20" s="396"/>
      <c r="D20" s="396"/>
      <c r="E20" s="463"/>
      <c r="F20" s="457"/>
      <c r="G20" s="531"/>
      <c r="H20" s="450"/>
      <c r="I20" s="451"/>
      <c r="J20" s="450"/>
      <c r="K20" s="451"/>
      <c r="L20" s="538"/>
      <c r="M20" s="505"/>
      <c r="N20" s="451"/>
      <c r="O20" s="450"/>
      <c r="P20" s="451"/>
      <c r="Q20" s="450"/>
      <c r="R20" s="451"/>
      <c r="S20" s="533"/>
      <c r="T20" s="459"/>
      <c r="U20" s="451"/>
      <c r="V20" s="451"/>
      <c r="W20" s="519"/>
      <c r="X20" s="524"/>
      <c r="Y20" s="530"/>
      <c r="Z20" s="459"/>
      <c r="AA20" s="452"/>
      <c r="AB20" s="449"/>
      <c r="AC20" s="437"/>
      <c r="AD20" s="438"/>
      <c r="AE20" s="17"/>
      <c r="AF20" s="387"/>
      <c r="AG20" s="445"/>
      <c r="AH20" s="396">
        <v>0</v>
      </c>
      <c r="AI20" s="396">
        <v>0</v>
      </c>
      <c r="AJ20" s="441">
        <f>+AH20+AI20</f>
        <v>0</v>
      </c>
      <c r="AK20" s="387"/>
      <c r="AL20" s="15">
        <v>0</v>
      </c>
      <c r="AM20" s="402">
        <v>0</v>
      </c>
      <c r="AN20" s="39" t="str">
        <f>+IF(AL20=0,"",AM20/AL20*1-1)</f>
        <v/>
      </c>
      <c r="AO20" s="535"/>
      <c r="AP20" s="402">
        <f>+AM20</f>
        <v>0</v>
      </c>
      <c r="AQ20" s="39" t="e">
        <f t="shared" si="0"/>
        <v>#DIV/0!</v>
      </c>
      <c r="AR20" s="16" t="str">
        <f t="shared" si="1"/>
        <v/>
      </c>
      <c r="AS20" s="37" t="str">
        <f t="shared" si="2"/>
        <v/>
      </c>
      <c r="AU20" s="467">
        <v>0</v>
      </c>
      <c r="AV20" s="501" t="str">
        <f t="shared" si="3"/>
        <v/>
      </c>
      <c r="AX20" s="15">
        <v>3.687537851848</v>
      </c>
      <c r="AY20" s="402">
        <v>0</v>
      </c>
      <c r="AZ20" s="39">
        <f>IF(AX20=0,"",AY20/AX20-1)</f>
        <v>-1</v>
      </c>
      <c r="BA20" s="44" t="str">
        <f t="shared" si="4"/>
        <v/>
      </c>
      <c r="BB20" s="525">
        <v>7.3598344926425003</v>
      </c>
      <c r="BC20" s="402">
        <v>4</v>
      </c>
      <c r="BD20" s="39">
        <f t="shared" si="5"/>
        <v>-0.45650951743565282</v>
      </c>
      <c r="BE20" s="44" t="str">
        <f t="shared" si="6"/>
        <v/>
      </c>
      <c r="BG20" s="15"/>
      <c r="BH20" s="16">
        <f t="shared" si="7"/>
        <v>4</v>
      </c>
      <c r="BI20" s="39" t="str">
        <f>IF(BG20=0,"",BH20/BG20*1-1)</f>
        <v/>
      </c>
      <c r="BJ20" s="15"/>
      <c r="BK20" s="16"/>
      <c r="BL20" s="44" t="str">
        <f>IF(BJ20=0,"",BK20/BJ20*1-1)</f>
        <v/>
      </c>
      <c r="BM20" s="36"/>
      <c r="BN20" s="467">
        <v>826</v>
      </c>
      <c r="BO20" s="36"/>
      <c r="BP20" s="468">
        <v>17212</v>
      </c>
      <c r="BQ20" s="443">
        <v>491</v>
      </c>
      <c r="BR20" s="469">
        <v>35.054989816700612</v>
      </c>
      <c r="BS20" s="17"/>
      <c r="BT20" s="45">
        <v>92807</v>
      </c>
      <c r="BV20" s="495"/>
    </row>
    <row r="21" spans="1:74" s="12" customFormat="1" ht="30" customHeight="1" thickBot="1">
      <c r="A21" s="492">
        <v>43905</v>
      </c>
      <c r="B21" s="544"/>
      <c r="C21" s="396"/>
      <c r="D21" s="396"/>
      <c r="E21" s="463"/>
      <c r="F21" s="457"/>
      <c r="G21" s="531"/>
      <c r="H21" s="450"/>
      <c r="I21" s="451"/>
      <c r="J21" s="450"/>
      <c r="K21" s="451"/>
      <c r="L21" s="538"/>
      <c r="M21" s="505"/>
      <c r="N21" s="451"/>
      <c r="O21" s="450"/>
      <c r="P21" s="451"/>
      <c r="Q21" s="450"/>
      <c r="R21" s="451"/>
      <c r="S21" s="533"/>
      <c r="T21" s="459"/>
      <c r="U21" s="451"/>
      <c r="V21" s="451"/>
      <c r="W21" s="519"/>
      <c r="X21" s="524"/>
      <c r="Y21" s="530"/>
      <c r="Z21" s="459"/>
      <c r="AA21" s="452"/>
      <c r="AB21" s="449"/>
      <c r="AC21" s="437"/>
      <c r="AD21" s="438"/>
      <c r="AE21" s="17"/>
      <c r="AF21" s="387"/>
      <c r="AG21" s="445"/>
      <c r="AH21" s="396">
        <v>0</v>
      </c>
      <c r="AI21" s="396">
        <v>0</v>
      </c>
      <c r="AJ21" s="441">
        <f t="shared" si="21"/>
        <v>0</v>
      </c>
      <c r="AK21" s="387"/>
      <c r="AL21" s="15">
        <v>0</v>
      </c>
      <c r="AM21" s="402">
        <v>0</v>
      </c>
      <c r="AN21" s="39" t="str">
        <f t="shared" si="14"/>
        <v/>
      </c>
      <c r="AO21" s="535"/>
      <c r="AP21" s="402">
        <f t="shared" si="22"/>
        <v>0</v>
      </c>
      <c r="AQ21" s="39" t="e">
        <f t="shared" si="0"/>
        <v>#DIV/0!</v>
      </c>
      <c r="AR21" s="16" t="str">
        <f t="shared" si="1"/>
        <v/>
      </c>
      <c r="AS21" s="37" t="str">
        <f t="shared" si="2"/>
        <v/>
      </c>
      <c r="AU21" s="467">
        <v>0</v>
      </c>
      <c r="AV21" s="501" t="str">
        <f t="shared" si="3"/>
        <v/>
      </c>
      <c r="AX21" s="15">
        <v>0</v>
      </c>
      <c r="AY21" s="402">
        <v>0</v>
      </c>
      <c r="AZ21" s="39" t="str">
        <f t="shared" si="18"/>
        <v/>
      </c>
      <c r="BA21" s="44" t="str">
        <f t="shared" si="4"/>
        <v/>
      </c>
      <c r="BB21" s="525">
        <v>1.338151725935</v>
      </c>
      <c r="BC21" s="402">
        <v>0</v>
      </c>
      <c r="BD21" s="39">
        <f t="shared" si="5"/>
        <v>-1</v>
      </c>
      <c r="BE21" s="44" t="str">
        <f t="shared" si="6"/>
        <v/>
      </c>
      <c r="BG21" s="15"/>
      <c r="BH21" s="16">
        <f t="shared" si="7"/>
        <v>0</v>
      </c>
      <c r="BI21" s="39" t="str">
        <f t="shared" si="16"/>
        <v/>
      </c>
      <c r="BJ21" s="15"/>
      <c r="BK21" s="16"/>
      <c r="BL21" s="44" t="str">
        <f t="shared" si="17"/>
        <v/>
      </c>
      <c r="BM21" s="36"/>
      <c r="BN21" s="467">
        <v>271</v>
      </c>
      <c r="BO21" s="36"/>
      <c r="BP21" s="468">
        <v>331</v>
      </c>
      <c r="BQ21" s="443">
        <v>7</v>
      </c>
      <c r="BR21" s="469">
        <v>47.285714285714285</v>
      </c>
      <c r="BS21" s="17"/>
      <c r="BT21" s="45">
        <v>86464</v>
      </c>
      <c r="BV21" s="495"/>
    </row>
    <row r="22" spans="1:74" s="12" customFormat="1" ht="30" customHeight="1" thickBot="1">
      <c r="A22" s="492">
        <v>43906</v>
      </c>
      <c r="B22" s="545"/>
      <c r="C22" s="396"/>
      <c r="D22" s="396">
        <f t="shared" si="23"/>
        <v>0</v>
      </c>
      <c r="E22" s="463" t="e">
        <f t="shared" si="24"/>
        <v>#DIV/0!</v>
      </c>
      <c r="F22" s="430">
        <f>AM22-N22-X22-AA22-AD22-Y22</f>
        <v>933</v>
      </c>
      <c r="G22" s="522" t="str">
        <f t="shared" si="10"/>
        <v/>
      </c>
      <c r="H22" s="394">
        <v>43</v>
      </c>
      <c r="I22" s="395">
        <v>17.200000000000003</v>
      </c>
      <c r="J22" s="394">
        <v>53.75</v>
      </c>
      <c r="K22" s="395">
        <v>21.503</v>
      </c>
      <c r="L22" s="441">
        <f t="shared" si="11"/>
        <v>54.244186046511622</v>
      </c>
      <c r="M22" s="397"/>
      <c r="N22" s="395">
        <v>112</v>
      </c>
      <c r="O22" s="394">
        <v>4</v>
      </c>
      <c r="P22" s="395">
        <v>6.0830000000000002</v>
      </c>
      <c r="Q22" s="394">
        <v>24</v>
      </c>
      <c r="R22" s="395">
        <v>38.6</v>
      </c>
      <c r="S22" s="528">
        <v>22.677</v>
      </c>
      <c r="T22" s="473">
        <f>+O22+H22</f>
        <v>47</v>
      </c>
      <c r="U22" s="395">
        <f>I22+P22</f>
        <v>23.283000000000001</v>
      </c>
      <c r="V22" s="395">
        <f>+R22+K22</f>
        <v>60.103000000000002</v>
      </c>
      <c r="W22" s="263"/>
      <c r="X22" s="398">
        <v>22</v>
      </c>
      <c r="Y22" s="529">
        <v>0</v>
      </c>
      <c r="Z22" s="512"/>
      <c r="AA22" s="442">
        <v>19</v>
      </c>
      <c r="AB22" s="397">
        <v>40</v>
      </c>
      <c r="AC22" s="528">
        <v>0</v>
      </c>
      <c r="AD22" s="400">
        <f t="shared" si="12"/>
        <v>40</v>
      </c>
      <c r="AE22" s="17"/>
      <c r="AF22" s="387"/>
      <c r="AG22" s="445"/>
      <c r="AH22" s="396">
        <v>0</v>
      </c>
      <c r="AI22" s="396">
        <v>0</v>
      </c>
      <c r="AJ22" s="441">
        <f t="shared" si="21"/>
        <v>0</v>
      </c>
      <c r="AK22" s="387"/>
      <c r="AL22" s="18">
        <v>1468.3424240147926</v>
      </c>
      <c r="AM22" s="399">
        <v>1126</v>
      </c>
      <c r="AN22" s="458">
        <f t="shared" si="14"/>
        <v>-0.23314890206519279</v>
      </c>
      <c r="AO22" s="536"/>
      <c r="AP22" s="399">
        <f t="shared" si="22"/>
        <v>1126</v>
      </c>
      <c r="AQ22" s="458" t="e">
        <f t="shared" si="0"/>
        <v>#DIV/0!</v>
      </c>
      <c r="AR22" s="19">
        <f t="shared" si="1"/>
        <v>48.361465446892581</v>
      </c>
      <c r="AS22" s="38">
        <f t="shared" si="2"/>
        <v>52.364786308887133</v>
      </c>
      <c r="AU22" s="45">
        <v>974</v>
      </c>
      <c r="AV22" s="500">
        <f t="shared" si="3"/>
        <v>0.86500888099467144</v>
      </c>
      <c r="AX22" s="18">
        <v>78.729507453248004</v>
      </c>
      <c r="AY22" s="399">
        <v>60</v>
      </c>
      <c r="AZ22" s="40">
        <f t="shared" si="18"/>
        <v>-0.23789692148614239</v>
      </c>
      <c r="BA22" s="43">
        <f t="shared" si="4"/>
        <v>5.328596802841918E-2</v>
      </c>
      <c r="BB22" s="523">
        <v>102.36860703403001</v>
      </c>
      <c r="BC22" s="399">
        <v>58</v>
      </c>
      <c r="BD22" s="40">
        <f t="shared" si="5"/>
        <v>-0.4334200524901225</v>
      </c>
      <c r="BE22" s="43">
        <f t="shared" si="6"/>
        <v>5.1509769094138541E-2</v>
      </c>
      <c r="BG22" s="18"/>
      <c r="BH22" s="19">
        <f t="shared" si="7"/>
        <v>58</v>
      </c>
      <c r="BI22" s="458" t="str">
        <f t="shared" si="16"/>
        <v/>
      </c>
      <c r="BJ22" s="18"/>
      <c r="BK22" s="19"/>
      <c r="BL22" s="502" t="str">
        <f t="shared" si="17"/>
        <v/>
      </c>
      <c r="BM22" s="36"/>
      <c r="BN22" s="45">
        <v>1864</v>
      </c>
      <c r="BO22" s="36"/>
      <c r="BP22" s="263">
        <v>13162</v>
      </c>
      <c r="BQ22" s="19">
        <v>435</v>
      </c>
      <c r="BR22" s="38">
        <v>30.257471264367815</v>
      </c>
      <c r="BS22" s="17"/>
      <c r="BT22" s="45">
        <v>105773</v>
      </c>
      <c r="BV22" s="495"/>
    </row>
    <row r="23" spans="1:74" s="12" customFormat="1" ht="30" customHeight="1" thickBot="1">
      <c r="A23" s="492">
        <v>43907</v>
      </c>
      <c r="B23" s="545"/>
      <c r="C23" s="396"/>
      <c r="D23" s="396">
        <f>B23-C23</f>
        <v>0</v>
      </c>
      <c r="E23" s="463" t="e">
        <f>C23/B23*1-1</f>
        <v>#DIV/0!</v>
      </c>
      <c r="F23" s="430">
        <f>AM23-N23-X23-AA23-AD23-Y23</f>
        <v>734</v>
      </c>
      <c r="G23" s="522" t="str">
        <f t="shared" si="10"/>
        <v/>
      </c>
      <c r="H23" s="394">
        <v>37.000000000000007</v>
      </c>
      <c r="I23" s="395">
        <v>68.539999999999992</v>
      </c>
      <c r="J23" s="394">
        <v>46.250000000000014</v>
      </c>
      <c r="K23" s="395">
        <v>85.681999999999988</v>
      </c>
      <c r="L23" s="441">
        <f t="shared" si="11"/>
        <v>10.709074992704991</v>
      </c>
      <c r="M23" s="397"/>
      <c r="N23" s="395">
        <v>33</v>
      </c>
      <c r="O23" s="394">
        <v>0</v>
      </c>
      <c r="P23" s="395">
        <v>0</v>
      </c>
      <c r="Q23" s="394">
        <v>0</v>
      </c>
      <c r="R23" s="395">
        <v>0</v>
      </c>
      <c r="S23" s="528">
        <v>22.677</v>
      </c>
      <c r="T23" s="473">
        <f>+O23+H23</f>
        <v>37.000000000000007</v>
      </c>
      <c r="U23" s="395">
        <f>I23+P23</f>
        <v>68.539999999999992</v>
      </c>
      <c r="V23" s="395">
        <f>+R23+K23</f>
        <v>85.681999999999988</v>
      </c>
      <c r="W23" s="263"/>
      <c r="X23" s="398">
        <v>25</v>
      </c>
      <c r="Y23" s="529">
        <v>0</v>
      </c>
      <c r="Z23" s="512"/>
      <c r="AA23" s="442">
        <v>13</v>
      </c>
      <c r="AB23" s="397">
        <v>34</v>
      </c>
      <c r="AC23" s="528">
        <v>0</v>
      </c>
      <c r="AD23" s="400">
        <f t="shared" si="12"/>
        <v>34</v>
      </c>
      <c r="AE23" s="17"/>
      <c r="AF23" s="387"/>
      <c r="AG23" s="445"/>
      <c r="AH23" s="396">
        <v>0</v>
      </c>
      <c r="AI23" s="396">
        <v>0</v>
      </c>
      <c r="AJ23" s="441">
        <f>+AH23+AI23</f>
        <v>0</v>
      </c>
      <c r="AK23" s="387"/>
      <c r="AL23" s="18">
        <v>1258.8070020394289</v>
      </c>
      <c r="AM23" s="399">
        <v>839</v>
      </c>
      <c r="AN23" s="458">
        <f t="shared" si="14"/>
        <v>-0.33349592221785207</v>
      </c>
      <c r="AO23" s="536"/>
      <c r="AP23" s="399">
        <f>+AM23</f>
        <v>839</v>
      </c>
      <c r="AQ23" s="458" t="e">
        <f t="shared" si="0"/>
        <v>#DIV/0!</v>
      </c>
      <c r="AR23" s="19">
        <f t="shared" si="1"/>
        <v>12.241027137437994</v>
      </c>
      <c r="AS23" s="38">
        <f t="shared" si="2"/>
        <v>9.7920216614924964</v>
      </c>
      <c r="AU23" s="45">
        <v>706</v>
      </c>
      <c r="AV23" s="500">
        <f t="shared" si="3"/>
        <v>0.84147794994040526</v>
      </c>
      <c r="AX23" s="18">
        <v>71.570242764382002</v>
      </c>
      <c r="AY23" s="399">
        <v>69</v>
      </c>
      <c r="AZ23" s="40">
        <f t="shared" si="18"/>
        <v>-3.5912170548918709E-2</v>
      </c>
      <c r="BA23" s="43">
        <f t="shared" si="4"/>
        <v>8.2240762812872473E-2</v>
      </c>
      <c r="BB23" s="523">
        <v>95.008772541387003</v>
      </c>
      <c r="BC23" s="399">
        <v>60</v>
      </c>
      <c r="BD23" s="40">
        <f t="shared" si="5"/>
        <v>-0.36847936885129995</v>
      </c>
      <c r="BE23" s="43">
        <f t="shared" si="6"/>
        <v>7.1513706793802145E-2</v>
      </c>
      <c r="BG23" s="18"/>
      <c r="BH23" s="19">
        <f t="shared" si="7"/>
        <v>60</v>
      </c>
      <c r="BI23" s="458" t="str">
        <f t="shared" si="16"/>
        <v/>
      </c>
      <c r="BJ23" s="18"/>
      <c r="BK23" s="19"/>
      <c r="BL23" s="502" t="str">
        <f t="shared" si="17"/>
        <v/>
      </c>
      <c r="BM23" s="36"/>
      <c r="BN23" s="45">
        <v>1876</v>
      </c>
      <c r="BO23" s="36"/>
      <c r="BP23" s="263">
        <v>5466</v>
      </c>
      <c r="BQ23" s="19">
        <v>224</v>
      </c>
      <c r="BR23" s="38">
        <v>24.401785714285715</v>
      </c>
      <c r="BS23" s="17"/>
      <c r="BT23" s="45">
        <v>104601</v>
      </c>
      <c r="BV23" s="495"/>
    </row>
    <row r="24" spans="1:74" s="12" customFormat="1" ht="30" customHeight="1" thickBot="1">
      <c r="A24" s="492">
        <v>43908</v>
      </c>
      <c r="B24" s="545"/>
      <c r="C24" s="396"/>
      <c r="D24" s="396">
        <f t="shared" ref="D24:D26" si="29">B24-C24</f>
        <v>0</v>
      </c>
      <c r="E24" s="463" t="e">
        <f t="shared" ref="E24:E26" si="30">C24/B24*1-1</f>
        <v>#DIV/0!</v>
      </c>
      <c r="F24" s="430">
        <f>AM24-N24-X24-AA24-AD24-Y24</f>
        <v>842</v>
      </c>
      <c r="G24" s="522" t="str">
        <f t="shared" si="10"/>
        <v/>
      </c>
      <c r="H24" s="394">
        <v>33.000000000000007</v>
      </c>
      <c r="I24" s="395">
        <v>56.878999999999998</v>
      </c>
      <c r="J24" s="394">
        <v>41.250000000000014</v>
      </c>
      <c r="K24" s="395">
        <v>71.10199999999999</v>
      </c>
      <c r="L24" s="441">
        <f t="shared" si="11"/>
        <v>14.803354489354595</v>
      </c>
      <c r="M24" s="397"/>
      <c r="N24" s="395">
        <v>86</v>
      </c>
      <c r="O24" s="394">
        <v>3.5</v>
      </c>
      <c r="P24" s="395">
        <v>3.0369999999999999</v>
      </c>
      <c r="Q24" s="394">
        <v>21</v>
      </c>
      <c r="R24" s="395">
        <v>19.7</v>
      </c>
      <c r="S24" s="528">
        <v>22.677</v>
      </c>
      <c r="T24" s="473">
        <f>+O24+H24</f>
        <v>36.500000000000007</v>
      </c>
      <c r="U24" s="395">
        <f>I24+P24</f>
        <v>59.915999999999997</v>
      </c>
      <c r="V24" s="395">
        <f>+R24+K24</f>
        <v>90.801999999999992</v>
      </c>
      <c r="W24" s="263"/>
      <c r="X24" s="398">
        <v>22</v>
      </c>
      <c r="Y24" s="529">
        <v>0</v>
      </c>
      <c r="Z24" s="512"/>
      <c r="AA24" s="442">
        <v>14</v>
      </c>
      <c r="AB24" s="397">
        <v>61</v>
      </c>
      <c r="AC24" s="528">
        <v>0</v>
      </c>
      <c r="AD24" s="400">
        <f t="shared" si="12"/>
        <v>61</v>
      </c>
      <c r="AE24" s="17"/>
      <c r="AF24" s="387"/>
      <c r="AG24" s="445"/>
      <c r="AH24" s="396">
        <v>0</v>
      </c>
      <c r="AI24" s="396">
        <v>0</v>
      </c>
      <c r="AJ24" s="441">
        <f t="shared" ref="AJ24:AJ26" si="31">+AH24+AI24</f>
        <v>0</v>
      </c>
      <c r="AK24" s="387"/>
      <c r="AL24" s="18">
        <v>1015.1903870274296</v>
      </c>
      <c r="AM24" s="399">
        <v>1025</v>
      </c>
      <c r="AN24" s="458">
        <f t="shared" si="14"/>
        <v>9.662830832445124E-3</v>
      </c>
      <c r="AO24" s="536"/>
      <c r="AP24" s="399">
        <f t="shared" ref="AP24:AP26" si="32">+AM24</f>
        <v>1025</v>
      </c>
      <c r="AQ24" s="458" t="e">
        <f t="shared" si="0"/>
        <v>#DIV/0!</v>
      </c>
      <c r="AR24" s="19">
        <f t="shared" si="1"/>
        <v>17.107283530275719</v>
      </c>
      <c r="AS24" s="38">
        <f t="shared" si="2"/>
        <v>14.415909538409611</v>
      </c>
      <c r="AU24" s="45">
        <v>865</v>
      </c>
      <c r="AV24" s="500">
        <f t="shared" si="3"/>
        <v>0.84390243902439022</v>
      </c>
      <c r="AX24" s="18">
        <v>102.53302053924</v>
      </c>
      <c r="AY24" s="399">
        <v>65</v>
      </c>
      <c r="AZ24" s="40">
        <f t="shared" si="18"/>
        <v>-0.36605788400504491</v>
      </c>
      <c r="BA24" s="43">
        <f t="shared" si="4"/>
        <v>6.3414634146341464E-2</v>
      </c>
      <c r="BB24" s="523">
        <v>102.36860703403001</v>
      </c>
      <c r="BC24" s="399">
        <v>51</v>
      </c>
      <c r="BD24" s="40">
        <f t="shared" si="5"/>
        <v>-0.50180039098269391</v>
      </c>
      <c r="BE24" s="43">
        <f t="shared" si="6"/>
        <v>4.9756097560975612E-2</v>
      </c>
      <c r="BG24" s="18"/>
      <c r="BH24" s="19">
        <f t="shared" si="7"/>
        <v>51</v>
      </c>
      <c r="BI24" s="458" t="str">
        <f t="shared" si="16"/>
        <v/>
      </c>
      <c r="BJ24" s="18"/>
      <c r="BK24" s="19"/>
      <c r="BL24" s="502" t="str">
        <f t="shared" si="17"/>
        <v/>
      </c>
      <c r="BM24" s="36"/>
      <c r="BN24" s="45">
        <v>1702</v>
      </c>
      <c r="BO24" s="36"/>
      <c r="BP24" s="263">
        <v>3874</v>
      </c>
      <c r="BQ24" s="19">
        <v>139</v>
      </c>
      <c r="BR24" s="38">
        <v>27.870503597122301</v>
      </c>
      <c r="BS24" s="17"/>
      <c r="BT24" s="45">
        <v>72622</v>
      </c>
      <c r="BV24" s="495"/>
    </row>
    <row r="25" spans="1:74" s="12" customFormat="1" ht="30" customHeight="1" thickBot="1">
      <c r="A25" s="492">
        <v>43909</v>
      </c>
      <c r="B25" s="545"/>
      <c r="C25" s="396"/>
      <c r="D25" s="396">
        <f t="shared" si="29"/>
        <v>0</v>
      </c>
      <c r="E25" s="463" t="e">
        <f t="shared" si="30"/>
        <v>#DIV/0!</v>
      </c>
      <c r="F25" s="430">
        <f>AM25-N25-X25-AA25-AD25-Y25</f>
        <v>638</v>
      </c>
      <c r="G25" s="522" t="str">
        <f t="shared" si="10"/>
        <v/>
      </c>
      <c r="H25" s="394">
        <v>33.000000000000007</v>
      </c>
      <c r="I25" s="395">
        <v>196.11700000000002</v>
      </c>
      <c r="J25" s="394">
        <v>41.250000000000014</v>
      </c>
      <c r="K25" s="395">
        <v>213.50299999999999</v>
      </c>
      <c r="L25" s="441">
        <f t="shared" si="11"/>
        <v>3.2531601034076596</v>
      </c>
      <c r="M25" s="397"/>
      <c r="N25" s="395">
        <v>38</v>
      </c>
      <c r="O25" s="394">
        <v>0</v>
      </c>
      <c r="P25" s="395">
        <v>0</v>
      </c>
      <c r="Q25" s="394">
        <v>0</v>
      </c>
      <c r="R25" s="395">
        <v>0</v>
      </c>
      <c r="S25" s="528">
        <v>15416.431999999997</v>
      </c>
      <c r="T25" s="473">
        <f>+O25+H25</f>
        <v>33.000000000000007</v>
      </c>
      <c r="U25" s="395">
        <f>I25+P25</f>
        <v>196.11700000000002</v>
      </c>
      <c r="V25" s="395">
        <f>+R25+K25</f>
        <v>213.50299999999999</v>
      </c>
      <c r="W25" s="263"/>
      <c r="X25" s="398">
        <v>15</v>
      </c>
      <c r="Y25" s="529">
        <v>0</v>
      </c>
      <c r="Z25" s="512"/>
      <c r="AA25" s="442">
        <v>11</v>
      </c>
      <c r="AB25" s="397">
        <v>69</v>
      </c>
      <c r="AC25" s="528">
        <v>0</v>
      </c>
      <c r="AD25" s="400">
        <f t="shared" si="12"/>
        <v>69</v>
      </c>
      <c r="AE25" s="17"/>
      <c r="AF25" s="387"/>
      <c r="AG25" s="445"/>
      <c r="AH25" s="396">
        <v>0</v>
      </c>
      <c r="AI25" s="396">
        <v>0</v>
      </c>
      <c r="AJ25" s="441">
        <f t="shared" si="31"/>
        <v>0</v>
      </c>
      <c r="AK25" s="387"/>
      <c r="AL25" s="18">
        <v>800.90838186947622</v>
      </c>
      <c r="AM25" s="399">
        <v>771</v>
      </c>
      <c r="AN25" s="458">
        <f t="shared" si="14"/>
        <v>-3.7343075121356817E-2</v>
      </c>
      <c r="AO25" s="536"/>
      <c r="AP25" s="399">
        <f t="shared" si="32"/>
        <v>771</v>
      </c>
      <c r="AQ25" s="458" t="e">
        <f t="shared" si="0"/>
        <v>#DIV/0!</v>
      </c>
      <c r="AR25" s="19">
        <f t="shared" si="1"/>
        <v>3.9313267080365288</v>
      </c>
      <c r="AS25" s="38">
        <f t="shared" si="2"/>
        <v>3.6111904750752921</v>
      </c>
      <c r="AU25" s="45">
        <v>730</v>
      </c>
      <c r="AV25" s="500">
        <f t="shared" si="3"/>
        <v>0.94682230869001294</v>
      </c>
      <c r="AX25" s="18">
        <v>86.65938829273</v>
      </c>
      <c r="AY25" s="399">
        <v>39</v>
      </c>
      <c r="AZ25" s="40">
        <f t="shared" si="18"/>
        <v>-0.54996220526897288</v>
      </c>
      <c r="BA25" s="43">
        <f t="shared" si="4"/>
        <v>5.0583657587548639E-2</v>
      </c>
      <c r="BB25" s="523">
        <v>85.641710459840994</v>
      </c>
      <c r="BC25" s="399">
        <v>59</v>
      </c>
      <c r="BD25" s="40">
        <f t="shared" si="5"/>
        <v>-0.31108335315574753</v>
      </c>
      <c r="BE25" s="43">
        <f t="shared" si="6"/>
        <v>7.6523994811932561E-2</v>
      </c>
      <c r="BG25" s="18"/>
      <c r="BH25" s="19">
        <f t="shared" si="7"/>
        <v>59</v>
      </c>
      <c r="BI25" s="458" t="str">
        <f t="shared" si="16"/>
        <v/>
      </c>
      <c r="BJ25" s="18"/>
      <c r="BK25" s="19"/>
      <c r="BL25" s="502" t="str">
        <f t="shared" si="17"/>
        <v/>
      </c>
      <c r="BM25" s="36"/>
      <c r="BN25" s="45">
        <v>1496</v>
      </c>
      <c r="BO25" s="36"/>
      <c r="BP25" s="263">
        <v>2001</v>
      </c>
      <c r="BQ25" s="19">
        <v>71</v>
      </c>
      <c r="BR25" s="38">
        <v>28.183098591549296</v>
      </c>
      <c r="BS25" s="17"/>
      <c r="BT25" s="45">
        <v>63313</v>
      </c>
      <c r="BV25" s="495"/>
    </row>
    <row r="26" spans="1:74" s="12" customFormat="1" ht="30" customHeight="1" thickBot="1">
      <c r="A26" s="492">
        <v>43910</v>
      </c>
      <c r="B26" s="545"/>
      <c r="C26" s="396"/>
      <c r="D26" s="396">
        <f t="shared" si="29"/>
        <v>0</v>
      </c>
      <c r="E26" s="463" t="e">
        <f t="shared" si="30"/>
        <v>#DIV/0!</v>
      </c>
      <c r="F26" s="430">
        <f>AM26-N26-X26-AA26-AD26-Y26</f>
        <v>783</v>
      </c>
      <c r="G26" s="522" t="str">
        <f t="shared" si="10"/>
        <v/>
      </c>
      <c r="H26" s="394">
        <v>29</v>
      </c>
      <c r="I26" s="395">
        <v>116.16999999999996</v>
      </c>
      <c r="J26" s="394">
        <v>36.25</v>
      </c>
      <c r="K26" s="395">
        <v>137.68699999999998</v>
      </c>
      <c r="L26" s="441">
        <f t="shared" si="11"/>
        <v>6.74012223465611</v>
      </c>
      <c r="M26" s="397"/>
      <c r="N26" s="395">
        <v>39</v>
      </c>
      <c r="O26" s="394">
        <v>0</v>
      </c>
      <c r="P26" s="395">
        <v>0</v>
      </c>
      <c r="Q26" s="394">
        <v>0</v>
      </c>
      <c r="R26" s="395">
        <v>0</v>
      </c>
      <c r="S26" s="528">
        <v>13265.191999999999</v>
      </c>
      <c r="T26" s="473">
        <f>+O26+H26</f>
        <v>29</v>
      </c>
      <c r="U26" s="395">
        <f>I26+P26</f>
        <v>116.16999999999996</v>
      </c>
      <c r="V26" s="395">
        <f>+R26+K26</f>
        <v>137.68699999999998</v>
      </c>
      <c r="W26" s="263"/>
      <c r="X26" s="398">
        <v>12</v>
      </c>
      <c r="Y26" s="529">
        <v>0</v>
      </c>
      <c r="Z26" s="512"/>
      <c r="AA26" s="442">
        <v>12</v>
      </c>
      <c r="AB26" s="397">
        <v>34</v>
      </c>
      <c r="AC26" s="528">
        <v>0</v>
      </c>
      <c r="AD26" s="400">
        <f t="shared" si="12"/>
        <v>34</v>
      </c>
      <c r="AE26" s="17"/>
      <c r="AF26" s="387"/>
      <c r="AG26" s="445"/>
      <c r="AH26" s="396">
        <v>0</v>
      </c>
      <c r="AI26" s="396">
        <v>0</v>
      </c>
      <c r="AJ26" s="441">
        <f t="shared" si="31"/>
        <v>0</v>
      </c>
      <c r="AK26" s="387"/>
      <c r="AL26" s="18">
        <v>664.56982543640902</v>
      </c>
      <c r="AM26" s="399">
        <v>880</v>
      </c>
      <c r="AN26" s="458">
        <f t="shared" si="14"/>
        <v>0.32416484516449806</v>
      </c>
      <c r="AO26" s="536"/>
      <c r="AP26" s="399">
        <f t="shared" si="32"/>
        <v>880</v>
      </c>
      <c r="AQ26" s="458" t="e">
        <f t="shared" si="0"/>
        <v>#DIV/0!</v>
      </c>
      <c r="AR26" s="19">
        <f t="shared" si="1"/>
        <v>7.5751054489110814</v>
      </c>
      <c r="AS26" s="38">
        <f t="shared" si="2"/>
        <v>6.3913078213629468</v>
      </c>
      <c r="AU26" s="45">
        <v>796</v>
      </c>
      <c r="AV26" s="500">
        <f t="shared" si="3"/>
        <v>0.90454545454545454</v>
      </c>
      <c r="AX26" s="18">
        <v>109.67750570107</v>
      </c>
      <c r="AY26" s="399">
        <v>77</v>
      </c>
      <c r="AZ26" s="40">
        <f t="shared" si="18"/>
        <v>-0.29794172918313555</v>
      </c>
      <c r="BA26" s="43">
        <f t="shared" si="4"/>
        <v>8.7499999999999994E-2</v>
      </c>
      <c r="BB26" s="523">
        <v>75.605572515328006</v>
      </c>
      <c r="BC26" s="399">
        <v>54</v>
      </c>
      <c r="BD26" s="40">
        <f t="shared" si="5"/>
        <v>-0.28576693220526528</v>
      </c>
      <c r="BE26" s="43">
        <f t="shared" si="6"/>
        <v>6.1363636363636363E-2</v>
      </c>
      <c r="BG26" s="18"/>
      <c r="BH26" s="19">
        <f t="shared" si="7"/>
        <v>54</v>
      </c>
      <c r="BI26" s="458" t="str">
        <f t="shared" si="16"/>
        <v/>
      </c>
      <c r="BJ26" s="18"/>
      <c r="BK26" s="19"/>
      <c r="BL26" s="502" t="str">
        <f t="shared" si="17"/>
        <v/>
      </c>
      <c r="BM26" s="36"/>
      <c r="BN26" s="45">
        <v>1940</v>
      </c>
      <c r="BO26" s="36"/>
      <c r="BP26" s="263">
        <v>3438</v>
      </c>
      <c r="BQ26" s="19">
        <v>145</v>
      </c>
      <c r="BR26" s="38">
        <v>23.710344827586209</v>
      </c>
      <c r="BS26" s="17"/>
      <c r="BT26" s="45">
        <v>64724</v>
      </c>
      <c r="BV26" s="495"/>
    </row>
    <row r="27" spans="1:74" s="12" customFormat="1" ht="30" customHeight="1" thickBot="1">
      <c r="A27" s="492">
        <v>43911</v>
      </c>
      <c r="B27" s="544"/>
      <c r="C27" s="396"/>
      <c r="D27" s="396"/>
      <c r="E27" s="463"/>
      <c r="F27" s="457"/>
      <c r="G27" s="531"/>
      <c r="H27" s="450"/>
      <c r="I27" s="451"/>
      <c r="J27" s="450"/>
      <c r="K27" s="451"/>
      <c r="L27" s="538"/>
      <c r="M27" s="505"/>
      <c r="N27" s="451"/>
      <c r="O27" s="450"/>
      <c r="P27" s="451"/>
      <c r="Q27" s="450"/>
      <c r="R27" s="451"/>
      <c r="S27" s="533"/>
      <c r="T27" s="459"/>
      <c r="U27" s="451"/>
      <c r="V27" s="451"/>
      <c r="W27" s="519"/>
      <c r="X27" s="524"/>
      <c r="Y27" s="530"/>
      <c r="Z27" s="459"/>
      <c r="AA27" s="452"/>
      <c r="AB27" s="449"/>
      <c r="AC27" s="437"/>
      <c r="AD27" s="438"/>
      <c r="AE27" s="17"/>
      <c r="AF27" s="387"/>
      <c r="AG27" s="445"/>
      <c r="AH27" s="396">
        <v>0</v>
      </c>
      <c r="AI27" s="396">
        <v>0</v>
      </c>
      <c r="AJ27" s="441">
        <f>+AH27+AI27</f>
        <v>0</v>
      </c>
      <c r="AK27" s="387"/>
      <c r="AL27" s="15">
        <v>0</v>
      </c>
      <c r="AM27" s="402">
        <v>0</v>
      </c>
      <c r="AN27" s="39" t="str">
        <f>+IF(AL27=0,"",AM27/AL27*1-1)</f>
        <v/>
      </c>
      <c r="AO27" s="535"/>
      <c r="AP27" s="402">
        <f>+AM27</f>
        <v>0</v>
      </c>
      <c r="AQ27" s="39" t="e">
        <f t="shared" si="0"/>
        <v>#DIV/0!</v>
      </c>
      <c r="AR27" s="16" t="str">
        <f t="shared" si="1"/>
        <v/>
      </c>
      <c r="AS27" s="37" t="str">
        <f t="shared" si="2"/>
        <v/>
      </c>
      <c r="AU27" s="467">
        <v>0</v>
      </c>
      <c r="AV27" s="501" t="str">
        <f t="shared" si="3"/>
        <v/>
      </c>
      <c r="AX27" s="15">
        <v>4.8886484025919996</v>
      </c>
      <c r="AY27" s="402">
        <v>0</v>
      </c>
      <c r="AZ27" s="39">
        <f>IF(AX27=0,"",AY27/AX27-1)</f>
        <v>-1</v>
      </c>
      <c r="BA27" s="44" t="str">
        <f t="shared" si="4"/>
        <v/>
      </c>
      <c r="BB27" s="525">
        <v>6.6907586296749999</v>
      </c>
      <c r="BC27" s="402">
        <v>2</v>
      </c>
      <c r="BD27" s="39">
        <f t="shared" si="5"/>
        <v>-0.701080234589609</v>
      </c>
      <c r="BE27" s="44" t="str">
        <f t="shared" si="6"/>
        <v/>
      </c>
      <c r="BG27" s="15"/>
      <c r="BH27" s="16">
        <f t="shared" si="7"/>
        <v>2</v>
      </c>
      <c r="BI27" s="39" t="str">
        <f>IF(BG27=0,"",BH27/BG27*1-1)</f>
        <v/>
      </c>
      <c r="BJ27" s="15"/>
      <c r="BK27" s="16"/>
      <c r="BL27" s="44" t="str">
        <f>IF(BJ27=0,"",BK27/BJ27*1-1)</f>
        <v/>
      </c>
      <c r="BM27" s="36"/>
      <c r="BN27" s="467">
        <v>785</v>
      </c>
      <c r="BO27" s="36"/>
      <c r="BP27" s="468">
        <v>1392</v>
      </c>
      <c r="BQ27" s="443">
        <v>50</v>
      </c>
      <c r="BR27" s="469">
        <v>27.84</v>
      </c>
      <c r="BS27" s="17"/>
      <c r="BT27" s="45">
        <v>51849</v>
      </c>
      <c r="BV27" s="495"/>
    </row>
    <row r="28" spans="1:74" s="12" customFormat="1" ht="30" customHeight="1" thickBot="1">
      <c r="A28" s="492">
        <v>43912</v>
      </c>
      <c r="B28" s="544"/>
      <c r="C28" s="396"/>
      <c r="D28" s="396"/>
      <c r="E28" s="463"/>
      <c r="F28" s="457"/>
      <c r="G28" s="531"/>
      <c r="H28" s="450"/>
      <c r="I28" s="451"/>
      <c r="J28" s="450"/>
      <c r="K28" s="451"/>
      <c r="L28" s="538"/>
      <c r="M28" s="505"/>
      <c r="N28" s="451"/>
      <c r="O28" s="450"/>
      <c r="P28" s="451"/>
      <c r="Q28" s="450"/>
      <c r="R28" s="451"/>
      <c r="S28" s="533"/>
      <c r="T28" s="459"/>
      <c r="U28" s="451"/>
      <c r="V28" s="451"/>
      <c r="W28" s="519"/>
      <c r="X28" s="524"/>
      <c r="Y28" s="530"/>
      <c r="Z28" s="459"/>
      <c r="AA28" s="452"/>
      <c r="AB28" s="449"/>
      <c r="AC28" s="437"/>
      <c r="AD28" s="438"/>
      <c r="AE28" s="17"/>
      <c r="AF28" s="387"/>
      <c r="AG28" s="445"/>
      <c r="AH28" s="396">
        <v>0</v>
      </c>
      <c r="AI28" s="396">
        <v>0</v>
      </c>
      <c r="AJ28" s="441">
        <f t="shared" si="21"/>
        <v>0</v>
      </c>
      <c r="AK28" s="387"/>
      <c r="AL28" s="15">
        <v>0</v>
      </c>
      <c r="AM28" s="402">
        <v>0</v>
      </c>
      <c r="AN28" s="39" t="str">
        <f t="shared" si="14"/>
        <v/>
      </c>
      <c r="AO28" s="535"/>
      <c r="AP28" s="402">
        <f t="shared" si="22"/>
        <v>0</v>
      </c>
      <c r="AQ28" s="39" t="e">
        <f t="shared" si="0"/>
        <v>#DIV/0!</v>
      </c>
      <c r="AR28" s="16" t="str">
        <f t="shared" si="1"/>
        <v/>
      </c>
      <c r="AS28" s="37" t="str">
        <f t="shared" si="2"/>
        <v/>
      </c>
      <c r="AU28" s="467">
        <v>0</v>
      </c>
      <c r="AV28" s="501" t="str">
        <f t="shared" si="3"/>
        <v/>
      </c>
      <c r="AX28" s="15">
        <v>0.84148617556465999</v>
      </c>
      <c r="AY28" s="402">
        <v>0</v>
      </c>
      <c r="AZ28" s="39">
        <f t="shared" si="18"/>
        <v>-1</v>
      </c>
      <c r="BA28" s="44" t="str">
        <f t="shared" si="4"/>
        <v/>
      </c>
      <c r="BB28" s="525">
        <v>0.66907586296749999</v>
      </c>
      <c r="BC28" s="402">
        <v>2</v>
      </c>
      <c r="BD28" s="39">
        <f t="shared" si="5"/>
        <v>1.98919765410391</v>
      </c>
      <c r="BE28" s="44" t="str">
        <f t="shared" si="6"/>
        <v/>
      </c>
      <c r="BG28" s="15"/>
      <c r="BH28" s="16">
        <f t="shared" si="7"/>
        <v>2</v>
      </c>
      <c r="BI28" s="39" t="str">
        <f t="shared" si="16"/>
        <v/>
      </c>
      <c r="BJ28" s="15"/>
      <c r="BK28" s="16"/>
      <c r="BL28" s="44" t="str">
        <f t="shared" si="17"/>
        <v/>
      </c>
      <c r="BM28" s="36"/>
      <c r="BN28" s="467">
        <v>440</v>
      </c>
      <c r="BO28" s="36"/>
      <c r="BP28" s="468"/>
      <c r="BQ28" s="443"/>
      <c r="BR28" s="469"/>
      <c r="BS28" s="17"/>
      <c r="BT28" s="45">
        <v>51389</v>
      </c>
      <c r="BV28" s="495"/>
    </row>
    <row r="29" spans="1:74" s="12" customFormat="1" ht="30" customHeight="1" thickBot="1">
      <c r="A29" s="492">
        <v>43913</v>
      </c>
      <c r="B29" s="545"/>
      <c r="C29" s="396"/>
      <c r="D29" s="396">
        <f t="shared" si="23"/>
        <v>0</v>
      </c>
      <c r="E29" s="463" t="e">
        <f t="shared" si="24"/>
        <v>#DIV/0!</v>
      </c>
      <c r="F29" s="430">
        <f>AM29-N29-X29-AA29-AD29-Y29</f>
        <v>425</v>
      </c>
      <c r="G29" s="522" t="str">
        <f t="shared" si="10"/>
        <v/>
      </c>
      <c r="H29" s="394">
        <v>26.4</v>
      </c>
      <c r="I29" s="395">
        <v>25.049000000000003</v>
      </c>
      <c r="J29" s="394">
        <v>33</v>
      </c>
      <c r="K29" s="395">
        <v>25.049000000000003</v>
      </c>
      <c r="L29" s="441">
        <f t="shared" si="11"/>
        <v>16.966745179448278</v>
      </c>
      <c r="M29" s="397"/>
      <c r="N29" s="395">
        <v>95</v>
      </c>
      <c r="O29" s="394">
        <v>0</v>
      </c>
      <c r="P29" s="395">
        <v>0</v>
      </c>
      <c r="Q29" s="394">
        <v>0</v>
      </c>
      <c r="R29" s="395">
        <v>0</v>
      </c>
      <c r="S29" s="528">
        <v>13764.587</v>
      </c>
      <c r="T29" s="473">
        <f>+O29+H29</f>
        <v>26.4</v>
      </c>
      <c r="U29" s="395">
        <f>I29+P29</f>
        <v>25.049000000000003</v>
      </c>
      <c r="V29" s="395">
        <f>+R29+K29</f>
        <v>25.049000000000003</v>
      </c>
      <c r="W29" s="263"/>
      <c r="X29" s="398">
        <v>38</v>
      </c>
      <c r="Y29" s="529">
        <v>0</v>
      </c>
      <c r="Z29" s="512"/>
      <c r="AA29" s="442">
        <v>24</v>
      </c>
      <c r="AB29" s="397">
        <v>42</v>
      </c>
      <c r="AC29" s="528">
        <v>0</v>
      </c>
      <c r="AD29" s="400">
        <f t="shared" si="12"/>
        <v>42</v>
      </c>
      <c r="AE29" s="17"/>
      <c r="AF29" s="387"/>
      <c r="AG29" s="445"/>
      <c r="AH29" s="396">
        <v>0</v>
      </c>
      <c r="AI29" s="396">
        <v>0</v>
      </c>
      <c r="AJ29" s="441">
        <f t="shared" si="21"/>
        <v>0</v>
      </c>
      <c r="AK29" s="387"/>
      <c r="AL29" s="18">
        <v>1438.123486074194</v>
      </c>
      <c r="AM29" s="399">
        <v>624</v>
      </c>
      <c r="AN29" s="458">
        <f t="shared" si="14"/>
        <v>-0.56610123814652225</v>
      </c>
      <c r="AO29" s="536"/>
      <c r="AP29" s="399">
        <f t="shared" si="22"/>
        <v>624</v>
      </c>
      <c r="AQ29" s="458" t="e">
        <f t="shared" si="0"/>
        <v>#DIV/0!</v>
      </c>
      <c r="AR29" s="19">
        <f t="shared" si="1"/>
        <v>24.911174098766416</v>
      </c>
      <c r="AS29" s="38">
        <f t="shared" si="2"/>
        <v>24.911174098766416</v>
      </c>
      <c r="AU29" s="45">
        <v>604</v>
      </c>
      <c r="AV29" s="500">
        <f t="shared" si="3"/>
        <v>0.96794871794871795</v>
      </c>
      <c r="AX29" s="18">
        <v>98.307450441583995</v>
      </c>
      <c r="AY29" s="399">
        <v>34</v>
      </c>
      <c r="AZ29" s="40">
        <f t="shared" si="18"/>
        <v>-0.65414625394843906</v>
      </c>
      <c r="BA29" s="43">
        <f t="shared" si="4"/>
        <v>5.4487179487179488E-2</v>
      </c>
      <c r="BB29" s="523">
        <v>78.281875967198999</v>
      </c>
      <c r="BC29" s="399">
        <v>54</v>
      </c>
      <c r="BD29" s="40">
        <f t="shared" si="5"/>
        <v>-0.31018515674526481</v>
      </c>
      <c r="BE29" s="43">
        <f t="shared" si="6"/>
        <v>8.6538461538461536E-2</v>
      </c>
      <c r="BG29" s="18"/>
      <c r="BH29" s="19">
        <f t="shared" si="7"/>
        <v>54</v>
      </c>
      <c r="BI29" s="458" t="str">
        <f t="shared" si="16"/>
        <v/>
      </c>
      <c r="BJ29" s="18"/>
      <c r="BK29" s="19"/>
      <c r="BL29" s="502" t="str">
        <f t="shared" si="17"/>
        <v/>
      </c>
      <c r="BM29" s="36"/>
      <c r="BN29" s="45">
        <v>1748</v>
      </c>
      <c r="BO29" s="36"/>
      <c r="BP29" s="263">
        <v>2424</v>
      </c>
      <c r="BQ29" s="19">
        <v>84</v>
      </c>
      <c r="BR29" s="38">
        <v>28.857142857142858</v>
      </c>
      <c r="BS29" s="17"/>
      <c r="BT29" s="45">
        <v>63832</v>
      </c>
      <c r="BV29" s="495"/>
    </row>
    <row r="30" spans="1:74" s="12" customFormat="1" ht="30" customHeight="1" thickBot="1">
      <c r="A30" s="492">
        <v>43914</v>
      </c>
      <c r="B30" s="545"/>
      <c r="C30" s="396"/>
      <c r="D30" s="396">
        <f>B30-C30</f>
        <v>0</v>
      </c>
      <c r="E30" s="463" t="e">
        <f>C30/B30*1-1</f>
        <v>#DIV/0!</v>
      </c>
      <c r="F30" s="430">
        <f>AM30-N30-X30-AA30-AD30-Y30</f>
        <v>625</v>
      </c>
      <c r="G30" s="522" t="str">
        <f t="shared" si="10"/>
        <v/>
      </c>
      <c r="H30" s="394">
        <v>25.1</v>
      </c>
      <c r="I30" s="395">
        <v>33.857999999999997</v>
      </c>
      <c r="J30" s="394">
        <v>31.375</v>
      </c>
      <c r="K30" s="395">
        <v>33.857999999999997</v>
      </c>
      <c r="L30" s="441">
        <f t="shared" si="11"/>
        <v>18.459448284009689</v>
      </c>
      <c r="M30" s="397"/>
      <c r="N30" s="395">
        <v>45</v>
      </c>
      <c r="O30" s="394">
        <v>0</v>
      </c>
      <c r="P30" s="395">
        <v>0</v>
      </c>
      <c r="Q30" s="394">
        <v>0</v>
      </c>
      <c r="R30" s="395">
        <v>0</v>
      </c>
      <c r="S30" s="528">
        <v>9286.726999999999</v>
      </c>
      <c r="T30" s="473">
        <f>+O30+H30</f>
        <v>25.1</v>
      </c>
      <c r="U30" s="395">
        <f>I30+P30</f>
        <v>33.857999999999997</v>
      </c>
      <c r="V30" s="395">
        <f>+R30+K30</f>
        <v>33.857999999999997</v>
      </c>
      <c r="W30" s="263"/>
      <c r="X30" s="398">
        <v>31</v>
      </c>
      <c r="Y30" s="529">
        <v>0</v>
      </c>
      <c r="Z30" s="512"/>
      <c r="AA30" s="442">
        <v>15</v>
      </c>
      <c r="AB30" s="397">
        <v>21</v>
      </c>
      <c r="AC30" s="528">
        <v>0</v>
      </c>
      <c r="AD30" s="400">
        <f t="shared" si="12"/>
        <v>21</v>
      </c>
      <c r="AE30" s="17"/>
      <c r="AF30" s="387"/>
      <c r="AG30" s="445"/>
      <c r="AH30" s="396">
        <v>0</v>
      </c>
      <c r="AI30" s="396">
        <v>0</v>
      </c>
      <c r="AJ30" s="441">
        <f>+AH30+AI30</f>
        <v>0</v>
      </c>
      <c r="AK30" s="387"/>
      <c r="AL30" s="18">
        <v>1195.4439252340835</v>
      </c>
      <c r="AM30" s="399">
        <v>737</v>
      </c>
      <c r="AN30" s="458">
        <f t="shared" si="14"/>
        <v>-0.38349262190973465</v>
      </c>
      <c r="AO30" s="536"/>
      <c r="AP30" s="399">
        <f>+AM30</f>
        <v>737</v>
      </c>
      <c r="AQ30" s="458" t="e">
        <f t="shared" si="0"/>
        <v>#DIV/0!</v>
      </c>
      <c r="AR30" s="19">
        <f t="shared" si="1"/>
        <v>21.767381416504225</v>
      </c>
      <c r="AS30" s="38">
        <f t="shared" si="2"/>
        <v>21.767381416504225</v>
      </c>
      <c r="AU30" s="45">
        <v>641</v>
      </c>
      <c r="AV30" s="500">
        <f t="shared" si="3"/>
        <v>0.86974219810040709</v>
      </c>
      <c r="AX30" s="18">
        <v>119.01947088423999</v>
      </c>
      <c r="AY30" s="399">
        <v>40</v>
      </c>
      <c r="AZ30" s="40">
        <f t="shared" si="18"/>
        <v>-0.66392053583480837</v>
      </c>
      <c r="BA30" s="43">
        <f t="shared" si="4"/>
        <v>5.4274084124830396E-2</v>
      </c>
      <c r="BB30" s="523">
        <v>95.008772541387003</v>
      </c>
      <c r="BC30" s="399">
        <v>58</v>
      </c>
      <c r="BD30" s="40">
        <f t="shared" si="5"/>
        <v>-0.38953005655625661</v>
      </c>
      <c r="BE30" s="43">
        <f t="shared" si="6"/>
        <v>7.8697421981004073E-2</v>
      </c>
      <c r="BG30" s="18"/>
      <c r="BH30" s="19">
        <f t="shared" si="7"/>
        <v>58</v>
      </c>
      <c r="BI30" s="458" t="str">
        <f t="shared" si="16"/>
        <v/>
      </c>
      <c r="BJ30" s="18"/>
      <c r="BK30" s="19"/>
      <c r="BL30" s="502" t="str">
        <f t="shared" si="17"/>
        <v/>
      </c>
      <c r="BM30" s="36"/>
      <c r="BN30" s="45">
        <v>1438</v>
      </c>
      <c r="BO30" s="36"/>
      <c r="BP30" s="263">
        <v>2186</v>
      </c>
      <c r="BQ30" s="19">
        <v>81</v>
      </c>
      <c r="BR30" s="38">
        <v>26.987654320987655</v>
      </c>
      <c r="BS30" s="17"/>
      <c r="BT30" s="45">
        <v>57895</v>
      </c>
      <c r="BV30" s="495"/>
    </row>
    <row r="31" spans="1:74" s="12" customFormat="1" ht="30" customHeight="1" thickBot="1">
      <c r="A31" s="492">
        <v>43915</v>
      </c>
      <c r="B31" s="545"/>
      <c r="C31" s="396"/>
      <c r="D31" s="396">
        <f t="shared" ref="D31:D33" si="33">B31-C31</f>
        <v>0</v>
      </c>
      <c r="E31" s="463" t="e">
        <f t="shared" ref="E31:E33" si="34">C31/B31*1-1</f>
        <v>#DIV/0!</v>
      </c>
      <c r="F31" s="430">
        <f>AM31-N31-X31-AA31-AD31-Y31</f>
        <v>823</v>
      </c>
      <c r="G31" s="522" t="str">
        <f t="shared" si="10"/>
        <v/>
      </c>
      <c r="H31" s="394">
        <v>22</v>
      </c>
      <c r="I31" s="395">
        <v>30.238000000000003</v>
      </c>
      <c r="J31" s="394">
        <v>27.5</v>
      </c>
      <c r="K31" s="395">
        <v>37.797499999999999</v>
      </c>
      <c r="L31" s="441">
        <f t="shared" si="11"/>
        <v>27.217408558767112</v>
      </c>
      <c r="M31" s="397"/>
      <c r="N31" s="395">
        <v>0</v>
      </c>
      <c r="O31" s="394">
        <v>0</v>
      </c>
      <c r="P31" s="395">
        <v>0</v>
      </c>
      <c r="Q31" s="394">
        <v>0</v>
      </c>
      <c r="R31" s="395">
        <v>0</v>
      </c>
      <c r="S31" s="528">
        <v>13108.576999999999</v>
      </c>
      <c r="T31" s="473">
        <f>+O31+H31</f>
        <v>22</v>
      </c>
      <c r="U31" s="395">
        <f>I31+P31</f>
        <v>30.238000000000003</v>
      </c>
      <c r="V31" s="395">
        <f>+R31+K31</f>
        <v>37.797499999999999</v>
      </c>
      <c r="W31" s="263"/>
      <c r="X31" s="398">
        <v>0</v>
      </c>
      <c r="Y31" s="529">
        <v>0</v>
      </c>
      <c r="Z31" s="512"/>
      <c r="AA31" s="442">
        <v>0</v>
      </c>
      <c r="AB31" s="397">
        <v>0</v>
      </c>
      <c r="AC31" s="528">
        <v>0</v>
      </c>
      <c r="AD31" s="400">
        <f t="shared" si="12"/>
        <v>0</v>
      </c>
      <c r="AE31" s="17"/>
      <c r="AF31" s="387"/>
      <c r="AG31" s="445"/>
      <c r="AH31" s="396">
        <v>0</v>
      </c>
      <c r="AI31" s="396">
        <v>0</v>
      </c>
      <c r="AJ31" s="441">
        <f t="shared" ref="AJ31:AJ33" si="35">+AH31+AI31</f>
        <v>0</v>
      </c>
      <c r="AK31" s="387"/>
      <c r="AL31" s="18">
        <v>974.49887928772739</v>
      </c>
      <c r="AM31" s="399">
        <v>823</v>
      </c>
      <c r="AN31" s="458">
        <f t="shared" si="14"/>
        <v>-0.15546336943810513</v>
      </c>
      <c r="AO31" s="536"/>
      <c r="AP31" s="399">
        <f t="shared" ref="AP31:AP33" si="36">+AM31</f>
        <v>823</v>
      </c>
      <c r="AQ31" s="458" t="e">
        <f t="shared" si="0"/>
        <v>#DIV/0!</v>
      </c>
      <c r="AR31" s="19">
        <f t="shared" si="1"/>
        <v>27.217408558767112</v>
      </c>
      <c r="AS31" s="38">
        <f t="shared" si="2"/>
        <v>21.773926847013691</v>
      </c>
      <c r="AU31" s="45">
        <v>744</v>
      </c>
      <c r="AV31" s="500">
        <f t="shared" si="3"/>
        <v>0.90400972053462936</v>
      </c>
      <c r="AX31" s="18">
        <v>108.60227759895</v>
      </c>
      <c r="AY31" s="399">
        <v>39</v>
      </c>
      <c r="AZ31" s="40">
        <f t="shared" si="18"/>
        <v>-0.64089150925526206</v>
      </c>
      <c r="BA31" s="43">
        <f t="shared" si="4"/>
        <v>4.7387606318347507E-2</v>
      </c>
      <c r="BB31" s="523">
        <v>95.677848404353</v>
      </c>
      <c r="BC31" s="399">
        <v>63</v>
      </c>
      <c r="BD31" s="40">
        <f t="shared" si="5"/>
        <v>-0.34154037689319816</v>
      </c>
      <c r="BE31" s="43">
        <f t="shared" si="6"/>
        <v>7.6549210206561358E-2</v>
      </c>
      <c r="BG31" s="18"/>
      <c r="BH31" s="19">
        <f t="shared" si="7"/>
        <v>63</v>
      </c>
      <c r="BI31" s="458" t="str">
        <f t="shared" si="16"/>
        <v/>
      </c>
      <c r="BJ31" s="18"/>
      <c r="BK31" s="19"/>
      <c r="BL31" s="502" t="str">
        <f t="shared" si="17"/>
        <v/>
      </c>
      <c r="BM31" s="36"/>
      <c r="BN31" s="45">
        <v>1996</v>
      </c>
      <c r="BO31" s="36"/>
      <c r="BP31" s="263">
        <v>2056</v>
      </c>
      <c r="BQ31" s="19">
        <v>77</v>
      </c>
      <c r="BR31" s="38">
        <v>26.7012987012987</v>
      </c>
      <c r="BS31" s="17"/>
      <c r="BT31" s="45">
        <v>65476</v>
      </c>
      <c r="BV31" s="495"/>
    </row>
    <row r="32" spans="1:74" s="12" customFormat="1" ht="30" customHeight="1" thickBot="1">
      <c r="A32" s="492">
        <v>43916</v>
      </c>
      <c r="B32" s="545"/>
      <c r="C32" s="396"/>
      <c r="D32" s="396">
        <f t="shared" si="33"/>
        <v>0</v>
      </c>
      <c r="E32" s="463" t="e">
        <f t="shared" si="34"/>
        <v>#DIV/0!</v>
      </c>
      <c r="F32" s="430">
        <f>AM32-N32-X32-AA32-AD32-Y32</f>
        <v>0</v>
      </c>
      <c r="G32" s="522" t="str">
        <f t="shared" si="10"/>
        <v/>
      </c>
      <c r="H32" s="394">
        <v>0</v>
      </c>
      <c r="I32" s="395">
        <v>0</v>
      </c>
      <c r="J32" s="394">
        <v>0</v>
      </c>
      <c r="K32" s="395">
        <v>0</v>
      </c>
      <c r="L32" s="441" t="str">
        <f t="shared" si="11"/>
        <v/>
      </c>
      <c r="M32" s="397"/>
      <c r="N32" s="395">
        <v>0</v>
      </c>
      <c r="O32" s="394">
        <v>0</v>
      </c>
      <c r="P32" s="395">
        <v>0</v>
      </c>
      <c r="Q32" s="394">
        <v>0</v>
      </c>
      <c r="R32" s="395">
        <v>0</v>
      </c>
      <c r="S32" s="528">
        <v>0</v>
      </c>
      <c r="T32" s="473">
        <f>+O32+H32</f>
        <v>0</v>
      </c>
      <c r="U32" s="395">
        <f>I32+P32</f>
        <v>0</v>
      </c>
      <c r="V32" s="395">
        <f>+R32+K32</f>
        <v>0</v>
      </c>
      <c r="W32" s="263"/>
      <c r="X32" s="398">
        <v>0</v>
      </c>
      <c r="Y32" s="529">
        <v>0</v>
      </c>
      <c r="Z32" s="512"/>
      <c r="AA32" s="442">
        <v>0</v>
      </c>
      <c r="AB32" s="397">
        <v>0</v>
      </c>
      <c r="AC32" s="528">
        <v>0</v>
      </c>
      <c r="AD32" s="400">
        <f t="shared" si="12"/>
        <v>0</v>
      </c>
      <c r="AE32" s="17"/>
      <c r="AF32" s="387"/>
      <c r="AG32" s="445"/>
      <c r="AH32" s="396">
        <v>0</v>
      </c>
      <c r="AI32" s="396">
        <v>0</v>
      </c>
      <c r="AJ32" s="441">
        <f t="shared" si="35"/>
        <v>0</v>
      </c>
      <c r="AK32" s="387"/>
      <c r="AL32" s="18">
        <v>826.75621243459386</v>
      </c>
      <c r="AM32" s="399"/>
      <c r="AN32" s="458">
        <f t="shared" si="14"/>
        <v>-1</v>
      </c>
      <c r="AO32" s="536"/>
      <c r="AP32" s="399">
        <f t="shared" si="36"/>
        <v>0</v>
      </c>
      <c r="AQ32" s="458" t="e">
        <f t="shared" si="0"/>
        <v>#DIV/0!</v>
      </c>
      <c r="AR32" s="19" t="str">
        <f t="shared" si="1"/>
        <v/>
      </c>
      <c r="AS32" s="38" t="str">
        <f t="shared" si="2"/>
        <v/>
      </c>
      <c r="AU32" s="45"/>
      <c r="AV32" s="500" t="str">
        <f t="shared" si="3"/>
        <v/>
      </c>
      <c r="AX32" s="18">
        <v>100.61231223748</v>
      </c>
      <c r="AY32" s="399"/>
      <c r="AZ32" s="40">
        <f t="shared" si="18"/>
        <v>-1</v>
      </c>
      <c r="BA32" s="43" t="str">
        <f t="shared" si="4"/>
        <v/>
      </c>
      <c r="BB32" s="523">
        <v>68.245738022686993</v>
      </c>
      <c r="BC32" s="399"/>
      <c r="BD32" s="40">
        <f t="shared" si="5"/>
        <v>-1</v>
      </c>
      <c r="BE32" s="43" t="str">
        <f t="shared" si="6"/>
        <v/>
      </c>
      <c r="BG32" s="18"/>
      <c r="BH32" s="19">
        <f t="shared" si="7"/>
        <v>0</v>
      </c>
      <c r="BI32" s="458" t="str">
        <f t="shared" si="16"/>
        <v/>
      </c>
      <c r="BJ32" s="18"/>
      <c r="BK32" s="19"/>
      <c r="BL32" s="502" t="str">
        <f t="shared" si="17"/>
        <v/>
      </c>
      <c r="BM32" s="36"/>
      <c r="BN32" s="45"/>
      <c r="BO32" s="36"/>
      <c r="BP32" s="263"/>
      <c r="BQ32" s="19"/>
      <c r="BR32" s="38"/>
      <c r="BS32" s="17"/>
      <c r="BT32" s="45"/>
      <c r="BV32" s="495"/>
    </row>
    <row r="33" spans="1:131" s="12" customFormat="1" ht="30" customHeight="1" thickBot="1">
      <c r="A33" s="492">
        <v>43917</v>
      </c>
      <c r="B33" s="545"/>
      <c r="C33" s="396"/>
      <c r="D33" s="396">
        <f t="shared" si="33"/>
        <v>0</v>
      </c>
      <c r="E33" s="463" t="e">
        <f t="shared" si="34"/>
        <v>#DIV/0!</v>
      </c>
      <c r="F33" s="430">
        <f>AM33-N33-X33-AA33-AD33-Y33</f>
        <v>0</v>
      </c>
      <c r="G33" s="522" t="str">
        <f t="shared" si="10"/>
        <v/>
      </c>
      <c r="H33" s="394">
        <v>0</v>
      </c>
      <c r="I33" s="395">
        <v>0</v>
      </c>
      <c r="J33" s="394">
        <v>0</v>
      </c>
      <c r="K33" s="395">
        <v>0</v>
      </c>
      <c r="L33" s="441" t="str">
        <f t="shared" si="11"/>
        <v/>
      </c>
      <c r="M33" s="397"/>
      <c r="N33" s="395">
        <v>0</v>
      </c>
      <c r="O33" s="394">
        <v>0</v>
      </c>
      <c r="P33" s="395">
        <v>0</v>
      </c>
      <c r="Q33" s="394">
        <v>0</v>
      </c>
      <c r="R33" s="395">
        <v>0</v>
      </c>
      <c r="S33" s="528">
        <v>0</v>
      </c>
      <c r="T33" s="473">
        <f>+O33+H33</f>
        <v>0</v>
      </c>
      <c r="U33" s="395">
        <f>I33+P33</f>
        <v>0</v>
      </c>
      <c r="V33" s="395">
        <f>+R33+K33</f>
        <v>0</v>
      </c>
      <c r="W33" s="263"/>
      <c r="X33" s="398">
        <v>0</v>
      </c>
      <c r="Y33" s="529">
        <v>0</v>
      </c>
      <c r="Z33" s="512"/>
      <c r="AA33" s="442">
        <v>0</v>
      </c>
      <c r="AB33" s="397">
        <v>0</v>
      </c>
      <c r="AC33" s="528">
        <v>0</v>
      </c>
      <c r="AD33" s="400">
        <f t="shared" si="12"/>
        <v>0</v>
      </c>
      <c r="AE33" s="17"/>
      <c r="AF33" s="387"/>
      <c r="AG33" s="445"/>
      <c r="AH33" s="396">
        <v>0</v>
      </c>
      <c r="AI33" s="396">
        <v>0</v>
      </c>
      <c r="AJ33" s="441">
        <f t="shared" si="35"/>
        <v>0</v>
      </c>
      <c r="AK33" s="387"/>
      <c r="AL33" s="18">
        <v>718.09026163405053</v>
      </c>
      <c r="AM33" s="399"/>
      <c r="AN33" s="458">
        <f t="shared" si="14"/>
        <v>-1</v>
      </c>
      <c r="AO33" s="536"/>
      <c r="AP33" s="399">
        <f t="shared" si="36"/>
        <v>0</v>
      </c>
      <c r="AQ33" s="458" t="e">
        <f t="shared" si="0"/>
        <v>#DIV/0!</v>
      </c>
      <c r="AR33" s="19" t="str">
        <f t="shared" si="1"/>
        <v/>
      </c>
      <c r="AS33" s="38" t="str">
        <f t="shared" si="2"/>
        <v/>
      </c>
      <c r="AU33" s="45"/>
      <c r="AV33" s="500" t="str">
        <f t="shared" si="3"/>
        <v/>
      </c>
      <c r="AX33" s="18">
        <v>93.549988971090002</v>
      </c>
      <c r="AY33" s="399"/>
      <c r="AZ33" s="40">
        <f t="shared" si="18"/>
        <v>-1</v>
      </c>
      <c r="BA33" s="43" t="str">
        <f t="shared" si="4"/>
        <v/>
      </c>
      <c r="BB33" s="523">
        <v>85.641710459840994</v>
      </c>
      <c r="BC33" s="399"/>
      <c r="BD33" s="40">
        <f t="shared" si="5"/>
        <v>-1</v>
      </c>
      <c r="BE33" s="43" t="str">
        <f t="shared" si="6"/>
        <v/>
      </c>
      <c r="BG33" s="18"/>
      <c r="BH33" s="19">
        <f t="shared" si="7"/>
        <v>0</v>
      </c>
      <c r="BI33" s="458" t="str">
        <f t="shared" si="16"/>
        <v/>
      </c>
      <c r="BJ33" s="18"/>
      <c r="BK33" s="19"/>
      <c r="BL33" s="502" t="str">
        <f t="shared" si="17"/>
        <v/>
      </c>
      <c r="BM33" s="36"/>
      <c r="BN33" s="45"/>
      <c r="BO33" s="36"/>
      <c r="BP33" s="263"/>
      <c r="BQ33" s="19"/>
      <c r="BR33" s="38"/>
      <c r="BS33" s="17"/>
      <c r="BT33" s="45"/>
      <c r="BV33" s="495"/>
    </row>
    <row r="34" spans="1:131" s="12" customFormat="1" ht="30" customHeight="1" thickBot="1">
      <c r="A34" s="492">
        <v>43918</v>
      </c>
      <c r="B34" s="544"/>
      <c r="C34" s="396"/>
      <c r="D34" s="396"/>
      <c r="E34" s="463"/>
      <c r="F34" s="457"/>
      <c r="G34" s="531"/>
      <c r="H34" s="450"/>
      <c r="I34" s="451"/>
      <c r="J34" s="450"/>
      <c r="K34" s="451"/>
      <c r="L34" s="538"/>
      <c r="M34" s="505"/>
      <c r="N34" s="451"/>
      <c r="O34" s="450"/>
      <c r="P34" s="451"/>
      <c r="Q34" s="450"/>
      <c r="R34" s="451"/>
      <c r="S34" s="533"/>
      <c r="T34" s="459"/>
      <c r="U34" s="451"/>
      <c r="V34" s="451"/>
      <c r="W34" s="519"/>
      <c r="X34" s="524"/>
      <c r="Y34" s="530"/>
      <c r="Z34" s="459"/>
      <c r="AA34" s="452"/>
      <c r="AB34" s="449"/>
      <c r="AC34" s="437"/>
      <c r="AD34" s="438"/>
      <c r="AE34" s="17"/>
      <c r="AF34" s="387"/>
      <c r="AG34" s="445"/>
      <c r="AH34" s="396">
        <v>0</v>
      </c>
      <c r="AI34" s="396">
        <v>0</v>
      </c>
      <c r="AJ34" s="441">
        <f>+AH34+AI34</f>
        <v>0</v>
      </c>
      <c r="AK34" s="387"/>
      <c r="AL34" s="15">
        <v>0</v>
      </c>
      <c r="AM34" s="402"/>
      <c r="AN34" s="39" t="str">
        <f>+IF(AL34=0,"",AM34/AL34*1-1)</f>
        <v/>
      </c>
      <c r="AO34" s="535"/>
      <c r="AP34" s="402">
        <f>+AM34</f>
        <v>0</v>
      </c>
      <c r="AQ34" s="39" t="e">
        <f t="shared" si="0"/>
        <v>#DIV/0!</v>
      </c>
      <c r="AR34" s="16" t="str">
        <f t="shared" si="1"/>
        <v/>
      </c>
      <c r="AS34" s="37" t="str">
        <f t="shared" si="2"/>
        <v/>
      </c>
      <c r="AU34" s="467"/>
      <c r="AV34" s="501" t="str">
        <f t="shared" si="3"/>
        <v/>
      </c>
      <c r="AX34" s="15">
        <v>7.0246132445234997</v>
      </c>
      <c r="AY34" s="402"/>
      <c r="AZ34" s="39">
        <f>IF(AX34=0,"",AY34/AX34-1)</f>
        <v>-1</v>
      </c>
      <c r="BA34" s="44" t="str">
        <f t="shared" si="4"/>
        <v/>
      </c>
      <c r="BB34" s="525">
        <v>4.0144551778049999</v>
      </c>
      <c r="BC34" s="402"/>
      <c r="BD34" s="39">
        <f t="shared" si="5"/>
        <v>-1</v>
      </c>
      <c r="BE34" s="44" t="str">
        <f t="shared" si="6"/>
        <v/>
      </c>
      <c r="BG34" s="15"/>
      <c r="BH34" s="16">
        <f t="shared" si="7"/>
        <v>0</v>
      </c>
      <c r="BI34" s="39" t="str">
        <f>IF(BG34=0,"",BH34/BG34*1-1)</f>
        <v/>
      </c>
      <c r="BJ34" s="15"/>
      <c r="BK34" s="16"/>
      <c r="BL34" s="44" t="str">
        <f>IF(BJ34=0,"",BK34/BJ34*1-1)</f>
        <v/>
      </c>
      <c r="BM34" s="36"/>
      <c r="BN34" s="467"/>
      <c r="BO34" s="36"/>
      <c r="BP34" s="468"/>
      <c r="BQ34" s="443"/>
      <c r="BR34" s="469"/>
      <c r="BS34" s="17"/>
      <c r="BT34" s="45"/>
      <c r="BV34" s="495"/>
    </row>
    <row r="35" spans="1:131" s="12" customFormat="1" ht="30" customHeight="1" thickBot="1">
      <c r="A35" s="492">
        <v>43919</v>
      </c>
      <c r="B35" s="544"/>
      <c r="C35" s="396"/>
      <c r="D35" s="396"/>
      <c r="E35" s="463"/>
      <c r="F35" s="457"/>
      <c r="G35" s="531"/>
      <c r="H35" s="450"/>
      <c r="I35" s="451"/>
      <c r="J35" s="450"/>
      <c r="K35" s="451"/>
      <c r="L35" s="538"/>
      <c r="M35" s="505"/>
      <c r="N35" s="451"/>
      <c r="O35" s="450"/>
      <c r="P35" s="451"/>
      <c r="Q35" s="450"/>
      <c r="R35" s="451"/>
      <c r="S35" s="533"/>
      <c r="T35" s="459"/>
      <c r="U35" s="451"/>
      <c r="V35" s="451"/>
      <c r="W35" s="519"/>
      <c r="X35" s="524"/>
      <c r="Y35" s="530"/>
      <c r="Z35" s="459"/>
      <c r="AA35" s="452"/>
      <c r="AB35" s="449"/>
      <c r="AC35" s="437"/>
      <c r="AD35" s="438"/>
      <c r="AE35" s="17"/>
      <c r="AF35" s="387"/>
      <c r="AG35" s="445"/>
      <c r="AH35" s="396">
        <v>0</v>
      </c>
      <c r="AI35" s="396">
        <v>0</v>
      </c>
      <c r="AJ35" s="441">
        <f t="shared" si="21"/>
        <v>0</v>
      </c>
      <c r="AK35" s="387"/>
      <c r="AL35" s="15">
        <v>0</v>
      </c>
      <c r="AM35" s="402"/>
      <c r="AN35" s="39" t="str">
        <f t="shared" si="14"/>
        <v/>
      </c>
      <c r="AO35" s="535"/>
      <c r="AP35" s="402">
        <f t="shared" si="22"/>
        <v>0</v>
      </c>
      <c r="AQ35" s="39" t="e">
        <f t="shared" si="0"/>
        <v>#DIV/0!</v>
      </c>
      <c r="AR35" s="16" t="str">
        <f t="shared" si="1"/>
        <v/>
      </c>
      <c r="AS35" s="37" t="str">
        <f t="shared" si="2"/>
        <v/>
      </c>
      <c r="AU35" s="467"/>
      <c r="AV35" s="501" t="str">
        <f t="shared" si="3"/>
        <v/>
      </c>
      <c r="AX35" s="15">
        <v>0</v>
      </c>
      <c r="AY35" s="402"/>
      <c r="AZ35" s="39" t="str">
        <f t="shared" si="18"/>
        <v/>
      </c>
      <c r="BA35" s="44" t="str">
        <f t="shared" si="4"/>
        <v/>
      </c>
      <c r="BB35" s="525">
        <v>2.0072275889025</v>
      </c>
      <c r="BC35" s="402"/>
      <c r="BD35" s="39">
        <f t="shared" si="5"/>
        <v>-1</v>
      </c>
      <c r="BE35" s="44" t="str">
        <f t="shared" si="6"/>
        <v/>
      </c>
      <c r="BG35" s="15"/>
      <c r="BH35" s="16">
        <f t="shared" si="7"/>
        <v>0</v>
      </c>
      <c r="BI35" s="39" t="str">
        <f t="shared" si="16"/>
        <v/>
      </c>
      <c r="BJ35" s="15"/>
      <c r="BK35" s="16"/>
      <c r="BL35" s="44" t="str">
        <f t="shared" si="17"/>
        <v/>
      </c>
      <c r="BM35" s="36"/>
      <c r="BN35" s="467"/>
      <c r="BO35" s="36"/>
      <c r="BP35" s="468"/>
      <c r="BQ35" s="443"/>
      <c r="BR35" s="469"/>
      <c r="BS35" s="17"/>
      <c r="BT35" s="45"/>
      <c r="BV35" s="495"/>
    </row>
    <row r="36" spans="1:131" s="12" customFormat="1" ht="30" customHeight="1" thickBot="1">
      <c r="A36" s="492">
        <v>43920</v>
      </c>
      <c r="B36" s="545"/>
      <c r="C36" s="396"/>
      <c r="D36" s="396">
        <f t="shared" si="23"/>
        <v>0</v>
      </c>
      <c r="E36" s="463" t="e">
        <f t="shared" si="24"/>
        <v>#DIV/0!</v>
      </c>
      <c r="F36" s="430">
        <f>AM36-N36-X36-AA36-AD36-Y36</f>
        <v>0</v>
      </c>
      <c r="G36" s="522" t="str">
        <f t="shared" si="10"/>
        <v/>
      </c>
      <c r="H36" s="394">
        <v>0</v>
      </c>
      <c r="I36" s="395">
        <v>0</v>
      </c>
      <c r="J36" s="394">
        <v>0</v>
      </c>
      <c r="K36" s="395">
        <v>0</v>
      </c>
      <c r="L36" s="441" t="str">
        <f t="shared" si="11"/>
        <v/>
      </c>
      <c r="M36" s="397"/>
      <c r="N36" s="395">
        <v>0</v>
      </c>
      <c r="O36" s="394">
        <v>0</v>
      </c>
      <c r="P36" s="395">
        <v>0</v>
      </c>
      <c r="Q36" s="394">
        <v>0</v>
      </c>
      <c r="R36" s="395">
        <v>0</v>
      </c>
      <c r="S36" s="528">
        <v>0</v>
      </c>
      <c r="T36" s="473">
        <f>+O36+H36</f>
        <v>0</v>
      </c>
      <c r="U36" s="395">
        <f>I36+P36</f>
        <v>0</v>
      </c>
      <c r="V36" s="395">
        <f>+R36+K36</f>
        <v>0</v>
      </c>
      <c r="W36" s="263"/>
      <c r="X36" s="398">
        <v>0</v>
      </c>
      <c r="Y36" s="529">
        <v>0</v>
      </c>
      <c r="Z36" s="512"/>
      <c r="AA36" s="442">
        <v>0</v>
      </c>
      <c r="AB36" s="397">
        <v>0</v>
      </c>
      <c r="AC36" s="528">
        <v>0</v>
      </c>
      <c r="AD36" s="400">
        <f t="shared" si="12"/>
        <v>0</v>
      </c>
      <c r="AE36" s="17"/>
      <c r="AF36" s="387"/>
      <c r="AG36" s="445"/>
      <c r="AH36" s="396">
        <v>0</v>
      </c>
      <c r="AI36" s="396">
        <v>0</v>
      </c>
      <c r="AJ36" s="441">
        <f t="shared" si="21"/>
        <v>0</v>
      </c>
      <c r="AK36" s="387"/>
      <c r="AL36" s="18">
        <v>1168.2694845718249</v>
      </c>
      <c r="AM36" s="399"/>
      <c r="AN36" s="458">
        <f t="shared" si="14"/>
        <v>-1</v>
      </c>
      <c r="AO36" s="536"/>
      <c r="AP36" s="399">
        <f t="shared" si="22"/>
        <v>0</v>
      </c>
      <c r="AQ36" s="458" t="e">
        <f t="shared" si="0"/>
        <v>#DIV/0!</v>
      </c>
      <c r="AR36" s="19" t="str">
        <f t="shared" si="1"/>
        <v/>
      </c>
      <c r="AS36" s="38" t="str">
        <f t="shared" si="2"/>
        <v/>
      </c>
      <c r="AU36" s="45"/>
      <c r="AV36" s="500" t="str">
        <f t="shared" si="3"/>
        <v/>
      </c>
      <c r="AX36" s="18">
        <v>87.837942775312001</v>
      </c>
      <c r="AY36" s="399"/>
      <c r="AZ36" s="40">
        <f t="shared" si="18"/>
        <v>-1</v>
      </c>
      <c r="BA36" s="43" t="str">
        <f t="shared" si="4"/>
        <v/>
      </c>
      <c r="BB36" s="523">
        <v>81.494267681245006</v>
      </c>
      <c r="BC36" s="399"/>
      <c r="BD36" s="40">
        <f t="shared" si="5"/>
        <v>-1</v>
      </c>
      <c r="BE36" s="43" t="str">
        <f t="shared" si="6"/>
        <v/>
      </c>
      <c r="BG36" s="18"/>
      <c r="BH36" s="19">
        <f t="shared" si="7"/>
        <v>0</v>
      </c>
      <c r="BI36" s="458" t="str">
        <f t="shared" si="16"/>
        <v/>
      </c>
      <c r="BJ36" s="18"/>
      <c r="BK36" s="19"/>
      <c r="BL36" s="502" t="str">
        <f t="shared" si="17"/>
        <v/>
      </c>
      <c r="BM36" s="36"/>
      <c r="BN36" s="45"/>
      <c r="BO36" s="36"/>
      <c r="BP36" s="263"/>
      <c r="BQ36" s="19"/>
      <c r="BR36" s="38"/>
      <c r="BS36" s="17"/>
      <c r="BT36" s="45"/>
      <c r="BV36" s="495"/>
    </row>
    <row r="37" spans="1:131" s="12" customFormat="1" ht="30" customHeight="1" thickBot="1">
      <c r="A37" s="492">
        <v>43921</v>
      </c>
      <c r="B37" s="545"/>
      <c r="C37" s="396"/>
      <c r="D37" s="396">
        <f t="shared" si="23"/>
        <v>0</v>
      </c>
      <c r="E37" s="463" t="e">
        <f t="shared" si="24"/>
        <v>#DIV/0!</v>
      </c>
      <c r="F37" s="430">
        <f>AM37-N37-X37-AA37-AD37-Y37</f>
        <v>0</v>
      </c>
      <c r="G37" s="522" t="str">
        <f t="shared" si="10"/>
        <v/>
      </c>
      <c r="H37" s="394">
        <v>0</v>
      </c>
      <c r="I37" s="395">
        <v>0</v>
      </c>
      <c r="J37" s="394">
        <v>0</v>
      </c>
      <c r="K37" s="395">
        <v>0</v>
      </c>
      <c r="L37" s="441" t="str">
        <f t="shared" si="11"/>
        <v/>
      </c>
      <c r="M37" s="397"/>
      <c r="N37" s="395">
        <v>0</v>
      </c>
      <c r="O37" s="394">
        <v>0</v>
      </c>
      <c r="P37" s="395">
        <v>0</v>
      </c>
      <c r="Q37" s="394">
        <v>0</v>
      </c>
      <c r="R37" s="395">
        <v>0</v>
      </c>
      <c r="S37" s="528">
        <v>0</v>
      </c>
      <c r="T37" s="473">
        <f>+O37+H37</f>
        <v>0</v>
      </c>
      <c r="U37" s="395">
        <f>I37+P37</f>
        <v>0</v>
      </c>
      <c r="V37" s="395">
        <f>+R37+K37</f>
        <v>0</v>
      </c>
      <c r="W37" s="263"/>
      <c r="X37" s="398">
        <v>0</v>
      </c>
      <c r="Y37" s="529">
        <v>0</v>
      </c>
      <c r="Z37" s="512"/>
      <c r="AA37" s="442">
        <v>0</v>
      </c>
      <c r="AB37" s="397">
        <v>0</v>
      </c>
      <c r="AC37" s="528">
        <v>0</v>
      </c>
      <c r="AD37" s="400">
        <f t="shared" si="12"/>
        <v>0</v>
      </c>
      <c r="AE37" s="17"/>
      <c r="AF37" s="387"/>
      <c r="AG37" s="445"/>
      <c r="AH37" s="396">
        <v>0</v>
      </c>
      <c r="AI37" s="396">
        <v>0</v>
      </c>
      <c r="AJ37" s="441">
        <f t="shared" si="21"/>
        <v>0</v>
      </c>
      <c r="AK37" s="387"/>
      <c r="AL37" s="18">
        <v>908.71999846948916</v>
      </c>
      <c r="AM37" s="399"/>
      <c r="AN37" s="458">
        <f t="shared" si="14"/>
        <v>-1</v>
      </c>
      <c r="AO37" s="536"/>
      <c r="AP37" s="399">
        <f t="shared" si="22"/>
        <v>0</v>
      </c>
      <c r="AQ37" s="458" t="e">
        <f t="shared" si="0"/>
        <v>#DIV/0!</v>
      </c>
      <c r="AR37" s="19" t="str">
        <f t="shared" si="1"/>
        <v/>
      </c>
      <c r="AS37" s="38" t="str">
        <f t="shared" si="2"/>
        <v/>
      </c>
      <c r="AU37" s="45"/>
      <c r="AV37" s="500" t="str">
        <f t="shared" si="3"/>
        <v/>
      </c>
      <c r="AX37" s="18">
        <v>82.726833639866001</v>
      </c>
      <c r="AY37" s="399"/>
      <c r="AZ37" s="40">
        <f t="shared" si="18"/>
        <v>-1</v>
      </c>
      <c r="BA37" s="43" t="str">
        <f t="shared" si="4"/>
        <v/>
      </c>
      <c r="BB37" s="523">
        <v>94.246846938605998</v>
      </c>
      <c r="BC37" s="399"/>
      <c r="BD37" s="40">
        <f t="shared" si="5"/>
        <v>-1</v>
      </c>
      <c r="BE37" s="43" t="str">
        <f t="shared" si="6"/>
        <v/>
      </c>
      <c r="BG37" s="18"/>
      <c r="BH37" s="19">
        <f t="shared" si="7"/>
        <v>0</v>
      </c>
      <c r="BI37" s="458" t="str">
        <f t="shared" si="16"/>
        <v/>
      </c>
      <c r="BJ37" s="18"/>
      <c r="BK37" s="19"/>
      <c r="BL37" s="502" t="str">
        <f t="shared" si="17"/>
        <v/>
      </c>
      <c r="BM37" s="36"/>
      <c r="BN37" s="45"/>
      <c r="BO37" s="36"/>
      <c r="BP37" s="263"/>
      <c r="BQ37" s="19"/>
      <c r="BR37" s="38"/>
      <c r="BS37" s="17"/>
      <c r="BT37" s="45"/>
      <c r="BV37" s="495"/>
    </row>
    <row r="38" spans="1:131" s="21" customFormat="1" ht="30" customHeight="1" thickBot="1">
      <c r="A38" s="488" t="s">
        <v>7</v>
      </c>
      <c r="B38" s="406">
        <f>SUM(B7:B36)</f>
        <v>0</v>
      </c>
      <c r="C38" s="406">
        <f>SUM(C7:C34)</f>
        <v>0</v>
      </c>
      <c r="D38" s="406">
        <f t="shared" si="23"/>
        <v>0</v>
      </c>
      <c r="E38" s="541" t="e">
        <f>C38/B38*1-1</f>
        <v>#DIV/0!</v>
      </c>
      <c r="F38" s="465">
        <f>SUM(F7:F37)</f>
        <v>14698</v>
      </c>
      <c r="G38" s="542" t="str">
        <f t="shared" si="10"/>
        <v/>
      </c>
      <c r="H38" s="228">
        <f>SUM(H7:H37)</f>
        <v>615.5</v>
      </c>
      <c r="I38" s="405">
        <f>SUM(I7:I37)</f>
        <v>952.98899999999992</v>
      </c>
      <c r="J38" s="228">
        <f>SUM(J7:J37)</f>
        <v>769.375</v>
      </c>
      <c r="K38" s="405">
        <f>SUM(K7:K37)</f>
        <v>1137.3914999999997</v>
      </c>
      <c r="L38" s="406">
        <f t="shared" si="11"/>
        <v>15.423053151715289</v>
      </c>
      <c r="M38" s="406"/>
      <c r="N38" s="465">
        <f t="shared" ref="N38:AA38" si="37">SUM(N7:N37)</f>
        <v>1878</v>
      </c>
      <c r="O38" s="228">
        <f t="shared" si="37"/>
        <v>99.52600000000001</v>
      </c>
      <c r="P38" s="405">
        <f t="shared" si="37"/>
        <v>43.475999999999992</v>
      </c>
      <c r="Q38" s="228">
        <f t="shared" si="37"/>
        <v>255</v>
      </c>
      <c r="R38" s="405">
        <f t="shared" si="37"/>
        <v>346.49305000000004</v>
      </c>
      <c r="S38" s="405">
        <f t="shared" si="37"/>
        <v>144811.07942857145</v>
      </c>
      <c r="T38" s="228">
        <f t="shared" si="37"/>
        <v>715.02600000000007</v>
      </c>
      <c r="U38" s="405">
        <f t="shared" si="37"/>
        <v>996.4649999999998</v>
      </c>
      <c r="V38" s="405">
        <f t="shared" si="37"/>
        <v>1483.8845499999995</v>
      </c>
      <c r="W38" s="521">
        <f t="shared" si="37"/>
        <v>120036</v>
      </c>
      <c r="X38" s="446">
        <f t="shared" si="37"/>
        <v>414</v>
      </c>
      <c r="Y38" s="432">
        <f t="shared" si="37"/>
        <v>0</v>
      </c>
      <c r="Z38" s="405">
        <f t="shared" si="37"/>
        <v>0</v>
      </c>
      <c r="AA38" s="446">
        <f t="shared" si="37"/>
        <v>241</v>
      </c>
      <c r="AB38" s="407">
        <f>SUM(AB7:AB34)</f>
        <v>511</v>
      </c>
      <c r="AC38" s="407">
        <f>SUM(AC7:AC34)</f>
        <v>0</v>
      </c>
      <c r="AD38" s="447">
        <f>SUM(AD7:AD37)</f>
        <v>511</v>
      </c>
      <c r="AE38" s="408"/>
      <c r="AF38" s="387"/>
      <c r="AG38" s="448">
        <f>SUM(AG7:AG34)</f>
        <v>0</v>
      </c>
      <c r="AH38" s="448">
        <f>SUM(AH7:AH34)</f>
        <v>0</v>
      </c>
      <c r="AI38" s="448">
        <f>SUM(AI7:AI34)</f>
        <v>0</v>
      </c>
      <c r="AJ38" s="448" t="e">
        <f>SUM(AJ7:AJ34)</f>
        <v>#VALUE!</v>
      </c>
      <c r="AK38" s="387"/>
      <c r="AL38" s="428">
        <f>+SUM(AL7:AL31)</f>
        <v>21199.745611078499</v>
      </c>
      <c r="AM38" s="409">
        <f>SUM(AM7:AM37)</f>
        <v>17742</v>
      </c>
      <c r="AN38" s="464">
        <f>+IF(AL38=0,"",AM38/AL38*1-1)</f>
        <v>-0.16310316522249024</v>
      </c>
      <c r="AO38" s="537">
        <f>SUM(AO7:AO28)</f>
        <v>0</v>
      </c>
      <c r="AP38" s="409">
        <f>SUM(AP7:AP34)</f>
        <v>17742</v>
      </c>
      <c r="AQ38" s="464" t="e">
        <f>+AP38/AO38*1-1</f>
        <v>#DIV/0!</v>
      </c>
      <c r="AR38" s="543">
        <f t="shared" si="1"/>
        <v>17.80494046454216</v>
      </c>
      <c r="AS38" s="539">
        <f t="shared" si="2"/>
        <v>15.598850527720669</v>
      </c>
      <c r="AT38" s="410"/>
      <c r="AU38" s="2">
        <f>SUM(AU7:AU37)</f>
        <v>15932</v>
      </c>
      <c r="AV38" s="3">
        <f t="shared" si="3"/>
        <v>0.89798218915567585</v>
      </c>
      <c r="AW38" s="410"/>
      <c r="AX38" s="428">
        <f>SUM(AX7:AX31)</f>
        <v>1755.6618914747105</v>
      </c>
      <c r="AY38" s="409">
        <f>SUM(AY7:AY37)</f>
        <v>1368</v>
      </c>
      <c r="AZ38" s="439">
        <f>IF(AX38=0,"",AY38/AX38-1)</f>
        <v>-0.22080669026146293</v>
      </c>
      <c r="BA38" s="515">
        <f t="shared" si="4"/>
        <v>7.710517416300304E-2</v>
      </c>
      <c r="BB38" s="516">
        <f>SUM(BB7:BB31)</f>
        <v>1704.8052988412187</v>
      </c>
      <c r="BC38" s="409">
        <f>SUM(BC7:BC37)</f>
        <v>1198</v>
      </c>
      <c r="BD38" s="411">
        <f>IF(BB38=0,"",BC38/BB38-1)</f>
        <v>-0.29728045729662012</v>
      </c>
      <c r="BE38" s="440">
        <f t="shared" si="6"/>
        <v>6.7523390824033372E-2</v>
      </c>
      <c r="BF38" s="410"/>
      <c r="BG38" s="428">
        <f>SUM(BG7:BG16)</f>
        <v>0</v>
      </c>
      <c r="BH38" s="409">
        <f>SUM(BH7:BH36)</f>
        <v>1198</v>
      </c>
      <c r="BI38" s="464" t="str">
        <f t="shared" si="16"/>
        <v/>
      </c>
      <c r="BJ38" s="428">
        <f>SUM(BJ7:BJ16)</f>
        <v>0</v>
      </c>
      <c r="BK38" s="409">
        <f>SUM(BK7:BK36)</f>
        <v>0</v>
      </c>
      <c r="BL38" s="503" t="str">
        <f t="shared" si="17"/>
        <v/>
      </c>
      <c r="BM38" s="36"/>
      <c r="BN38" s="2">
        <f>SUM(BN7:BN37)</f>
        <v>58637</v>
      </c>
      <c r="BO38" s="36"/>
      <c r="BP38" s="453">
        <f>SUM(BP7:BP37)</f>
        <v>983051</v>
      </c>
      <c r="BQ38" s="453">
        <f>SUM(BQ7:BQ37)</f>
        <v>11117</v>
      </c>
      <c r="BR38" s="540">
        <f>SUM(BR7:BR37)</f>
        <v>1747.807422591469</v>
      </c>
      <c r="BS38" s="408"/>
      <c r="BT38" s="2">
        <f>SUM(BT7:BT37)</f>
        <v>2125677</v>
      </c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474"/>
      <c r="DD38" s="474"/>
      <c r="DE38" s="474"/>
      <c r="DF38" s="474"/>
      <c r="DG38" s="474"/>
      <c r="DH38" s="474"/>
      <c r="DI38" s="474"/>
      <c r="DJ38" s="474"/>
      <c r="DK38" s="474"/>
      <c r="DL38" s="474"/>
      <c r="DM38" s="474"/>
      <c r="DN38" s="474"/>
      <c r="DO38" s="474"/>
      <c r="DP38" s="474"/>
      <c r="DQ38" s="474"/>
      <c r="DR38" s="474"/>
      <c r="DS38" s="474"/>
      <c r="DT38" s="474"/>
      <c r="DU38" s="474"/>
      <c r="DV38" s="474"/>
      <c r="DW38" s="474"/>
      <c r="DX38" s="474"/>
      <c r="DY38" s="474"/>
      <c r="DZ38" s="474"/>
      <c r="EA38" s="474"/>
    </row>
    <row r="39" spans="1:131" s="7" customFormat="1" ht="30" customHeight="1" thickBot="1"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 t="s">
        <v>296</v>
      </c>
      <c r="U39" s="32"/>
      <c r="V39" s="32"/>
      <c r="W39" s="384" t="s">
        <v>263</v>
      </c>
      <c r="X39" s="412">
        <f>IF(W38=0,"",X38/W38)</f>
        <v>3.4489653104068777E-3</v>
      </c>
      <c r="Y39" s="412"/>
      <c r="Z39" s="384" t="s">
        <v>263</v>
      </c>
      <c r="AA39" s="412" t="str">
        <f>IF(Z38=0,"",AA38/Z38)</f>
        <v/>
      </c>
      <c r="AD39" s="10"/>
      <c r="AE39" s="10"/>
      <c r="AF39" s="387"/>
      <c r="AG39" s="387"/>
      <c r="AH39" s="387"/>
      <c r="AI39" s="387"/>
      <c r="AJ39" s="387"/>
      <c r="AK39" s="387"/>
      <c r="AL39" s="25"/>
      <c r="AM39" s="9"/>
      <c r="AN39" s="9"/>
      <c r="AO39" s="9"/>
      <c r="AP39" s="9"/>
      <c r="AQ39" s="9"/>
      <c r="AR39" s="10"/>
      <c r="AS39" s="9"/>
      <c r="AT39" s="10"/>
      <c r="AU39" s="10"/>
      <c r="AV39" s="10"/>
      <c r="AW39" s="10"/>
      <c r="AX39" s="10"/>
      <c r="AY39" s="10"/>
      <c r="AZ39" s="10"/>
      <c r="BA39" s="10"/>
      <c r="BB39" s="9"/>
      <c r="BC39" s="10"/>
      <c r="BD39" s="10"/>
      <c r="BE39" s="10"/>
      <c r="BF39" s="10"/>
      <c r="BG39" s="25" t="s">
        <v>294</v>
      </c>
      <c r="BH39" s="9"/>
      <c r="BI39" s="9"/>
      <c r="BJ39" s="25"/>
      <c r="BK39" s="9"/>
      <c r="BL39" s="9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474"/>
      <c r="DD39" s="474"/>
      <c r="DE39" s="474"/>
      <c r="DF39" s="474"/>
      <c r="DG39" s="475"/>
      <c r="DH39" s="475"/>
      <c r="DI39" s="475"/>
      <c r="DJ39" s="475"/>
      <c r="DK39" s="475"/>
      <c r="DL39" s="475"/>
      <c r="DM39" s="475"/>
      <c r="DN39" s="475"/>
      <c r="DO39" s="475"/>
      <c r="DP39" s="475"/>
      <c r="DQ39" s="475"/>
      <c r="DR39" s="475"/>
      <c r="DS39" s="475"/>
      <c r="DT39" s="475"/>
      <c r="DU39" s="475"/>
      <c r="DV39" s="475"/>
      <c r="DW39" s="475"/>
      <c r="DX39" s="475"/>
      <c r="DY39" s="475"/>
      <c r="DZ39" s="475"/>
      <c r="EA39" s="475"/>
    </row>
    <row r="40" spans="1:131" s="8" customFormat="1" ht="24" customHeight="1" thickBot="1">
      <c r="A40" s="385" t="s">
        <v>264</v>
      </c>
      <c r="F40" s="414">
        <f>IF(AM38=0,"",F38/$AM$38)</f>
        <v>0.82842971480103711</v>
      </c>
      <c r="I40" s="415"/>
      <c r="K40" s="415"/>
      <c r="N40" s="414">
        <f>IF(AM38=0,"",N38/$AM$38)</f>
        <v>0.10585052417991207</v>
      </c>
      <c r="O40" s="32"/>
      <c r="P40" s="32"/>
      <c r="Q40" s="32"/>
      <c r="R40" s="32"/>
      <c r="S40" s="32"/>
      <c r="T40" s="32"/>
      <c r="U40" s="32"/>
      <c r="V40" s="32"/>
      <c r="X40" s="414">
        <f>IF(AM38=0,"",X38/$AM$38)</f>
        <v>2.3334460601961447E-2</v>
      </c>
      <c r="Y40" s="414">
        <f>IF(AM38=0,"",Y38/$AM$38)</f>
        <v>0</v>
      </c>
      <c r="AA40" s="414">
        <f>IF(AM38=0,"",AA38/$AM$38)</f>
        <v>1.3583586968774659E-2</v>
      </c>
      <c r="AD40" s="414">
        <f>IF(AM38=0,"",AD38/$AM$38)</f>
        <v>2.8801713448314732E-2</v>
      </c>
      <c r="AF40" s="387"/>
      <c r="AG40" s="387"/>
      <c r="AH40" s="387"/>
      <c r="AI40" s="387"/>
      <c r="AJ40" s="387"/>
      <c r="AK40" s="387"/>
      <c r="AM40" s="414">
        <f>+AD40+AA40+X40+N40+F40+Y40</f>
        <v>1</v>
      </c>
      <c r="AS40" s="10"/>
      <c r="AX40" s="10"/>
      <c r="AY40" s="25"/>
      <c r="AZ40" s="10"/>
      <c r="BA40" s="9"/>
      <c r="BB40" s="9"/>
      <c r="BC40" s="25"/>
      <c r="BD40" s="10"/>
      <c r="BE40" s="10"/>
      <c r="BO40" s="36"/>
      <c r="BV40" s="10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  <c r="CT40" s="73"/>
      <c r="CU40" s="474"/>
      <c r="CV40" s="474"/>
      <c r="CW40" s="474"/>
      <c r="CX40" s="474"/>
      <c r="CY40" s="474"/>
      <c r="CZ40" s="474"/>
      <c r="DA40" s="474"/>
      <c r="DB40" s="474"/>
      <c r="DC40" s="474"/>
      <c r="DD40" s="474"/>
      <c r="DE40" s="474"/>
      <c r="DF40" s="474"/>
      <c r="DG40" s="73"/>
      <c r="DH40" s="73"/>
      <c r="DI40" s="73"/>
      <c r="DJ40" s="73"/>
      <c r="DK40" s="73"/>
      <c r="DL40" s="73"/>
      <c r="DM40" s="73"/>
      <c r="DN40" s="73"/>
      <c r="DO40" s="73"/>
      <c r="DP40" s="73"/>
      <c r="DQ40" s="73"/>
      <c r="DR40" s="73"/>
      <c r="DS40" s="73"/>
      <c r="DT40" s="73"/>
      <c r="DU40" s="73"/>
      <c r="DV40" s="73"/>
      <c r="DW40" s="73"/>
      <c r="DX40" s="73"/>
      <c r="DY40" s="73"/>
      <c r="DZ40" s="73"/>
      <c r="EA40" s="73"/>
    </row>
    <row r="41" spans="1:131" ht="24" customHeight="1">
      <c r="A41" s="29"/>
      <c r="B41" s="29"/>
      <c r="C41" s="29"/>
      <c r="D41" s="29"/>
      <c r="E41" s="29"/>
      <c r="F41" s="415"/>
      <c r="G41" s="8"/>
      <c r="H41" s="30"/>
      <c r="I41" s="32"/>
      <c r="J41" s="30"/>
      <c r="K41" s="32"/>
      <c r="L41" s="31"/>
      <c r="M41" s="31"/>
      <c r="N41" s="415"/>
      <c r="O41" s="32"/>
      <c r="P41" s="32"/>
      <c r="Q41" s="32"/>
      <c r="R41" s="32"/>
      <c r="S41" s="32"/>
      <c r="T41" s="32"/>
      <c r="U41" s="32"/>
      <c r="V41" s="32"/>
      <c r="AB41" s="32"/>
      <c r="AC41" s="32"/>
      <c r="AD41" s="32"/>
      <c r="AE41" s="22"/>
      <c r="AF41" s="387"/>
      <c r="AG41" s="387"/>
      <c r="AH41" s="387"/>
      <c r="AI41" s="387"/>
      <c r="AJ41" s="387"/>
      <c r="AK41" s="387"/>
      <c r="AL41" s="10"/>
      <c r="AM41" s="25"/>
      <c r="AN41" s="10"/>
      <c r="AO41" s="10"/>
      <c r="AP41" s="10"/>
      <c r="AQ41" s="10"/>
      <c r="AR41" s="10"/>
      <c r="AS41" s="10"/>
      <c r="AT41" s="22"/>
      <c r="AU41" s="22"/>
      <c r="AV41" s="22"/>
      <c r="AW41" s="22"/>
      <c r="AX41" s="10"/>
      <c r="AY41" s="25"/>
      <c r="AZ41" s="10"/>
      <c r="BB41" s="483"/>
      <c r="BC41" s="25"/>
      <c r="BD41" s="10"/>
      <c r="BE41" s="10"/>
      <c r="BF41" s="22"/>
      <c r="BG41" s="10"/>
      <c r="BH41" s="25"/>
      <c r="BI41" s="10"/>
      <c r="BJ41" s="10"/>
      <c r="BK41" s="25"/>
      <c r="BL41" s="10"/>
      <c r="BM41" s="22"/>
      <c r="BN41" s="22"/>
      <c r="BO41" s="36"/>
      <c r="BP41" s="22"/>
      <c r="BQ41" s="22"/>
      <c r="BR41" s="22"/>
      <c r="BS41" s="22"/>
      <c r="BW41" s="476"/>
      <c r="BX41" s="476"/>
      <c r="BY41" s="476"/>
      <c r="BZ41" s="476"/>
      <c r="CA41" s="476"/>
      <c r="CB41" s="476"/>
      <c r="CC41" s="476"/>
      <c r="CD41" s="476"/>
      <c r="CE41" s="476"/>
      <c r="CF41" s="476"/>
      <c r="CG41" s="476"/>
      <c r="CH41" s="476"/>
      <c r="CI41" s="476"/>
      <c r="CJ41" s="476"/>
      <c r="CK41" s="476"/>
      <c r="CL41" s="476"/>
      <c r="CM41" s="476"/>
      <c r="CN41" s="476"/>
      <c r="CO41" s="476"/>
      <c r="CP41" s="476"/>
      <c r="CQ41" s="476"/>
      <c r="CR41" s="476"/>
      <c r="CS41" s="476"/>
      <c r="CT41" s="476"/>
      <c r="CU41" s="474"/>
      <c r="CV41" s="474"/>
      <c r="CW41" s="474"/>
      <c r="CX41" s="474"/>
      <c r="CY41" s="474"/>
      <c r="CZ41" s="474"/>
      <c r="DA41" s="474"/>
      <c r="DB41" s="474"/>
      <c r="DC41" s="474"/>
      <c r="DD41" s="474"/>
      <c r="DE41" s="474"/>
      <c r="DF41" s="474"/>
      <c r="DG41" s="476"/>
      <c r="DH41" s="476"/>
      <c r="DI41" s="476"/>
      <c r="DJ41" s="476"/>
      <c r="DK41" s="476"/>
      <c r="DL41" s="476"/>
      <c r="DM41" s="476"/>
      <c r="DN41" s="476"/>
      <c r="DO41" s="476"/>
      <c r="DP41" s="476"/>
      <c r="DQ41" s="476"/>
      <c r="DR41" s="476"/>
      <c r="DS41" s="476"/>
      <c r="DT41" s="476"/>
      <c r="DU41" s="476"/>
      <c r="DV41" s="476"/>
      <c r="DW41" s="476"/>
      <c r="DX41" s="476"/>
      <c r="DY41" s="476"/>
      <c r="DZ41" s="476"/>
      <c r="EA41" s="476"/>
    </row>
    <row r="42" spans="1:131" s="24" customFormat="1" ht="39.950000000000003" customHeight="1" thickBot="1">
      <c r="A42" s="30"/>
      <c r="B42" s="30"/>
      <c r="C42" s="30"/>
      <c r="D42" s="30"/>
      <c r="E42" s="30"/>
      <c r="F42" s="33"/>
      <c r="G42" s="33"/>
      <c r="H42" s="30"/>
      <c r="I42" s="33"/>
      <c r="J42" s="30"/>
      <c r="K42" s="33"/>
      <c r="L42" s="29"/>
      <c r="M42" s="29"/>
      <c r="N42" s="33"/>
      <c r="O42" s="30"/>
      <c r="P42" s="33"/>
      <c r="Q42" s="29"/>
      <c r="R42" s="33"/>
      <c r="S42" s="8"/>
      <c r="T42" s="33"/>
      <c r="U42" s="33"/>
      <c r="V42" s="33"/>
      <c r="W42" s="12"/>
      <c r="X42" s="26"/>
      <c r="Y42" s="26"/>
      <c r="Z42" s="12"/>
      <c r="AA42" s="26"/>
      <c r="AB42" s="33"/>
      <c r="AC42" s="33"/>
      <c r="AD42" s="33"/>
      <c r="AE42" s="23"/>
      <c r="AF42" s="23"/>
      <c r="AG42" s="23"/>
      <c r="AH42" s="23"/>
      <c r="AI42" s="23"/>
      <c r="AJ42" s="23"/>
      <c r="AK42" s="23"/>
      <c r="AM42" s="416"/>
      <c r="AT42" s="23"/>
      <c r="AU42" s="23"/>
      <c r="AV42" s="23"/>
      <c r="AW42" s="23"/>
      <c r="AY42" s="416"/>
      <c r="BA42" s="477"/>
      <c r="BC42" s="416"/>
      <c r="BF42" s="23"/>
      <c r="BH42" s="416"/>
      <c r="BK42" s="416"/>
      <c r="BM42" s="23"/>
      <c r="BN42" s="23"/>
      <c r="BO42" s="36"/>
      <c r="BP42" s="23"/>
      <c r="BQ42" s="23"/>
      <c r="BR42" s="23"/>
      <c r="BS42" s="23"/>
      <c r="BW42" s="478"/>
      <c r="BX42" s="478"/>
      <c r="BY42" s="478"/>
      <c r="BZ42" s="478"/>
      <c r="CA42" s="478"/>
      <c r="CB42" s="478"/>
      <c r="CC42" s="478"/>
      <c r="CD42" s="478"/>
      <c r="CE42" s="478"/>
      <c r="CF42" s="478"/>
      <c r="CG42" s="478"/>
      <c r="CH42" s="478"/>
      <c r="CI42" s="478"/>
      <c r="CJ42" s="478"/>
      <c r="CK42" s="478"/>
      <c r="CL42" s="478"/>
      <c r="CM42" s="478"/>
      <c r="CN42" s="478"/>
      <c r="CO42" s="478"/>
      <c r="CP42" s="478"/>
      <c r="CQ42" s="478"/>
      <c r="CR42" s="478"/>
      <c r="CS42" s="478"/>
      <c r="CT42" s="478"/>
      <c r="CU42" s="478"/>
      <c r="CV42" s="478"/>
      <c r="CW42" s="478"/>
      <c r="CX42" s="478"/>
      <c r="CY42" s="478"/>
      <c r="CZ42" s="478"/>
      <c r="DA42" s="478"/>
      <c r="DB42" s="478"/>
      <c r="DC42" s="478"/>
      <c r="DD42" s="478"/>
      <c r="DE42" s="478"/>
      <c r="DF42" s="478"/>
      <c r="DG42" s="478"/>
      <c r="DH42" s="478"/>
      <c r="DI42" s="478"/>
      <c r="DJ42" s="478"/>
      <c r="DK42" s="478"/>
      <c r="DL42" s="478"/>
      <c r="DM42" s="478"/>
      <c r="DN42" s="478"/>
      <c r="DO42" s="478"/>
      <c r="DP42" s="478"/>
      <c r="DQ42" s="478"/>
      <c r="DR42" s="478"/>
      <c r="DS42" s="478"/>
      <c r="DT42" s="478"/>
      <c r="DU42" s="478"/>
      <c r="DV42" s="478"/>
      <c r="DW42" s="478"/>
      <c r="DX42" s="478"/>
      <c r="DY42" s="478"/>
      <c r="DZ42" s="478"/>
      <c r="EA42" s="478"/>
    </row>
    <row r="43" spans="1:131" s="25" customFormat="1" ht="32.25" customHeight="1" thickBot="1">
      <c r="A43" s="417"/>
      <c r="B43" s="417"/>
      <c r="C43" s="417"/>
      <c r="D43" s="417"/>
      <c r="E43" s="417"/>
      <c r="F43" s="418"/>
      <c r="G43" s="417"/>
      <c r="H43" s="405">
        <f>SUM(H7:H37)</f>
        <v>615.5</v>
      </c>
      <c r="I43" s="418"/>
      <c r="J43" s="405">
        <f>SUM(J7:J37)</f>
        <v>769.375</v>
      </c>
      <c r="K43" s="418"/>
      <c r="L43" s="417"/>
      <c r="M43" s="417"/>
      <c r="N43" s="418"/>
      <c r="O43" s="405">
        <f>SUM(O7:O37)</f>
        <v>99.52600000000001</v>
      </c>
      <c r="P43" s="418"/>
      <c r="Q43" s="405">
        <f>SUM(Q7:Q37)</f>
        <v>255</v>
      </c>
      <c r="R43" s="418"/>
      <c r="S43" s="417"/>
      <c r="T43" s="405">
        <f>SUM(T7:T37)</f>
        <v>715.02600000000007</v>
      </c>
      <c r="U43" s="418"/>
      <c r="V43" s="418"/>
      <c r="W43" s="12"/>
      <c r="X43" s="26"/>
      <c r="Y43" s="26"/>
      <c r="Z43" s="460"/>
      <c r="AA43" s="26"/>
      <c r="AB43" s="417"/>
      <c r="AC43" s="417"/>
      <c r="AD43" s="418"/>
      <c r="AE43" s="417"/>
      <c r="AF43" s="417"/>
      <c r="AG43" s="417"/>
      <c r="AH43" s="417"/>
      <c r="AI43" s="417"/>
      <c r="AJ43" s="417"/>
      <c r="AK43" s="417"/>
      <c r="AL43" s="405">
        <f>SUM(AL7:AL37)</f>
        <v>24821.581568188456</v>
      </c>
      <c r="AM43" s="494"/>
      <c r="AT43" s="417"/>
      <c r="AU43" s="417"/>
      <c r="AV43" s="417"/>
      <c r="AW43" s="417"/>
      <c r="AX43" s="405">
        <v>2127</v>
      </c>
      <c r="AY43" s="418"/>
      <c r="AZ43" s="417"/>
      <c r="BA43" s="417"/>
      <c r="BB43" s="405">
        <v>2040</v>
      </c>
      <c r="BC43" s="418"/>
      <c r="BD43" s="417"/>
      <c r="BE43" s="417"/>
      <c r="BF43" s="417"/>
      <c r="BG43" s="405">
        <f>SUM(BG7:BG36)</f>
        <v>0</v>
      </c>
      <c r="BH43" s="494"/>
      <c r="BJ43" s="405">
        <f>SUM(BJ7:BJ36)</f>
        <v>0</v>
      </c>
      <c r="BK43" s="494"/>
      <c r="BM43" s="417"/>
      <c r="BN43" s="417"/>
      <c r="BO43" s="36"/>
      <c r="BP43" s="417"/>
      <c r="BQ43" s="417"/>
      <c r="BR43" s="417"/>
      <c r="BS43" s="417"/>
      <c r="BW43" s="479"/>
      <c r="BX43" s="479"/>
      <c r="BY43" s="479"/>
      <c r="BZ43" s="479"/>
      <c r="CA43" s="479"/>
      <c r="CB43" s="479"/>
      <c r="CC43" s="479"/>
      <c r="CD43" s="479"/>
      <c r="CE43" s="479"/>
      <c r="CF43" s="479"/>
      <c r="CG43" s="479"/>
      <c r="CH43" s="479"/>
      <c r="CI43" s="479"/>
      <c r="CJ43" s="479"/>
      <c r="CK43" s="479"/>
      <c r="CL43" s="479"/>
      <c r="CM43" s="479"/>
      <c r="CN43" s="479"/>
      <c r="CO43" s="479"/>
      <c r="CP43" s="479"/>
      <c r="CQ43" s="479"/>
      <c r="CR43" s="479"/>
      <c r="CS43" s="479"/>
      <c r="CT43" s="479"/>
      <c r="CU43" s="479"/>
      <c r="CV43" s="479"/>
      <c r="CW43" s="479"/>
      <c r="CX43" s="479"/>
      <c r="CY43" s="479"/>
      <c r="CZ43" s="479"/>
      <c r="DA43" s="479"/>
      <c r="DB43" s="479"/>
      <c r="DC43" s="479"/>
      <c r="DD43" s="479"/>
      <c r="DE43" s="479"/>
      <c r="DF43" s="479"/>
      <c r="DG43" s="479"/>
      <c r="DH43" s="479"/>
      <c r="DI43" s="479"/>
      <c r="DJ43" s="479"/>
      <c r="DK43" s="479"/>
      <c r="DL43" s="479"/>
      <c r="DM43" s="479"/>
      <c r="DN43" s="479"/>
      <c r="DO43" s="479"/>
      <c r="DP43" s="479"/>
      <c r="DQ43" s="479"/>
      <c r="DR43" s="479"/>
      <c r="DS43" s="479"/>
      <c r="DT43" s="479"/>
      <c r="DU43" s="479"/>
      <c r="DV43" s="479"/>
      <c r="DW43" s="479"/>
      <c r="DX43" s="479"/>
      <c r="DY43" s="479"/>
      <c r="DZ43" s="479"/>
      <c r="EA43" s="479"/>
    </row>
    <row r="44" spans="1:131" ht="27.75" customHeight="1">
      <c r="F44" s="34"/>
      <c r="G44" s="34"/>
      <c r="I44" s="34"/>
      <c r="K44" s="34"/>
      <c r="L44" s="35"/>
      <c r="M44" s="35"/>
      <c r="N44" s="34"/>
      <c r="P44" s="34"/>
      <c r="Q44" s="35"/>
      <c r="R44" s="34"/>
      <c r="S44" s="35"/>
      <c r="T44" s="35"/>
      <c r="U44" s="34"/>
      <c r="V44" s="34"/>
      <c r="AB44" s="35"/>
      <c r="AC44" s="35"/>
      <c r="AD44" s="34"/>
      <c r="AM44" s="482"/>
      <c r="AY44" s="9"/>
      <c r="BC44" s="9"/>
      <c r="BH44" s="482"/>
      <c r="BK44" s="482"/>
      <c r="BO44" s="36"/>
    </row>
    <row r="45" spans="1:131" s="8" customFormat="1" ht="15">
      <c r="F45" s="415"/>
      <c r="I45" s="415"/>
      <c r="K45" s="415"/>
      <c r="N45" s="415"/>
      <c r="P45" s="415"/>
      <c r="R45" s="415"/>
      <c r="U45" s="415"/>
      <c r="V45" s="415"/>
      <c r="W45" s="12"/>
      <c r="X45" s="26"/>
      <c r="Y45" s="26"/>
      <c r="Z45" s="12"/>
      <c r="AA45" s="26"/>
      <c r="AD45" s="415"/>
      <c r="AM45" s="415"/>
      <c r="AY45" s="415"/>
      <c r="BC45" s="415"/>
      <c r="BH45" s="415"/>
      <c r="BK45" s="415"/>
      <c r="BO45" s="36"/>
    </row>
    <row r="46" spans="1:131" s="8" customFormat="1" ht="18" customHeight="1">
      <c r="F46" s="415"/>
      <c r="I46" s="415"/>
      <c r="K46" s="415"/>
      <c r="N46" s="415"/>
      <c r="P46" s="415"/>
      <c r="R46" s="415"/>
      <c r="U46" s="415"/>
      <c r="V46" s="415"/>
      <c r="W46" s="12"/>
      <c r="X46" s="26"/>
      <c r="Y46" s="26"/>
      <c r="Z46" s="12"/>
      <c r="AA46" s="26"/>
      <c r="AD46" s="415"/>
      <c r="AM46" s="415"/>
      <c r="AY46" s="415"/>
      <c r="BC46" s="415"/>
      <c r="BH46" s="415"/>
      <c r="BK46" s="415"/>
      <c r="BO46" s="36"/>
    </row>
    <row r="47" spans="1:131" s="8" customFormat="1" ht="15">
      <c r="F47" s="415"/>
      <c r="I47" s="415"/>
      <c r="K47" s="415"/>
      <c r="N47" s="415"/>
      <c r="P47" s="415"/>
      <c r="R47" s="415"/>
      <c r="U47" s="415"/>
      <c r="V47" s="415"/>
      <c r="W47" s="12"/>
      <c r="X47" s="26"/>
      <c r="Y47" s="26"/>
      <c r="Z47" s="12"/>
      <c r="AA47" s="26"/>
      <c r="AD47" s="415"/>
      <c r="AM47" s="415"/>
      <c r="AY47" s="415"/>
      <c r="BC47" s="415"/>
      <c r="BH47" s="415"/>
      <c r="BK47" s="415"/>
      <c r="BO47" s="36"/>
    </row>
    <row r="48" spans="1:131" s="8" customFormat="1" ht="19.5" customHeight="1">
      <c r="F48" s="415"/>
      <c r="I48" s="415"/>
      <c r="K48" s="415"/>
      <c r="N48" s="415"/>
      <c r="P48" s="415"/>
      <c r="R48" s="415"/>
      <c r="U48" s="415"/>
      <c r="V48" s="415"/>
      <c r="W48" s="12"/>
      <c r="X48" s="26"/>
      <c r="Y48" s="26"/>
      <c r="Z48" s="12"/>
      <c r="AA48" s="26"/>
      <c r="AD48" s="415"/>
      <c r="AM48" s="415"/>
      <c r="AY48" s="415"/>
      <c r="BC48" s="415"/>
      <c r="BH48" s="415"/>
      <c r="BK48" s="415"/>
    </row>
    <row r="49" spans="1:72" s="8" customFormat="1" ht="20.25" customHeight="1">
      <c r="F49" s="415"/>
      <c r="I49" s="415"/>
      <c r="K49" s="415"/>
      <c r="N49" s="415"/>
      <c r="P49" s="415"/>
      <c r="R49" s="415"/>
      <c r="U49" s="415"/>
      <c r="V49" s="415"/>
      <c r="W49" s="12"/>
      <c r="X49" s="26"/>
      <c r="Y49" s="26"/>
      <c r="Z49" s="12"/>
      <c r="AA49" s="26"/>
      <c r="AD49" s="415"/>
      <c r="AM49" s="415"/>
      <c r="AY49" s="415"/>
      <c r="BC49" s="415"/>
      <c r="BH49" s="415"/>
      <c r="BK49" s="415"/>
    </row>
    <row r="50" spans="1:72" s="8" customFormat="1" ht="21.75" customHeight="1">
      <c r="F50" s="415"/>
      <c r="I50" s="415"/>
      <c r="K50" s="415"/>
      <c r="N50" s="415"/>
      <c r="P50" s="415"/>
      <c r="R50" s="415"/>
      <c r="U50" s="415"/>
      <c r="V50" s="415"/>
      <c r="W50" s="12"/>
      <c r="X50" s="26"/>
      <c r="Y50" s="26"/>
      <c r="Z50" s="12"/>
      <c r="AA50" s="26"/>
      <c r="AD50" s="415"/>
      <c r="AM50" s="415"/>
      <c r="AY50" s="415"/>
      <c r="BC50" s="415"/>
      <c r="BH50" s="415"/>
      <c r="BK50" s="415"/>
    </row>
    <row r="51" spans="1:72" s="8" customFormat="1" ht="15" customHeight="1">
      <c r="F51" s="415"/>
      <c r="I51" s="415"/>
      <c r="K51" s="415"/>
      <c r="N51" s="415"/>
      <c r="P51" s="415"/>
      <c r="R51" s="415"/>
      <c r="U51" s="415"/>
      <c r="V51" s="415"/>
      <c r="W51" s="12"/>
      <c r="X51" s="26"/>
      <c r="Y51" s="26"/>
      <c r="Z51" s="12"/>
      <c r="AA51" s="26"/>
      <c r="AD51" s="415"/>
      <c r="AM51" s="415"/>
      <c r="AY51" s="415"/>
      <c r="BC51" s="415"/>
      <c r="BH51" s="415"/>
      <c r="BK51" s="415"/>
    </row>
    <row r="52" spans="1:72" s="8" customFormat="1" ht="15">
      <c r="F52" s="415"/>
      <c r="I52" s="415"/>
      <c r="K52" s="415"/>
      <c r="N52" s="415"/>
      <c r="P52" s="415"/>
      <c r="R52" s="415"/>
      <c r="U52" s="415"/>
      <c r="V52" s="415"/>
      <c r="W52" s="12"/>
      <c r="X52" s="26"/>
      <c r="Y52" s="26"/>
      <c r="Z52" s="12"/>
      <c r="AA52" s="26"/>
      <c r="AD52" s="415"/>
      <c r="AM52" s="415"/>
      <c r="AY52" s="415"/>
      <c r="BC52" s="415"/>
      <c r="BH52" s="415"/>
      <c r="BK52" s="415"/>
    </row>
    <row r="53" spans="1:72" s="8" customFormat="1" ht="15">
      <c r="F53" s="415"/>
      <c r="I53" s="415"/>
      <c r="K53" s="415"/>
      <c r="N53" s="415"/>
      <c r="P53" s="415"/>
      <c r="R53" s="415"/>
      <c r="U53" s="415"/>
      <c r="V53" s="415"/>
      <c r="W53" s="12"/>
      <c r="X53" s="26"/>
      <c r="Y53" s="26"/>
      <c r="Z53" s="12"/>
      <c r="AA53" s="26"/>
      <c r="AD53" s="415"/>
      <c r="AM53" s="415"/>
      <c r="AY53" s="415"/>
      <c r="BC53" s="415"/>
      <c r="BH53" s="415"/>
      <c r="BK53" s="415"/>
    </row>
    <row r="54" spans="1:72" s="12" customFormat="1" ht="15">
      <c r="F54" s="415"/>
      <c r="G54" s="8"/>
      <c r="H54" s="8"/>
      <c r="I54" s="415"/>
      <c r="J54" s="8"/>
      <c r="K54" s="415"/>
      <c r="L54" s="8"/>
      <c r="N54" s="26"/>
      <c r="O54" s="24"/>
      <c r="P54" s="26"/>
      <c r="R54" s="26"/>
      <c r="U54" s="26"/>
      <c r="V54" s="26"/>
      <c r="X54" s="26"/>
      <c r="Y54" s="26"/>
      <c r="AA54" s="26"/>
      <c r="AD54" s="26"/>
      <c r="AE54" s="11"/>
      <c r="AF54" s="11"/>
      <c r="AG54" s="11"/>
      <c r="AH54" s="11"/>
      <c r="AI54" s="11"/>
      <c r="AJ54" s="11"/>
      <c r="AK54" s="11"/>
      <c r="AL54" s="11"/>
      <c r="AM54" s="419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419"/>
      <c r="AZ54" s="11"/>
      <c r="BA54" s="11"/>
      <c r="BB54" s="11"/>
      <c r="BC54" s="419"/>
      <c r="BD54" s="11"/>
      <c r="BE54" s="11"/>
      <c r="BF54" s="11"/>
      <c r="BG54" s="11"/>
      <c r="BH54" s="419"/>
      <c r="BI54" s="11"/>
      <c r="BJ54" s="11"/>
      <c r="BK54" s="419"/>
      <c r="BL54" s="11"/>
      <c r="BM54" s="11"/>
      <c r="BN54" s="11"/>
      <c r="BO54" s="11"/>
      <c r="BP54" s="11"/>
      <c r="BQ54" s="11"/>
      <c r="BR54" s="11"/>
      <c r="BS54" s="11"/>
    </row>
    <row r="55" spans="1:72" ht="15">
      <c r="F55" s="415"/>
      <c r="G55" s="8"/>
      <c r="H55" s="8"/>
      <c r="I55" s="415"/>
      <c r="J55" s="8"/>
      <c r="K55" s="415"/>
      <c r="L55" s="8"/>
    </row>
    <row r="56" spans="1:72" ht="15">
      <c r="F56" s="415"/>
      <c r="G56" s="8"/>
      <c r="H56" s="8"/>
      <c r="I56" s="415"/>
      <c r="J56" s="8"/>
      <c r="K56" s="415"/>
      <c r="L56" s="8"/>
    </row>
    <row r="57" spans="1:72" ht="15">
      <c r="F57" s="415"/>
      <c r="G57" s="8"/>
      <c r="H57" s="8"/>
      <c r="I57" s="415"/>
      <c r="J57" s="8"/>
      <c r="K57" s="415"/>
      <c r="L57" s="8"/>
    </row>
    <row r="58" spans="1:72" ht="15">
      <c r="F58" s="415"/>
      <c r="G58" s="8"/>
      <c r="H58" s="8"/>
      <c r="I58" s="415"/>
      <c r="J58" s="8"/>
      <c r="K58" s="415"/>
      <c r="L58" s="8"/>
    </row>
    <row r="59" spans="1:72" ht="15">
      <c r="F59" s="415"/>
      <c r="G59" s="8"/>
      <c r="H59" s="8"/>
      <c r="I59" s="415"/>
      <c r="J59" s="8"/>
      <c r="K59" s="415"/>
      <c r="L59" s="8"/>
    </row>
    <row r="60" spans="1:72" ht="15">
      <c r="F60" s="415"/>
      <c r="G60" s="8"/>
      <c r="H60" s="8"/>
      <c r="I60" s="415"/>
      <c r="J60" s="8"/>
      <c r="K60" s="415"/>
      <c r="L60" s="8"/>
    </row>
    <row r="61" spans="1:72" ht="15">
      <c r="F61" s="415"/>
      <c r="G61" s="8"/>
      <c r="H61" s="8"/>
      <c r="I61" s="415"/>
      <c r="J61" s="8"/>
      <c r="K61" s="415"/>
      <c r="L61" s="8"/>
    </row>
    <row r="62" spans="1:72" ht="15">
      <c r="F62" s="415"/>
      <c r="G62" s="8"/>
      <c r="H62" s="8"/>
      <c r="I62" s="415"/>
      <c r="J62" s="8"/>
      <c r="K62" s="415"/>
      <c r="L62" s="8"/>
    </row>
    <row r="63" spans="1:72" ht="15">
      <c r="A63" s="10"/>
      <c r="F63" s="415"/>
      <c r="G63" s="8"/>
      <c r="H63" s="8"/>
      <c r="I63" s="415"/>
      <c r="J63" s="8"/>
      <c r="K63" s="415"/>
      <c r="L63" s="8"/>
    </row>
    <row r="64" spans="1:72" ht="15">
      <c r="A64" s="10"/>
      <c r="B64" s="10"/>
      <c r="C64" s="10"/>
      <c r="D64" s="10"/>
      <c r="E64" s="10"/>
      <c r="F64" s="415"/>
      <c r="G64" s="8"/>
      <c r="H64" s="8"/>
      <c r="I64" s="415"/>
      <c r="J64" s="8"/>
      <c r="K64" s="415"/>
      <c r="L64" s="8"/>
      <c r="N64" s="419"/>
      <c r="O64" s="47"/>
      <c r="S64" s="11"/>
      <c r="U64" s="419"/>
      <c r="V64" s="419"/>
      <c r="W64" s="11"/>
      <c r="X64" s="419"/>
      <c r="Y64" s="419"/>
      <c r="Z64" s="11"/>
      <c r="AA64" s="419"/>
      <c r="AB64" s="11"/>
      <c r="AC64" s="11"/>
      <c r="AD64" s="419"/>
      <c r="BT64" s="9"/>
    </row>
    <row r="65" spans="1:71" ht="15">
      <c r="A65" s="10"/>
      <c r="B65" s="10"/>
      <c r="C65" s="10"/>
      <c r="D65" s="10"/>
      <c r="E65" s="10"/>
      <c r="F65" s="415"/>
      <c r="G65" s="8"/>
      <c r="H65" s="8"/>
      <c r="I65" s="415"/>
      <c r="J65" s="8"/>
      <c r="K65" s="415"/>
      <c r="L65" s="8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</row>
    <row r="66" spans="1:71" ht="15">
      <c r="A66" s="10"/>
      <c r="B66" s="10"/>
      <c r="C66" s="10"/>
      <c r="D66" s="10"/>
      <c r="E66" s="10"/>
      <c r="F66" s="415"/>
      <c r="G66" s="8"/>
      <c r="H66" s="8"/>
      <c r="I66" s="415"/>
      <c r="J66" s="8"/>
      <c r="K66" s="415"/>
      <c r="L66" s="8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</row>
    <row r="68" spans="1:7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</row>
    <row r="69" spans="1:7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</row>
  </sheetData>
  <mergeCells count="19">
    <mergeCell ref="AG4:AJ5"/>
    <mergeCell ref="G2:R2"/>
    <mergeCell ref="B4:V4"/>
    <mergeCell ref="BJ4:BL5"/>
    <mergeCell ref="BN4:BN5"/>
    <mergeCell ref="BP4:BR5"/>
    <mergeCell ref="BT4:BT5"/>
    <mergeCell ref="B5:L5"/>
    <mergeCell ref="M5:R5"/>
    <mergeCell ref="T5:V5"/>
    <mergeCell ref="W5:X5"/>
    <mergeCell ref="AL4:AS5"/>
    <mergeCell ref="AU4:AV5"/>
    <mergeCell ref="AX4:BE5"/>
    <mergeCell ref="BG4:BI5"/>
    <mergeCell ref="W4:X4"/>
    <mergeCell ref="Y4:Y5"/>
    <mergeCell ref="Z4:AA5"/>
    <mergeCell ref="AB4:AD5"/>
  </mergeCells>
  <conditionalFormatting sqref="AN38">
    <cfRule type="iconSet" priority="578">
      <iconSet iconSet="3Arrows">
        <cfvo type="percent" val="0"/>
        <cfvo type="num" val="-0.05"/>
        <cfvo type="num" val="0"/>
      </iconSet>
    </cfRule>
  </conditionalFormatting>
  <conditionalFormatting sqref="AQ38">
    <cfRule type="iconSet" priority="577">
      <iconSet iconSet="3Arrows">
        <cfvo type="percent" val="0"/>
        <cfvo type="num" val="-0.05"/>
        <cfvo type="num" val="0"/>
      </iconSet>
    </cfRule>
  </conditionalFormatting>
  <conditionalFormatting sqref="BI38">
    <cfRule type="iconSet" priority="574">
      <iconSet iconSet="3Arrows">
        <cfvo type="percent" val="0"/>
        <cfvo type="num" val="-0.05"/>
        <cfvo type="num" val="0"/>
      </iconSet>
    </cfRule>
  </conditionalFormatting>
  <conditionalFormatting sqref="BL38">
    <cfRule type="iconSet" priority="573">
      <iconSet iconSet="3Arrows">
        <cfvo type="percent" val="0"/>
        <cfvo type="num" val="-0.05"/>
        <cfvo type="num" val="0"/>
      </iconSet>
    </cfRule>
  </conditionalFormatting>
  <conditionalFormatting sqref="AN8">
    <cfRule type="iconSet" priority="572">
      <iconSet iconSet="3Arrows">
        <cfvo type="percent" val="0"/>
        <cfvo type="num" val="-0.05"/>
        <cfvo type="num" val="0"/>
      </iconSet>
    </cfRule>
  </conditionalFormatting>
  <conditionalFormatting sqref="AQ8">
    <cfRule type="iconSet" priority="571">
      <iconSet iconSet="3Arrows">
        <cfvo type="percent" val="0"/>
        <cfvo type="num" val="-0.05"/>
        <cfvo type="num" val="0"/>
      </iconSet>
    </cfRule>
  </conditionalFormatting>
  <conditionalFormatting sqref="AN8">
    <cfRule type="iconSet" priority="570">
      <iconSet iconSet="3Arrows">
        <cfvo type="percent" val="0"/>
        <cfvo type="num" val="-0.05"/>
        <cfvo type="num" val="0"/>
      </iconSet>
    </cfRule>
  </conditionalFormatting>
  <conditionalFormatting sqref="AQ8">
    <cfRule type="iconSet" priority="569">
      <iconSet iconSet="3Arrows">
        <cfvo type="percent" val="0"/>
        <cfvo type="num" val="-0.05"/>
        <cfvo type="num" val="0"/>
      </iconSet>
    </cfRule>
  </conditionalFormatting>
  <conditionalFormatting sqref="AN8">
    <cfRule type="iconSet" priority="568">
      <iconSet iconSet="3Arrows">
        <cfvo type="percent" val="0"/>
        <cfvo type="num" val="-0.05"/>
        <cfvo type="num" val="0"/>
      </iconSet>
    </cfRule>
  </conditionalFormatting>
  <conditionalFormatting sqref="AQ8">
    <cfRule type="iconSet" priority="567">
      <iconSet iconSet="3Arrows">
        <cfvo type="percent" val="0"/>
        <cfvo type="num" val="-0.05"/>
        <cfvo type="num" val="0"/>
      </iconSet>
    </cfRule>
  </conditionalFormatting>
  <conditionalFormatting sqref="AN8">
    <cfRule type="iconSet" priority="566">
      <iconSet iconSet="3Arrows">
        <cfvo type="percent" val="0"/>
        <cfvo type="num" val="-0.05"/>
        <cfvo type="num" val="0"/>
      </iconSet>
    </cfRule>
  </conditionalFormatting>
  <conditionalFormatting sqref="AQ8">
    <cfRule type="iconSet" priority="565">
      <iconSet iconSet="3Arrows">
        <cfvo type="percent" val="0"/>
        <cfvo type="num" val="-0.05"/>
        <cfvo type="num" val="0"/>
      </iconSet>
    </cfRule>
  </conditionalFormatting>
  <conditionalFormatting sqref="AN8">
    <cfRule type="iconSet" priority="564">
      <iconSet iconSet="3Arrows">
        <cfvo type="percent" val="0"/>
        <cfvo type="num" val="-0.05"/>
        <cfvo type="num" val="0"/>
      </iconSet>
    </cfRule>
  </conditionalFormatting>
  <conditionalFormatting sqref="AQ8">
    <cfRule type="iconSet" priority="563">
      <iconSet iconSet="3Arrows">
        <cfvo type="percent" val="0"/>
        <cfvo type="num" val="-0.05"/>
        <cfvo type="num" val="0"/>
      </iconSet>
    </cfRule>
  </conditionalFormatting>
  <conditionalFormatting sqref="AN8">
    <cfRule type="iconSet" priority="562">
      <iconSet iconSet="3Arrows">
        <cfvo type="percent" val="0"/>
        <cfvo type="num" val="-0.05"/>
        <cfvo type="num" val="0"/>
      </iconSet>
    </cfRule>
  </conditionalFormatting>
  <conditionalFormatting sqref="AQ8">
    <cfRule type="iconSet" priority="561">
      <iconSet iconSet="3Arrows">
        <cfvo type="percent" val="0"/>
        <cfvo type="num" val="-0.05"/>
        <cfvo type="num" val="0"/>
      </iconSet>
    </cfRule>
  </conditionalFormatting>
  <conditionalFormatting sqref="BI8">
    <cfRule type="iconSet" priority="552">
      <iconSet iconSet="3Arrows">
        <cfvo type="percent" val="0"/>
        <cfvo type="num" val="-0.05"/>
        <cfvo type="num" val="0"/>
      </iconSet>
    </cfRule>
  </conditionalFormatting>
  <conditionalFormatting sqref="BI8">
    <cfRule type="iconSet" priority="551">
      <iconSet iconSet="3Arrows">
        <cfvo type="percent" val="0"/>
        <cfvo type="num" val="-0.05"/>
        <cfvo type="num" val="0"/>
      </iconSet>
    </cfRule>
  </conditionalFormatting>
  <conditionalFormatting sqref="BI8">
    <cfRule type="iconSet" priority="550">
      <iconSet iconSet="3Arrows">
        <cfvo type="percent" val="0"/>
        <cfvo type="num" val="-0.05"/>
        <cfvo type="num" val="0"/>
      </iconSet>
    </cfRule>
  </conditionalFormatting>
  <conditionalFormatting sqref="BI8">
    <cfRule type="iconSet" priority="549">
      <iconSet iconSet="3Arrows">
        <cfvo type="percent" val="0"/>
        <cfvo type="num" val="-0.05"/>
        <cfvo type="num" val="0"/>
      </iconSet>
    </cfRule>
  </conditionalFormatting>
  <conditionalFormatting sqref="BL8">
    <cfRule type="iconSet" priority="548">
      <iconSet iconSet="3Arrows">
        <cfvo type="percent" val="0"/>
        <cfvo type="num" val="-0.05"/>
        <cfvo type="num" val="0"/>
      </iconSet>
    </cfRule>
  </conditionalFormatting>
  <conditionalFormatting sqref="BL8">
    <cfRule type="iconSet" priority="547">
      <iconSet iconSet="3Arrows">
        <cfvo type="percent" val="0"/>
        <cfvo type="num" val="-0.05"/>
        <cfvo type="num" val="0"/>
      </iconSet>
    </cfRule>
  </conditionalFormatting>
  <conditionalFormatting sqref="BL8">
    <cfRule type="iconSet" priority="546">
      <iconSet iconSet="3Arrows">
        <cfvo type="percent" val="0"/>
        <cfvo type="num" val="-0.05"/>
        <cfvo type="num" val="0"/>
      </iconSet>
    </cfRule>
  </conditionalFormatting>
  <conditionalFormatting sqref="BL8">
    <cfRule type="iconSet" priority="545">
      <iconSet iconSet="3Arrows">
        <cfvo type="percent" val="0"/>
        <cfvo type="num" val="-0.05"/>
        <cfvo type="num" val="0"/>
      </iconSet>
    </cfRule>
  </conditionalFormatting>
  <conditionalFormatting sqref="BI8">
    <cfRule type="iconSet" priority="540">
      <iconSet iconSet="3Arrows">
        <cfvo type="percent" val="0"/>
        <cfvo type="num" val="-0.05"/>
        <cfvo type="num" val="0"/>
      </iconSet>
    </cfRule>
  </conditionalFormatting>
  <conditionalFormatting sqref="BI8">
    <cfRule type="iconSet" priority="539">
      <iconSet iconSet="3Arrows">
        <cfvo type="percent" val="0"/>
        <cfvo type="num" val="-0.05"/>
        <cfvo type="num" val="0"/>
      </iconSet>
    </cfRule>
  </conditionalFormatting>
  <conditionalFormatting sqref="BL8">
    <cfRule type="iconSet" priority="538">
      <iconSet iconSet="3Arrows">
        <cfvo type="percent" val="0"/>
        <cfvo type="num" val="-0.05"/>
        <cfvo type="num" val="0"/>
      </iconSet>
    </cfRule>
  </conditionalFormatting>
  <conditionalFormatting sqref="BL8">
    <cfRule type="iconSet" priority="537">
      <iconSet iconSet="3Arrows">
        <cfvo type="percent" val="0"/>
        <cfvo type="num" val="-0.05"/>
        <cfvo type="num" val="0"/>
      </iconSet>
    </cfRule>
  </conditionalFormatting>
  <conditionalFormatting sqref="AN8">
    <cfRule type="iconSet" priority="536">
      <iconSet iconSet="3Arrows">
        <cfvo type="percent" val="0"/>
        <cfvo type="num" val="-0.05"/>
        <cfvo type="num" val="0"/>
      </iconSet>
    </cfRule>
  </conditionalFormatting>
  <conditionalFormatting sqref="AQ8">
    <cfRule type="iconSet" priority="535">
      <iconSet iconSet="3Arrows">
        <cfvo type="percent" val="0"/>
        <cfvo type="num" val="-0.05"/>
        <cfvo type="num" val="0"/>
      </iconSet>
    </cfRule>
  </conditionalFormatting>
  <conditionalFormatting sqref="AN8">
    <cfRule type="iconSet" priority="534">
      <iconSet iconSet="3Arrows">
        <cfvo type="percent" val="0"/>
        <cfvo type="num" val="-0.05"/>
        <cfvo type="num" val="0"/>
      </iconSet>
    </cfRule>
  </conditionalFormatting>
  <conditionalFormatting sqref="AQ8">
    <cfRule type="iconSet" priority="533">
      <iconSet iconSet="3Arrows">
        <cfvo type="percent" val="0"/>
        <cfvo type="num" val="-0.05"/>
        <cfvo type="num" val="0"/>
      </iconSet>
    </cfRule>
  </conditionalFormatting>
  <conditionalFormatting sqref="AN8">
    <cfRule type="iconSet" priority="532">
      <iconSet iconSet="3Arrows">
        <cfvo type="percent" val="0"/>
        <cfvo type="num" val="-0.05"/>
        <cfvo type="num" val="0"/>
      </iconSet>
    </cfRule>
  </conditionalFormatting>
  <conditionalFormatting sqref="AQ8">
    <cfRule type="iconSet" priority="531">
      <iconSet iconSet="3Arrows">
        <cfvo type="percent" val="0"/>
        <cfvo type="num" val="-0.05"/>
        <cfvo type="num" val="0"/>
      </iconSet>
    </cfRule>
  </conditionalFormatting>
  <conditionalFormatting sqref="BI8">
    <cfRule type="iconSet" priority="528">
      <iconSet iconSet="3Arrows">
        <cfvo type="percent" val="0"/>
        <cfvo type="num" val="-0.05"/>
        <cfvo type="num" val="0"/>
      </iconSet>
    </cfRule>
  </conditionalFormatting>
  <conditionalFormatting sqref="BL8">
    <cfRule type="iconSet" priority="527">
      <iconSet iconSet="3Arrows">
        <cfvo type="percent" val="0"/>
        <cfvo type="num" val="-0.05"/>
        <cfvo type="num" val="0"/>
      </iconSet>
    </cfRule>
  </conditionalFormatting>
  <conditionalFormatting sqref="AN8">
    <cfRule type="iconSet" priority="526">
      <iconSet iconSet="3Arrows">
        <cfvo type="percent" val="0"/>
        <cfvo type="num" val="-0.05"/>
        <cfvo type="num" val="0"/>
      </iconSet>
    </cfRule>
  </conditionalFormatting>
  <conditionalFormatting sqref="AQ8">
    <cfRule type="iconSet" priority="525">
      <iconSet iconSet="3Arrows">
        <cfvo type="percent" val="0"/>
        <cfvo type="num" val="-0.05"/>
        <cfvo type="num" val="0"/>
      </iconSet>
    </cfRule>
  </conditionalFormatting>
  <conditionalFormatting sqref="AN8">
    <cfRule type="iconSet" priority="524">
      <iconSet iconSet="3Arrows">
        <cfvo type="percent" val="0"/>
        <cfvo type="num" val="-0.05"/>
        <cfvo type="num" val="0"/>
      </iconSet>
    </cfRule>
  </conditionalFormatting>
  <conditionalFormatting sqref="AQ8">
    <cfRule type="iconSet" priority="523">
      <iconSet iconSet="3Arrows">
        <cfvo type="percent" val="0"/>
        <cfvo type="num" val="-0.05"/>
        <cfvo type="num" val="0"/>
      </iconSet>
    </cfRule>
  </conditionalFormatting>
  <conditionalFormatting sqref="AN8">
    <cfRule type="iconSet" priority="522">
      <iconSet iconSet="3Arrows">
        <cfvo type="percent" val="0"/>
        <cfvo type="num" val="-0.05"/>
        <cfvo type="num" val="0"/>
      </iconSet>
    </cfRule>
  </conditionalFormatting>
  <conditionalFormatting sqref="AQ8">
    <cfRule type="iconSet" priority="521">
      <iconSet iconSet="3Arrows">
        <cfvo type="percent" val="0"/>
        <cfvo type="num" val="-0.05"/>
        <cfvo type="num" val="0"/>
      </iconSet>
    </cfRule>
  </conditionalFormatting>
  <conditionalFormatting sqref="BI8">
    <cfRule type="iconSet" priority="514">
      <iconSet iconSet="3Arrows">
        <cfvo type="percent" val="0"/>
        <cfvo type="num" val="-0.05"/>
        <cfvo type="num" val="0"/>
      </iconSet>
    </cfRule>
  </conditionalFormatting>
  <conditionalFormatting sqref="BI8">
    <cfRule type="iconSet" priority="513">
      <iconSet iconSet="3Arrows">
        <cfvo type="percent" val="0"/>
        <cfvo type="num" val="-0.05"/>
        <cfvo type="num" val="0"/>
      </iconSet>
    </cfRule>
  </conditionalFormatting>
  <conditionalFormatting sqref="BI8">
    <cfRule type="iconSet" priority="512">
      <iconSet iconSet="3Arrows">
        <cfvo type="percent" val="0"/>
        <cfvo type="num" val="-0.05"/>
        <cfvo type="num" val="0"/>
      </iconSet>
    </cfRule>
  </conditionalFormatting>
  <conditionalFormatting sqref="BL8">
    <cfRule type="iconSet" priority="511">
      <iconSet iconSet="3Arrows">
        <cfvo type="percent" val="0"/>
        <cfvo type="num" val="-0.05"/>
        <cfvo type="num" val="0"/>
      </iconSet>
    </cfRule>
  </conditionalFormatting>
  <conditionalFormatting sqref="BL8">
    <cfRule type="iconSet" priority="510">
      <iconSet iconSet="3Arrows">
        <cfvo type="percent" val="0"/>
        <cfvo type="num" val="-0.05"/>
        <cfvo type="num" val="0"/>
      </iconSet>
    </cfRule>
  </conditionalFormatting>
  <conditionalFormatting sqref="BL8">
    <cfRule type="iconSet" priority="509">
      <iconSet iconSet="3Arrows">
        <cfvo type="percent" val="0"/>
        <cfvo type="num" val="-0.05"/>
        <cfvo type="num" val="0"/>
      </iconSet>
    </cfRule>
  </conditionalFormatting>
  <conditionalFormatting sqref="AN8">
    <cfRule type="iconSet" priority="508">
      <iconSet iconSet="3Arrows">
        <cfvo type="percent" val="0"/>
        <cfvo type="num" val="-0.05"/>
        <cfvo type="num" val="0"/>
      </iconSet>
    </cfRule>
  </conditionalFormatting>
  <conditionalFormatting sqref="AQ8">
    <cfRule type="iconSet" priority="507">
      <iconSet iconSet="3Arrows">
        <cfvo type="percent" val="0"/>
        <cfvo type="num" val="-0.05"/>
        <cfvo type="num" val="0"/>
      </iconSet>
    </cfRule>
  </conditionalFormatting>
  <conditionalFormatting sqref="AN8">
    <cfRule type="iconSet" priority="506">
      <iconSet iconSet="3Arrows">
        <cfvo type="percent" val="0"/>
        <cfvo type="num" val="-0.05"/>
        <cfvo type="num" val="0"/>
      </iconSet>
    </cfRule>
  </conditionalFormatting>
  <conditionalFormatting sqref="AQ8">
    <cfRule type="iconSet" priority="505">
      <iconSet iconSet="3Arrows">
        <cfvo type="percent" val="0"/>
        <cfvo type="num" val="-0.05"/>
        <cfvo type="num" val="0"/>
      </iconSet>
    </cfRule>
  </conditionalFormatting>
  <conditionalFormatting sqref="AN8">
    <cfRule type="iconSet" priority="504">
      <iconSet iconSet="3Arrows">
        <cfvo type="percent" val="0"/>
        <cfvo type="num" val="-0.05"/>
        <cfvo type="num" val="0"/>
      </iconSet>
    </cfRule>
  </conditionalFormatting>
  <conditionalFormatting sqref="AQ8">
    <cfRule type="iconSet" priority="503">
      <iconSet iconSet="3Arrows">
        <cfvo type="percent" val="0"/>
        <cfvo type="num" val="-0.05"/>
        <cfvo type="num" val="0"/>
      </iconSet>
    </cfRule>
  </conditionalFormatting>
  <conditionalFormatting sqref="BI8">
    <cfRule type="iconSet" priority="500">
      <iconSet iconSet="3Arrows">
        <cfvo type="percent" val="0"/>
        <cfvo type="num" val="-0.05"/>
        <cfvo type="num" val="0"/>
      </iconSet>
    </cfRule>
  </conditionalFormatting>
  <conditionalFormatting sqref="BL8">
    <cfRule type="iconSet" priority="499">
      <iconSet iconSet="3Arrows">
        <cfvo type="percent" val="0"/>
        <cfvo type="num" val="-0.05"/>
        <cfvo type="num" val="0"/>
      </iconSet>
    </cfRule>
  </conditionalFormatting>
  <conditionalFormatting sqref="AN8">
    <cfRule type="iconSet" priority="498">
      <iconSet iconSet="3Arrows">
        <cfvo type="percent" val="0"/>
        <cfvo type="num" val="-0.05"/>
        <cfvo type="num" val="0"/>
      </iconSet>
    </cfRule>
  </conditionalFormatting>
  <conditionalFormatting sqref="AQ8">
    <cfRule type="iconSet" priority="497">
      <iconSet iconSet="3Arrows">
        <cfvo type="percent" val="0"/>
        <cfvo type="num" val="-0.05"/>
        <cfvo type="num" val="0"/>
      </iconSet>
    </cfRule>
  </conditionalFormatting>
  <conditionalFormatting sqref="AN8">
    <cfRule type="iconSet" priority="496">
      <iconSet iconSet="3Arrows">
        <cfvo type="percent" val="0"/>
        <cfvo type="num" val="-0.05"/>
        <cfvo type="num" val="0"/>
      </iconSet>
    </cfRule>
  </conditionalFormatting>
  <conditionalFormatting sqref="AQ8">
    <cfRule type="iconSet" priority="495">
      <iconSet iconSet="3Arrows">
        <cfvo type="percent" val="0"/>
        <cfvo type="num" val="-0.05"/>
        <cfvo type="num" val="0"/>
      </iconSet>
    </cfRule>
  </conditionalFormatting>
  <conditionalFormatting sqref="AN8">
    <cfRule type="iconSet" priority="494">
      <iconSet iconSet="3Arrows">
        <cfvo type="percent" val="0"/>
        <cfvo type="num" val="-0.05"/>
        <cfvo type="num" val="0"/>
      </iconSet>
    </cfRule>
  </conditionalFormatting>
  <conditionalFormatting sqref="AQ8">
    <cfRule type="iconSet" priority="493">
      <iconSet iconSet="3Arrows">
        <cfvo type="percent" val="0"/>
        <cfvo type="num" val="-0.05"/>
        <cfvo type="num" val="0"/>
      </iconSet>
    </cfRule>
  </conditionalFormatting>
  <conditionalFormatting sqref="BI8">
    <cfRule type="iconSet" priority="490">
      <iconSet iconSet="3Arrows">
        <cfvo type="percent" val="0"/>
        <cfvo type="num" val="-0.05"/>
        <cfvo type="num" val="0"/>
      </iconSet>
    </cfRule>
  </conditionalFormatting>
  <conditionalFormatting sqref="BL8">
    <cfRule type="iconSet" priority="489">
      <iconSet iconSet="3Arrows">
        <cfvo type="percent" val="0"/>
        <cfvo type="num" val="-0.05"/>
        <cfvo type="num" val="0"/>
      </iconSet>
    </cfRule>
  </conditionalFormatting>
  <conditionalFormatting sqref="AN7">
    <cfRule type="iconSet" priority="488">
      <iconSet iconSet="3Arrows">
        <cfvo type="percent" val="0"/>
        <cfvo type="num" val="-0.05"/>
        <cfvo type="num" val="0"/>
      </iconSet>
    </cfRule>
  </conditionalFormatting>
  <conditionalFormatting sqref="AQ7">
    <cfRule type="iconSet" priority="487">
      <iconSet iconSet="3Arrows">
        <cfvo type="percent" val="0"/>
        <cfvo type="num" val="-0.05"/>
        <cfvo type="num" val="0"/>
      </iconSet>
    </cfRule>
  </conditionalFormatting>
  <conditionalFormatting sqref="AN7">
    <cfRule type="iconSet" priority="486">
      <iconSet iconSet="3Arrows">
        <cfvo type="percent" val="0"/>
        <cfvo type="num" val="-0.05"/>
        <cfvo type="num" val="0"/>
      </iconSet>
    </cfRule>
  </conditionalFormatting>
  <conditionalFormatting sqref="AQ7">
    <cfRule type="iconSet" priority="485">
      <iconSet iconSet="3Arrows">
        <cfvo type="percent" val="0"/>
        <cfvo type="num" val="-0.05"/>
        <cfvo type="num" val="0"/>
      </iconSet>
    </cfRule>
  </conditionalFormatting>
  <conditionalFormatting sqref="AN7">
    <cfRule type="iconSet" priority="484">
      <iconSet iconSet="3Arrows">
        <cfvo type="percent" val="0"/>
        <cfvo type="num" val="-0.05"/>
        <cfvo type="num" val="0"/>
      </iconSet>
    </cfRule>
  </conditionalFormatting>
  <conditionalFormatting sqref="AQ7">
    <cfRule type="iconSet" priority="483">
      <iconSet iconSet="3Arrows">
        <cfvo type="percent" val="0"/>
        <cfvo type="num" val="-0.05"/>
        <cfvo type="num" val="0"/>
      </iconSet>
    </cfRule>
  </conditionalFormatting>
  <conditionalFormatting sqref="AN7">
    <cfRule type="iconSet" priority="482">
      <iconSet iconSet="3Arrows">
        <cfvo type="percent" val="0"/>
        <cfvo type="num" val="-0.05"/>
        <cfvo type="num" val="0"/>
      </iconSet>
    </cfRule>
  </conditionalFormatting>
  <conditionalFormatting sqref="AQ7">
    <cfRule type="iconSet" priority="481">
      <iconSet iconSet="3Arrows">
        <cfvo type="percent" val="0"/>
        <cfvo type="num" val="-0.05"/>
        <cfvo type="num" val="0"/>
      </iconSet>
    </cfRule>
  </conditionalFormatting>
  <conditionalFormatting sqref="AN7">
    <cfRule type="iconSet" priority="480">
      <iconSet iconSet="3Arrows">
        <cfvo type="percent" val="0"/>
        <cfvo type="num" val="-0.05"/>
        <cfvo type="num" val="0"/>
      </iconSet>
    </cfRule>
  </conditionalFormatting>
  <conditionalFormatting sqref="AQ7">
    <cfRule type="iconSet" priority="479">
      <iconSet iconSet="3Arrows">
        <cfvo type="percent" val="0"/>
        <cfvo type="num" val="-0.05"/>
        <cfvo type="num" val="0"/>
      </iconSet>
    </cfRule>
  </conditionalFormatting>
  <conditionalFormatting sqref="AN7">
    <cfRule type="iconSet" priority="478">
      <iconSet iconSet="3Arrows">
        <cfvo type="percent" val="0"/>
        <cfvo type="num" val="-0.05"/>
        <cfvo type="num" val="0"/>
      </iconSet>
    </cfRule>
  </conditionalFormatting>
  <conditionalFormatting sqref="AQ7">
    <cfRule type="iconSet" priority="477">
      <iconSet iconSet="3Arrows">
        <cfvo type="percent" val="0"/>
        <cfvo type="num" val="-0.05"/>
        <cfvo type="num" val="0"/>
      </iconSet>
    </cfRule>
  </conditionalFormatting>
  <conditionalFormatting sqref="BI7">
    <cfRule type="iconSet" priority="468">
      <iconSet iconSet="3Arrows">
        <cfvo type="percent" val="0"/>
        <cfvo type="num" val="-0.05"/>
        <cfvo type="num" val="0"/>
      </iconSet>
    </cfRule>
  </conditionalFormatting>
  <conditionalFormatting sqref="BI7">
    <cfRule type="iconSet" priority="467">
      <iconSet iconSet="3Arrows">
        <cfvo type="percent" val="0"/>
        <cfvo type="num" val="-0.05"/>
        <cfvo type="num" val="0"/>
      </iconSet>
    </cfRule>
  </conditionalFormatting>
  <conditionalFormatting sqref="BI7">
    <cfRule type="iconSet" priority="466">
      <iconSet iconSet="3Arrows">
        <cfvo type="percent" val="0"/>
        <cfvo type="num" val="-0.05"/>
        <cfvo type="num" val="0"/>
      </iconSet>
    </cfRule>
  </conditionalFormatting>
  <conditionalFormatting sqref="BI7">
    <cfRule type="iconSet" priority="465">
      <iconSet iconSet="3Arrows">
        <cfvo type="percent" val="0"/>
        <cfvo type="num" val="-0.05"/>
        <cfvo type="num" val="0"/>
      </iconSet>
    </cfRule>
  </conditionalFormatting>
  <conditionalFormatting sqref="BL7">
    <cfRule type="iconSet" priority="464">
      <iconSet iconSet="3Arrows">
        <cfvo type="percent" val="0"/>
        <cfvo type="num" val="-0.05"/>
        <cfvo type="num" val="0"/>
      </iconSet>
    </cfRule>
  </conditionalFormatting>
  <conditionalFormatting sqref="BL7">
    <cfRule type="iconSet" priority="463">
      <iconSet iconSet="3Arrows">
        <cfvo type="percent" val="0"/>
        <cfvo type="num" val="-0.05"/>
        <cfvo type="num" val="0"/>
      </iconSet>
    </cfRule>
  </conditionalFormatting>
  <conditionalFormatting sqref="BL7">
    <cfRule type="iconSet" priority="462">
      <iconSet iconSet="3Arrows">
        <cfvo type="percent" val="0"/>
        <cfvo type="num" val="-0.05"/>
        <cfvo type="num" val="0"/>
      </iconSet>
    </cfRule>
  </conditionalFormatting>
  <conditionalFormatting sqref="BL7">
    <cfRule type="iconSet" priority="461">
      <iconSet iconSet="3Arrows">
        <cfvo type="percent" val="0"/>
        <cfvo type="num" val="-0.05"/>
        <cfvo type="num" val="0"/>
      </iconSet>
    </cfRule>
  </conditionalFormatting>
  <conditionalFormatting sqref="BI7">
    <cfRule type="iconSet" priority="456">
      <iconSet iconSet="3Arrows">
        <cfvo type="percent" val="0"/>
        <cfvo type="num" val="-0.05"/>
        <cfvo type="num" val="0"/>
      </iconSet>
    </cfRule>
  </conditionalFormatting>
  <conditionalFormatting sqref="BI7">
    <cfRule type="iconSet" priority="455">
      <iconSet iconSet="3Arrows">
        <cfvo type="percent" val="0"/>
        <cfvo type="num" val="-0.05"/>
        <cfvo type="num" val="0"/>
      </iconSet>
    </cfRule>
  </conditionalFormatting>
  <conditionalFormatting sqref="BL7">
    <cfRule type="iconSet" priority="454">
      <iconSet iconSet="3Arrows">
        <cfvo type="percent" val="0"/>
        <cfvo type="num" val="-0.05"/>
        <cfvo type="num" val="0"/>
      </iconSet>
    </cfRule>
  </conditionalFormatting>
  <conditionalFormatting sqref="BL7">
    <cfRule type="iconSet" priority="453">
      <iconSet iconSet="3Arrows">
        <cfvo type="percent" val="0"/>
        <cfvo type="num" val="-0.05"/>
        <cfvo type="num" val="0"/>
      </iconSet>
    </cfRule>
  </conditionalFormatting>
  <conditionalFormatting sqref="AN7">
    <cfRule type="iconSet" priority="452">
      <iconSet iconSet="3Arrows">
        <cfvo type="percent" val="0"/>
        <cfvo type="num" val="-0.05"/>
        <cfvo type="num" val="0"/>
      </iconSet>
    </cfRule>
  </conditionalFormatting>
  <conditionalFormatting sqref="AQ7">
    <cfRule type="iconSet" priority="451">
      <iconSet iconSet="3Arrows">
        <cfvo type="percent" val="0"/>
        <cfvo type="num" val="-0.05"/>
        <cfvo type="num" val="0"/>
      </iconSet>
    </cfRule>
  </conditionalFormatting>
  <conditionalFormatting sqref="AN7">
    <cfRule type="iconSet" priority="450">
      <iconSet iconSet="3Arrows">
        <cfvo type="percent" val="0"/>
        <cfvo type="num" val="-0.05"/>
        <cfvo type="num" val="0"/>
      </iconSet>
    </cfRule>
  </conditionalFormatting>
  <conditionalFormatting sqref="AQ7">
    <cfRule type="iconSet" priority="449">
      <iconSet iconSet="3Arrows">
        <cfvo type="percent" val="0"/>
        <cfvo type="num" val="-0.05"/>
        <cfvo type="num" val="0"/>
      </iconSet>
    </cfRule>
  </conditionalFormatting>
  <conditionalFormatting sqref="AN7">
    <cfRule type="iconSet" priority="448">
      <iconSet iconSet="3Arrows">
        <cfvo type="percent" val="0"/>
        <cfvo type="num" val="-0.05"/>
        <cfvo type="num" val="0"/>
      </iconSet>
    </cfRule>
  </conditionalFormatting>
  <conditionalFormatting sqref="AQ7">
    <cfRule type="iconSet" priority="447">
      <iconSet iconSet="3Arrows">
        <cfvo type="percent" val="0"/>
        <cfvo type="num" val="-0.05"/>
        <cfvo type="num" val="0"/>
      </iconSet>
    </cfRule>
  </conditionalFormatting>
  <conditionalFormatting sqref="BI7">
    <cfRule type="iconSet" priority="444">
      <iconSet iconSet="3Arrows">
        <cfvo type="percent" val="0"/>
        <cfvo type="num" val="-0.05"/>
        <cfvo type="num" val="0"/>
      </iconSet>
    </cfRule>
  </conditionalFormatting>
  <conditionalFormatting sqref="BL7">
    <cfRule type="iconSet" priority="443">
      <iconSet iconSet="3Arrows">
        <cfvo type="percent" val="0"/>
        <cfvo type="num" val="-0.05"/>
        <cfvo type="num" val="0"/>
      </iconSet>
    </cfRule>
  </conditionalFormatting>
  <conditionalFormatting sqref="AN7">
    <cfRule type="iconSet" priority="442">
      <iconSet iconSet="3Arrows">
        <cfvo type="percent" val="0"/>
        <cfvo type="num" val="-0.05"/>
        <cfvo type="num" val="0"/>
      </iconSet>
    </cfRule>
  </conditionalFormatting>
  <conditionalFormatting sqref="AQ7">
    <cfRule type="iconSet" priority="441">
      <iconSet iconSet="3Arrows">
        <cfvo type="percent" val="0"/>
        <cfvo type="num" val="-0.05"/>
        <cfvo type="num" val="0"/>
      </iconSet>
    </cfRule>
  </conditionalFormatting>
  <conditionalFormatting sqref="AN7">
    <cfRule type="iconSet" priority="440">
      <iconSet iconSet="3Arrows">
        <cfvo type="percent" val="0"/>
        <cfvo type="num" val="-0.05"/>
        <cfvo type="num" val="0"/>
      </iconSet>
    </cfRule>
  </conditionalFormatting>
  <conditionalFormatting sqref="AQ7">
    <cfRule type="iconSet" priority="439">
      <iconSet iconSet="3Arrows">
        <cfvo type="percent" val="0"/>
        <cfvo type="num" val="-0.05"/>
        <cfvo type="num" val="0"/>
      </iconSet>
    </cfRule>
  </conditionalFormatting>
  <conditionalFormatting sqref="AN7">
    <cfRule type="iconSet" priority="438">
      <iconSet iconSet="3Arrows">
        <cfvo type="percent" val="0"/>
        <cfvo type="num" val="-0.05"/>
        <cfvo type="num" val="0"/>
      </iconSet>
    </cfRule>
  </conditionalFormatting>
  <conditionalFormatting sqref="AQ7">
    <cfRule type="iconSet" priority="437">
      <iconSet iconSet="3Arrows">
        <cfvo type="percent" val="0"/>
        <cfvo type="num" val="-0.05"/>
        <cfvo type="num" val="0"/>
      </iconSet>
    </cfRule>
  </conditionalFormatting>
  <conditionalFormatting sqref="BI7">
    <cfRule type="iconSet" priority="430">
      <iconSet iconSet="3Arrows">
        <cfvo type="percent" val="0"/>
        <cfvo type="num" val="-0.05"/>
        <cfvo type="num" val="0"/>
      </iconSet>
    </cfRule>
  </conditionalFormatting>
  <conditionalFormatting sqref="BI7">
    <cfRule type="iconSet" priority="429">
      <iconSet iconSet="3Arrows">
        <cfvo type="percent" val="0"/>
        <cfvo type="num" val="-0.05"/>
        <cfvo type="num" val="0"/>
      </iconSet>
    </cfRule>
  </conditionalFormatting>
  <conditionalFormatting sqref="BI7">
    <cfRule type="iconSet" priority="428">
      <iconSet iconSet="3Arrows">
        <cfvo type="percent" val="0"/>
        <cfvo type="num" val="-0.05"/>
        <cfvo type="num" val="0"/>
      </iconSet>
    </cfRule>
  </conditionalFormatting>
  <conditionalFormatting sqref="BL7">
    <cfRule type="iconSet" priority="427">
      <iconSet iconSet="3Arrows">
        <cfvo type="percent" val="0"/>
        <cfvo type="num" val="-0.05"/>
        <cfvo type="num" val="0"/>
      </iconSet>
    </cfRule>
  </conditionalFormatting>
  <conditionalFormatting sqref="BL7">
    <cfRule type="iconSet" priority="426">
      <iconSet iconSet="3Arrows">
        <cfvo type="percent" val="0"/>
        <cfvo type="num" val="-0.05"/>
        <cfvo type="num" val="0"/>
      </iconSet>
    </cfRule>
  </conditionalFormatting>
  <conditionalFormatting sqref="BL7">
    <cfRule type="iconSet" priority="425">
      <iconSet iconSet="3Arrows">
        <cfvo type="percent" val="0"/>
        <cfvo type="num" val="-0.05"/>
        <cfvo type="num" val="0"/>
      </iconSet>
    </cfRule>
  </conditionalFormatting>
  <conditionalFormatting sqref="AN9">
    <cfRule type="iconSet" priority="424">
      <iconSet iconSet="3Arrows">
        <cfvo type="percent" val="0"/>
        <cfvo type="num" val="-0.05"/>
        <cfvo type="num" val="0"/>
      </iconSet>
    </cfRule>
  </conditionalFormatting>
  <conditionalFormatting sqref="AQ9">
    <cfRule type="iconSet" priority="423">
      <iconSet iconSet="3Arrows">
        <cfvo type="percent" val="0"/>
        <cfvo type="num" val="-0.05"/>
        <cfvo type="num" val="0"/>
      </iconSet>
    </cfRule>
  </conditionalFormatting>
  <conditionalFormatting sqref="AN9">
    <cfRule type="iconSet" priority="422">
      <iconSet iconSet="3Arrows">
        <cfvo type="percent" val="0"/>
        <cfvo type="num" val="-0.05"/>
        <cfvo type="num" val="0"/>
      </iconSet>
    </cfRule>
  </conditionalFormatting>
  <conditionalFormatting sqref="AQ9">
    <cfRule type="iconSet" priority="421">
      <iconSet iconSet="3Arrows">
        <cfvo type="percent" val="0"/>
        <cfvo type="num" val="-0.05"/>
        <cfvo type="num" val="0"/>
      </iconSet>
    </cfRule>
  </conditionalFormatting>
  <conditionalFormatting sqref="AN9">
    <cfRule type="iconSet" priority="420">
      <iconSet iconSet="3Arrows">
        <cfvo type="percent" val="0"/>
        <cfvo type="num" val="-0.05"/>
        <cfvo type="num" val="0"/>
      </iconSet>
    </cfRule>
  </conditionalFormatting>
  <conditionalFormatting sqref="AQ9">
    <cfRule type="iconSet" priority="419">
      <iconSet iconSet="3Arrows">
        <cfvo type="percent" val="0"/>
        <cfvo type="num" val="-0.05"/>
        <cfvo type="num" val="0"/>
      </iconSet>
    </cfRule>
  </conditionalFormatting>
  <conditionalFormatting sqref="AN9">
    <cfRule type="iconSet" priority="418">
      <iconSet iconSet="3Arrows">
        <cfvo type="percent" val="0"/>
        <cfvo type="num" val="-0.05"/>
        <cfvo type="num" val="0"/>
      </iconSet>
    </cfRule>
  </conditionalFormatting>
  <conditionalFormatting sqref="AQ9">
    <cfRule type="iconSet" priority="417">
      <iconSet iconSet="3Arrows">
        <cfvo type="percent" val="0"/>
        <cfvo type="num" val="-0.05"/>
        <cfvo type="num" val="0"/>
      </iconSet>
    </cfRule>
  </conditionalFormatting>
  <conditionalFormatting sqref="AN9">
    <cfRule type="iconSet" priority="416">
      <iconSet iconSet="3Arrows">
        <cfvo type="percent" val="0"/>
        <cfvo type="num" val="-0.05"/>
        <cfvo type="num" val="0"/>
      </iconSet>
    </cfRule>
  </conditionalFormatting>
  <conditionalFormatting sqref="AQ9">
    <cfRule type="iconSet" priority="415">
      <iconSet iconSet="3Arrows">
        <cfvo type="percent" val="0"/>
        <cfvo type="num" val="-0.05"/>
        <cfvo type="num" val="0"/>
      </iconSet>
    </cfRule>
  </conditionalFormatting>
  <conditionalFormatting sqref="AN9">
    <cfRule type="iconSet" priority="414">
      <iconSet iconSet="3Arrows">
        <cfvo type="percent" val="0"/>
        <cfvo type="num" val="-0.05"/>
        <cfvo type="num" val="0"/>
      </iconSet>
    </cfRule>
  </conditionalFormatting>
  <conditionalFormatting sqref="AQ9">
    <cfRule type="iconSet" priority="413">
      <iconSet iconSet="3Arrows">
        <cfvo type="percent" val="0"/>
        <cfvo type="num" val="-0.05"/>
        <cfvo type="num" val="0"/>
      </iconSet>
    </cfRule>
  </conditionalFormatting>
  <conditionalFormatting sqref="BI9">
    <cfRule type="iconSet" priority="404">
      <iconSet iconSet="3Arrows">
        <cfvo type="percent" val="0"/>
        <cfvo type="num" val="-0.05"/>
        <cfvo type="num" val="0"/>
      </iconSet>
    </cfRule>
  </conditionalFormatting>
  <conditionalFormatting sqref="BI9">
    <cfRule type="iconSet" priority="403">
      <iconSet iconSet="3Arrows">
        <cfvo type="percent" val="0"/>
        <cfvo type="num" val="-0.05"/>
        <cfvo type="num" val="0"/>
      </iconSet>
    </cfRule>
  </conditionalFormatting>
  <conditionalFormatting sqref="BI9">
    <cfRule type="iconSet" priority="402">
      <iconSet iconSet="3Arrows">
        <cfvo type="percent" val="0"/>
        <cfvo type="num" val="-0.05"/>
        <cfvo type="num" val="0"/>
      </iconSet>
    </cfRule>
  </conditionalFormatting>
  <conditionalFormatting sqref="BI9">
    <cfRule type="iconSet" priority="401">
      <iconSet iconSet="3Arrows">
        <cfvo type="percent" val="0"/>
        <cfvo type="num" val="-0.05"/>
        <cfvo type="num" val="0"/>
      </iconSet>
    </cfRule>
  </conditionalFormatting>
  <conditionalFormatting sqref="BL9">
    <cfRule type="iconSet" priority="400">
      <iconSet iconSet="3Arrows">
        <cfvo type="percent" val="0"/>
        <cfvo type="num" val="-0.05"/>
        <cfvo type="num" val="0"/>
      </iconSet>
    </cfRule>
  </conditionalFormatting>
  <conditionalFormatting sqref="BL9">
    <cfRule type="iconSet" priority="399">
      <iconSet iconSet="3Arrows">
        <cfvo type="percent" val="0"/>
        <cfvo type="num" val="-0.05"/>
        <cfvo type="num" val="0"/>
      </iconSet>
    </cfRule>
  </conditionalFormatting>
  <conditionalFormatting sqref="BL9">
    <cfRule type="iconSet" priority="398">
      <iconSet iconSet="3Arrows">
        <cfvo type="percent" val="0"/>
        <cfvo type="num" val="-0.05"/>
        <cfvo type="num" val="0"/>
      </iconSet>
    </cfRule>
  </conditionalFormatting>
  <conditionalFormatting sqref="BL9">
    <cfRule type="iconSet" priority="397">
      <iconSet iconSet="3Arrows">
        <cfvo type="percent" val="0"/>
        <cfvo type="num" val="-0.05"/>
        <cfvo type="num" val="0"/>
      </iconSet>
    </cfRule>
  </conditionalFormatting>
  <conditionalFormatting sqref="BI9">
    <cfRule type="iconSet" priority="392">
      <iconSet iconSet="3Arrows">
        <cfvo type="percent" val="0"/>
        <cfvo type="num" val="-0.05"/>
        <cfvo type="num" val="0"/>
      </iconSet>
    </cfRule>
  </conditionalFormatting>
  <conditionalFormatting sqref="BI9">
    <cfRule type="iconSet" priority="391">
      <iconSet iconSet="3Arrows">
        <cfvo type="percent" val="0"/>
        <cfvo type="num" val="-0.05"/>
        <cfvo type="num" val="0"/>
      </iconSet>
    </cfRule>
  </conditionalFormatting>
  <conditionalFormatting sqref="BL9">
    <cfRule type="iconSet" priority="390">
      <iconSet iconSet="3Arrows">
        <cfvo type="percent" val="0"/>
        <cfvo type="num" val="-0.05"/>
        <cfvo type="num" val="0"/>
      </iconSet>
    </cfRule>
  </conditionalFormatting>
  <conditionalFormatting sqref="BL9">
    <cfRule type="iconSet" priority="389">
      <iconSet iconSet="3Arrows">
        <cfvo type="percent" val="0"/>
        <cfvo type="num" val="-0.05"/>
        <cfvo type="num" val="0"/>
      </iconSet>
    </cfRule>
  </conditionalFormatting>
  <conditionalFormatting sqref="AN9">
    <cfRule type="iconSet" priority="388">
      <iconSet iconSet="3Arrows">
        <cfvo type="percent" val="0"/>
        <cfvo type="num" val="-0.05"/>
        <cfvo type="num" val="0"/>
      </iconSet>
    </cfRule>
  </conditionalFormatting>
  <conditionalFormatting sqref="AQ9">
    <cfRule type="iconSet" priority="387">
      <iconSet iconSet="3Arrows">
        <cfvo type="percent" val="0"/>
        <cfvo type="num" val="-0.05"/>
        <cfvo type="num" val="0"/>
      </iconSet>
    </cfRule>
  </conditionalFormatting>
  <conditionalFormatting sqref="AN9">
    <cfRule type="iconSet" priority="386">
      <iconSet iconSet="3Arrows">
        <cfvo type="percent" val="0"/>
        <cfvo type="num" val="-0.05"/>
        <cfvo type="num" val="0"/>
      </iconSet>
    </cfRule>
  </conditionalFormatting>
  <conditionalFormatting sqref="AQ9">
    <cfRule type="iconSet" priority="385">
      <iconSet iconSet="3Arrows">
        <cfvo type="percent" val="0"/>
        <cfvo type="num" val="-0.05"/>
        <cfvo type="num" val="0"/>
      </iconSet>
    </cfRule>
  </conditionalFormatting>
  <conditionalFormatting sqref="AN9">
    <cfRule type="iconSet" priority="384">
      <iconSet iconSet="3Arrows">
        <cfvo type="percent" val="0"/>
        <cfvo type="num" val="-0.05"/>
        <cfvo type="num" val="0"/>
      </iconSet>
    </cfRule>
  </conditionalFormatting>
  <conditionalFormatting sqref="AQ9">
    <cfRule type="iconSet" priority="383">
      <iconSet iconSet="3Arrows">
        <cfvo type="percent" val="0"/>
        <cfvo type="num" val="-0.05"/>
        <cfvo type="num" val="0"/>
      </iconSet>
    </cfRule>
  </conditionalFormatting>
  <conditionalFormatting sqref="BI9">
    <cfRule type="iconSet" priority="380">
      <iconSet iconSet="3Arrows">
        <cfvo type="percent" val="0"/>
        <cfvo type="num" val="-0.05"/>
        <cfvo type="num" val="0"/>
      </iconSet>
    </cfRule>
  </conditionalFormatting>
  <conditionalFormatting sqref="BL9">
    <cfRule type="iconSet" priority="379">
      <iconSet iconSet="3Arrows">
        <cfvo type="percent" val="0"/>
        <cfvo type="num" val="-0.05"/>
        <cfvo type="num" val="0"/>
      </iconSet>
    </cfRule>
  </conditionalFormatting>
  <conditionalFormatting sqref="AN9">
    <cfRule type="iconSet" priority="378">
      <iconSet iconSet="3Arrows">
        <cfvo type="percent" val="0"/>
        <cfvo type="num" val="-0.05"/>
        <cfvo type="num" val="0"/>
      </iconSet>
    </cfRule>
  </conditionalFormatting>
  <conditionalFormatting sqref="AQ9">
    <cfRule type="iconSet" priority="377">
      <iconSet iconSet="3Arrows">
        <cfvo type="percent" val="0"/>
        <cfvo type="num" val="-0.05"/>
        <cfvo type="num" val="0"/>
      </iconSet>
    </cfRule>
  </conditionalFormatting>
  <conditionalFormatting sqref="AN9">
    <cfRule type="iconSet" priority="376">
      <iconSet iconSet="3Arrows">
        <cfvo type="percent" val="0"/>
        <cfvo type="num" val="-0.05"/>
        <cfvo type="num" val="0"/>
      </iconSet>
    </cfRule>
  </conditionalFormatting>
  <conditionalFormatting sqref="AQ9">
    <cfRule type="iconSet" priority="375">
      <iconSet iconSet="3Arrows">
        <cfvo type="percent" val="0"/>
        <cfvo type="num" val="-0.05"/>
        <cfvo type="num" val="0"/>
      </iconSet>
    </cfRule>
  </conditionalFormatting>
  <conditionalFormatting sqref="AN9">
    <cfRule type="iconSet" priority="374">
      <iconSet iconSet="3Arrows">
        <cfvo type="percent" val="0"/>
        <cfvo type="num" val="-0.05"/>
        <cfvo type="num" val="0"/>
      </iconSet>
    </cfRule>
  </conditionalFormatting>
  <conditionalFormatting sqref="AQ9">
    <cfRule type="iconSet" priority="373">
      <iconSet iconSet="3Arrows">
        <cfvo type="percent" val="0"/>
        <cfvo type="num" val="-0.05"/>
        <cfvo type="num" val="0"/>
      </iconSet>
    </cfRule>
  </conditionalFormatting>
  <conditionalFormatting sqref="BI9">
    <cfRule type="iconSet" priority="366">
      <iconSet iconSet="3Arrows">
        <cfvo type="percent" val="0"/>
        <cfvo type="num" val="-0.05"/>
        <cfvo type="num" val="0"/>
      </iconSet>
    </cfRule>
  </conditionalFormatting>
  <conditionalFormatting sqref="BI9">
    <cfRule type="iconSet" priority="365">
      <iconSet iconSet="3Arrows">
        <cfvo type="percent" val="0"/>
        <cfvo type="num" val="-0.05"/>
        <cfvo type="num" val="0"/>
      </iconSet>
    </cfRule>
  </conditionalFormatting>
  <conditionalFormatting sqref="BI9">
    <cfRule type="iconSet" priority="364">
      <iconSet iconSet="3Arrows">
        <cfvo type="percent" val="0"/>
        <cfvo type="num" val="-0.05"/>
        <cfvo type="num" val="0"/>
      </iconSet>
    </cfRule>
  </conditionalFormatting>
  <conditionalFormatting sqref="BL9">
    <cfRule type="iconSet" priority="363">
      <iconSet iconSet="3Arrows">
        <cfvo type="percent" val="0"/>
        <cfvo type="num" val="-0.05"/>
        <cfvo type="num" val="0"/>
      </iconSet>
    </cfRule>
  </conditionalFormatting>
  <conditionalFormatting sqref="BL9">
    <cfRule type="iconSet" priority="362">
      <iconSet iconSet="3Arrows">
        <cfvo type="percent" val="0"/>
        <cfvo type="num" val="-0.05"/>
        <cfvo type="num" val="0"/>
      </iconSet>
    </cfRule>
  </conditionalFormatting>
  <conditionalFormatting sqref="BL9">
    <cfRule type="iconSet" priority="361">
      <iconSet iconSet="3Arrows">
        <cfvo type="percent" val="0"/>
        <cfvo type="num" val="-0.05"/>
        <cfvo type="num" val="0"/>
      </iconSet>
    </cfRule>
  </conditionalFormatting>
  <conditionalFormatting sqref="AN9">
    <cfRule type="iconSet" priority="360">
      <iconSet iconSet="3Arrows">
        <cfvo type="percent" val="0"/>
        <cfvo type="num" val="-0.05"/>
        <cfvo type="num" val="0"/>
      </iconSet>
    </cfRule>
  </conditionalFormatting>
  <conditionalFormatting sqref="AQ9">
    <cfRule type="iconSet" priority="359">
      <iconSet iconSet="3Arrows">
        <cfvo type="percent" val="0"/>
        <cfvo type="num" val="-0.05"/>
        <cfvo type="num" val="0"/>
      </iconSet>
    </cfRule>
  </conditionalFormatting>
  <conditionalFormatting sqref="AN9">
    <cfRule type="iconSet" priority="358">
      <iconSet iconSet="3Arrows">
        <cfvo type="percent" val="0"/>
        <cfvo type="num" val="-0.05"/>
        <cfvo type="num" val="0"/>
      </iconSet>
    </cfRule>
  </conditionalFormatting>
  <conditionalFormatting sqref="AQ9">
    <cfRule type="iconSet" priority="357">
      <iconSet iconSet="3Arrows">
        <cfvo type="percent" val="0"/>
        <cfvo type="num" val="-0.05"/>
        <cfvo type="num" val="0"/>
      </iconSet>
    </cfRule>
  </conditionalFormatting>
  <conditionalFormatting sqref="AN9">
    <cfRule type="iconSet" priority="356">
      <iconSet iconSet="3Arrows">
        <cfvo type="percent" val="0"/>
        <cfvo type="num" val="-0.05"/>
        <cfvo type="num" val="0"/>
      </iconSet>
    </cfRule>
  </conditionalFormatting>
  <conditionalFormatting sqref="AQ9">
    <cfRule type="iconSet" priority="355">
      <iconSet iconSet="3Arrows">
        <cfvo type="percent" val="0"/>
        <cfvo type="num" val="-0.05"/>
        <cfvo type="num" val="0"/>
      </iconSet>
    </cfRule>
  </conditionalFormatting>
  <conditionalFormatting sqref="BI9">
    <cfRule type="iconSet" priority="352">
      <iconSet iconSet="3Arrows">
        <cfvo type="percent" val="0"/>
        <cfvo type="num" val="-0.05"/>
        <cfvo type="num" val="0"/>
      </iconSet>
    </cfRule>
  </conditionalFormatting>
  <conditionalFormatting sqref="BL9">
    <cfRule type="iconSet" priority="351">
      <iconSet iconSet="3Arrows">
        <cfvo type="percent" val="0"/>
        <cfvo type="num" val="-0.05"/>
        <cfvo type="num" val="0"/>
      </iconSet>
    </cfRule>
  </conditionalFormatting>
  <conditionalFormatting sqref="AN9">
    <cfRule type="iconSet" priority="350">
      <iconSet iconSet="3Arrows">
        <cfvo type="percent" val="0"/>
        <cfvo type="num" val="-0.05"/>
        <cfvo type="num" val="0"/>
      </iconSet>
    </cfRule>
  </conditionalFormatting>
  <conditionalFormatting sqref="AQ9">
    <cfRule type="iconSet" priority="349">
      <iconSet iconSet="3Arrows">
        <cfvo type="percent" val="0"/>
        <cfvo type="num" val="-0.05"/>
        <cfvo type="num" val="0"/>
      </iconSet>
    </cfRule>
  </conditionalFormatting>
  <conditionalFormatting sqref="AN9">
    <cfRule type="iconSet" priority="348">
      <iconSet iconSet="3Arrows">
        <cfvo type="percent" val="0"/>
        <cfvo type="num" val="-0.05"/>
        <cfvo type="num" val="0"/>
      </iconSet>
    </cfRule>
  </conditionalFormatting>
  <conditionalFormatting sqref="AQ9">
    <cfRule type="iconSet" priority="347">
      <iconSet iconSet="3Arrows">
        <cfvo type="percent" val="0"/>
        <cfvo type="num" val="-0.05"/>
        <cfvo type="num" val="0"/>
      </iconSet>
    </cfRule>
  </conditionalFormatting>
  <conditionalFormatting sqref="AN9">
    <cfRule type="iconSet" priority="346">
      <iconSet iconSet="3Arrows">
        <cfvo type="percent" val="0"/>
        <cfvo type="num" val="-0.05"/>
        <cfvo type="num" val="0"/>
      </iconSet>
    </cfRule>
  </conditionalFormatting>
  <conditionalFormatting sqref="AQ9">
    <cfRule type="iconSet" priority="345">
      <iconSet iconSet="3Arrows">
        <cfvo type="percent" val="0"/>
        <cfvo type="num" val="-0.05"/>
        <cfvo type="num" val="0"/>
      </iconSet>
    </cfRule>
  </conditionalFormatting>
  <conditionalFormatting sqref="BI9">
    <cfRule type="iconSet" priority="342">
      <iconSet iconSet="3Arrows">
        <cfvo type="percent" val="0"/>
        <cfvo type="num" val="-0.05"/>
        <cfvo type="num" val="0"/>
      </iconSet>
    </cfRule>
  </conditionalFormatting>
  <conditionalFormatting sqref="BL9">
    <cfRule type="iconSet" priority="341">
      <iconSet iconSet="3Arrows">
        <cfvo type="percent" val="0"/>
        <cfvo type="num" val="-0.05"/>
        <cfvo type="num" val="0"/>
      </iconSet>
    </cfRule>
  </conditionalFormatting>
  <conditionalFormatting sqref="AN10:AN12 AN15:AN19 AN22:AN26 AN29:AN33 AN36:AN37">
    <cfRule type="iconSet" priority="340">
      <iconSet iconSet="3Arrows">
        <cfvo type="percent" val="0"/>
        <cfvo type="num" val="-0.05"/>
        <cfvo type="num" val="0"/>
      </iconSet>
    </cfRule>
  </conditionalFormatting>
  <conditionalFormatting sqref="AQ10:AQ12 AQ15:AQ19 AQ22:AQ26 AQ29:AQ33 AQ36:AQ37">
    <cfRule type="iconSet" priority="339">
      <iconSet iconSet="3Arrows">
        <cfvo type="percent" val="0"/>
        <cfvo type="num" val="-0.05"/>
        <cfvo type="num" val="0"/>
      </iconSet>
    </cfRule>
  </conditionalFormatting>
  <conditionalFormatting sqref="AN10:AN12">
    <cfRule type="iconSet" priority="338">
      <iconSet iconSet="3Arrows">
        <cfvo type="percent" val="0"/>
        <cfvo type="num" val="-0.05"/>
        <cfvo type="num" val="0"/>
      </iconSet>
    </cfRule>
  </conditionalFormatting>
  <conditionalFormatting sqref="AQ10:AQ12">
    <cfRule type="iconSet" priority="337">
      <iconSet iconSet="3Arrows">
        <cfvo type="percent" val="0"/>
        <cfvo type="num" val="-0.05"/>
        <cfvo type="num" val="0"/>
      </iconSet>
    </cfRule>
  </conditionalFormatting>
  <conditionalFormatting sqref="AN10:AN12">
    <cfRule type="iconSet" priority="336">
      <iconSet iconSet="3Arrows">
        <cfvo type="percent" val="0"/>
        <cfvo type="num" val="-0.05"/>
        <cfvo type="num" val="0"/>
      </iconSet>
    </cfRule>
  </conditionalFormatting>
  <conditionalFormatting sqref="AQ10:AQ12">
    <cfRule type="iconSet" priority="335">
      <iconSet iconSet="3Arrows">
        <cfvo type="percent" val="0"/>
        <cfvo type="num" val="-0.05"/>
        <cfvo type="num" val="0"/>
      </iconSet>
    </cfRule>
  </conditionalFormatting>
  <conditionalFormatting sqref="AN10:AN12">
    <cfRule type="iconSet" priority="334">
      <iconSet iconSet="3Arrows">
        <cfvo type="percent" val="0"/>
        <cfvo type="num" val="-0.05"/>
        <cfvo type="num" val="0"/>
      </iconSet>
    </cfRule>
  </conditionalFormatting>
  <conditionalFormatting sqref="AQ10:AQ12">
    <cfRule type="iconSet" priority="333">
      <iconSet iconSet="3Arrows">
        <cfvo type="percent" val="0"/>
        <cfvo type="num" val="-0.05"/>
        <cfvo type="num" val="0"/>
      </iconSet>
    </cfRule>
  </conditionalFormatting>
  <conditionalFormatting sqref="AN10:AN12">
    <cfRule type="iconSet" priority="332">
      <iconSet iconSet="3Arrows">
        <cfvo type="percent" val="0"/>
        <cfvo type="num" val="-0.05"/>
        <cfvo type="num" val="0"/>
      </iconSet>
    </cfRule>
  </conditionalFormatting>
  <conditionalFormatting sqref="AQ10:AQ12">
    <cfRule type="iconSet" priority="331">
      <iconSet iconSet="3Arrows">
        <cfvo type="percent" val="0"/>
        <cfvo type="num" val="-0.05"/>
        <cfvo type="num" val="0"/>
      </iconSet>
    </cfRule>
  </conditionalFormatting>
  <conditionalFormatting sqref="AN10:AN12">
    <cfRule type="iconSet" priority="330">
      <iconSet iconSet="3Arrows">
        <cfvo type="percent" val="0"/>
        <cfvo type="num" val="-0.05"/>
        <cfvo type="num" val="0"/>
      </iconSet>
    </cfRule>
  </conditionalFormatting>
  <conditionalFormatting sqref="AQ10:AQ12">
    <cfRule type="iconSet" priority="329">
      <iconSet iconSet="3Arrows">
        <cfvo type="percent" val="0"/>
        <cfvo type="num" val="-0.05"/>
        <cfvo type="num" val="0"/>
      </iconSet>
    </cfRule>
  </conditionalFormatting>
  <conditionalFormatting sqref="BI10:BI12 BI15:BI19 BI22:BI26 BI29:BI33 BI36:BI37">
    <cfRule type="iconSet" priority="320">
      <iconSet iconSet="3Arrows">
        <cfvo type="percent" val="0"/>
        <cfvo type="num" val="-0.05"/>
        <cfvo type="num" val="0"/>
      </iconSet>
    </cfRule>
  </conditionalFormatting>
  <conditionalFormatting sqref="BI10:BI12">
    <cfRule type="iconSet" priority="319">
      <iconSet iconSet="3Arrows">
        <cfvo type="percent" val="0"/>
        <cfvo type="num" val="-0.05"/>
        <cfvo type="num" val="0"/>
      </iconSet>
    </cfRule>
  </conditionalFormatting>
  <conditionalFormatting sqref="BI10:BI12">
    <cfRule type="iconSet" priority="318">
      <iconSet iconSet="3Arrows">
        <cfvo type="percent" val="0"/>
        <cfvo type="num" val="-0.05"/>
        <cfvo type="num" val="0"/>
      </iconSet>
    </cfRule>
  </conditionalFormatting>
  <conditionalFormatting sqref="BI10:BI12">
    <cfRule type="iconSet" priority="317">
      <iconSet iconSet="3Arrows">
        <cfvo type="percent" val="0"/>
        <cfvo type="num" val="-0.05"/>
        <cfvo type="num" val="0"/>
      </iconSet>
    </cfRule>
  </conditionalFormatting>
  <conditionalFormatting sqref="BL10:BL12 BL15:BL19 BL22:BL26 BL29:BL33 BL36:BL37">
    <cfRule type="iconSet" priority="316">
      <iconSet iconSet="3Arrows">
        <cfvo type="percent" val="0"/>
        <cfvo type="num" val="-0.05"/>
        <cfvo type="num" val="0"/>
      </iconSet>
    </cfRule>
  </conditionalFormatting>
  <conditionalFormatting sqref="BL10:BL12">
    <cfRule type="iconSet" priority="315">
      <iconSet iconSet="3Arrows">
        <cfvo type="percent" val="0"/>
        <cfvo type="num" val="-0.05"/>
        <cfvo type="num" val="0"/>
      </iconSet>
    </cfRule>
  </conditionalFormatting>
  <conditionalFormatting sqref="BL10:BL12">
    <cfRule type="iconSet" priority="314">
      <iconSet iconSet="3Arrows">
        <cfvo type="percent" val="0"/>
        <cfvo type="num" val="-0.05"/>
        <cfvo type="num" val="0"/>
      </iconSet>
    </cfRule>
  </conditionalFormatting>
  <conditionalFormatting sqref="BL10:BL12">
    <cfRule type="iconSet" priority="313">
      <iconSet iconSet="3Arrows">
        <cfvo type="percent" val="0"/>
        <cfvo type="num" val="-0.05"/>
        <cfvo type="num" val="0"/>
      </iconSet>
    </cfRule>
  </conditionalFormatting>
  <conditionalFormatting sqref="BI10:BI12">
    <cfRule type="iconSet" priority="308">
      <iconSet iconSet="3Arrows">
        <cfvo type="percent" val="0"/>
        <cfvo type="num" val="-0.05"/>
        <cfvo type="num" val="0"/>
      </iconSet>
    </cfRule>
  </conditionalFormatting>
  <conditionalFormatting sqref="BI10:BI12">
    <cfRule type="iconSet" priority="307">
      <iconSet iconSet="3Arrows">
        <cfvo type="percent" val="0"/>
        <cfvo type="num" val="-0.05"/>
        <cfvo type="num" val="0"/>
      </iconSet>
    </cfRule>
  </conditionalFormatting>
  <conditionalFormatting sqref="BL10:BL12">
    <cfRule type="iconSet" priority="306">
      <iconSet iconSet="3Arrows">
        <cfvo type="percent" val="0"/>
        <cfvo type="num" val="-0.05"/>
        <cfvo type="num" val="0"/>
      </iconSet>
    </cfRule>
  </conditionalFormatting>
  <conditionalFormatting sqref="BL10:BL12">
    <cfRule type="iconSet" priority="305">
      <iconSet iconSet="3Arrows">
        <cfvo type="percent" val="0"/>
        <cfvo type="num" val="-0.05"/>
        <cfvo type="num" val="0"/>
      </iconSet>
    </cfRule>
  </conditionalFormatting>
  <conditionalFormatting sqref="AN10:AN12">
    <cfRule type="iconSet" priority="304">
      <iconSet iconSet="3Arrows">
        <cfvo type="percent" val="0"/>
        <cfvo type="num" val="-0.05"/>
        <cfvo type="num" val="0"/>
      </iconSet>
    </cfRule>
  </conditionalFormatting>
  <conditionalFormatting sqref="AQ10:AQ12">
    <cfRule type="iconSet" priority="303">
      <iconSet iconSet="3Arrows">
        <cfvo type="percent" val="0"/>
        <cfvo type="num" val="-0.05"/>
        <cfvo type="num" val="0"/>
      </iconSet>
    </cfRule>
  </conditionalFormatting>
  <conditionalFormatting sqref="AN10:AN12">
    <cfRule type="iconSet" priority="302">
      <iconSet iconSet="3Arrows">
        <cfvo type="percent" val="0"/>
        <cfvo type="num" val="-0.05"/>
        <cfvo type="num" val="0"/>
      </iconSet>
    </cfRule>
  </conditionalFormatting>
  <conditionalFormatting sqref="AQ10:AQ12">
    <cfRule type="iconSet" priority="301">
      <iconSet iconSet="3Arrows">
        <cfvo type="percent" val="0"/>
        <cfvo type="num" val="-0.05"/>
        <cfvo type="num" val="0"/>
      </iconSet>
    </cfRule>
  </conditionalFormatting>
  <conditionalFormatting sqref="AN10:AN12">
    <cfRule type="iconSet" priority="300">
      <iconSet iconSet="3Arrows">
        <cfvo type="percent" val="0"/>
        <cfvo type="num" val="-0.05"/>
        <cfvo type="num" val="0"/>
      </iconSet>
    </cfRule>
  </conditionalFormatting>
  <conditionalFormatting sqref="AQ10:AQ12">
    <cfRule type="iconSet" priority="299">
      <iconSet iconSet="3Arrows">
        <cfvo type="percent" val="0"/>
        <cfvo type="num" val="-0.05"/>
        <cfvo type="num" val="0"/>
      </iconSet>
    </cfRule>
  </conditionalFormatting>
  <conditionalFormatting sqref="BI10:BI12">
    <cfRule type="iconSet" priority="296">
      <iconSet iconSet="3Arrows">
        <cfvo type="percent" val="0"/>
        <cfvo type="num" val="-0.05"/>
        <cfvo type="num" val="0"/>
      </iconSet>
    </cfRule>
  </conditionalFormatting>
  <conditionalFormatting sqref="BL10:BL12">
    <cfRule type="iconSet" priority="295">
      <iconSet iconSet="3Arrows">
        <cfvo type="percent" val="0"/>
        <cfvo type="num" val="-0.05"/>
        <cfvo type="num" val="0"/>
      </iconSet>
    </cfRule>
  </conditionalFormatting>
  <conditionalFormatting sqref="AN10:AN12">
    <cfRule type="iconSet" priority="294">
      <iconSet iconSet="3Arrows">
        <cfvo type="percent" val="0"/>
        <cfvo type="num" val="-0.05"/>
        <cfvo type="num" val="0"/>
      </iconSet>
    </cfRule>
  </conditionalFormatting>
  <conditionalFormatting sqref="AQ10:AQ12">
    <cfRule type="iconSet" priority="293">
      <iconSet iconSet="3Arrows">
        <cfvo type="percent" val="0"/>
        <cfvo type="num" val="-0.05"/>
        <cfvo type="num" val="0"/>
      </iconSet>
    </cfRule>
  </conditionalFormatting>
  <conditionalFormatting sqref="AN10:AN12">
    <cfRule type="iconSet" priority="292">
      <iconSet iconSet="3Arrows">
        <cfvo type="percent" val="0"/>
        <cfvo type="num" val="-0.05"/>
        <cfvo type="num" val="0"/>
      </iconSet>
    </cfRule>
  </conditionalFormatting>
  <conditionalFormatting sqref="AQ10:AQ12">
    <cfRule type="iconSet" priority="291">
      <iconSet iconSet="3Arrows">
        <cfvo type="percent" val="0"/>
        <cfvo type="num" val="-0.05"/>
        <cfvo type="num" val="0"/>
      </iconSet>
    </cfRule>
  </conditionalFormatting>
  <conditionalFormatting sqref="AN10:AN12">
    <cfRule type="iconSet" priority="290">
      <iconSet iconSet="3Arrows">
        <cfvo type="percent" val="0"/>
        <cfvo type="num" val="-0.05"/>
        <cfvo type="num" val="0"/>
      </iconSet>
    </cfRule>
  </conditionalFormatting>
  <conditionalFormatting sqref="AQ10:AQ12">
    <cfRule type="iconSet" priority="289">
      <iconSet iconSet="3Arrows">
        <cfvo type="percent" val="0"/>
        <cfvo type="num" val="-0.05"/>
        <cfvo type="num" val="0"/>
      </iconSet>
    </cfRule>
  </conditionalFormatting>
  <conditionalFormatting sqref="BI10:BI12">
    <cfRule type="iconSet" priority="282">
      <iconSet iconSet="3Arrows">
        <cfvo type="percent" val="0"/>
        <cfvo type="num" val="-0.05"/>
        <cfvo type="num" val="0"/>
      </iconSet>
    </cfRule>
  </conditionalFormatting>
  <conditionalFormatting sqref="BI10:BI12">
    <cfRule type="iconSet" priority="281">
      <iconSet iconSet="3Arrows">
        <cfvo type="percent" val="0"/>
        <cfvo type="num" val="-0.05"/>
        <cfvo type="num" val="0"/>
      </iconSet>
    </cfRule>
  </conditionalFormatting>
  <conditionalFormatting sqref="BI10:BI12">
    <cfRule type="iconSet" priority="280">
      <iconSet iconSet="3Arrows">
        <cfvo type="percent" val="0"/>
        <cfvo type="num" val="-0.05"/>
        <cfvo type="num" val="0"/>
      </iconSet>
    </cfRule>
  </conditionalFormatting>
  <conditionalFormatting sqref="BL10:BL12">
    <cfRule type="iconSet" priority="279">
      <iconSet iconSet="3Arrows">
        <cfvo type="percent" val="0"/>
        <cfvo type="num" val="-0.05"/>
        <cfvo type="num" val="0"/>
      </iconSet>
    </cfRule>
  </conditionalFormatting>
  <conditionalFormatting sqref="BL10:BL12">
    <cfRule type="iconSet" priority="278">
      <iconSet iconSet="3Arrows">
        <cfvo type="percent" val="0"/>
        <cfvo type="num" val="-0.05"/>
        <cfvo type="num" val="0"/>
      </iconSet>
    </cfRule>
  </conditionalFormatting>
  <conditionalFormatting sqref="BL10:BL12">
    <cfRule type="iconSet" priority="277">
      <iconSet iconSet="3Arrows">
        <cfvo type="percent" val="0"/>
        <cfvo type="num" val="-0.05"/>
        <cfvo type="num" val="0"/>
      </iconSet>
    </cfRule>
  </conditionalFormatting>
  <conditionalFormatting sqref="AN10:AN12">
    <cfRule type="iconSet" priority="276">
      <iconSet iconSet="3Arrows">
        <cfvo type="percent" val="0"/>
        <cfvo type="num" val="-0.05"/>
        <cfvo type="num" val="0"/>
      </iconSet>
    </cfRule>
  </conditionalFormatting>
  <conditionalFormatting sqref="AQ10:AQ12">
    <cfRule type="iconSet" priority="275">
      <iconSet iconSet="3Arrows">
        <cfvo type="percent" val="0"/>
        <cfvo type="num" val="-0.05"/>
        <cfvo type="num" val="0"/>
      </iconSet>
    </cfRule>
  </conditionalFormatting>
  <conditionalFormatting sqref="AN10:AN12">
    <cfRule type="iconSet" priority="274">
      <iconSet iconSet="3Arrows">
        <cfvo type="percent" val="0"/>
        <cfvo type="num" val="-0.05"/>
        <cfvo type="num" val="0"/>
      </iconSet>
    </cfRule>
  </conditionalFormatting>
  <conditionalFormatting sqref="AQ10:AQ12">
    <cfRule type="iconSet" priority="273">
      <iconSet iconSet="3Arrows">
        <cfvo type="percent" val="0"/>
        <cfvo type="num" val="-0.05"/>
        <cfvo type="num" val="0"/>
      </iconSet>
    </cfRule>
  </conditionalFormatting>
  <conditionalFormatting sqref="AN10:AN12">
    <cfRule type="iconSet" priority="272">
      <iconSet iconSet="3Arrows">
        <cfvo type="percent" val="0"/>
        <cfvo type="num" val="-0.05"/>
        <cfvo type="num" val="0"/>
      </iconSet>
    </cfRule>
  </conditionalFormatting>
  <conditionalFormatting sqref="AQ10:AQ12">
    <cfRule type="iconSet" priority="271">
      <iconSet iconSet="3Arrows">
        <cfvo type="percent" val="0"/>
        <cfvo type="num" val="-0.05"/>
        <cfvo type="num" val="0"/>
      </iconSet>
    </cfRule>
  </conditionalFormatting>
  <conditionalFormatting sqref="BI10:BI12">
    <cfRule type="iconSet" priority="268">
      <iconSet iconSet="3Arrows">
        <cfvo type="percent" val="0"/>
        <cfvo type="num" val="-0.05"/>
        <cfvo type="num" val="0"/>
      </iconSet>
    </cfRule>
  </conditionalFormatting>
  <conditionalFormatting sqref="BL10:BL12">
    <cfRule type="iconSet" priority="267">
      <iconSet iconSet="3Arrows">
        <cfvo type="percent" val="0"/>
        <cfvo type="num" val="-0.05"/>
        <cfvo type="num" val="0"/>
      </iconSet>
    </cfRule>
  </conditionalFormatting>
  <conditionalFormatting sqref="AN10:AN12">
    <cfRule type="iconSet" priority="266">
      <iconSet iconSet="3Arrows">
        <cfvo type="percent" val="0"/>
        <cfvo type="num" val="-0.05"/>
        <cfvo type="num" val="0"/>
      </iconSet>
    </cfRule>
  </conditionalFormatting>
  <conditionalFormatting sqref="AQ10:AQ12">
    <cfRule type="iconSet" priority="265">
      <iconSet iconSet="3Arrows">
        <cfvo type="percent" val="0"/>
        <cfvo type="num" val="-0.05"/>
        <cfvo type="num" val="0"/>
      </iconSet>
    </cfRule>
  </conditionalFormatting>
  <conditionalFormatting sqref="AN10:AN12">
    <cfRule type="iconSet" priority="264">
      <iconSet iconSet="3Arrows">
        <cfvo type="percent" val="0"/>
        <cfvo type="num" val="-0.05"/>
        <cfvo type="num" val="0"/>
      </iconSet>
    </cfRule>
  </conditionalFormatting>
  <conditionalFormatting sqref="AQ10:AQ12">
    <cfRule type="iconSet" priority="263">
      <iconSet iconSet="3Arrows">
        <cfvo type="percent" val="0"/>
        <cfvo type="num" val="-0.05"/>
        <cfvo type="num" val="0"/>
      </iconSet>
    </cfRule>
  </conditionalFormatting>
  <conditionalFormatting sqref="AN10:AN12">
    <cfRule type="iconSet" priority="262">
      <iconSet iconSet="3Arrows">
        <cfvo type="percent" val="0"/>
        <cfvo type="num" val="-0.05"/>
        <cfvo type="num" val="0"/>
      </iconSet>
    </cfRule>
  </conditionalFormatting>
  <conditionalFormatting sqref="AQ10:AQ12">
    <cfRule type="iconSet" priority="261">
      <iconSet iconSet="3Arrows">
        <cfvo type="percent" val="0"/>
        <cfvo type="num" val="-0.05"/>
        <cfvo type="num" val="0"/>
      </iconSet>
    </cfRule>
  </conditionalFormatting>
  <conditionalFormatting sqref="BI10:BI12">
    <cfRule type="iconSet" priority="258">
      <iconSet iconSet="3Arrows">
        <cfvo type="percent" val="0"/>
        <cfvo type="num" val="-0.05"/>
        <cfvo type="num" val="0"/>
      </iconSet>
    </cfRule>
  </conditionalFormatting>
  <conditionalFormatting sqref="BL10:BL12">
    <cfRule type="iconSet" priority="257">
      <iconSet iconSet="3Arrows">
        <cfvo type="percent" val="0"/>
        <cfvo type="num" val="-0.05"/>
        <cfvo type="num" val="0"/>
      </iconSet>
    </cfRule>
  </conditionalFormatting>
  <conditionalFormatting sqref="AN13:AN14">
    <cfRule type="iconSet" priority="256">
      <iconSet iconSet="3Arrows">
        <cfvo type="percent" val="0"/>
        <cfvo type="num" val="-0.05"/>
        <cfvo type="num" val="0"/>
      </iconSet>
    </cfRule>
  </conditionalFormatting>
  <conditionalFormatting sqref="AQ13:AQ14">
    <cfRule type="iconSet" priority="255">
      <iconSet iconSet="3Arrows">
        <cfvo type="percent" val="0"/>
        <cfvo type="num" val="-0.05"/>
        <cfvo type="num" val="0"/>
      </iconSet>
    </cfRule>
  </conditionalFormatting>
  <conditionalFormatting sqref="AN13:AN14">
    <cfRule type="iconSet" priority="254">
      <iconSet iconSet="3Arrows">
        <cfvo type="percent" val="0"/>
        <cfvo type="num" val="-0.05"/>
        <cfvo type="num" val="0"/>
      </iconSet>
    </cfRule>
  </conditionalFormatting>
  <conditionalFormatting sqref="AQ13:AQ14">
    <cfRule type="iconSet" priority="253">
      <iconSet iconSet="3Arrows">
        <cfvo type="percent" val="0"/>
        <cfvo type="num" val="-0.05"/>
        <cfvo type="num" val="0"/>
      </iconSet>
    </cfRule>
  </conditionalFormatting>
  <conditionalFormatting sqref="AN13:AN14">
    <cfRule type="iconSet" priority="252">
      <iconSet iconSet="3Arrows">
        <cfvo type="percent" val="0"/>
        <cfvo type="num" val="-0.05"/>
        <cfvo type="num" val="0"/>
      </iconSet>
    </cfRule>
  </conditionalFormatting>
  <conditionalFormatting sqref="AQ13:AQ14">
    <cfRule type="iconSet" priority="251">
      <iconSet iconSet="3Arrows">
        <cfvo type="percent" val="0"/>
        <cfvo type="num" val="-0.05"/>
        <cfvo type="num" val="0"/>
      </iconSet>
    </cfRule>
  </conditionalFormatting>
  <conditionalFormatting sqref="AN13:AN14">
    <cfRule type="iconSet" priority="250">
      <iconSet iconSet="3Arrows">
        <cfvo type="percent" val="0"/>
        <cfvo type="num" val="-0.05"/>
        <cfvo type="num" val="0"/>
      </iconSet>
    </cfRule>
  </conditionalFormatting>
  <conditionalFormatting sqref="AQ13:AQ14">
    <cfRule type="iconSet" priority="249">
      <iconSet iconSet="3Arrows">
        <cfvo type="percent" val="0"/>
        <cfvo type="num" val="-0.05"/>
        <cfvo type="num" val="0"/>
      </iconSet>
    </cfRule>
  </conditionalFormatting>
  <conditionalFormatting sqref="AN13:AN14">
    <cfRule type="iconSet" priority="248">
      <iconSet iconSet="3Arrows">
        <cfvo type="percent" val="0"/>
        <cfvo type="num" val="-0.05"/>
        <cfvo type="num" val="0"/>
      </iconSet>
    </cfRule>
  </conditionalFormatting>
  <conditionalFormatting sqref="AQ13:AQ14">
    <cfRule type="iconSet" priority="247">
      <iconSet iconSet="3Arrows">
        <cfvo type="percent" val="0"/>
        <cfvo type="num" val="-0.05"/>
        <cfvo type="num" val="0"/>
      </iconSet>
    </cfRule>
  </conditionalFormatting>
  <conditionalFormatting sqref="AN13:AN14">
    <cfRule type="iconSet" priority="246">
      <iconSet iconSet="3Arrows">
        <cfvo type="percent" val="0"/>
        <cfvo type="num" val="-0.05"/>
        <cfvo type="num" val="0"/>
      </iconSet>
    </cfRule>
  </conditionalFormatting>
  <conditionalFormatting sqref="AQ13:AQ14">
    <cfRule type="iconSet" priority="245">
      <iconSet iconSet="3Arrows">
        <cfvo type="percent" val="0"/>
        <cfvo type="num" val="-0.05"/>
        <cfvo type="num" val="0"/>
      </iconSet>
    </cfRule>
  </conditionalFormatting>
  <conditionalFormatting sqref="BI13:BI14">
    <cfRule type="iconSet" priority="236">
      <iconSet iconSet="3Arrows">
        <cfvo type="percent" val="0"/>
        <cfvo type="num" val="-0.05"/>
        <cfvo type="num" val="0"/>
      </iconSet>
    </cfRule>
  </conditionalFormatting>
  <conditionalFormatting sqref="BI13:BI14">
    <cfRule type="iconSet" priority="235">
      <iconSet iconSet="3Arrows">
        <cfvo type="percent" val="0"/>
        <cfvo type="num" val="-0.05"/>
        <cfvo type="num" val="0"/>
      </iconSet>
    </cfRule>
  </conditionalFormatting>
  <conditionalFormatting sqref="BI13:BI14">
    <cfRule type="iconSet" priority="234">
      <iconSet iconSet="3Arrows">
        <cfvo type="percent" val="0"/>
        <cfvo type="num" val="-0.05"/>
        <cfvo type="num" val="0"/>
      </iconSet>
    </cfRule>
  </conditionalFormatting>
  <conditionalFormatting sqref="BI13:BI14">
    <cfRule type="iconSet" priority="233">
      <iconSet iconSet="3Arrows">
        <cfvo type="percent" val="0"/>
        <cfvo type="num" val="-0.05"/>
        <cfvo type="num" val="0"/>
      </iconSet>
    </cfRule>
  </conditionalFormatting>
  <conditionalFormatting sqref="BL13:BL14">
    <cfRule type="iconSet" priority="232">
      <iconSet iconSet="3Arrows">
        <cfvo type="percent" val="0"/>
        <cfvo type="num" val="-0.05"/>
        <cfvo type="num" val="0"/>
      </iconSet>
    </cfRule>
  </conditionalFormatting>
  <conditionalFormatting sqref="BL13:BL14">
    <cfRule type="iconSet" priority="231">
      <iconSet iconSet="3Arrows">
        <cfvo type="percent" val="0"/>
        <cfvo type="num" val="-0.05"/>
        <cfvo type="num" val="0"/>
      </iconSet>
    </cfRule>
  </conditionalFormatting>
  <conditionalFormatting sqref="BL13:BL14">
    <cfRule type="iconSet" priority="230">
      <iconSet iconSet="3Arrows">
        <cfvo type="percent" val="0"/>
        <cfvo type="num" val="-0.05"/>
        <cfvo type="num" val="0"/>
      </iconSet>
    </cfRule>
  </conditionalFormatting>
  <conditionalFormatting sqref="BL13:BL14">
    <cfRule type="iconSet" priority="229">
      <iconSet iconSet="3Arrows">
        <cfvo type="percent" val="0"/>
        <cfvo type="num" val="-0.05"/>
        <cfvo type="num" val="0"/>
      </iconSet>
    </cfRule>
  </conditionalFormatting>
  <conditionalFormatting sqref="BI13:BI14">
    <cfRule type="iconSet" priority="224">
      <iconSet iconSet="3Arrows">
        <cfvo type="percent" val="0"/>
        <cfvo type="num" val="-0.05"/>
        <cfvo type="num" val="0"/>
      </iconSet>
    </cfRule>
  </conditionalFormatting>
  <conditionalFormatting sqref="BI13:BI14">
    <cfRule type="iconSet" priority="223">
      <iconSet iconSet="3Arrows">
        <cfvo type="percent" val="0"/>
        <cfvo type="num" val="-0.05"/>
        <cfvo type="num" val="0"/>
      </iconSet>
    </cfRule>
  </conditionalFormatting>
  <conditionalFormatting sqref="BL13:BL14">
    <cfRule type="iconSet" priority="222">
      <iconSet iconSet="3Arrows">
        <cfvo type="percent" val="0"/>
        <cfvo type="num" val="-0.05"/>
        <cfvo type="num" val="0"/>
      </iconSet>
    </cfRule>
  </conditionalFormatting>
  <conditionalFormatting sqref="BL13:BL14">
    <cfRule type="iconSet" priority="221">
      <iconSet iconSet="3Arrows">
        <cfvo type="percent" val="0"/>
        <cfvo type="num" val="-0.05"/>
        <cfvo type="num" val="0"/>
      </iconSet>
    </cfRule>
  </conditionalFormatting>
  <conditionalFormatting sqref="AN13:AN14">
    <cfRule type="iconSet" priority="220">
      <iconSet iconSet="3Arrows">
        <cfvo type="percent" val="0"/>
        <cfvo type="num" val="-0.05"/>
        <cfvo type="num" val="0"/>
      </iconSet>
    </cfRule>
  </conditionalFormatting>
  <conditionalFormatting sqref="AQ13:AQ14">
    <cfRule type="iconSet" priority="219">
      <iconSet iconSet="3Arrows">
        <cfvo type="percent" val="0"/>
        <cfvo type="num" val="-0.05"/>
        <cfvo type="num" val="0"/>
      </iconSet>
    </cfRule>
  </conditionalFormatting>
  <conditionalFormatting sqref="AN13:AN14">
    <cfRule type="iconSet" priority="218">
      <iconSet iconSet="3Arrows">
        <cfvo type="percent" val="0"/>
        <cfvo type="num" val="-0.05"/>
        <cfvo type="num" val="0"/>
      </iconSet>
    </cfRule>
  </conditionalFormatting>
  <conditionalFormatting sqref="AQ13:AQ14">
    <cfRule type="iconSet" priority="217">
      <iconSet iconSet="3Arrows">
        <cfvo type="percent" val="0"/>
        <cfvo type="num" val="-0.05"/>
        <cfvo type="num" val="0"/>
      </iconSet>
    </cfRule>
  </conditionalFormatting>
  <conditionalFormatting sqref="AN13:AN14">
    <cfRule type="iconSet" priority="216">
      <iconSet iconSet="3Arrows">
        <cfvo type="percent" val="0"/>
        <cfvo type="num" val="-0.05"/>
        <cfvo type="num" val="0"/>
      </iconSet>
    </cfRule>
  </conditionalFormatting>
  <conditionalFormatting sqref="AQ13:AQ14">
    <cfRule type="iconSet" priority="215">
      <iconSet iconSet="3Arrows">
        <cfvo type="percent" val="0"/>
        <cfvo type="num" val="-0.05"/>
        <cfvo type="num" val="0"/>
      </iconSet>
    </cfRule>
  </conditionalFormatting>
  <conditionalFormatting sqref="BI13:BI14">
    <cfRule type="iconSet" priority="212">
      <iconSet iconSet="3Arrows">
        <cfvo type="percent" val="0"/>
        <cfvo type="num" val="-0.05"/>
        <cfvo type="num" val="0"/>
      </iconSet>
    </cfRule>
  </conditionalFormatting>
  <conditionalFormatting sqref="BL13:BL14">
    <cfRule type="iconSet" priority="211">
      <iconSet iconSet="3Arrows">
        <cfvo type="percent" val="0"/>
        <cfvo type="num" val="-0.05"/>
        <cfvo type="num" val="0"/>
      </iconSet>
    </cfRule>
  </conditionalFormatting>
  <conditionalFormatting sqref="AN13:AN14">
    <cfRule type="iconSet" priority="210">
      <iconSet iconSet="3Arrows">
        <cfvo type="percent" val="0"/>
        <cfvo type="num" val="-0.05"/>
        <cfvo type="num" val="0"/>
      </iconSet>
    </cfRule>
  </conditionalFormatting>
  <conditionalFormatting sqref="AQ13:AQ14">
    <cfRule type="iconSet" priority="209">
      <iconSet iconSet="3Arrows">
        <cfvo type="percent" val="0"/>
        <cfvo type="num" val="-0.05"/>
        <cfvo type="num" val="0"/>
      </iconSet>
    </cfRule>
  </conditionalFormatting>
  <conditionalFormatting sqref="AN13:AN14">
    <cfRule type="iconSet" priority="208">
      <iconSet iconSet="3Arrows">
        <cfvo type="percent" val="0"/>
        <cfvo type="num" val="-0.05"/>
        <cfvo type="num" val="0"/>
      </iconSet>
    </cfRule>
  </conditionalFormatting>
  <conditionalFormatting sqref="AQ13:AQ14">
    <cfRule type="iconSet" priority="207">
      <iconSet iconSet="3Arrows">
        <cfvo type="percent" val="0"/>
        <cfvo type="num" val="-0.05"/>
        <cfvo type="num" val="0"/>
      </iconSet>
    </cfRule>
  </conditionalFormatting>
  <conditionalFormatting sqref="AN13:AN14">
    <cfRule type="iconSet" priority="206">
      <iconSet iconSet="3Arrows">
        <cfvo type="percent" val="0"/>
        <cfvo type="num" val="-0.05"/>
        <cfvo type="num" val="0"/>
      </iconSet>
    </cfRule>
  </conditionalFormatting>
  <conditionalFormatting sqref="AQ13:AQ14">
    <cfRule type="iconSet" priority="205">
      <iconSet iconSet="3Arrows">
        <cfvo type="percent" val="0"/>
        <cfvo type="num" val="-0.05"/>
        <cfvo type="num" val="0"/>
      </iconSet>
    </cfRule>
  </conditionalFormatting>
  <conditionalFormatting sqref="BI13:BI14">
    <cfRule type="iconSet" priority="198">
      <iconSet iconSet="3Arrows">
        <cfvo type="percent" val="0"/>
        <cfvo type="num" val="-0.05"/>
        <cfvo type="num" val="0"/>
      </iconSet>
    </cfRule>
  </conditionalFormatting>
  <conditionalFormatting sqref="BI13:BI14">
    <cfRule type="iconSet" priority="197">
      <iconSet iconSet="3Arrows">
        <cfvo type="percent" val="0"/>
        <cfvo type="num" val="-0.05"/>
        <cfvo type="num" val="0"/>
      </iconSet>
    </cfRule>
  </conditionalFormatting>
  <conditionalFormatting sqref="BI13:BI14">
    <cfRule type="iconSet" priority="196">
      <iconSet iconSet="3Arrows">
        <cfvo type="percent" val="0"/>
        <cfvo type="num" val="-0.05"/>
        <cfvo type="num" val="0"/>
      </iconSet>
    </cfRule>
  </conditionalFormatting>
  <conditionalFormatting sqref="BL13:BL14">
    <cfRule type="iconSet" priority="195">
      <iconSet iconSet="3Arrows">
        <cfvo type="percent" val="0"/>
        <cfvo type="num" val="-0.05"/>
        <cfvo type="num" val="0"/>
      </iconSet>
    </cfRule>
  </conditionalFormatting>
  <conditionalFormatting sqref="BL13:BL14">
    <cfRule type="iconSet" priority="194">
      <iconSet iconSet="3Arrows">
        <cfvo type="percent" val="0"/>
        <cfvo type="num" val="-0.05"/>
        <cfvo type="num" val="0"/>
      </iconSet>
    </cfRule>
  </conditionalFormatting>
  <conditionalFormatting sqref="BL13:BL14">
    <cfRule type="iconSet" priority="193">
      <iconSet iconSet="3Arrows">
        <cfvo type="percent" val="0"/>
        <cfvo type="num" val="-0.05"/>
        <cfvo type="num" val="0"/>
      </iconSet>
    </cfRule>
  </conditionalFormatting>
  <conditionalFormatting sqref="AN20:AN21">
    <cfRule type="iconSet" priority="192">
      <iconSet iconSet="3Arrows">
        <cfvo type="percent" val="0"/>
        <cfvo type="num" val="-0.05"/>
        <cfvo type="num" val="0"/>
      </iconSet>
    </cfRule>
  </conditionalFormatting>
  <conditionalFormatting sqref="AQ20:AQ21">
    <cfRule type="iconSet" priority="191">
      <iconSet iconSet="3Arrows">
        <cfvo type="percent" val="0"/>
        <cfvo type="num" val="-0.05"/>
        <cfvo type="num" val="0"/>
      </iconSet>
    </cfRule>
  </conditionalFormatting>
  <conditionalFormatting sqref="AN20:AN21">
    <cfRule type="iconSet" priority="190">
      <iconSet iconSet="3Arrows">
        <cfvo type="percent" val="0"/>
        <cfvo type="num" val="-0.05"/>
        <cfvo type="num" val="0"/>
      </iconSet>
    </cfRule>
  </conditionalFormatting>
  <conditionalFormatting sqref="AQ20:AQ21">
    <cfRule type="iconSet" priority="189">
      <iconSet iconSet="3Arrows">
        <cfvo type="percent" val="0"/>
        <cfvo type="num" val="-0.05"/>
        <cfvo type="num" val="0"/>
      </iconSet>
    </cfRule>
  </conditionalFormatting>
  <conditionalFormatting sqref="AN20:AN21">
    <cfRule type="iconSet" priority="188">
      <iconSet iconSet="3Arrows">
        <cfvo type="percent" val="0"/>
        <cfvo type="num" val="-0.05"/>
        <cfvo type="num" val="0"/>
      </iconSet>
    </cfRule>
  </conditionalFormatting>
  <conditionalFormatting sqref="AQ20:AQ21">
    <cfRule type="iconSet" priority="187">
      <iconSet iconSet="3Arrows">
        <cfvo type="percent" val="0"/>
        <cfvo type="num" val="-0.05"/>
        <cfvo type="num" val="0"/>
      </iconSet>
    </cfRule>
  </conditionalFormatting>
  <conditionalFormatting sqref="AN20:AN21">
    <cfRule type="iconSet" priority="186">
      <iconSet iconSet="3Arrows">
        <cfvo type="percent" val="0"/>
        <cfvo type="num" val="-0.05"/>
        <cfvo type="num" val="0"/>
      </iconSet>
    </cfRule>
  </conditionalFormatting>
  <conditionalFormatting sqref="AQ20:AQ21">
    <cfRule type="iconSet" priority="185">
      <iconSet iconSet="3Arrows">
        <cfvo type="percent" val="0"/>
        <cfvo type="num" val="-0.05"/>
        <cfvo type="num" val="0"/>
      </iconSet>
    </cfRule>
  </conditionalFormatting>
  <conditionalFormatting sqref="AN20:AN21">
    <cfRule type="iconSet" priority="184">
      <iconSet iconSet="3Arrows">
        <cfvo type="percent" val="0"/>
        <cfvo type="num" val="-0.05"/>
        <cfvo type="num" val="0"/>
      </iconSet>
    </cfRule>
  </conditionalFormatting>
  <conditionalFormatting sqref="AQ20:AQ21">
    <cfRule type="iconSet" priority="183">
      <iconSet iconSet="3Arrows">
        <cfvo type="percent" val="0"/>
        <cfvo type="num" val="-0.05"/>
        <cfvo type="num" val="0"/>
      </iconSet>
    </cfRule>
  </conditionalFormatting>
  <conditionalFormatting sqref="AN20:AN21">
    <cfRule type="iconSet" priority="182">
      <iconSet iconSet="3Arrows">
        <cfvo type="percent" val="0"/>
        <cfvo type="num" val="-0.05"/>
        <cfvo type="num" val="0"/>
      </iconSet>
    </cfRule>
  </conditionalFormatting>
  <conditionalFormatting sqref="AQ20:AQ21">
    <cfRule type="iconSet" priority="181">
      <iconSet iconSet="3Arrows">
        <cfvo type="percent" val="0"/>
        <cfvo type="num" val="-0.05"/>
        <cfvo type="num" val="0"/>
      </iconSet>
    </cfRule>
  </conditionalFormatting>
  <conditionalFormatting sqref="BI20:BI21">
    <cfRule type="iconSet" priority="172">
      <iconSet iconSet="3Arrows">
        <cfvo type="percent" val="0"/>
        <cfvo type="num" val="-0.05"/>
        <cfvo type="num" val="0"/>
      </iconSet>
    </cfRule>
  </conditionalFormatting>
  <conditionalFormatting sqref="BI20:BI21">
    <cfRule type="iconSet" priority="171">
      <iconSet iconSet="3Arrows">
        <cfvo type="percent" val="0"/>
        <cfvo type="num" val="-0.05"/>
        <cfvo type="num" val="0"/>
      </iconSet>
    </cfRule>
  </conditionalFormatting>
  <conditionalFormatting sqref="BI20:BI21">
    <cfRule type="iconSet" priority="170">
      <iconSet iconSet="3Arrows">
        <cfvo type="percent" val="0"/>
        <cfvo type="num" val="-0.05"/>
        <cfvo type="num" val="0"/>
      </iconSet>
    </cfRule>
  </conditionalFormatting>
  <conditionalFormatting sqref="BI20:BI21">
    <cfRule type="iconSet" priority="169">
      <iconSet iconSet="3Arrows">
        <cfvo type="percent" val="0"/>
        <cfvo type="num" val="-0.05"/>
        <cfvo type="num" val="0"/>
      </iconSet>
    </cfRule>
  </conditionalFormatting>
  <conditionalFormatting sqref="BL20:BL21">
    <cfRule type="iconSet" priority="168">
      <iconSet iconSet="3Arrows">
        <cfvo type="percent" val="0"/>
        <cfvo type="num" val="-0.05"/>
        <cfvo type="num" val="0"/>
      </iconSet>
    </cfRule>
  </conditionalFormatting>
  <conditionalFormatting sqref="BL20:BL21">
    <cfRule type="iconSet" priority="167">
      <iconSet iconSet="3Arrows">
        <cfvo type="percent" val="0"/>
        <cfvo type="num" val="-0.05"/>
        <cfvo type="num" val="0"/>
      </iconSet>
    </cfRule>
  </conditionalFormatting>
  <conditionalFormatting sqref="BL20:BL21">
    <cfRule type="iconSet" priority="166">
      <iconSet iconSet="3Arrows">
        <cfvo type="percent" val="0"/>
        <cfvo type="num" val="-0.05"/>
        <cfvo type="num" val="0"/>
      </iconSet>
    </cfRule>
  </conditionalFormatting>
  <conditionalFormatting sqref="BL20:BL21">
    <cfRule type="iconSet" priority="165">
      <iconSet iconSet="3Arrows">
        <cfvo type="percent" val="0"/>
        <cfvo type="num" val="-0.05"/>
        <cfvo type="num" val="0"/>
      </iconSet>
    </cfRule>
  </conditionalFormatting>
  <conditionalFormatting sqref="BI20:BI21">
    <cfRule type="iconSet" priority="160">
      <iconSet iconSet="3Arrows">
        <cfvo type="percent" val="0"/>
        <cfvo type="num" val="-0.05"/>
        <cfvo type="num" val="0"/>
      </iconSet>
    </cfRule>
  </conditionalFormatting>
  <conditionalFormatting sqref="BI20:BI21">
    <cfRule type="iconSet" priority="159">
      <iconSet iconSet="3Arrows">
        <cfvo type="percent" val="0"/>
        <cfvo type="num" val="-0.05"/>
        <cfvo type="num" val="0"/>
      </iconSet>
    </cfRule>
  </conditionalFormatting>
  <conditionalFormatting sqref="BL20:BL21">
    <cfRule type="iconSet" priority="158">
      <iconSet iconSet="3Arrows">
        <cfvo type="percent" val="0"/>
        <cfvo type="num" val="-0.05"/>
        <cfvo type="num" val="0"/>
      </iconSet>
    </cfRule>
  </conditionalFormatting>
  <conditionalFormatting sqref="BL20:BL21">
    <cfRule type="iconSet" priority="157">
      <iconSet iconSet="3Arrows">
        <cfvo type="percent" val="0"/>
        <cfvo type="num" val="-0.05"/>
        <cfvo type="num" val="0"/>
      </iconSet>
    </cfRule>
  </conditionalFormatting>
  <conditionalFormatting sqref="AN20:AN21">
    <cfRule type="iconSet" priority="156">
      <iconSet iconSet="3Arrows">
        <cfvo type="percent" val="0"/>
        <cfvo type="num" val="-0.05"/>
        <cfvo type="num" val="0"/>
      </iconSet>
    </cfRule>
  </conditionalFormatting>
  <conditionalFormatting sqref="AQ20:AQ21">
    <cfRule type="iconSet" priority="155">
      <iconSet iconSet="3Arrows">
        <cfvo type="percent" val="0"/>
        <cfvo type="num" val="-0.05"/>
        <cfvo type="num" val="0"/>
      </iconSet>
    </cfRule>
  </conditionalFormatting>
  <conditionalFormatting sqref="AN20:AN21">
    <cfRule type="iconSet" priority="154">
      <iconSet iconSet="3Arrows">
        <cfvo type="percent" val="0"/>
        <cfvo type="num" val="-0.05"/>
        <cfvo type="num" val="0"/>
      </iconSet>
    </cfRule>
  </conditionalFormatting>
  <conditionalFormatting sqref="AQ20:AQ21">
    <cfRule type="iconSet" priority="153">
      <iconSet iconSet="3Arrows">
        <cfvo type="percent" val="0"/>
        <cfvo type="num" val="-0.05"/>
        <cfvo type="num" val="0"/>
      </iconSet>
    </cfRule>
  </conditionalFormatting>
  <conditionalFormatting sqref="AN20:AN21">
    <cfRule type="iconSet" priority="152">
      <iconSet iconSet="3Arrows">
        <cfvo type="percent" val="0"/>
        <cfvo type="num" val="-0.05"/>
        <cfvo type="num" val="0"/>
      </iconSet>
    </cfRule>
  </conditionalFormatting>
  <conditionalFormatting sqref="AQ20:AQ21">
    <cfRule type="iconSet" priority="151">
      <iconSet iconSet="3Arrows">
        <cfvo type="percent" val="0"/>
        <cfvo type="num" val="-0.05"/>
        <cfvo type="num" val="0"/>
      </iconSet>
    </cfRule>
  </conditionalFormatting>
  <conditionalFormatting sqref="BI20:BI21">
    <cfRule type="iconSet" priority="148">
      <iconSet iconSet="3Arrows">
        <cfvo type="percent" val="0"/>
        <cfvo type="num" val="-0.05"/>
        <cfvo type="num" val="0"/>
      </iconSet>
    </cfRule>
  </conditionalFormatting>
  <conditionalFormatting sqref="BL20:BL21">
    <cfRule type="iconSet" priority="147">
      <iconSet iconSet="3Arrows">
        <cfvo type="percent" val="0"/>
        <cfvo type="num" val="-0.05"/>
        <cfvo type="num" val="0"/>
      </iconSet>
    </cfRule>
  </conditionalFormatting>
  <conditionalFormatting sqref="AN20:AN21">
    <cfRule type="iconSet" priority="146">
      <iconSet iconSet="3Arrows">
        <cfvo type="percent" val="0"/>
        <cfvo type="num" val="-0.05"/>
        <cfvo type="num" val="0"/>
      </iconSet>
    </cfRule>
  </conditionalFormatting>
  <conditionalFormatting sqref="AQ20:AQ21">
    <cfRule type="iconSet" priority="145">
      <iconSet iconSet="3Arrows">
        <cfvo type="percent" val="0"/>
        <cfvo type="num" val="-0.05"/>
        <cfvo type="num" val="0"/>
      </iconSet>
    </cfRule>
  </conditionalFormatting>
  <conditionalFormatting sqref="AN20:AN21">
    <cfRule type="iconSet" priority="144">
      <iconSet iconSet="3Arrows">
        <cfvo type="percent" val="0"/>
        <cfvo type="num" val="-0.05"/>
        <cfvo type="num" val="0"/>
      </iconSet>
    </cfRule>
  </conditionalFormatting>
  <conditionalFormatting sqref="AQ20:AQ21">
    <cfRule type="iconSet" priority="143">
      <iconSet iconSet="3Arrows">
        <cfvo type="percent" val="0"/>
        <cfvo type="num" val="-0.05"/>
        <cfvo type="num" val="0"/>
      </iconSet>
    </cfRule>
  </conditionalFormatting>
  <conditionalFormatting sqref="AN20:AN21">
    <cfRule type="iconSet" priority="142">
      <iconSet iconSet="3Arrows">
        <cfvo type="percent" val="0"/>
        <cfvo type="num" val="-0.05"/>
        <cfvo type="num" val="0"/>
      </iconSet>
    </cfRule>
  </conditionalFormatting>
  <conditionalFormatting sqref="AQ20:AQ21">
    <cfRule type="iconSet" priority="141">
      <iconSet iconSet="3Arrows">
        <cfvo type="percent" val="0"/>
        <cfvo type="num" val="-0.05"/>
        <cfvo type="num" val="0"/>
      </iconSet>
    </cfRule>
  </conditionalFormatting>
  <conditionalFormatting sqref="BI20:BI21">
    <cfRule type="iconSet" priority="134">
      <iconSet iconSet="3Arrows">
        <cfvo type="percent" val="0"/>
        <cfvo type="num" val="-0.05"/>
        <cfvo type="num" val="0"/>
      </iconSet>
    </cfRule>
  </conditionalFormatting>
  <conditionalFormatting sqref="BI20:BI21">
    <cfRule type="iconSet" priority="133">
      <iconSet iconSet="3Arrows">
        <cfvo type="percent" val="0"/>
        <cfvo type="num" val="-0.05"/>
        <cfvo type="num" val="0"/>
      </iconSet>
    </cfRule>
  </conditionalFormatting>
  <conditionalFormatting sqref="BI20:BI21">
    <cfRule type="iconSet" priority="132">
      <iconSet iconSet="3Arrows">
        <cfvo type="percent" val="0"/>
        <cfvo type="num" val="-0.05"/>
        <cfvo type="num" val="0"/>
      </iconSet>
    </cfRule>
  </conditionalFormatting>
  <conditionalFormatting sqref="BL20:BL21">
    <cfRule type="iconSet" priority="131">
      <iconSet iconSet="3Arrows">
        <cfvo type="percent" val="0"/>
        <cfvo type="num" val="-0.05"/>
        <cfvo type="num" val="0"/>
      </iconSet>
    </cfRule>
  </conditionalFormatting>
  <conditionalFormatting sqref="BL20:BL21">
    <cfRule type="iconSet" priority="130">
      <iconSet iconSet="3Arrows">
        <cfvo type="percent" val="0"/>
        <cfvo type="num" val="-0.05"/>
        <cfvo type="num" val="0"/>
      </iconSet>
    </cfRule>
  </conditionalFormatting>
  <conditionalFormatting sqref="BL20:BL21">
    <cfRule type="iconSet" priority="129">
      <iconSet iconSet="3Arrows">
        <cfvo type="percent" val="0"/>
        <cfvo type="num" val="-0.05"/>
        <cfvo type="num" val="0"/>
      </iconSet>
    </cfRule>
  </conditionalFormatting>
  <conditionalFormatting sqref="AN27:AN28">
    <cfRule type="iconSet" priority="128">
      <iconSet iconSet="3Arrows">
        <cfvo type="percent" val="0"/>
        <cfvo type="num" val="-0.05"/>
        <cfvo type="num" val="0"/>
      </iconSet>
    </cfRule>
  </conditionalFormatting>
  <conditionalFormatting sqref="AQ27:AQ28">
    <cfRule type="iconSet" priority="127">
      <iconSet iconSet="3Arrows">
        <cfvo type="percent" val="0"/>
        <cfvo type="num" val="-0.05"/>
        <cfvo type="num" val="0"/>
      </iconSet>
    </cfRule>
  </conditionalFormatting>
  <conditionalFormatting sqref="AN27:AN28">
    <cfRule type="iconSet" priority="126">
      <iconSet iconSet="3Arrows">
        <cfvo type="percent" val="0"/>
        <cfvo type="num" val="-0.05"/>
        <cfvo type="num" val="0"/>
      </iconSet>
    </cfRule>
  </conditionalFormatting>
  <conditionalFormatting sqref="AQ27:AQ28">
    <cfRule type="iconSet" priority="125">
      <iconSet iconSet="3Arrows">
        <cfvo type="percent" val="0"/>
        <cfvo type="num" val="-0.05"/>
        <cfvo type="num" val="0"/>
      </iconSet>
    </cfRule>
  </conditionalFormatting>
  <conditionalFormatting sqref="AN27:AN28">
    <cfRule type="iconSet" priority="124">
      <iconSet iconSet="3Arrows">
        <cfvo type="percent" val="0"/>
        <cfvo type="num" val="-0.05"/>
        <cfvo type="num" val="0"/>
      </iconSet>
    </cfRule>
  </conditionalFormatting>
  <conditionalFormatting sqref="AQ27:AQ28">
    <cfRule type="iconSet" priority="123">
      <iconSet iconSet="3Arrows">
        <cfvo type="percent" val="0"/>
        <cfvo type="num" val="-0.05"/>
        <cfvo type="num" val="0"/>
      </iconSet>
    </cfRule>
  </conditionalFormatting>
  <conditionalFormatting sqref="AN27:AN28">
    <cfRule type="iconSet" priority="122">
      <iconSet iconSet="3Arrows">
        <cfvo type="percent" val="0"/>
        <cfvo type="num" val="-0.05"/>
        <cfvo type="num" val="0"/>
      </iconSet>
    </cfRule>
  </conditionalFormatting>
  <conditionalFormatting sqref="AQ27:AQ28">
    <cfRule type="iconSet" priority="121">
      <iconSet iconSet="3Arrows">
        <cfvo type="percent" val="0"/>
        <cfvo type="num" val="-0.05"/>
        <cfvo type="num" val="0"/>
      </iconSet>
    </cfRule>
  </conditionalFormatting>
  <conditionalFormatting sqref="AN27:AN28">
    <cfRule type="iconSet" priority="120">
      <iconSet iconSet="3Arrows">
        <cfvo type="percent" val="0"/>
        <cfvo type="num" val="-0.05"/>
        <cfvo type="num" val="0"/>
      </iconSet>
    </cfRule>
  </conditionalFormatting>
  <conditionalFormatting sqref="AQ27:AQ28">
    <cfRule type="iconSet" priority="119">
      <iconSet iconSet="3Arrows">
        <cfvo type="percent" val="0"/>
        <cfvo type="num" val="-0.05"/>
        <cfvo type="num" val="0"/>
      </iconSet>
    </cfRule>
  </conditionalFormatting>
  <conditionalFormatting sqref="AN27:AN28">
    <cfRule type="iconSet" priority="118">
      <iconSet iconSet="3Arrows">
        <cfvo type="percent" val="0"/>
        <cfvo type="num" val="-0.05"/>
        <cfvo type="num" val="0"/>
      </iconSet>
    </cfRule>
  </conditionalFormatting>
  <conditionalFormatting sqref="AQ27:AQ28">
    <cfRule type="iconSet" priority="117">
      <iconSet iconSet="3Arrows">
        <cfvo type="percent" val="0"/>
        <cfvo type="num" val="-0.05"/>
        <cfvo type="num" val="0"/>
      </iconSet>
    </cfRule>
  </conditionalFormatting>
  <conditionalFormatting sqref="BI27:BI28">
    <cfRule type="iconSet" priority="108">
      <iconSet iconSet="3Arrows">
        <cfvo type="percent" val="0"/>
        <cfvo type="num" val="-0.05"/>
        <cfvo type="num" val="0"/>
      </iconSet>
    </cfRule>
  </conditionalFormatting>
  <conditionalFormatting sqref="BI27:BI28">
    <cfRule type="iconSet" priority="107">
      <iconSet iconSet="3Arrows">
        <cfvo type="percent" val="0"/>
        <cfvo type="num" val="-0.05"/>
        <cfvo type="num" val="0"/>
      </iconSet>
    </cfRule>
  </conditionalFormatting>
  <conditionalFormatting sqref="BI27:BI28">
    <cfRule type="iconSet" priority="106">
      <iconSet iconSet="3Arrows">
        <cfvo type="percent" val="0"/>
        <cfvo type="num" val="-0.05"/>
        <cfvo type="num" val="0"/>
      </iconSet>
    </cfRule>
  </conditionalFormatting>
  <conditionalFormatting sqref="BI27:BI28">
    <cfRule type="iconSet" priority="105">
      <iconSet iconSet="3Arrows">
        <cfvo type="percent" val="0"/>
        <cfvo type="num" val="-0.05"/>
        <cfvo type="num" val="0"/>
      </iconSet>
    </cfRule>
  </conditionalFormatting>
  <conditionalFormatting sqref="BL27:BL28">
    <cfRule type="iconSet" priority="104">
      <iconSet iconSet="3Arrows">
        <cfvo type="percent" val="0"/>
        <cfvo type="num" val="-0.05"/>
        <cfvo type="num" val="0"/>
      </iconSet>
    </cfRule>
  </conditionalFormatting>
  <conditionalFormatting sqref="BL27:BL28">
    <cfRule type="iconSet" priority="103">
      <iconSet iconSet="3Arrows">
        <cfvo type="percent" val="0"/>
        <cfvo type="num" val="-0.05"/>
        <cfvo type="num" val="0"/>
      </iconSet>
    </cfRule>
  </conditionalFormatting>
  <conditionalFormatting sqref="BL27:BL28">
    <cfRule type="iconSet" priority="102">
      <iconSet iconSet="3Arrows">
        <cfvo type="percent" val="0"/>
        <cfvo type="num" val="-0.05"/>
        <cfvo type="num" val="0"/>
      </iconSet>
    </cfRule>
  </conditionalFormatting>
  <conditionalFormatting sqref="BL27:BL28">
    <cfRule type="iconSet" priority="101">
      <iconSet iconSet="3Arrows">
        <cfvo type="percent" val="0"/>
        <cfvo type="num" val="-0.05"/>
        <cfvo type="num" val="0"/>
      </iconSet>
    </cfRule>
  </conditionalFormatting>
  <conditionalFormatting sqref="BI27:BI28">
    <cfRule type="iconSet" priority="96">
      <iconSet iconSet="3Arrows">
        <cfvo type="percent" val="0"/>
        <cfvo type="num" val="-0.05"/>
        <cfvo type="num" val="0"/>
      </iconSet>
    </cfRule>
  </conditionalFormatting>
  <conditionalFormatting sqref="BI27:BI28">
    <cfRule type="iconSet" priority="95">
      <iconSet iconSet="3Arrows">
        <cfvo type="percent" val="0"/>
        <cfvo type="num" val="-0.05"/>
        <cfvo type="num" val="0"/>
      </iconSet>
    </cfRule>
  </conditionalFormatting>
  <conditionalFormatting sqref="BL27:BL28">
    <cfRule type="iconSet" priority="94">
      <iconSet iconSet="3Arrows">
        <cfvo type="percent" val="0"/>
        <cfvo type="num" val="-0.05"/>
        <cfvo type="num" val="0"/>
      </iconSet>
    </cfRule>
  </conditionalFormatting>
  <conditionalFormatting sqref="BL27:BL28">
    <cfRule type="iconSet" priority="93">
      <iconSet iconSet="3Arrows">
        <cfvo type="percent" val="0"/>
        <cfvo type="num" val="-0.05"/>
        <cfvo type="num" val="0"/>
      </iconSet>
    </cfRule>
  </conditionalFormatting>
  <conditionalFormatting sqref="AN27:AN28">
    <cfRule type="iconSet" priority="92">
      <iconSet iconSet="3Arrows">
        <cfvo type="percent" val="0"/>
        <cfvo type="num" val="-0.05"/>
        <cfvo type="num" val="0"/>
      </iconSet>
    </cfRule>
  </conditionalFormatting>
  <conditionalFormatting sqref="AQ27:AQ28">
    <cfRule type="iconSet" priority="91">
      <iconSet iconSet="3Arrows">
        <cfvo type="percent" val="0"/>
        <cfvo type="num" val="-0.05"/>
        <cfvo type="num" val="0"/>
      </iconSet>
    </cfRule>
  </conditionalFormatting>
  <conditionalFormatting sqref="AN27:AN28">
    <cfRule type="iconSet" priority="90">
      <iconSet iconSet="3Arrows">
        <cfvo type="percent" val="0"/>
        <cfvo type="num" val="-0.05"/>
        <cfvo type="num" val="0"/>
      </iconSet>
    </cfRule>
  </conditionalFormatting>
  <conditionalFormatting sqref="AQ27:AQ28">
    <cfRule type="iconSet" priority="89">
      <iconSet iconSet="3Arrows">
        <cfvo type="percent" val="0"/>
        <cfvo type="num" val="-0.05"/>
        <cfvo type="num" val="0"/>
      </iconSet>
    </cfRule>
  </conditionalFormatting>
  <conditionalFormatting sqref="AN27:AN28">
    <cfRule type="iconSet" priority="88">
      <iconSet iconSet="3Arrows">
        <cfvo type="percent" val="0"/>
        <cfvo type="num" val="-0.05"/>
        <cfvo type="num" val="0"/>
      </iconSet>
    </cfRule>
  </conditionalFormatting>
  <conditionalFormatting sqref="AQ27:AQ28">
    <cfRule type="iconSet" priority="87">
      <iconSet iconSet="3Arrows">
        <cfvo type="percent" val="0"/>
        <cfvo type="num" val="-0.05"/>
        <cfvo type="num" val="0"/>
      </iconSet>
    </cfRule>
  </conditionalFormatting>
  <conditionalFormatting sqref="BI27:BI28">
    <cfRule type="iconSet" priority="84">
      <iconSet iconSet="3Arrows">
        <cfvo type="percent" val="0"/>
        <cfvo type="num" val="-0.05"/>
        <cfvo type="num" val="0"/>
      </iconSet>
    </cfRule>
  </conditionalFormatting>
  <conditionalFormatting sqref="BL27:BL28">
    <cfRule type="iconSet" priority="83">
      <iconSet iconSet="3Arrows">
        <cfvo type="percent" val="0"/>
        <cfvo type="num" val="-0.05"/>
        <cfvo type="num" val="0"/>
      </iconSet>
    </cfRule>
  </conditionalFormatting>
  <conditionalFormatting sqref="AN27:AN28">
    <cfRule type="iconSet" priority="82">
      <iconSet iconSet="3Arrows">
        <cfvo type="percent" val="0"/>
        <cfvo type="num" val="-0.05"/>
        <cfvo type="num" val="0"/>
      </iconSet>
    </cfRule>
  </conditionalFormatting>
  <conditionalFormatting sqref="AQ27:AQ28">
    <cfRule type="iconSet" priority="81">
      <iconSet iconSet="3Arrows">
        <cfvo type="percent" val="0"/>
        <cfvo type="num" val="-0.05"/>
        <cfvo type="num" val="0"/>
      </iconSet>
    </cfRule>
  </conditionalFormatting>
  <conditionalFormatting sqref="AN27:AN28">
    <cfRule type="iconSet" priority="80">
      <iconSet iconSet="3Arrows">
        <cfvo type="percent" val="0"/>
        <cfvo type="num" val="-0.05"/>
        <cfvo type="num" val="0"/>
      </iconSet>
    </cfRule>
  </conditionalFormatting>
  <conditionalFormatting sqref="AQ27:AQ28">
    <cfRule type="iconSet" priority="79">
      <iconSet iconSet="3Arrows">
        <cfvo type="percent" val="0"/>
        <cfvo type="num" val="-0.05"/>
        <cfvo type="num" val="0"/>
      </iconSet>
    </cfRule>
  </conditionalFormatting>
  <conditionalFormatting sqref="AN27:AN28">
    <cfRule type="iconSet" priority="78">
      <iconSet iconSet="3Arrows">
        <cfvo type="percent" val="0"/>
        <cfvo type="num" val="-0.05"/>
        <cfvo type="num" val="0"/>
      </iconSet>
    </cfRule>
  </conditionalFormatting>
  <conditionalFormatting sqref="AQ27:AQ28">
    <cfRule type="iconSet" priority="77">
      <iconSet iconSet="3Arrows">
        <cfvo type="percent" val="0"/>
        <cfvo type="num" val="-0.05"/>
        <cfvo type="num" val="0"/>
      </iconSet>
    </cfRule>
  </conditionalFormatting>
  <conditionalFormatting sqref="BI27:BI28">
    <cfRule type="iconSet" priority="70">
      <iconSet iconSet="3Arrows">
        <cfvo type="percent" val="0"/>
        <cfvo type="num" val="-0.05"/>
        <cfvo type="num" val="0"/>
      </iconSet>
    </cfRule>
  </conditionalFormatting>
  <conditionalFormatting sqref="BI27:BI28">
    <cfRule type="iconSet" priority="69">
      <iconSet iconSet="3Arrows">
        <cfvo type="percent" val="0"/>
        <cfvo type="num" val="-0.05"/>
        <cfvo type="num" val="0"/>
      </iconSet>
    </cfRule>
  </conditionalFormatting>
  <conditionalFormatting sqref="BI27:BI28">
    <cfRule type="iconSet" priority="68">
      <iconSet iconSet="3Arrows">
        <cfvo type="percent" val="0"/>
        <cfvo type="num" val="-0.05"/>
        <cfvo type="num" val="0"/>
      </iconSet>
    </cfRule>
  </conditionalFormatting>
  <conditionalFormatting sqref="BL27:BL28">
    <cfRule type="iconSet" priority="67">
      <iconSet iconSet="3Arrows">
        <cfvo type="percent" val="0"/>
        <cfvo type="num" val="-0.05"/>
        <cfvo type="num" val="0"/>
      </iconSet>
    </cfRule>
  </conditionalFormatting>
  <conditionalFormatting sqref="BL27:BL28">
    <cfRule type="iconSet" priority="66">
      <iconSet iconSet="3Arrows">
        <cfvo type="percent" val="0"/>
        <cfvo type="num" val="-0.05"/>
        <cfvo type="num" val="0"/>
      </iconSet>
    </cfRule>
  </conditionalFormatting>
  <conditionalFormatting sqref="BL27:BL28">
    <cfRule type="iconSet" priority="65">
      <iconSet iconSet="3Arrows">
        <cfvo type="percent" val="0"/>
        <cfvo type="num" val="-0.05"/>
        <cfvo type="num" val="0"/>
      </iconSet>
    </cfRule>
  </conditionalFormatting>
  <conditionalFormatting sqref="AN34:AN35">
    <cfRule type="iconSet" priority="64">
      <iconSet iconSet="3Arrows">
        <cfvo type="percent" val="0"/>
        <cfvo type="num" val="-0.05"/>
        <cfvo type="num" val="0"/>
      </iconSet>
    </cfRule>
  </conditionalFormatting>
  <conditionalFormatting sqref="AQ34:AQ35">
    <cfRule type="iconSet" priority="63">
      <iconSet iconSet="3Arrows">
        <cfvo type="percent" val="0"/>
        <cfvo type="num" val="-0.05"/>
        <cfvo type="num" val="0"/>
      </iconSet>
    </cfRule>
  </conditionalFormatting>
  <conditionalFormatting sqref="AN34:AN35">
    <cfRule type="iconSet" priority="62">
      <iconSet iconSet="3Arrows">
        <cfvo type="percent" val="0"/>
        <cfvo type="num" val="-0.05"/>
        <cfvo type="num" val="0"/>
      </iconSet>
    </cfRule>
  </conditionalFormatting>
  <conditionalFormatting sqref="AQ34:AQ35">
    <cfRule type="iconSet" priority="61">
      <iconSet iconSet="3Arrows">
        <cfvo type="percent" val="0"/>
        <cfvo type="num" val="-0.05"/>
        <cfvo type="num" val="0"/>
      </iconSet>
    </cfRule>
  </conditionalFormatting>
  <conditionalFormatting sqref="AN34:AN35">
    <cfRule type="iconSet" priority="60">
      <iconSet iconSet="3Arrows">
        <cfvo type="percent" val="0"/>
        <cfvo type="num" val="-0.05"/>
        <cfvo type="num" val="0"/>
      </iconSet>
    </cfRule>
  </conditionalFormatting>
  <conditionalFormatting sqref="AQ34:AQ35">
    <cfRule type="iconSet" priority="59">
      <iconSet iconSet="3Arrows">
        <cfvo type="percent" val="0"/>
        <cfvo type="num" val="-0.05"/>
        <cfvo type="num" val="0"/>
      </iconSet>
    </cfRule>
  </conditionalFormatting>
  <conditionalFormatting sqref="AN34:AN35">
    <cfRule type="iconSet" priority="58">
      <iconSet iconSet="3Arrows">
        <cfvo type="percent" val="0"/>
        <cfvo type="num" val="-0.05"/>
        <cfvo type="num" val="0"/>
      </iconSet>
    </cfRule>
  </conditionalFormatting>
  <conditionalFormatting sqref="AQ34:AQ35">
    <cfRule type="iconSet" priority="57">
      <iconSet iconSet="3Arrows">
        <cfvo type="percent" val="0"/>
        <cfvo type="num" val="-0.05"/>
        <cfvo type="num" val="0"/>
      </iconSet>
    </cfRule>
  </conditionalFormatting>
  <conditionalFormatting sqref="AN34:AN35">
    <cfRule type="iconSet" priority="56">
      <iconSet iconSet="3Arrows">
        <cfvo type="percent" val="0"/>
        <cfvo type="num" val="-0.05"/>
        <cfvo type="num" val="0"/>
      </iconSet>
    </cfRule>
  </conditionalFormatting>
  <conditionalFormatting sqref="AQ34:AQ35">
    <cfRule type="iconSet" priority="55">
      <iconSet iconSet="3Arrows">
        <cfvo type="percent" val="0"/>
        <cfvo type="num" val="-0.05"/>
        <cfvo type="num" val="0"/>
      </iconSet>
    </cfRule>
  </conditionalFormatting>
  <conditionalFormatting sqref="AN34:AN35">
    <cfRule type="iconSet" priority="54">
      <iconSet iconSet="3Arrows">
        <cfvo type="percent" val="0"/>
        <cfvo type="num" val="-0.05"/>
        <cfvo type="num" val="0"/>
      </iconSet>
    </cfRule>
  </conditionalFormatting>
  <conditionalFormatting sqref="AQ34:AQ35">
    <cfRule type="iconSet" priority="53">
      <iconSet iconSet="3Arrows">
        <cfvo type="percent" val="0"/>
        <cfvo type="num" val="-0.05"/>
        <cfvo type="num" val="0"/>
      </iconSet>
    </cfRule>
  </conditionalFormatting>
  <conditionalFormatting sqref="BI34:BI35">
    <cfRule type="iconSet" priority="44">
      <iconSet iconSet="3Arrows">
        <cfvo type="percent" val="0"/>
        <cfvo type="num" val="-0.05"/>
        <cfvo type="num" val="0"/>
      </iconSet>
    </cfRule>
  </conditionalFormatting>
  <conditionalFormatting sqref="BI34:BI35">
    <cfRule type="iconSet" priority="43">
      <iconSet iconSet="3Arrows">
        <cfvo type="percent" val="0"/>
        <cfvo type="num" val="-0.05"/>
        <cfvo type="num" val="0"/>
      </iconSet>
    </cfRule>
  </conditionalFormatting>
  <conditionalFormatting sqref="BI34:BI35">
    <cfRule type="iconSet" priority="42">
      <iconSet iconSet="3Arrows">
        <cfvo type="percent" val="0"/>
        <cfvo type="num" val="-0.05"/>
        <cfvo type="num" val="0"/>
      </iconSet>
    </cfRule>
  </conditionalFormatting>
  <conditionalFormatting sqref="BI34:BI35">
    <cfRule type="iconSet" priority="41">
      <iconSet iconSet="3Arrows">
        <cfvo type="percent" val="0"/>
        <cfvo type="num" val="-0.05"/>
        <cfvo type="num" val="0"/>
      </iconSet>
    </cfRule>
  </conditionalFormatting>
  <conditionalFormatting sqref="BL34:BL35">
    <cfRule type="iconSet" priority="40">
      <iconSet iconSet="3Arrows">
        <cfvo type="percent" val="0"/>
        <cfvo type="num" val="-0.05"/>
        <cfvo type="num" val="0"/>
      </iconSet>
    </cfRule>
  </conditionalFormatting>
  <conditionalFormatting sqref="BL34:BL35">
    <cfRule type="iconSet" priority="39">
      <iconSet iconSet="3Arrows">
        <cfvo type="percent" val="0"/>
        <cfvo type="num" val="-0.05"/>
        <cfvo type="num" val="0"/>
      </iconSet>
    </cfRule>
  </conditionalFormatting>
  <conditionalFormatting sqref="BL34:BL35">
    <cfRule type="iconSet" priority="38">
      <iconSet iconSet="3Arrows">
        <cfvo type="percent" val="0"/>
        <cfvo type="num" val="-0.05"/>
        <cfvo type="num" val="0"/>
      </iconSet>
    </cfRule>
  </conditionalFormatting>
  <conditionalFormatting sqref="BL34:BL35">
    <cfRule type="iconSet" priority="37">
      <iconSet iconSet="3Arrows">
        <cfvo type="percent" val="0"/>
        <cfvo type="num" val="-0.05"/>
        <cfvo type="num" val="0"/>
      </iconSet>
    </cfRule>
  </conditionalFormatting>
  <conditionalFormatting sqref="BI34:BI35">
    <cfRule type="iconSet" priority="32">
      <iconSet iconSet="3Arrows">
        <cfvo type="percent" val="0"/>
        <cfvo type="num" val="-0.05"/>
        <cfvo type="num" val="0"/>
      </iconSet>
    </cfRule>
  </conditionalFormatting>
  <conditionalFormatting sqref="BI34:BI35">
    <cfRule type="iconSet" priority="31">
      <iconSet iconSet="3Arrows">
        <cfvo type="percent" val="0"/>
        <cfvo type="num" val="-0.05"/>
        <cfvo type="num" val="0"/>
      </iconSet>
    </cfRule>
  </conditionalFormatting>
  <conditionalFormatting sqref="BL34:BL35">
    <cfRule type="iconSet" priority="30">
      <iconSet iconSet="3Arrows">
        <cfvo type="percent" val="0"/>
        <cfvo type="num" val="-0.05"/>
        <cfvo type="num" val="0"/>
      </iconSet>
    </cfRule>
  </conditionalFormatting>
  <conditionalFormatting sqref="BL34:BL35">
    <cfRule type="iconSet" priority="29">
      <iconSet iconSet="3Arrows">
        <cfvo type="percent" val="0"/>
        <cfvo type="num" val="-0.05"/>
        <cfvo type="num" val="0"/>
      </iconSet>
    </cfRule>
  </conditionalFormatting>
  <conditionalFormatting sqref="AN34:AN35">
    <cfRule type="iconSet" priority="28">
      <iconSet iconSet="3Arrows">
        <cfvo type="percent" val="0"/>
        <cfvo type="num" val="-0.05"/>
        <cfvo type="num" val="0"/>
      </iconSet>
    </cfRule>
  </conditionalFormatting>
  <conditionalFormatting sqref="AQ34:AQ35">
    <cfRule type="iconSet" priority="27">
      <iconSet iconSet="3Arrows">
        <cfvo type="percent" val="0"/>
        <cfvo type="num" val="-0.05"/>
        <cfvo type="num" val="0"/>
      </iconSet>
    </cfRule>
  </conditionalFormatting>
  <conditionalFormatting sqref="AN34:AN35">
    <cfRule type="iconSet" priority="26">
      <iconSet iconSet="3Arrows">
        <cfvo type="percent" val="0"/>
        <cfvo type="num" val="-0.05"/>
        <cfvo type="num" val="0"/>
      </iconSet>
    </cfRule>
  </conditionalFormatting>
  <conditionalFormatting sqref="AQ34:AQ35">
    <cfRule type="iconSet" priority="25">
      <iconSet iconSet="3Arrows">
        <cfvo type="percent" val="0"/>
        <cfvo type="num" val="-0.05"/>
        <cfvo type="num" val="0"/>
      </iconSet>
    </cfRule>
  </conditionalFormatting>
  <conditionalFormatting sqref="AN34:AN35">
    <cfRule type="iconSet" priority="24">
      <iconSet iconSet="3Arrows">
        <cfvo type="percent" val="0"/>
        <cfvo type="num" val="-0.05"/>
        <cfvo type="num" val="0"/>
      </iconSet>
    </cfRule>
  </conditionalFormatting>
  <conditionalFormatting sqref="AQ34:AQ35">
    <cfRule type="iconSet" priority="23">
      <iconSet iconSet="3Arrows">
        <cfvo type="percent" val="0"/>
        <cfvo type="num" val="-0.05"/>
        <cfvo type="num" val="0"/>
      </iconSet>
    </cfRule>
  </conditionalFormatting>
  <conditionalFormatting sqref="BI34:BI35">
    <cfRule type="iconSet" priority="20">
      <iconSet iconSet="3Arrows">
        <cfvo type="percent" val="0"/>
        <cfvo type="num" val="-0.05"/>
        <cfvo type="num" val="0"/>
      </iconSet>
    </cfRule>
  </conditionalFormatting>
  <conditionalFormatting sqref="BL34:BL35">
    <cfRule type="iconSet" priority="19">
      <iconSet iconSet="3Arrows">
        <cfvo type="percent" val="0"/>
        <cfvo type="num" val="-0.05"/>
        <cfvo type="num" val="0"/>
      </iconSet>
    </cfRule>
  </conditionalFormatting>
  <conditionalFormatting sqref="AN34:AN35">
    <cfRule type="iconSet" priority="18">
      <iconSet iconSet="3Arrows">
        <cfvo type="percent" val="0"/>
        <cfvo type="num" val="-0.05"/>
        <cfvo type="num" val="0"/>
      </iconSet>
    </cfRule>
  </conditionalFormatting>
  <conditionalFormatting sqref="AQ34:AQ35">
    <cfRule type="iconSet" priority="17">
      <iconSet iconSet="3Arrows">
        <cfvo type="percent" val="0"/>
        <cfvo type="num" val="-0.05"/>
        <cfvo type="num" val="0"/>
      </iconSet>
    </cfRule>
  </conditionalFormatting>
  <conditionalFormatting sqref="AN34:AN35">
    <cfRule type="iconSet" priority="16">
      <iconSet iconSet="3Arrows">
        <cfvo type="percent" val="0"/>
        <cfvo type="num" val="-0.05"/>
        <cfvo type="num" val="0"/>
      </iconSet>
    </cfRule>
  </conditionalFormatting>
  <conditionalFormatting sqref="AQ34:AQ35">
    <cfRule type="iconSet" priority="15">
      <iconSet iconSet="3Arrows">
        <cfvo type="percent" val="0"/>
        <cfvo type="num" val="-0.05"/>
        <cfvo type="num" val="0"/>
      </iconSet>
    </cfRule>
  </conditionalFormatting>
  <conditionalFormatting sqref="AN34:AN35">
    <cfRule type="iconSet" priority="14">
      <iconSet iconSet="3Arrows">
        <cfvo type="percent" val="0"/>
        <cfvo type="num" val="-0.05"/>
        <cfvo type="num" val="0"/>
      </iconSet>
    </cfRule>
  </conditionalFormatting>
  <conditionalFormatting sqref="AQ34:AQ35">
    <cfRule type="iconSet" priority="13">
      <iconSet iconSet="3Arrows">
        <cfvo type="percent" val="0"/>
        <cfvo type="num" val="-0.05"/>
        <cfvo type="num" val="0"/>
      </iconSet>
    </cfRule>
  </conditionalFormatting>
  <conditionalFormatting sqref="BI34:BI35">
    <cfRule type="iconSet" priority="6">
      <iconSet iconSet="3Arrows">
        <cfvo type="percent" val="0"/>
        <cfvo type="num" val="-0.05"/>
        <cfvo type="num" val="0"/>
      </iconSet>
    </cfRule>
  </conditionalFormatting>
  <conditionalFormatting sqref="BI34:BI35">
    <cfRule type="iconSet" priority="5">
      <iconSet iconSet="3Arrows">
        <cfvo type="percent" val="0"/>
        <cfvo type="num" val="-0.05"/>
        <cfvo type="num" val="0"/>
      </iconSet>
    </cfRule>
  </conditionalFormatting>
  <conditionalFormatting sqref="BI34:BI35">
    <cfRule type="iconSet" priority="4">
      <iconSet iconSet="3Arrows">
        <cfvo type="percent" val="0"/>
        <cfvo type="num" val="-0.05"/>
        <cfvo type="num" val="0"/>
      </iconSet>
    </cfRule>
  </conditionalFormatting>
  <conditionalFormatting sqref="BL34:BL35">
    <cfRule type="iconSet" priority="3">
      <iconSet iconSet="3Arrows">
        <cfvo type="percent" val="0"/>
        <cfvo type="num" val="-0.05"/>
        <cfvo type="num" val="0"/>
      </iconSet>
    </cfRule>
  </conditionalFormatting>
  <conditionalFormatting sqref="BL34:BL35">
    <cfRule type="iconSet" priority="2">
      <iconSet iconSet="3Arrows">
        <cfvo type="percent" val="0"/>
        <cfvo type="num" val="-0.05"/>
        <cfvo type="num" val="0"/>
      </iconSet>
    </cfRule>
  </conditionalFormatting>
  <conditionalFormatting sqref="BL34:BL35">
    <cfRule type="iconSet" priority="1">
      <iconSet iconSet="3Arrows">
        <cfvo type="percent" val="0"/>
        <cfvo type="num" val="-0.05"/>
        <cfvo type="num" val="0"/>
      </iconSet>
    </cfRule>
  </conditionalFormatting>
  <pageMargins left="0.7" right="0.7" top="0.75" bottom="0.75" header="0.3" footer="0.3"/>
  <pageSetup paperSize="8" scale="4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W23"/>
  <sheetViews>
    <sheetView showGridLines="0" topLeftCell="C1" zoomScale="70" zoomScaleNormal="70" workbookViewId="0">
      <selection activeCell="D37" sqref="D37"/>
    </sheetView>
  </sheetViews>
  <sheetFormatPr baseColWidth="10" defaultRowHeight="15"/>
  <cols>
    <col min="1" max="2" width="0" style="7" hidden="1" customWidth="1"/>
    <col min="3" max="3" width="11.42578125" style="7"/>
    <col min="4" max="4" width="48.42578125" style="7" customWidth="1"/>
    <col min="5" max="35" width="6.7109375" style="7" customWidth="1"/>
    <col min="36" max="16384" width="11.42578125" style="7"/>
  </cols>
  <sheetData>
    <row r="6" spans="3:49" s="179" customFormat="1" ht="70.5">
      <c r="E6" s="180"/>
      <c r="F6" s="181" t="s">
        <v>155</v>
      </c>
      <c r="G6" s="182" t="s">
        <v>156</v>
      </c>
      <c r="H6" s="182" t="s">
        <v>156</v>
      </c>
      <c r="I6" s="183" t="s">
        <v>157</v>
      </c>
      <c r="J6" s="180"/>
      <c r="K6" s="181" t="s">
        <v>155</v>
      </c>
      <c r="L6" s="184" t="s">
        <v>155</v>
      </c>
      <c r="M6" s="180"/>
      <c r="N6" s="180"/>
      <c r="O6" s="180"/>
      <c r="P6" s="180"/>
      <c r="Q6" s="180"/>
      <c r="R6" s="181" t="s">
        <v>155</v>
      </c>
      <c r="S6" s="181" t="s">
        <v>155</v>
      </c>
      <c r="T6" s="184" t="s">
        <v>155</v>
      </c>
      <c r="U6" s="180"/>
      <c r="V6" s="180"/>
      <c r="W6" s="180"/>
      <c r="X6" s="180"/>
      <c r="Y6" s="181" t="s">
        <v>155</v>
      </c>
      <c r="Z6" s="185" t="s">
        <v>158</v>
      </c>
      <c r="AA6" s="180"/>
      <c r="AB6" s="181" t="s">
        <v>155</v>
      </c>
      <c r="AC6" s="181" t="s">
        <v>155</v>
      </c>
      <c r="AD6" s="181" t="s">
        <v>155</v>
      </c>
      <c r="AE6" s="180"/>
      <c r="AF6" s="182" t="s">
        <v>156</v>
      </c>
      <c r="AG6" s="180"/>
      <c r="AH6" s="180"/>
      <c r="AI6" s="180"/>
      <c r="AJ6" s="186"/>
      <c r="AL6" s="187"/>
      <c r="AM6" s="188"/>
      <c r="AN6" s="189"/>
    </row>
    <row r="7" spans="3:49" s="179" customFormat="1" ht="18.75">
      <c r="E7" s="647"/>
      <c r="F7" s="647"/>
      <c r="G7" s="647"/>
      <c r="H7" s="647"/>
      <c r="I7" s="647"/>
      <c r="J7" s="647"/>
      <c r="K7" s="647"/>
      <c r="L7" s="647"/>
      <c r="M7" s="647"/>
      <c r="N7" s="647"/>
      <c r="O7" s="647"/>
      <c r="P7" s="647"/>
      <c r="Q7" s="647"/>
      <c r="R7" s="647"/>
      <c r="S7" s="647"/>
      <c r="T7" s="647"/>
      <c r="U7" s="647"/>
      <c r="V7" s="647"/>
      <c r="W7" s="647"/>
      <c r="X7" s="647"/>
      <c r="Y7" s="647"/>
      <c r="Z7" s="647"/>
      <c r="AA7" s="647"/>
      <c r="AB7" s="647"/>
      <c r="AC7" s="647"/>
      <c r="AD7" s="647"/>
      <c r="AE7" s="647"/>
      <c r="AF7" s="647"/>
      <c r="AG7" s="647"/>
      <c r="AH7" s="647"/>
      <c r="AI7" s="648"/>
      <c r="AJ7" s="190"/>
      <c r="AL7" s="187"/>
      <c r="AM7" s="191"/>
      <c r="AS7" s="192"/>
      <c r="AT7" s="192"/>
      <c r="AU7" s="192"/>
      <c r="AV7" s="180"/>
    </row>
    <row r="8" spans="3:49" s="179" customFormat="1" ht="12">
      <c r="E8" s="193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93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L8" s="194"/>
      <c r="AM8" s="191"/>
      <c r="AN8" s="195"/>
      <c r="AO8" s="195"/>
      <c r="AP8" s="195"/>
      <c r="AQ8" s="195"/>
      <c r="AR8" s="195"/>
      <c r="AS8" s="196"/>
      <c r="AT8" s="196"/>
      <c r="AU8" s="196"/>
      <c r="AV8" s="197"/>
      <c r="AW8" s="195"/>
    </row>
    <row r="9" spans="3:49" s="179" customFormat="1" ht="12.75">
      <c r="E9" s="198" t="s">
        <v>159</v>
      </c>
      <c r="F9" s="199" t="s">
        <v>160</v>
      </c>
      <c r="G9" s="200" t="s">
        <v>161</v>
      </c>
      <c r="H9" s="200" t="s">
        <v>162</v>
      </c>
      <c r="I9" s="200" t="s">
        <v>163</v>
      </c>
      <c r="J9" s="200" t="s">
        <v>164</v>
      </c>
      <c r="K9" s="201" t="s">
        <v>165</v>
      </c>
      <c r="L9" s="198" t="s">
        <v>159</v>
      </c>
      <c r="M9" s="199" t="s">
        <v>160</v>
      </c>
      <c r="N9" s="200" t="s">
        <v>161</v>
      </c>
      <c r="O9" s="200" t="s">
        <v>162</v>
      </c>
      <c r="P9" s="200" t="s">
        <v>163</v>
      </c>
      <c r="Q9" s="200" t="s">
        <v>164</v>
      </c>
      <c r="R9" s="201" t="s">
        <v>165</v>
      </c>
      <c r="S9" s="198" t="s">
        <v>159</v>
      </c>
      <c r="T9" s="199" t="s">
        <v>160</v>
      </c>
      <c r="U9" s="200" t="s">
        <v>161</v>
      </c>
      <c r="V9" s="200" t="s">
        <v>162</v>
      </c>
      <c r="W9" s="200" t="s">
        <v>163</v>
      </c>
      <c r="X9" s="200" t="s">
        <v>164</v>
      </c>
      <c r="Y9" s="201" t="s">
        <v>165</v>
      </c>
      <c r="Z9" s="198" t="s">
        <v>159</v>
      </c>
      <c r="AA9" s="199" t="s">
        <v>160</v>
      </c>
      <c r="AB9" s="200" t="s">
        <v>161</v>
      </c>
      <c r="AC9" s="200" t="s">
        <v>162</v>
      </c>
      <c r="AD9" s="200" t="s">
        <v>163</v>
      </c>
      <c r="AE9" s="200" t="s">
        <v>164</v>
      </c>
      <c r="AF9" s="201" t="s">
        <v>165</v>
      </c>
      <c r="AG9" s="198" t="s">
        <v>159</v>
      </c>
      <c r="AH9" s="199" t="s">
        <v>160</v>
      </c>
      <c r="AI9" s="200" t="s">
        <v>161</v>
      </c>
      <c r="AJ9" s="202" t="s">
        <v>166</v>
      </c>
      <c r="AN9" s="195"/>
      <c r="AO9" s="195"/>
      <c r="AP9" s="195"/>
      <c r="AQ9" s="195"/>
      <c r="AR9" s="195"/>
      <c r="AS9" s="196"/>
      <c r="AT9" s="196"/>
      <c r="AU9" s="196"/>
      <c r="AV9" s="197"/>
      <c r="AW9" s="195"/>
    </row>
    <row r="10" spans="3:49" s="179" customFormat="1" ht="12">
      <c r="E10" s="200">
        <v>1</v>
      </c>
      <c r="F10" s="200">
        <f>+E10+1</f>
        <v>2</v>
      </c>
      <c r="G10" s="200">
        <f t="shared" ref="G10:AI10" si="0">+F10+1</f>
        <v>3</v>
      </c>
      <c r="H10" s="200">
        <f t="shared" si="0"/>
        <v>4</v>
      </c>
      <c r="I10" s="200">
        <f t="shared" si="0"/>
        <v>5</v>
      </c>
      <c r="J10" s="200">
        <f t="shared" si="0"/>
        <v>6</v>
      </c>
      <c r="K10" s="200">
        <f t="shared" si="0"/>
        <v>7</v>
      </c>
      <c r="L10" s="200">
        <f t="shared" si="0"/>
        <v>8</v>
      </c>
      <c r="M10" s="200">
        <f t="shared" si="0"/>
        <v>9</v>
      </c>
      <c r="N10" s="200">
        <f t="shared" si="0"/>
        <v>10</v>
      </c>
      <c r="O10" s="200">
        <f t="shared" si="0"/>
        <v>11</v>
      </c>
      <c r="P10" s="200">
        <f t="shared" si="0"/>
        <v>12</v>
      </c>
      <c r="Q10" s="200">
        <f t="shared" si="0"/>
        <v>13</v>
      </c>
      <c r="R10" s="200">
        <f t="shared" si="0"/>
        <v>14</v>
      </c>
      <c r="S10" s="200">
        <f t="shared" si="0"/>
        <v>15</v>
      </c>
      <c r="T10" s="200">
        <f t="shared" si="0"/>
        <v>16</v>
      </c>
      <c r="U10" s="200">
        <f t="shared" si="0"/>
        <v>17</v>
      </c>
      <c r="V10" s="200">
        <f t="shared" si="0"/>
        <v>18</v>
      </c>
      <c r="W10" s="200">
        <f t="shared" si="0"/>
        <v>19</v>
      </c>
      <c r="X10" s="200">
        <f t="shared" si="0"/>
        <v>20</v>
      </c>
      <c r="Y10" s="200">
        <f t="shared" si="0"/>
        <v>21</v>
      </c>
      <c r="Z10" s="200">
        <f t="shared" si="0"/>
        <v>22</v>
      </c>
      <c r="AA10" s="200">
        <f t="shared" si="0"/>
        <v>23</v>
      </c>
      <c r="AB10" s="200">
        <f t="shared" si="0"/>
        <v>24</v>
      </c>
      <c r="AC10" s="200">
        <f t="shared" si="0"/>
        <v>25</v>
      </c>
      <c r="AD10" s="200">
        <f t="shared" si="0"/>
        <v>26</v>
      </c>
      <c r="AE10" s="200">
        <f t="shared" si="0"/>
        <v>27</v>
      </c>
      <c r="AF10" s="200">
        <f t="shared" si="0"/>
        <v>28</v>
      </c>
      <c r="AG10" s="200">
        <f t="shared" si="0"/>
        <v>29</v>
      </c>
      <c r="AH10" s="200">
        <f t="shared" si="0"/>
        <v>30</v>
      </c>
      <c r="AI10" s="200">
        <f t="shared" si="0"/>
        <v>31</v>
      </c>
      <c r="AJ10" s="200"/>
      <c r="AK10" s="203"/>
      <c r="AN10" s="195"/>
      <c r="AO10" s="195"/>
      <c r="AP10" s="195"/>
      <c r="AQ10" s="195"/>
      <c r="AR10" s="195"/>
      <c r="AS10" s="196"/>
      <c r="AT10" s="196"/>
      <c r="AU10" s="196"/>
      <c r="AV10" s="197"/>
      <c r="AW10" s="195"/>
    </row>
    <row r="11" spans="3:49" s="204" customFormat="1">
      <c r="D11" s="205" t="s">
        <v>167</v>
      </c>
      <c r="E11" s="206">
        <v>28.949999999999996</v>
      </c>
      <c r="F11" s="206">
        <v>27.02</v>
      </c>
      <c r="G11" s="206">
        <v>39.934999999999995</v>
      </c>
      <c r="H11" s="206">
        <v>35.774999999999999</v>
      </c>
      <c r="I11" s="206">
        <v>65.64</v>
      </c>
      <c r="J11" s="206">
        <v>36.67</v>
      </c>
      <c r="K11" s="206">
        <v>0</v>
      </c>
      <c r="L11" s="206">
        <v>39.565000000000005</v>
      </c>
      <c r="M11" s="206">
        <v>57.784999999999997</v>
      </c>
      <c r="N11" s="206">
        <v>41.225000000000001</v>
      </c>
      <c r="O11" s="206">
        <v>42.204999999999991</v>
      </c>
      <c r="P11" s="206">
        <v>34.639999999999993</v>
      </c>
      <c r="Q11" s="206">
        <v>19.3</v>
      </c>
      <c r="R11" s="206">
        <v>0</v>
      </c>
      <c r="S11" s="206">
        <v>38.6</v>
      </c>
      <c r="T11" s="206">
        <v>27.02</v>
      </c>
      <c r="U11" s="206">
        <v>61.301000000000002</v>
      </c>
      <c r="V11" s="206">
        <v>55.69</v>
      </c>
      <c r="W11" s="206">
        <v>42.304999999999993</v>
      </c>
      <c r="X11" s="206">
        <v>19.3</v>
      </c>
      <c r="Y11" s="206">
        <v>0</v>
      </c>
      <c r="Z11" s="206">
        <v>26.055</v>
      </c>
      <c r="AA11" s="206">
        <v>53.946000000000005</v>
      </c>
      <c r="AB11" s="206">
        <v>46.926000000000002</v>
      </c>
      <c r="AC11" s="206">
        <v>40.274999999999999</v>
      </c>
      <c r="AD11" s="206">
        <v>33.449999999999996</v>
      </c>
      <c r="AE11" s="206">
        <v>19.3</v>
      </c>
      <c r="AF11" s="206">
        <v>0</v>
      </c>
      <c r="AG11" s="206">
        <v>38.6</v>
      </c>
      <c r="AH11" s="206">
        <v>49.72</v>
      </c>
      <c r="AI11" s="206">
        <v>35.749999999999993</v>
      </c>
      <c r="AJ11" s="207">
        <f>SUM(E11:AI11)</f>
        <v>1056.9480000000001</v>
      </c>
      <c r="AS11" s="208"/>
      <c r="AT11" s="208"/>
      <c r="AU11" s="208"/>
      <c r="AV11" s="209"/>
    </row>
    <row r="12" spans="3:49" s="204" customFormat="1">
      <c r="D12" s="205" t="s">
        <v>168</v>
      </c>
      <c r="E12" s="206">
        <v>28.949999999999996</v>
      </c>
      <c r="F12" s="206">
        <v>27.02</v>
      </c>
      <c r="G12" s="206">
        <v>33.774999999999999</v>
      </c>
      <c r="H12" s="206">
        <v>33.774999999999999</v>
      </c>
      <c r="I12" s="206">
        <v>57.899999999999991</v>
      </c>
      <c r="J12" s="206">
        <v>36.67</v>
      </c>
      <c r="K12" s="206">
        <v>0</v>
      </c>
      <c r="L12" s="206">
        <v>39.565000000000005</v>
      </c>
      <c r="M12" s="206">
        <v>51.144999999999996</v>
      </c>
      <c r="N12" s="206">
        <v>39.565000000000005</v>
      </c>
      <c r="O12" s="206">
        <v>35.704999999999991</v>
      </c>
      <c r="P12" s="206">
        <v>30.879999999999995</v>
      </c>
      <c r="Q12" s="206">
        <v>19.3</v>
      </c>
      <c r="R12" s="206">
        <v>0</v>
      </c>
      <c r="S12" s="206">
        <v>38.6</v>
      </c>
      <c r="T12" s="206">
        <v>27.02</v>
      </c>
      <c r="U12" s="206">
        <v>53.075000000000003</v>
      </c>
      <c r="V12" s="206">
        <v>46.32</v>
      </c>
      <c r="W12" s="206">
        <v>35.704999999999991</v>
      </c>
      <c r="X12" s="206">
        <v>19.3</v>
      </c>
      <c r="Y12" s="206">
        <v>0</v>
      </c>
      <c r="Z12" s="206">
        <v>26.055</v>
      </c>
      <c r="AA12" s="206">
        <v>48.250000000000007</v>
      </c>
      <c r="AB12" s="206">
        <v>38.6</v>
      </c>
      <c r="AC12" s="206">
        <v>33.774999999999999</v>
      </c>
      <c r="AD12" s="206">
        <v>28.949999999999996</v>
      </c>
      <c r="AE12" s="206">
        <v>19.3</v>
      </c>
      <c r="AF12" s="206">
        <v>0</v>
      </c>
      <c r="AG12" s="206">
        <v>38.6</v>
      </c>
      <c r="AH12" s="206">
        <v>46.32</v>
      </c>
      <c r="AI12" s="206">
        <v>30.879999999999995</v>
      </c>
      <c r="AJ12" s="207">
        <f>SUM(E12:AI12)</f>
        <v>965.00000000000011</v>
      </c>
      <c r="AS12" s="208"/>
      <c r="AT12" s="208"/>
      <c r="AU12" s="208"/>
      <c r="AV12" s="209"/>
    </row>
    <row r="14" spans="3:49" s="179" customFormat="1">
      <c r="C14" s="210"/>
      <c r="D14" s="211" t="s">
        <v>169</v>
      </c>
      <c r="E14" s="206">
        <v>9.6499999999999879</v>
      </c>
      <c r="F14" s="212">
        <v>0</v>
      </c>
      <c r="G14" s="212">
        <v>0</v>
      </c>
      <c r="H14" s="212">
        <v>0</v>
      </c>
      <c r="I14" s="212">
        <v>0</v>
      </c>
      <c r="J14" s="212">
        <v>0</v>
      </c>
      <c r="K14" s="212">
        <v>0</v>
      </c>
      <c r="L14" s="212">
        <v>0</v>
      </c>
      <c r="M14" s="212">
        <v>0</v>
      </c>
      <c r="N14" s="212">
        <v>0</v>
      </c>
      <c r="O14" s="212">
        <v>0</v>
      </c>
      <c r="P14" s="212">
        <v>0</v>
      </c>
      <c r="Q14" s="212">
        <v>0</v>
      </c>
      <c r="R14" s="212">
        <v>0</v>
      </c>
      <c r="S14" s="212">
        <v>0</v>
      </c>
      <c r="T14" s="213">
        <v>6.7549999999999928</v>
      </c>
      <c r="U14" s="213">
        <v>13.268749999999986</v>
      </c>
      <c r="V14" s="213">
        <v>11.579999999999988</v>
      </c>
      <c r="W14" s="213">
        <v>8.9262499999999889</v>
      </c>
      <c r="X14" s="213">
        <v>4.8249999999999948</v>
      </c>
      <c r="Y14" s="214">
        <v>0</v>
      </c>
      <c r="Z14" s="213">
        <v>6.5137499999999937</v>
      </c>
      <c r="AA14" s="215">
        <v>9.6499999999999897</v>
      </c>
      <c r="AB14" s="215">
        <v>7.7199999999999918</v>
      </c>
      <c r="AC14" s="215">
        <v>6.7549999999999919</v>
      </c>
      <c r="AD14" s="215">
        <v>5.7899999999999929</v>
      </c>
      <c r="AE14" s="215">
        <v>3.8599999999999959</v>
      </c>
      <c r="AF14" s="214">
        <v>0</v>
      </c>
      <c r="AG14" s="215">
        <v>7.7199999999999918</v>
      </c>
      <c r="AH14" s="213">
        <v>9.2639999999999905</v>
      </c>
      <c r="AI14" s="213">
        <v>6.1759999999999922</v>
      </c>
      <c r="AJ14" s="216">
        <f t="shared" ref="AJ14:AJ23" si="1">SUM(E14:AI14)</f>
        <v>118.45374999999986</v>
      </c>
      <c r="AS14" s="192"/>
      <c r="AT14" s="192"/>
      <c r="AU14" s="192"/>
      <c r="AV14" s="180"/>
    </row>
    <row r="15" spans="3:49" s="179" customFormat="1">
      <c r="C15" s="210"/>
      <c r="D15" s="211" t="s">
        <v>170</v>
      </c>
      <c r="E15" s="206">
        <v>14.474999999999982</v>
      </c>
      <c r="F15" s="212">
        <v>0</v>
      </c>
      <c r="G15" s="212">
        <v>0</v>
      </c>
      <c r="H15" s="212">
        <v>0</v>
      </c>
      <c r="I15" s="212">
        <v>0</v>
      </c>
      <c r="J15" s="212">
        <v>0</v>
      </c>
      <c r="K15" s="212">
        <v>0</v>
      </c>
      <c r="L15" s="212">
        <v>0</v>
      </c>
      <c r="M15" s="212">
        <v>0</v>
      </c>
      <c r="N15" s="212">
        <v>0</v>
      </c>
      <c r="O15" s="212">
        <v>0</v>
      </c>
      <c r="P15" s="212">
        <v>0</v>
      </c>
      <c r="Q15" s="212">
        <v>0</v>
      </c>
      <c r="R15" s="212">
        <v>0</v>
      </c>
      <c r="S15" s="212">
        <v>0</v>
      </c>
      <c r="T15" s="213">
        <v>10.13249999999999</v>
      </c>
      <c r="U15" s="213">
        <v>19.903124999999982</v>
      </c>
      <c r="V15" s="213">
        <v>17.369999999999983</v>
      </c>
      <c r="W15" s="213">
        <v>13.389374999999983</v>
      </c>
      <c r="X15" s="213">
        <v>7.2374999999999918</v>
      </c>
      <c r="Y15" s="214">
        <v>0</v>
      </c>
      <c r="Z15" s="213">
        <v>9.7706249999999901</v>
      </c>
      <c r="AA15" s="215">
        <v>14.474999999999984</v>
      </c>
      <c r="AB15" s="215">
        <v>11.579999999999988</v>
      </c>
      <c r="AC15" s="215">
        <v>10.132499999999988</v>
      </c>
      <c r="AD15" s="215">
        <v>8.6849999999999898</v>
      </c>
      <c r="AE15" s="215">
        <v>5.7899999999999938</v>
      </c>
      <c r="AF15" s="214">
        <v>0</v>
      </c>
      <c r="AG15" s="215">
        <v>11.579999999999988</v>
      </c>
      <c r="AH15" s="213">
        <v>13.895999999999987</v>
      </c>
      <c r="AI15" s="213">
        <v>9.2639999999999887</v>
      </c>
      <c r="AJ15" s="216">
        <f t="shared" si="1"/>
        <v>177.68062499999982</v>
      </c>
      <c r="AS15" s="192"/>
      <c r="AT15" s="192"/>
      <c r="AU15" s="192"/>
      <c r="AV15" s="180"/>
    </row>
    <row r="18" spans="3:48" s="179" customFormat="1">
      <c r="C18" s="210"/>
      <c r="D18" s="217" t="s">
        <v>171</v>
      </c>
      <c r="E18" s="206">
        <v>0</v>
      </c>
      <c r="F18" s="213">
        <v>5.4039999999999937</v>
      </c>
      <c r="G18" s="213">
        <v>6.7549999999999919</v>
      </c>
      <c r="H18" s="213">
        <v>6.7549999999999919</v>
      </c>
      <c r="I18" s="213">
        <v>11.579999999999986</v>
      </c>
      <c r="J18" s="213">
        <v>7.3339999999999916</v>
      </c>
      <c r="K18" s="214">
        <v>0</v>
      </c>
      <c r="L18" s="213">
        <v>7.9129999999999932</v>
      </c>
      <c r="M18" s="213">
        <v>10.228999999999989</v>
      </c>
      <c r="N18" s="213">
        <v>7.9129999999999932</v>
      </c>
      <c r="O18" s="213">
        <v>7.1409999999999902</v>
      </c>
      <c r="P18" s="213">
        <v>6.1759999999999922</v>
      </c>
      <c r="Q18" s="213">
        <v>3.8599999999999959</v>
      </c>
      <c r="R18" s="214">
        <v>0</v>
      </c>
      <c r="S18" s="213">
        <v>7.7199999999999918</v>
      </c>
      <c r="T18" s="214">
        <v>0</v>
      </c>
      <c r="U18" s="214">
        <v>0</v>
      </c>
      <c r="V18" s="214">
        <v>0</v>
      </c>
      <c r="W18" s="214">
        <v>0</v>
      </c>
      <c r="X18" s="214">
        <v>0</v>
      </c>
      <c r="Y18" s="214">
        <v>0</v>
      </c>
      <c r="Z18" s="214">
        <v>0</v>
      </c>
      <c r="AA18" s="213">
        <v>6.4333333333333274</v>
      </c>
      <c r="AB18" s="213">
        <v>5.1466666666666612</v>
      </c>
      <c r="AC18" s="213">
        <v>4.5033333333333285</v>
      </c>
      <c r="AD18" s="213">
        <v>3.8599999999999954</v>
      </c>
      <c r="AE18" s="213">
        <v>2.5733333333333306</v>
      </c>
      <c r="AF18" s="214">
        <v>0</v>
      </c>
      <c r="AG18" s="213">
        <v>5.1466666666666612</v>
      </c>
      <c r="AH18" s="213">
        <v>6.1759999999999939</v>
      </c>
      <c r="AI18" s="213">
        <v>4.1173333333333284</v>
      </c>
      <c r="AJ18" s="218">
        <f t="shared" si="1"/>
        <v>126.73666666666652</v>
      </c>
      <c r="AS18" s="192"/>
      <c r="AT18" s="192"/>
      <c r="AU18" s="192"/>
      <c r="AV18" s="180"/>
    </row>
    <row r="19" spans="3:48" s="179" customFormat="1">
      <c r="C19" s="210"/>
      <c r="D19" s="217" t="s">
        <v>172</v>
      </c>
      <c r="E19" s="206">
        <v>0</v>
      </c>
      <c r="F19" s="213">
        <v>8.105999999999991</v>
      </c>
      <c r="G19" s="213">
        <v>10.132499999999988</v>
      </c>
      <c r="H19" s="213">
        <v>10.132499999999988</v>
      </c>
      <c r="I19" s="213">
        <v>17.36999999999998</v>
      </c>
      <c r="J19" s="213">
        <v>11.000999999999987</v>
      </c>
      <c r="K19" s="214">
        <v>0</v>
      </c>
      <c r="L19" s="213">
        <v>11.86949999999999</v>
      </c>
      <c r="M19" s="213">
        <v>15.343499999999983</v>
      </c>
      <c r="N19" s="213">
        <v>11.86949999999999</v>
      </c>
      <c r="O19" s="213">
        <v>10.711499999999985</v>
      </c>
      <c r="P19" s="213">
        <v>9.2639999999999887</v>
      </c>
      <c r="Q19" s="213">
        <v>5.7899999999999938</v>
      </c>
      <c r="R19" s="214">
        <v>0</v>
      </c>
      <c r="S19" s="213">
        <v>11.579999999999988</v>
      </c>
      <c r="T19" s="214">
        <v>0</v>
      </c>
      <c r="U19" s="214">
        <v>0</v>
      </c>
      <c r="V19" s="214">
        <v>0</v>
      </c>
      <c r="W19" s="214">
        <v>0</v>
      </c>
      <c r="X19" s="214">
        <v>0</v>
      </c>
      <c r="Y19" s="214">
        <v>0</v>
      </c>
      <c r="Z19" s="214">
        <v>0</v>
      </c>
      <c r="AA19" s="213">
        <v>9.6499999999999915</v>
      </c>
      <c r="AB19" s="213">
        <v>7.7199999999999918</v>
      </c>
      <c r="AC19" s="213">
        <v>6.7549999999999928</v>
      </c>
      <c r="AD19" s="213">
        <v>5.7899999999999929</v>
      </c>
      <c r="AE19" s="213">
        <v>3.8599999999999959</v>
      </c>
      <c r="AF19" s="214">
        <v>0</v>
      </c>
      <c r="AG19" s="213">
        <v>7.7199999999999918</v>
      </c>
      <c r="AH19" s="213">
        <v>9.2639999999999905</v>
      </c>
      <c r="AI19" s="213">
        <v>6.1759999999999931</v>
      </c>
      <c r="AJ19" s="218">
        <f t="shared" si="1"/>
        <v>190.10499999999976</v>
      </c>
      <c r="AS19" s="192"/>
      <c r="AT19" s="192"/>
      <c r="AU19" s="192"/>
      <c r="AV19" s="180"/>
    </row>
    <row r="22" spans="3:48" s="179" customFormat="1">
      <c r="C22" s="210"/>
      <c r="D22" s="219" t="s">
        <v>173</v>
      </c>
      <c r="E22" s="206">
        <v>0</v>
      </c>
      <c r="F22" s="206">
        <v>3.6026666666666629</v>
      </c>
      <c r="G22" s="206">
        <v>4.5033333333333285</v>
      </c>
      <c r="H22" s="206">
        <v>4.5033333333333285</v>
      </c>
      <c r="I22" s="206">
        <v>7.7199999999999909</v>
      </c>
      <c r="J22" s="206">
        <v>4.8893333333333286</v>
      </c>
      <c r="K22" s="206">
        <v>0</v>
      </c>
      <c r="L22" s="206">
        <v>5.2753333333333288</v>
      </c>
      <c r="M22" s="206">
        <v>6.8193333333333257</v>
      </c>
      <c r="N22" s="206">
        <v>5.2753333333333288</v>
      </c>
      <c r="O22" s="206">
        <v>4.7606666666666611</v>
      </c>
      <c r="P22" s="206">
        <v>4.1173333333333284</v>
      </c>
      <c r="Q22" s="206">
        <v>2.5733333333333306</v>
      </c>
      <c r="R22" s="206">
        <v>0</v>
      </c>
      <c r="S22" s="206">
        <v>5.1466666666666612</v>
      </c>
      <c r="T22" s="206">
        <v>2.2516666666666643</v>
      </c>
      <c r="U22" s="206">
        <v>4.4229166666666622</v>
      </c>
      <c r="V22" s="206">
        <v>3.8599999999999959</v>
      </c>
      <c r="W22" s="206">
        <v>2.9754166666666628</v>
      </c>
      <c r="X22" s="206">
        <v>1.6083333333333316</v>
      </c>
      <c r="Y22" s="206">
        <v>0</v>
      </c>
      <c r="Z22" s="206">
        <v>2.1712499999999979</v>
      </c>
      <c r="AA22" s="206">
        <v>0</v>
      </c>
      <c r="AB22" s="206">
        <v>0</v>
      </c>
      <c r="AC22" s="206">
        <v>0</v>
      </c>
      <c r="AD22" s="206">
        <v>0</v>
      </c>
      <c r="AE22" s="206">
        <v>0</v>
      </c>
      <c r="AF22" s="206">
        <v>0</v>
      </c>
      <c r="AG22" s="206">
        <v>0</v>
      </c>
      <c r="AH22" s="206">
        <v>0</v>
      </c>
      <c r="AI22" s="206">
        <v>0</v>
      </c>
      <c r="AJ22" s="220">
        <f t="shared" si="1"/>
        <v>76.476249999999922</v>
      </c>
      <c r="AS22" s="192"/>
      <c r="AT22" s="192"/>
      <c r="AU22" s="192"/>
      <c r="AV22" s="180"/>
    </row>
    <row r="23" spans="3:48" s="179" customFormat="1">
      <c r="C23" s="210"/>
      <c r="D23" s="219" t="s">
        <v>174</v>
      </c>
      <c r="E23" s="206">
        <v>0</v>
      </c>
      <c r="F23" s="206">
        <v>5.4039999999999946</v>
      </c>
      <c r="G23" s="206">
        <v>6.7549999999999928</v>
      </c>
      <c r="H23" s="206">
        <v>6.7549999999999928</v>
      </c>
      <c r="I23" s="206">
        <v>11.579999999999986</v>
      </c>
      <c r="J23" s="206">
        <v>7.3339999999999925</v>
      </c>
      <c r="K23" s="206">
        <v>0</v>
      </c>
      <c r="L23" s="206">
        <v>7.9129999999999932</v>
      </c>
      <c r="M23" s="206">
        <v>10.228999999999989</v>
      </c>
      <c r="N23" s="206">
        <v>7.9129999999999932</v>
      </c>
      <c r="O23" s="206">
        <v>7.1409999999999911</v>
      </c>
      <c r="P23" s="206">
        <v>6.1759999999999931</v>
      </c>
      <c r="Q23" s="206">
        <v>3.8599999999999959</v>
      </c>
      <c r="R23" s="206">
        <v>0</v>
      </c>
      <c r="S23" s="206">
        <v>7.7199999999999918</v>
      </c>
      <c r="T23" s="206">
        <v>3.3774999999999964</v>
      </c>
      <c r="U23" s="206">
        <v>6.6343749999999932</v>
      </c>
      <c r="V23" s="206">
        <v>5.7899999999999938</v>
      </c>
      <c r="W23" s="206">
        <v>4.4631249999999945</v>
      </c>
      <c r="X23" s="206">
        <v>2.4124999999999974</v>
      </c>
      <c r="Y23" s="206">
        <v>0</v>
      </c>
      <c r="Z23" s="206">
        <v>3.2568749999999969</v>
      </c>
      <c r="AA23" s="206">
        <v>0</v>
      </c>
      <c r="AB23" s="206">
        <v>0</v>
      </c>
      <c r="AC23" s="206">
        <v>0</v>
      </c>
      <c r="AD23" s="206">
        <v>0</v>
      </c>
      <c r="AE23" s="206">
        <v>0</v>
      </c>
      <c r="AF23" s="206">
        <v>0</v>
      </c>
      <c r="AG23" s="206">
        <v>0</v>
      </c>
      <c r="AH23" s="206">
        <v>0</v>
      </c>
      <c r="AI23" s="206">
        <v>0</v>
      </c>
      <c r="AJ23" s="220">
        <f t="shared" si="1"/>
        <v>114.71437499999988</v>
      </c>
      <c r="AS23" s="192"/>
      <c r="AT23" s="192"/>
      <c r="AU23" s="192"/>
      <c r="AV23" s="180"/>
    </row>
  </sheetData>
  <mergeCells count="1">
    <mergeCell ref="E7:AI7"/>
  </mergeCells>
  <conditionalFormatting sqref="A6:D10 AL6:AL7 AL8:AX10 BA6:XFD10 AN6:AX7 AJ7:AJ8 AK6:AK10 AK14:XFD15 AK12:XFD12 E8:X8">
    <cfRule type="cellIs" dxfId="85" priority="86" operator="between">
      <formula>0</formula>
      <formula>0</formula>
    </cfRule>
  </conditionalFormatting>
  <conditionalFormatting sqref="Y8">
    <cfRule type="cellIs" dxfId="84" priority="85" operator="between">
      <formula>0</formula>
      <formula>0</formula>
    </cfRule>
  </conditionalFormatting>
  <conditionalFormatting sqref="Z8:AI8">
    <cfRule type="cellIs" dxfId="83" priority="84" operator="between">
      <formula>0</formula>
      <formula>0</formula>
    </cfRule>
  </conditionalFormatting>
  <conditionalFormatting sqref="AM6">
    <cfRule type="cellIs" dxfId="82" priority="83" operator="between">
      <formula>0</formula>
      <formula>0</formula>
    </cfRule>
  </conditionalFormatting>
  <conditionalFormatting sqref="AM7">
    <cfRule type="cellIs" dxfId="81" priority="82" operator="between">
      <formula>0</formula>
      <formula>0</formula>
    </cfRule>
  </conditionalFormatting>
  <conditionalFormatting sqref="F9:G9">
    <cfRule type="cellIs" dxfId="80" priority="80" operator="between">
      <formula>0</formula>
      <formula>0</formula>
    </cfRule>
  </conditionalFormatting>
  <conditionalFormatting sqref="E9:E10 F10:AJ10">
    <cfRule type="cellIs" dxfId="79" priority="81" operator="between">
      <formula>0</formula>
      <formula>0</formula>
    </cfRule>
  </conditionalFormatting>
  <conditionalFormatting sqref="I9">
    <cfRule type="cellIs" dxfId="78" priority="76" operator="between">
      <formula>0</formula>
      <formula>0</formula>
    </cfRule>
  </conditionalFormatting>
  <conditionalFormatting sqref="E9">
    <cfRule type="cellIs" dxfId="77" priority="75" operator="between">
      <formula>0</formula>
      <formula>0</formula>
    </cfRule>
  </conditionalFormatting>
  <conditionalFormatting sqref="J9">
    <cfRule type="cellIs" dxfId="76" priority="78" operator="between">
      <formula>0</formula>
      <formula>0</formula>
    </cfRule>
  </conditionalFormatting>
  <conditionalFormatting sqref="K9">
    <cfRule type="cellIs" dxfId="75" priority="77" operator="between">
      <formula>0</formula>
      <formula>0</formula>
    </cfRule>
  </conditionalFormatting>
  <conditionalFormatting sqref="F9">
    <cfRule type="cellIs" dxfId="74" priority="74" operator="between">
      <formula>0</formula>
      <formula>0</formula>
    </cfRule>
  </conditionalFormatting>
  <conditionalFormatting sqref="H9">
    <cfRule type="cellIs" dxfId="73" priority="73" operator="between">
      <formula>0</formula>
      <formula>0</formula>
    </cfRule>
  </conditionalFormatting>
  <conditionalFormatting sqref="H9">
    <cfRule type="cellIs" dxfId="72" priority="79" operator="between">
      <formula>0</formula>
      <formula>0</formula>
    </cfRule>
  </conditionalFormatting>
  <conditionalFormatting sqref="G9">
    <cfRule type="cellIs" dxfId="71" priority="69" operator="between">
      <formula>0</formula>
      <formula>0</formula>
    </cfRule>
  </conditionalFormatting>
  <conditionalFormatting sqref="J9">
    <cfRule type="cellIs" dxfId="70" priority="71" operator="between">
      <formula>0</formula>
      <formula>0</formula>
    </cfRule>
  </conditionalFormatting>
  <conditionalFormatting sqref="L9">
    <cfRule type="cellIs" dxfId="69" priority="68" operator="between">
      <formula>0</formula>
      <formula>0</formula>
    </cfRule>
  </conditionalFormatting>
  <conditionalFormatting sqref="I9">
    <cfRule type="cellIs" dxfId="68" priority="72" operator="between">
      <formula>0</formula>
      <formula>0</formula>
    </cfRule>
  </conditionalFormatting>
  <conditionalFormatting sqref="K9">
    <cfRule type="cellIs" dxfId="67" priority="70" operator="between">
      <formula>0</formula>
      <formula>0</formula>
    </cfRule>
  </conditionalFormatting>
  <conditionalFormatting sqref="L9">
    <cfRule type="cellIs" dxfId="66" priority="67" operator="between">
      <formula>0</formula>
      <formula>0</formula>
    </cfRule>
  </conditionalFormatting>
  <conditionalFormatting sqref="M9:N9">
    <cfRule type="cellIs" dxfId="65" priority="66" operator="between">
      <formula>0</formula>
      <formula>0</formula>
    </cfRule>
  </conditionalFormatting>
  <conditionalFormatting sqref="R9">
    <cfRule type="cellIs" dxfId="64" priority="63" operator="between">
      <formula>0</formula>
      <formula>0</formula>
    </cfRule>
  </conditionalFormatting>
  <conditionalFormatting sqref="O9">
    <cfRule type="cellIs" dxfId="63" priority="65" operator="between">
      <formula>0</formula>
      <formula>0</formula>
    </cfRule>
  </conditionalFormatting>
  <conditionalFormatting sqref="Q9">
    <cfRule type="cellIs" dxfId="62" priority="64" operator="between">
      <formula>0</formula>
      <formula>0</formula>
    </cfRule>
  </conditionalFormatting>
  <conditionalFormatting sqref="P9">
    <cfRule type="cellIs" dxfId="61" priority="62" operator="between">
      <formula>0</formula>
      <formula>0</formula>
    </cfRule>
  </conditionalFormatting>
  <conditionalFormatting sqref="Q9">
    <cfRule type="cellIs" dxfId="60" priority="58" operator="between">
      <formula>0</formula>
      <formula>0</formula>
    </cfRule>
  </conditionalFormatting>
  <conditionalFormatting sqref="P9">
    <cfRule type="cellIs" dxfId="59" priority="59" operator="between">
      <formula>0</formula>
      <formula>0</formula>
    </cfRule>
  </conditionalFormatting>
  <conditionalFormatting sqref="M9">
    <cfRule type="cellIs" dxfId="58" priority="61" operator="between">
      <formula>0</formula>
      <formula>0</formula>
    </cfRule>
  </conditionalFormatting>
  <conditionalFormatting sqref="O9">
    <cfRule type="cellIs" dxfId="57" priority="60" operator="between">
      <formula>0</formula>
      <formula>0</formula>
    </cfRule>
  </conditionalFormatting>
  <conditionalFormatting sqref="R9">
    <cfRule type="cellIs" dxfId="56" priority="57" operator="between">
      <formula>0</formula>
      <formula>0</formula>
    </cfRule>
  </conditionalFormatting>
  <conditionalFormatting sqref="N9">
    <cfRule type="cellIs" dxfId="55" priority="56" operator="between">
      <formula>0</formula>
      <formula>0</formula>
    </cfRule>
  </conditionalFormatting>
  <conditionalFormatting sqref="S9">
    <cfRule type="cellIs" dxfId="54" priority="55" operator="between">
      <formula>0</formula>
      <formula>0</formula>
    </cfRule>
  </conditionalFormatting>
  <conditionalFormatting sqref="S9">
    <cfRule type="cellIs" dxfId="53" priority="54" operator="between">
      <formula>0</formula>
      <formula>0</formula>
    </cfRule>
  </conditionalFormatting>
  <conditionalFormatting sqref="T9:U9">
    <cfRule type="cellIs" dxfId="52" priority="53" operator="between">
      <formula>0</formula>
      <formula>0</formula>
    </cfRule>
  </conditionalFormatting>
  <conditionalFormatting sqref="Y9">
    <cfRule type="cellIs" dxfId="51" priority="50" operator="between">
      <formula>0</formula>
      <formula>0</formula>
    </cfRule>
  </conditionalFormatting>
  <conditionalFormatting sqref="V9">
    <cfRule type="cellIs" dxfId="50" priority="52" operator="between">
      <formula>0</formula>
      <formula>0</formula>
    </cfRule>
  </conditionalFormatting>
  <conditionalFormatting sqref="X9">
    <cfRule type="cellIs" dxfId="49" priority="51" operator="between">
      <formula>0</formula>
      <formula>0</formula>
    </cfRule>
  </conditionalFormatting>
  <conditionalFormatting sqref="W9">
    <cfRule type="cellIs" dxfId="48" priority="49" operator="between">
      <formula>0</formula>
      <formula>0</formula>
    </cfRule>
  </conditionalFormatting>
  <conditionalFormatting sqref="X9">
    <cfRule type="cellIs" dxfId="47" priority="45" operator="between">
      <formula>0</formula>
      <formula>0</formula>
    </cfRule>
  </conditionalFormatting>
  <conditionalFormatting sqref="W9">
    <cfRule type="cellIs" dxfId="46" priority="46" operator="between">
      <formula>0</formula>
      <formula>0</formula>
    </cfRule>
  </conditionalFormatting>
  <conditionalFormatting sqref="T9">
    <cfRule type="cellIs" dxfId="45" priority="48" operator="between">
      <formula>0</formula>
      <formula>0</formula>
    </cfRule>
  </conditionalFormatting>
  <conditionalFormatting sqref="V9">
    <cfRule type="cellIs" dxfId="44" priority="47" operator="between">
      <formula>0</formula>
      <formula>0</formula>
    </cfRule>
  </conditionalFormatting>
  <conditionalFormatting sqref="Y9">
    <cfRule type="cellIs" dxfId="43" priority="44" operator="between">
      <formula>0</formula>
      <formula>0</formula>
    </cfRule>
  </conditionalFormatting>
  <conditionalFormatting sqref="U9">
    <cfRule type="cellIs" dxfId="42" priority="43" operator="between">
      <formula>0</formula>
      <formula>0</formula>
    </cfRule>
  </conditionalFormatting>
  <conditionalFormatting sqref="Z9">
    <cfRule type="cellIs" dxfId="41" priority="42" operator="between">
      <formula>0</formula>
      <formula>0</formula>
    </cfRule>
  </conditionalFormatting>
  <conditionalFormatting sqref="Z9">
    <cfRule type="cellIs" dxfId="40" priority="41" operator="between">
      <formula>0</formula>
      <formula>0</formula>
    </cfRule>
  </conditionalFormatting>
  <conditionalFormatting sqref="AA9:AB9">
    <cfRule type="cellIs" dxfId="39" priority="40" operator="between">
      <formula>0</formula>
      <formula>0</formula>
    </cfRule>
  </conditionalFormatting>
  <conditionalFormatting sqref="AF9">
    <cfRule type="cellIs" dxfId="38" priority="37" operator="between">
      <formula>0</formula>
      <formula>0</formula>
    </cfRule>
  </conditionalFormatting>
  <conditionalFormatting sqref="AC9">
    <cfRule type="cellIs" dxfId="37" priority="39" operator="between">
      <formula>0</formula>
      <formula>0</formula>
    </cfRule>
  </conditionalFormatting>
  <conditionalFormatting sqref="AE9">
    <cfRule type="cellIs" dxfId="36" priority="38" operator="between">
      <formula>0</formula>
      <formula>0</formula>
    </cfRule>
  </conditionalFormatting>
  <conditionalFormatting sqref="AD9">
    <cfRule type="cellIs" dxfId="35" priority="36" operator="between">
      <formula>0</formula>
      <formula>0</formula>
    </cfRule>
  </conditionalFormatting>
  <conditionalFormatting sqref="AE9">
    <cfRule type="cellIs" dxfId="34" priority="32" operator="between">
      <formula>0</formula>
      <formula>0</formula>
    </cfRule>
  </conditionalFormatting>
  <conditionalFormatting sqref="AD9">
    <cfRule type="cellIs" dxfId="33" priority="33" operator="between">
      <formula>0</formula>
      <formula>0</formula>
    </cfRule>
  </conditionalFormatting>
  <conditionalFormatting sqref="AA9">
    <cfRule type="cellIs" dxfId="32" priority="35" operator="between">
      <formula>0</formula>
      <formula>0</formula>
    </cfRule>
  </conditionalFormatting>
  <conditionalFormatting sqref="AC9">
    <cfRule type="cellIs" dxfId="31" priority="34" operator="between">
      <formula>0</formula>
      <formula>0</formula>
    </cfRule>
  </conditionalFormatting>
  <conditionalFormatting sqref="AF9">
    <cfRule type="cellIs" dxfId="30" priority="31" operator="between">
      <formula>0</formula>
      <formula>0</formula>
    </cfRule>
  </conditionalFormatting>
  <conditionalFormatting sqref="AB9">
    <cfRule type="cellIs" dxfId="29" priority="30" operator="between">
      <formula>0</formula>
      <formula>0</formula>
    </cfRule>
  </conditionalFormatting>
  <conditionalFormatting sqref="AG9">
    <cfRule type="cellIs" dxfId="28" priority="29" operator="between">
      <formula>0</formula>
      <formula>0</formula>
    </cfRule>
  </conditionalFormatting>
  <conditionalFormatting sqref="AG9">
    <cfRule type="cellIs" dxfId="27" priority="28" operator="between">
      <formula>0</formula>
      <formula>0</formula>
    </cfRule>
  </conditionalFormatting>
  <conditionalFormatting sqref="AI9">
    <cfRule type="cellIs" dxfId="26" priority="25" operator="between">
      <formula>0</formula>
      <formula>0</formula>
    </cfRule>
  </conditionalFormatting>
  <conditionalFormatting sqref="AJ9">
    <cfRule type="cellIs" dxfId="25" priority="24" operator="between">
      <formula>0</formula>
      <formula>0</formula>
    </cfRule>
  </conditionalFormatting>
  <conditionalFormatting sqref="AH9:AI9">
    <cfRule type="cellIs" dxfId="24" priority="27" operator="between">
      <formula>0</formula>
      <formula>0</formula>
    </cfRule>
  </conditionalFormatting>
  <conditionalFormatting sqref="AH9">
    <cfRule type="cellIs" dxfId="23" priority="26" operator="between">
      <formula>0</formula>
      <formula>0</formula>
    </cfRule>
  </conditionalFormatting>
  <conditionalFormatting sqref="A14:C15">
    <cfRule type="cellIs" dxfId="22" priority="23" operator="between">
      <formula>0</formula>
      <formula>0</formula>
    </cfRule>
  </conditionalFormatting>
  <conditionalFormatting sqref="D14:D15">
    <cfRule type="cellIs" dxfId="21" priority="21" operator="between">
      <formula>0</formula>
      <formula>0</formula>
    </cfRule>
  </conditionalFormatting>
  <conditionalFormatting sqref="E14:E15">
    <cfRule type="cellIs" dxfId="20" priority="22" operator="between">
      <formula>0</formula>
      <formula>0</formula>
    </cfRule>
  </conditionalFormatting>
  <conditionalFormatting sqref="AJ14:AJ15">
    <cfRule type="cellIs" dxfId="19" priority="20" operator="between">
      <formula>0</formula>
      <formula>0</formula>
    </cfRule>
  </conditionalFormatting>
  <conditionalFormatting sqref="A18:C19 AK18:XFD19">
    <cfRule type="cellIs" dxfId="18" priority="19" operator="between">
      <formula>0</formula>
      <formula>0</formula>
    </cfRule>
  </conditionalFormatting>
  <conditionalFormatting sqref="D18:D19">
    <cfRule type="cellIs" dxfId="17" priority="18" operator="between">
      <formula>0</formula>
      <formula>0</formula>
    </cfRule>
  </conditionalFormatting>
  <conditionalFormatting sqref="E18">
    <cfRule type="cellIs" dxfId="16" priority="17" operator="between">
      <formula>0</formula>
      <formula>0</formula>
    </cfRule>
  </conditionalFormatting>
  <conditionalFormatting sqref="AJ18:AJ19">
    <cfRule type="cellIs" dxfId="15" priority="16" operator="between">
      <formula>0</formula>
      <formula>0</formula>
    </cfRule>
  </conditionalFormatting>
  <conditionalFormatting sqref="E19">
    <cfRule type="cellIs" dxfId="14" priority="15" operator="between">
      <formula>0</formula>
      <formula>0</formula>
    </cfRule>
  </conditionalFormatting>
  <conditionalFormatting sqref="A22:C22 AK22:XFD22">
    <cfRule type="cellIs" dxfId="13" priority="14" operator="between">
      <formula>0</formula>
      <formula>0</formula>
    </cfRule>
  </conditionalFormatting>
  <conditionalFormatting sqref="AJ22:AJ23">
    <cfRule type="cellIs" dxfId="12" priority="13" operator="between">
      <formula>0</formula>
      <formula>0</formula>
    </cfRule>
  </conditionalFormatting>
  <conditionalFormatting sqref="E22:AI22">
    <cfRule type="cellIs" dxfId="11" priority="12" operator="between">
      <formula>0</formula>
      <formula>0</formula>
    </cfRule>
  </conditionalFormatting>
  <conditionalFormatting sqref="D22">
    <cfRule type="cellIs" dxfId="10" priority="11" operator="between">
      <formula>0</formula>
      <formula>0</formula>
    </cfRule>
  </conditionalFormatting>
  <conditionalFormatting sqref="A23:C23 AK23:XFD23">
    <cfRule type="cellIs" dxfId="9" priority="10" operator="between">
      <formula>0</formula>
      <formula>0</formula>
    </cfRule>
  </conditionalFormatting>
  <conditionalFormatting sqref="E23:AI23">
    <cfRule type="cellIs" dxfId="8" priority="9" operator="between">
      <formula>0</formula>
      <formula>0</formula>
    </cfRule>
  </conditionalFormatting>
  <conditionalFormatting sqref="D23">
    <cfRule type="cellIs" dxfId="7" priority="8" operator="between">
      <formula>0</formula>
      <formula>0</formula>
    </cfRule>
  </conditionalFormatting>
  <conditionalFormatting sqref="A12:D12">
    <cfRule type="cellIs" dxfId="6" priority="7" operator="between">
      <formula>0</formula>
      <formula>0</formula>
    </cfRule>
  </conditionalFormatting>
  <conditionalFormatting sqref="AJ12">
    <cfRule type="cellIs" dxfId="5" priority="6" operator="between">
      <formula>0</formula>
      <formula>0</formula>
    </cfRule>
  </conditionalFormatting>
  <conditionalFormatting sqref="E12:AI12">
    <cfRule type="cellIs" dxfId="4" priority="5" operator="between">
      <formula>0</formula>
      <formula>0</formula>
    </cfRule>
  </conditionalFormatting>
  <conditionalFormatting sqref="AK11:XFD11">
    <cfRule type="cellIs" dxfId="3" priority="4" operator="between">
      <formula>0</formula>
      <formula>0</formula>
    </cfRule>
  </conditionalFormatting>
  <conditionalFormatting sqref="A11:D11">
    <cfRule type="cellIs" dxfId="2" priority="3" operator="between">
      <formula>0</formula>
      <formula>0</formula>
    </cfRule>
  </conditionalFormatting>
  <conditionalFormatting sqref="AJ11">
    <cfRule type="cellIs" dxfId="1" priority="2" operator="between">
      <formula>0</formula>
      <formula>0</formula>
    </cfRule>
  </conditionalFormatting>
  <conditionalFormatting sqref="E11:AI11">
    <cfRule type="cellIs" dxfId="0" priority="1" operator="between">
      <formula>0</formula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WJ69"/>
  <sheetViews>
    <sheetView showGridLines="0" zoomScale="64" zoomScaleNormal="64" workbookViewId="0">
      <pane xSplit="1" ySplit="7" topLeftCell="B8" activePane="bottomRight" state="frozen"/>
      <selection activeCell="T37" sqref="T37"/>
      <selection pane="topRight" activeCell="T37" sqref="T37"/>
      <selection pane="bottomLeft" activeCell="T37" sqref="T37"/>
      <selection pane="bottomRight" activeCell="B2" sqref="B2:O2"/>
    </sheetView>
  </sheetViews>
  <sheetFormatPr baseColWidth="10" defaultRowHeight="15" outlineLevelCol="4"/>
  <cols>
    <col min="1" max="1" width="15.140625" style="12" customWidth="1"/>
    <col min="2" max="2" width="12.42578125" style="26" bestFit="1" customWidth="1"/>
    <col min="3" max="3" width="11.28515625" style="24" customWidth="1"/>
    <col min="4" max="4" width="11.140625" style="12" customWidth="1"/>
    <col min="5" max="5" width="11.42578125" style="24" customWidth="1"/>
    <col min="6" max="6" width="11.7109375" style="12" customWidth="1"/>
    <col min="7" max="7" width="11" style="12" customWidth="1"/>
    <col min="8" max="8" width="9.85546875" style="12" customWidth="1"/>
    <col min="9" max="9" width="11.7109375" style="24" customWidth="1"/>
    <col min="10" max="10" width="9.85546875" style="12" customWidth="1"/>
    <col min="11" max="11" width="11.140625" style="12" customWidth="1"/>
    <col min="12" max="12" width="10.85546875" style="12" customWidth="1"/>
    <col min="13" max="13" width="12.7109375" style="12" customWidth="1"/>
    <col min="14" max="14" width="11.140625" style="12" customWidth="1"/>
    <col min="15" max="15" width="13" style="12" bestFit="1" customWidth="1"/>
    <col min="16" max="16" width="6.140625" style="9" customWidth="1"/>
    <col min="17" max="18" width="12.5703125" style="9" customWidth="1"/>
    <col min="19" max="19" width="6.28515625" style="9" customWidth="1"/>
    <col min="20" max="20" width="12" style="10" customWidth="1"/>
    <col min="21" max="21" width="12.42578125" style="10" bestFit="1" customWidth="1"/>
    <col min="22" max="22" width="10.5703125" style="10" customWidth="1"/>
    <col min="23" max="23" width="5.42578125" style="10" customWidth="1"/>
    <col min="24" max="24" width="11.140625" style="10" customWidth="1"/>
    <col min="25" max="26" width="12.7109375" style="10" customWidth="1"/>
    <col min="27" max="27" width="11.28515625" style="10" customWidth="1"/>
    <col min="28" max="29" width="12.7109375" style="10" customWidth="1"/>
    <col min="30" max="30" width="3.28515625" style="10" customWidth="1"/>
    <col min="31" max="32" width="12.7109375" style="10" hidden="1" customWidth="1"/>
    <col min="33" max="48" width="12.7109375" style="10" customWidth="1"/>
    <col min="49" max="209" width="11.42578125" style="10"/>
    <col min="210" max="210" width="25.7109375" style="10" customWidth="1"/>
    <col min="211" max="213" width="12.7109375" style="10" customWidth="1"/>
    <col min="214" max="215" width="11.42578125" style="10" customWidth="1"/>
    <col min="216" max="216" width="12.7109375" style="10" customWidth="1"/>
    <col min="217" max="221" width="11.42578125" style="10" customWidth="1"/>
    <col min="222" max="224" width="12.7109375" style="10" customWidth="1"/>
    <col min="225" max="225" width="17.140625" style="10" customWidth="1"/>
    <col min="226" max="228" width="12.7109375" style="10" customWidth="1"/>
    <col min="229" max="230" width="11.42578125" style="10" customWidth="1"/>
    <col min="231" max="231" width="12.7109375" style="10" customWidth="1"/>
    <col min="232" max="232" width="11.42578125" style="10" customWidth="1"/>
    <col min="233" max="237" width="12.7109375" style="10" customWidth="1"/>
    <col min="238" max="238" width="11.42578125" style="10" customWidth="1"/>
    <col min="239" max="246" width="12.7109375" style="10" customWidth="1"/>
    <col min="247" max="248" width="11.42578125" style="10" customWidth="1"/>
    <col min="249" max="258" width="12.7109375" style="10" customWidth="1"/>
    <col min="259" max="260" width="11.42578125" style="10" customWidth="1"/>
    <col min="261" max="269" width="12.7109375" style="10" customWidth="1"/>
    <col min="270" max="270" width="14.85546875" style="10" customWidth="1"/>
    <col min="271" max="271" width="17.85546875" style="10" customWidth="1"/>
    <col min="272" max="272" width="17.28515625" style="10" customWidth="1"/>
    <col min="273" max="304" width="12.7109375" style="10" customWidth="1"/>
    <col min="305" max="465" width="11.42578125" style="10"/>
    <col min="466" max="466" width="25.7109375" style="10" customWidth="1"/>
    <col min="467" max="469" width="12.7109375" style="10" customWidth="1"/>
    <col min="470" max="471" width="11.42578125" style="10" customWidth="1"/>
    <col min="472" max="472" width="12.7109375" style="10" customWidth="1"/>
    <col min="473" max="477" width="11.42578125" style="10" customWidth="1"/>
    <col min="478" max="480" width="12.7109375" style="10" customWidth="1"/>
    <col min="481" max="481" width="17.140625" style="10" customWidth="1"/>
    <col min="482" max="484" width="12.7109375" style="10" customWidth="1"/>
    <col min="485" max="486" width="11.42578125" style="10" customWidth="1"/>
    <col min="487" max="487" width="12.7109375" style="10" customWidth="1"/>
    <col min="488" max="488" width="11.42578125" style="10" customWidth="1"/>
    <col min="489" max="493" width="12.7109375" style="10" customWidth="1"/>
    <col min="494" max="494" width="11.42578125" style="10" customWidth="1"/>
    <col min="495" max="502" width="12.7109375" style="10" customWidth="1"/>
    <col min="503" max="504" width="11.42578125" style="10" customWidth="1"/>
    <col min="505" max="514" width="12.7109375" style="10" customWidth="1"/>
    <col min="515" max="516" width="11.42578125" style="10" customWidth="1"/>
    <col min="517" max="525" width="12.7109375" style="10" customWidth="1"/>
    <col min="526" max="526" width="14.85546875" style="10" customWidth="1"/>
    <col min="527" max="527" width="17.85546875" style="10" customWidth="1"/>
    <col min="528" max="528" width="17.28515625" style="10" customWidth="1"/>
    <col min="529" max="560" width="12.7109375" style="10" customWidth="1"/>
    <col min="561" max="721" width="11.42578125" style="10"/>
    <col min="722" max="722" width="25.7109375" style="10" customWidth="1"/>
    <col min="723" max="725" width="12.7109375" style="10" customWidth="1"/>
    <col min="726" max="727" width="11.42578125" style="10" customWidth="1"/>
    <col min="728" max="728" width="12.7109375" style="10" customWidth="1"/>
    <col min="729" max="733" width="11.42578125" style="10" customWidth="1"/>
    <col min="734" max="736" width="12.7109375" style="10" customWidth="1"/>
    <col min="737" max="737" width="17.140625" style="10" customWidth="1"/>
    <col min="738" max="740" width="12.7109375" style="10" customWidth="1"/>
    <col min="741" max="742" width="11.42578125" style="10" customWidth="1"/>
    <col min="743" max="743" width="12.7109375" style="10" customWidth="1"/>
    <col min="744" max="744" width="11.42578125" style="10" customWidth="1"/>
    <col min="745" max="749" width="12.7109375" style="10" customWidth="1"/>
    <col min="750" max="750" width="11.42578125" style="10" customWidth="1"/>
    <col min="751" max="758" width="12.7109375" style="10" customWidth="1"/>
    <col min="759" max="760" width="11.42578125" style="10" customWidth="1"/>
    <col min="761" max="770" width="12.7109375" style="10" customWidth="1"/>
    <col min="771" max="772" width="11.42578125" style="10" customWidth="1"/>
    <col min="773" max="781" width="12.7109375" style="10" customWidth="1"/>
    <col min="782" max="782" width="14.85546875" style="10" customWidth="1"/>
    <col min="783" max="783" width="17.85546875" style="10" customWidth="1"/>
    <col min="784" max="784" width="17.28515625" style="10" customWidth="1"/>
    <col min="785" max="816" width="12.7109375" style="10" customWidth="1"/>
    <col min="817" max="977" width="11.42578125" style="10"/>
    <col min="978" max="978" width="25.7109375" style="10" customWidth="1"/>
    <col min="979" max="981" width="12.7109375" style="10" customWidth="1"/>
    <col min="982" max="983" width="11.42578125" style="10" customWidth="1"/>
    <col min="984" max="984" width="12.7109375" style="10" customWidth="1"/>
    <col min="985" max="989" width="11.42578125" style="10" customWidth="1"/>
    <col min="990" max="992" width="12.7109375" style="10" customWidth="1"/>
    <col min="993" max="993" width="17.140625" style="10" customWidth="1"/>
    <col min="994" max="996" width="12.7109375" style="10" customWidth="1"/>
    <col min="997" max="998" width="11.42578125" style="10" customWidth="1"/>
    <col min="999" max="999" width="12.7109375" style="10" customWidth="1"/>
    <col min="1000" max="1000" width="11.42578125" style="10" customWidth="1"/>
    <col min="1001" max="1005" width="12.7109375" style="10" customWidth="1"/>
    <col min="1006" max="1006" width="11.42578125" style="10" customWidth="1"/>
    <col min="1007" max="1014" width="12.7109375" style="10" customWidth="1"/>
    <col min="1015" max="1016" width="11.42578125" style="10" customWidth="1"/>
    <col min="1017" max="1026" width="12.7109375" style="10" customWidth="1"/>
    <col min="1027" max="1028" width="11.42578125" style="10" customWidth="1"/>
    <col min="1029" max="1037" width="12.7109375" style="10" customWidth="1"/>
    <col min="1038" max="1038" width="14.85546875" style="10" customWidth="1"/>
    <col min="1039" max="1039" width="17.85546875" style="10" customWidth="1"/>
    <col min="1040" max="1040" width="17.28515625" style="10" customWidth="1"/>
    <col min="1041" max="1072" width="12.7109375" style="10" customWidth="1"/>
    <col min="1073" max="1233" width="11.42578125" style="10"/>
    <col min="1234" max="1234" width="25.7109375" style="10" customWidth="1"/>
    <col min="1235" max="1237" width="12.7109375" style="10" customWidth="1"/>
    <col min="1238" max="1239" width="11.42578125" style="10" customWidth="1"/>
    <col min="1240" max="1240" width="12.7109375" style="10" customWidth="1"/>
    <col min="1241" max="1245" width="11.42578125" style="10" customWidth="1"/>
    <col min="1246" max="1248" width="12.7109375" style="10" customWidth="1"/>
    <col min="1249" max="1249" width="17.140625" style="10" customWidth="1"/>
    <col min="1250" max="1252" width="12.7109375" style="10" customWidth="1"/>
    <col min="1253" max="1254" width="11.42578125" style="10" customWidth="1"/>
    <col min="1255" max="1255" width="12.7109375" style="10" customWidth="1"/>
    <col min="1256" max="1256" width="11.42578125" style="10" customWidth="1"/>
    <col min="1257" max="1261" width="12.7109375" style="10" customWidth="1"/>
    <col min="1262" max="1262" width="11.42578125" style="10" customWidth="1"/>
    <col min="1263" max="1270" width="12.7109375" style="10" customWidth="1"/>
    <col min="1271" max="1272" width="11.42578125" style="10" customWidth="1"/>
    <col min="1273" max="1282" width="12.7109375" style="10" customWidth="1"/>
    <col min="1283" max="1284" width="11.42578125" style="10" customWidth="1"/>
    <col min="1285" max="1293" width="12.7109375" style="10" customWidth="1"/>
    <col min="1294" max="1294" width="14.85546875" style="10" customWidth="1"/>
    <col min="1295" max="1295" width="17.85546875" style="10" customWidth="1"/>
    <col min="1296" max="1296" width="17.28515625" style="10" customWidth="1"/>
    <col min="1297" max="1328" width="12.7109375" style="10" customWidth="1"/>
    <col min="1329" max="1489" width="11.42578125" style="10"/>
    <col min="1490" max="1490" width="25.7109375" style="10" customWidth="1"/>
    <col min="1491" max="1493" width="12.7109375" style="10" customWidth="1"/>
    <col min="1494" max="1495" width="11.42578125" style="10" customWidth="1"/>
    <col min="1496" max="1496" width="12.7109375" style="10" customWidth="1"/>
    <col min="1497" max="1501" width="11.42578125" style="10" customWidth="1"/>
    <col min="1502" max="1504" width="12.7109375" style="10" customWidth="1"/>
    <col min="1505" max="1505" width="17.140625" style="10" customWidth="1"/>
    <col min="1506" max="1508" width="12.7109375" style="10" customWidth="1"/>
    <col min="1509" max="1510" width="11.42578125" style="10" customWidth="1"/>
    <col min="1511" max="1511" width="12.7109375" style="10" customWidth="1"/>
    <col min="1512" max="1512" width="11.42578125" style="10" customWidth="1"/>
    <col min="1513" max="1517" width="12.7109375" style="10" customWidth="1"/>
    <col min="1518" max="1518" width="11.42578125" style="10" customWidth="1"/>
    <col min="1519" max="1526" width="12.7109375" style="10" customWidth="1"/>
    <col min="1527" max="1528" width="11.42578125" style="10" customWidth="1"/>
    <col min="1529" max="1538" width="12.7109375" style="10" customWidth="1"/>
    <col min="1539" max="1540" width="11.42578125" style="10" customWidth="1"/>
    <col min="1541" max="1549" width="12.7109375" style="10" customWidth="1"/>
    <col min="1550" max="1550" width="14.85546875" style="10" customWidth="1"/>
    <col min="1551" max="1551" width="17.85546875" style="10" customWidth="1"/>
    <col min="1552" max="1552" width="17.28515625" style="10" customWidth="1"/>
    <col min="1553" max="1584" width="12.7109375" style="10" customWidth="1"/>
    <col min="1585" max="1745" width="11.42578125" style="10"/>
    <col min="1746" max="1746" width="25.7109375" style="10" customWidth="1"/>
    <col min="1747" max="1749" width="12.7109375" style="10" customWidth="1"/>
    <col min="1750" max="1751" width="11.42578125" style="10" customWidth="1"/>
    <col min="1752" max="1752" width="12.7109375" style="10" customWidth="1"/>
    <col min="1753" max="1757" width="11.42578125" style="10" customWidth="1"/>
    <col min="1758" max="1760" width="12.7109375" style="10" customWidth="1"/>
    <col min="1761" max="1761" width="17.140625" style="10" customWidth="1"/>
    <col min="1762" max="1764" width="12.7109375" style="10" customWidth="1"/>
    <col min="1765" max="1766" width="11.42578125" style="10" customWidth="1"/>
    <col min="1767" max="1767" width="12.7109375" style="10" customWidth="1"/>
    <col min="1768" max="1768" width="11.42578125" style="10" customWidth="1"/>
    <col min="1769" max="1773" width="12.7109375" style="10" customWidth="1"/>
    <col min="1774" max="1774" width="11.42578125" style="10" customWidth="1"/>
    <col min="1775" max="1782" width="12.7109375" style="10" customWidth="1"/>
    <col min="1783" max="1784" width="11.42578125" style="10" customWidth="1"/>
    <col min="1785" max="1794" width="12.7109375" style="10" customWidth="1"/>
    <col min="1795" max="1796" width="11.42578125" style="10" customWidth="1"/>
    <col min="1797" max="1805" width="12.7109375" style="10" customWidth="1"/>
    <col min="1806" max="1806" width="14.85546875" style="10" customWidth="1"/>
    <col min="1807" max="1807" width="17.85546875" style="10" customWidth="1"/>
    <col min="1808" max="1808" width="17.28515625" style="10" customWidth="1"/>
    <col min="1809" max="1840" width="12.7109375" style="10" customWidth="1"/>
    <col min="1841" max="2001" width="11.42578125" style="10"/>
    <col min="2002" max="2002" width="25.7109375" style="10" customWidth="1"/>
    <col min="2003" max="2005" width="12.7109375" style="10" customWidth="1"/>
    <col min="2006" max="2007" width="11.42578125" style="10" customWidth="1"/>
    <col min="2008" max="2008" width="12.7109375" style="10" customWidth="1"/>
    <col min="2009" max="2013" width="11.42578125" style="10" customWidth="1"/>
    <col min="2014" max="2016" width="12.7109375" style="10" customWidth="1"/>
    <col min="2017" max="2017" width="17.140625" style="10" customWidth="1"/>
    <col min="2018" max="2020" width="12.7109375" style="10" customWidth="1"/>
    <col min="2021" max="2022" width="11.42578125" style="10" customWidth="1"/>
    <col min="2023" max="2023" width="12.7109375" style="10" customWidth="1"/>
    <col min="2024" max="2024" width="11.42578125" style="10" customWidth="1"/>
    <col min="2025" max="2029" width="12.7109375" style="10" customWidth="1"/>
    <col min="2030" max="2030" width="11.42578125" style="10" customWidth="1"/>
    <col min="2031" max="2038" width="12.7109375" style="10" customWidth="1"/>
    <col min="2039" max="2040" width="11.42578125" style="10" customWidth="1"/>
    <col min="2041" max="2050" width="12.7109375" style="10" customWidth="1"/>
    <col min="2051" max="2052" width="11.42578125" style="10" customWidth="1"/>
    <col min="2053" max="2061" width="12.7109375" style="10" customWidth="1"/>
    <col min="2062" max="2062" width="14.85546875" style="10" customWidth="1"/>
    <col min="2063" max="2063" width="17.85546875" style="10" customWidth="1"/>
    <col min="2064" max="2064" width="17.28515625" style="10" customWidth="1"/>
    <col min="2065" max="2096" width="12.7109375" style="10" customWidth="1"/>
    <col min="2097" max="2257" width="11.42578125" style="10"/>
    <col min="2258" max="2258" width="25.7109375" style="10" customWidth="1"/>
    <col min="2259" max="2261" width="12.7109375" style="10" customWidth="1"/>
    <col min="2262" max="2263" width="11.42578125" style="10" customWidth="1"/>
    <col min="2264" max="2264" width="12.7109375" style="10" customWidth="1"/>
    <col min="2265" max="2269" width="11.42578125" style="10" customWidth="1"/>
    <col min="2270" max="2272" width="12.7109375" style="10" customWidth="1"/>
    <col min="2273" max="2273" width="17.140625" style="10" customWidth="1"/>
    <col min="2274" max="2276" width="12.7109375" style="10" customWidth="1"/>
    <col min="2277" max="2278" width="11.42578125" style="10" customWidth="1"/>
    <col min="2279" max="2279" width="12.7109375" style="10" customWidth="1"/>
    <col min="2280" max="2280" width="11.42578125" style="10" customWidth="1"/>
    <col min="2281" max="2285" width="12.7109375" style="10" customWidth="1"/>
    <col min="2286" max="2286" width="11.42578125" style="10" customWidth="1"/>
    <col min="2287" max="2294" width="12.7109375" style="10" customWidth="1"/>
    <col min="2295" max="2296" width="11.42578125" style="10" customWidth="1"/>
    <col min="2297" max="2306" width="12.7109375" style="10" customWidth="1"/>
    <col min="2307" max="2308" width="11.42578125" style="10" customWidth="1"/>
    <col min="2309" max="2317" width="12.7109375" style="10" customWidth="1"/>
    <col min="2318" max="2318" width="14.85546875" style="10" customWidth="1"/>
    <col min="2319" max="2319" width="17.85546875" style="10" customWidth="1"/>
    <col min="2320" max="2320" width="17.28515625" style="10" customWidth="1"/>
    <col min="2321" max="2352" width="12.7109375" style="10" customWidth="1"/>
    <col min="2353" max="2513" width="11.42578125" style="10"/>
    <col min="2514" max="2514" width="25.7109375" style="10" customWidth="1"/>
    <col min="2515" max="2517" width="12.7109375" style="10" customWidth="1"/>
    <col min="2518" max="2519" width="11.42578125" style="10" customWidth="1"/>
    <col min="2520" max="2520" width="12.7109375" style="10" customWidth="1"/>
    <col min="2521" max="2525" width="11.42578125" style="10" customWidth="1"/>
    <col min="2526" max="2528" width="12.7109375" style="10" customWidth="1"/>
    <col min="2529" max="2529" width="17.140625" style="10" customWidth="1"/>
    <col min="2530" max="2532" width="12.7109375" style="10" customWidth="1"/>
    <col min="2533" max="2534" width="11.42578125" style="10" customWidth="1"/>
    <col min="2535" max="2535" width="12.7109375" style="10" customWidth="1"/>
    <col min="2536" max="2536" width="11.42578125" style="10" customWidth="1"/>
    <col min="2537" max="2541" width="12.7109375" style="10" customWidth="1"/>
    <col min="2542" max="2542" width="11.42578125" style="10" customWidth="1"/>
    <col min="2543" max="2550" width="12.7109375" style="10" customWidth="1"/>
    <col min="2551" max="2552" width="11.42578125" style="10" customWidth="1"/>
    <col min="2553" max="2562" width="12.7109375" style="10" customWidth="1"/>
    <col min="2563" max="2564" width="11.42578125" style="10" customWidth="1"/>
    <col min="2565" max="2573" width="12.7109375" style="10" customWidth="1"/>
    <col min="2574" max="2574" width="14.85546875" style="10" customWidth="1"/>
    <col min="2575" max="2575" width="17.85546875" style="10" customWidth="1"/>
    <col min="2576" max="2576" width="17.28515625" style="10" customWidth="1"/>
    <col min="2577" max="2608" width="12.7109375" style="10" customWidth="1"/>
    <col min="2609" max="2769" width="11.42578125" style="10"/>
    <col min="2770" max="2770" width="25.7109375" style="10" customWidth="1"/>
    <col min="2771" max="2773" width="12.7109375" style="10" customWidth="1"/>
    <col min="2774" max="2775" width="11.42578125" style="10" customWidth="1"/>
    <col min="2776" max="2776" width="12.7109375" style="10" customWidth="1"/>
    <col min="2777" max="2781" width="11.42578125" style="10" customWidth="1"/>
    <col min="2782" max="2784" width="12.7109375" style="10" customWidth="1"/>
    <col min="2785" max="2785" width="17.140625" style="10" customWidth="1"/>
    <col min="2786" max="2788" width="12.7109375" style="10" customWidth="1"/>
    <col min="2789" max="2790" width="11.42578125" style="10" customWidth="1"/>
    <col min="2791" max="2791" width="12.7109375" style="10" customWidth="1"/>
    <col min="2792" max="2792" width="11.42578125" style="10" customWidth="1"/>
    <col min="2793" max="2797" width="12.7109375" style="10" customWidth="1"/>
    <col min="2798" max="2798" width="11.42578125" style="10" customWidth="1"/>
    <col min="2799" max="2806" width="12.7109375" style="10" customWidth="1"/>
    <col min="2807" max="2808" width="11.42578125" style="10" customWidth="1"/>
    <col min="2809" max="2818" width="12.7109375" style="10" customWidth="1"/>
    <col min="2819" max="2820" width="11.42578125" style="10" customWidth="1"/>
    <col min="2821" max="2829" width="12.7109375" style="10" customWidth="1"/>
    <col min="2830" max="2830" width="14.85546875" style="10" customWidth="1"/>
    <col min="2831" max="2831" width="17.85546875" style="10" customWidth="1"/>
    <col min="2832" max="2832" width="17.28515625" style="10" customWidth="1"/>
    <col min="2833" max="2864" width="12.7109375" style="10" customWidth="1"/>
    <col min="2865" max="3025" width="11.42578125" style="10"/>
    <col min="3026" max="3026" width="25.7109375" style="10" customWidth="1"/>
    <col min="3027" max="3029" width="12.7109375" style="10" customWidth="1"/>
    <col min="3030" max="3031" width="11.42578125" style="10" customWidth="1"/>
    <col min="3032" max="3032" width="12.7109375" style="10" customWidth="1"/>
    <col min="3033" max="3037" width="11.42578125" style="10" customWidth="1"/>
    <col min="3038" max="3040" width="12.7109375" style="10" customWidth="1"/>
    <col min="3041" max="3041" width="17.140625" style="10" customWidth="1"/>
    <col min="3042" max="3044" width="12.7109375" style="10" customWidth="1"/>
    <col min="3045" max="3046" width="11.42578125" style="10" customWidth="1"/>
    <col min="3047" max="3047" width="12.7109375" style="10" customWidth="1"/>
    <col min="3048" max="3048" width="11.42578125" style="10" customWidth="1"/>
    <col min="3049" max="3053" width="12.7109375" style="10" customWidth="1"/>
    <col min="3054" max="3054" width="11.42578125" style="10" customWidth="1"/>
    <col min="3055" max="3062" width="12.7109375" style="10" customWidth="1"/>
    <col min="3063" max="3064" width="11.42578125" style="10" customWidth="1"/>
    <col min="3065" max="3074" width="12.7109375" style="10" customWidth="1"/>
    <col min="3075" max="3076" width="11.42578125" style="10" customWidth="1"/>
    <col min="3077" max="3085" width="12.7109375" style="10" customWidth="1"/>
    <col min="3086" max="3086" width="14.85546875" style="10" customWidth="1"/>
    <col min="3087" max="3087" width="17.85546875" style="10" customWidth="1"/>
    <col min="3088" max="3088" width="17.28515625" style="10" customWidth="1"/>
    <col min="3089" max="3120" width="12.7109375" style="10" customWidth="1"/>
    <col min="3121" max="3281" width="11.42578125" style="10"/>
    <col min="3282" max="3282" width="25.7109375" style="10" customWidth="1"/>
    <col min="3283" max="3285" width="12.7109375" style="10" customWidth="1"/>
    <col min="3286" max="3287" width="11.42578125" style="10" customWidth="1"/>
    <col min="3288" max="3288" width="12.7109375" style="10" customWidth="1"/>
    <col min="3289" max="3293" width="11.42578125" style="10" customWidth="1"/>
    <col min="3294" max="3296" width="12.7109375" style="10" customWidth="1"/>
    <col min="3297" max="3297" width="17.140625" style="10" customWidth="1"/>
    <col min="3298" max="3300" width="12.7109375" style="10" customWidth="1"/>
    <col min="3301" max="3302" width="11.42578125" style="10" customWidth="1"/>
    <col min="3303" max="3303" width="12.7109375" style="10" customWidth="1"/>
    <col min="3304" max="3304" width="11.42578125" style="10" customWidth="1"/>
    <col min="3305" max="3309" width="12.7109375" style="10" customWidth="1"/>
    <col min="3310" max="3310" width="11.42578125" style="10" customWidth="1"/>
    <col min="3311" max="3318" width="12.7109375" style="10" customWidth="1"/>
    <col min="3319" max="3320" width="11.42578125" style="10" customWidth="1"/>
    <col min="3321" max="3330" width="12.7109375" style="10" customWidth="1"/>
    <col min="3331" max="3332" width="11.42578125" style="10" customWidth="1"/>
    <col min="3333" max="3341" width="12.7109375" style="10" customWidth="1"/>
    <col min="3342" max="3342" width="14.85546875" style="10" customWidth="1"/>
    <col min="3343" max="3343" width="17.85546875" style="10" customWidth="1"/>
    <col min="3344" max="3344" width="17.28515625" style="10" customWidth="1"/>
    <col min="3345" max="3376" width="12.7109375" style="10" customWidth="1"/>
    <col min="3377" max="3537" width="11.42578125" style="10"/>
    <col min="3538" max="3538" width="25.7109375" style="10" customWidth="1"/>
    <col min="3539" max="3541" width="12.7109375" style="10" customWidth="1"/>
    <col min="3542" max="3543" width="11.42578125" style="10" customWidth="1"/>
    <col min="3544" max="3544" width="12.7109375" style="10" customWidth="1"/>
    <col min="3545" max="3549" width="11.42578125" style="10" customWidth="1"/>
    <col min="3550" max="3552" width="12.7109375" style="10" customWidth="1"/>
    <col min="3553" max="3553" width="17.140625" style="10" customWidth="1"/>
    <col min="3554" max="3556" width="12.7109375" style="10" customWidth="1"/>
    <col min="3557" max="3558" width="11.42578125" style="10" customWidth="1"/>
    <col min="3559" max="3559" width="12.7109375" style="10" customWidth="1"/>
    <col min="3560" max="3560" width="11.42578125" style="10" customWidth="1"/>
    <col min="3561" max="3565" width="12.7109375" style="10" customWidth="1"/>
    <col min="3566" max="3566" width="11.42578125" style="10" customWidth="1"/>
    <col min="3567" max="3574" width="12.7109375" style="10" customWidth="1"/>
    <col min="3575" max="3576" width="11.42578125" style="10" customWidth="1"/>
    <col min="3577" max="3586" width="12.7109375" style="10" customWidth="1"/>
    <col min="3587" max="3588" width="11.42578125" style="10" customWidth="1"/>
    <col min="3589" max="3597" width="12.7109375" style="10" customWidth="1"/>
    <col min="3598" max="3598" width="14.85546875" style="10" customWidth="1"/>
    <col min="3599" max="3599" width="17.85546875" style="10" customWidth="1"/>
    <col min="3600" max="3600" width="17.28515625" style="10" customWidth="1"/>
    <col min="3601" max="3632" width="12.7109375" style="10" customWidth="1"/>
    <col min="3633" max="3793" width="11.42578125" style="10"/>
    <col min="3794" max="3794" width="25.7109375" style="10" customWidth="1"/>
    <col min="3795" max="3797" width="12.7109375" style="10" customWidth="1"/>
    <col min="3798" max="3799" width="11.42578125" style="10" customWidth="1"/>
    <col min="3800" max="3800" width="12.7109375" style="10" customWidth="1"/>
    <col min="3801" max="3805" width="11.42578125" style="10" customWidth="1"/>
    <col min="3806" max="3808" width="12.7109375" style="10" customWidth="1"/>
    <col min="3809" max="3809" width="17.140625" style="10" customWidth="1"/>
    <col min="3810" max="3812" width="12.7109375" style="10" customWidth="1"/>
    <col min="3813" max="3814" width="11.42578125" style="10" customWidth="1"/>
    <col min="3815" max="3815" width="12.7109375" style="10" customWidth="1"/>
    <col min="3816" max="3816" width="11.42578125" style="10" customWidth="1"/>
    <col min="3817" max="3821" width="12.7109375" style="10" customWidth="1"/>
    <col min="3822" max="3822" width="11.42578125" style="10" customWidth="1"/>
    <col min="3823" max="3830" width="12.7109375" style="10" customWidth="1"/>
    <col min="3831" max="3832" width="11.42578125" style="10" customWidth="1"/>
    <col min="3833" max="3842" width="12.7109375" style="10" customWidth="1"/>
    <col min="3843" max="3844" width="11.42578125" style="10" customWidth="1"/>
    <col min="3845" max="3853" width="12.7109375" style="10" customWidth="1"/>
    <col min="3854" max="3854" width="14.85546875" style="10" customWidth="1"/>
    <col min="3855" max="3855" width="17.85546875" style="10" customWidth="1"/>
    <col min="3856" max="3856" width="17.28515625" style="10" customWidth="1"/>
    <col min="3857" max="3888" width="12.7109375" style="10" customWidth="1"/>
    <col min="3889" max="4049" width="11.42578125" style="10"/>
    <col min="4050" max="4050" width="25.7109375" style="10" customWidth="1"/>
    <col min="4051" max="4053" width="12.7109375" style="10" customWidth="1"/>
    <col min="4054" max="4055" width="11.42578125" style="10" customWidth="1"/>
    <col min="4056" max="4056" width="12.7109375" style="10" customWidth="1"/>
    <col min="4057" max="4061" width="11.42578125" style="10" customWidth="1"/>
    <col min="4062" max="4064" width="12.7109375" style="10" customWidth="1"/>
    <col min="4065" max="4065" width="17.140625" style="10" customWidth="1"/>
    <col min="4066" max="4068" width="12.7109375" style="10" customWidth="1"/>
    <col min="4069" max="4070" width="11.42578125" style="10" customWidth="1"/>
    <col min="4071" max="4071" width="12.7109375" style="10" customWidth="1"/>
    <col min="4072" max="4072" width="11.42578125" style="10" customWidth="1"/>
    <col min="4073" max="4077" width="12.7109375" style="10" customWidth="1"/>
    <col min="4078" max="4078" width="11.42578125" style="10" customWidth="1"/>
    <col min="4079" max="4086" width="12.7109375" style="10" customWidth="1"/>
    <col min="4087" max="4088" width="11.42578125" style="10" customWidth="1"/>
    <col min="4089" max="4098" width="12.7109375" style="10" customWidth="1"/>
    <col min="4099" max="4100" width="11.42578125" style="10" customWidth="1"/>
    <col min="4101" max="4109" width="12.7109375" style="10" customWidth="1"/>
    <col min="4110" max="4110" width="14.85546875" style="10" customWidth="1"/>
    <col min="4111" max="4111" width="17.85546875" style="10" customWidth="1"/>
    <col min="4112" max="4112" width="17.28515625" style="10" customWidth="1"/>
    <col min="4113" max="4144" width="12.7109375" style="10" customWidth="1"/>
    <col min="4145" max="4305" width="11.42578125" style="10"/>
    <col min="4306" max="4306" width="25.7109375" style="10" customWidth="1"/>
    <col min="4307" max="4309" width="12.7109375" style="10" customWidth="1"/>
    <col min="4310" max="4311" width="11.42578125" style="10" customWidth="1"/>
    <col min="4312" max="4312" width="12.7109375" style="10" customWidth="1"/>
    <col min="4313" max="4317" width="11.42578125" style="10" customWidth="1"/>
    <col min="4318" max="4320" width="12.7109375" style="10" customWidth="1"/>
    <col min="4321" max="4321" width="17.140625" style="10" customWidth="1"/>
    <col min="4322" max="4324" width="12.7109375" style="10" customWidth="1"/>
    <col min="4325" max="4326" width="11.42578125" style="10" customWidth="1"/>
    <col min="4327" max="4327" width="12.7109375" style="10" customWidth="1"/>
    <col min="4328" max="4328" width="11.42578125" style="10" customWidth="1"/>
    <col min="4329" max="4333" width="12.7109375" style="10" customWidth="1"/>
    <col min="4334" max="4334" width="11.42578125" style="10" customWidth="1"/>
    <col min="4335" max="4342" width="12.7109375" style="10" customWidth="1"/>
    <col min="4343" max="4344" width="11.42578125" style="10" customWidth="1"/>
    <col min="4345" max="4354" width="12.7109375" style="10" customWidth="1"/>
    <col min="4355" max="4356" width="11.42578125" style="10" customWidth="1"/>
    <col min="4357" max="4365" width="12.7109375" style="10" customWidth="1"/>
    <col min="4366" max="4366" width="14.85546875" style="10" customWidth="1"/>
    <col min="4367" max="4367" width="17.85546875" style="10" customWidth="1"/>
    <col min="4368" max="4368" width="17.28515625" style="10" customWidth="1"/>
    <col min="4369" max="4400" width="12.7109375" style="10" customWidth="1"/>
    <col min="4401" max="4561" width="11.42578125" style="10"/>
    <col min="4562" max="4562" width="25.7109375" style="10" customWidth="1"/>
    <col min="4563" max="4565" width="12.7109375" style="10" customWidth="1"/>
    <col min="4566" max="4567" width="11.42578125" style="10" customWidth="1"/>
    <col min="4568" max="4568" width="12.7109375" style="10" customWidth="1"/>
    <col min="4569" max="4573" width="11.42578125" style="10" customWidth="1"/>
    <col min="4574" max="4576" width="12.7109375" style="10" customWidth="1"/>
    <col min="4577" max="4577" width="17.140625" style="10" customWidth="1"/>
    <col min="4578" max="4580" width="12.7109375" style="10" customWidth="1"/>
    <col min="4581" max="4582" width="11.42578125" style="10" customWidth="1"/>
    <col min="4583" max="4583" width="12.7109375" style="10" customWidth="1"/>
    <col min="4584" max="4584" width="11.42578125" style="10" customWidth="1"/>
    <col min="4585" max="4589" width="12.7109375" style="10" customWidth="1"/>
    <col min="4590" max="4590" width="11.42578125" style="10" customWidth="1"/>
    <col min="4591" max="4598" width="12.7109375" style="10" customWidth="1"/>
    <col min="4599" max="4600" width="11.42578125" style="10" customWidth="1"/>
    <col min="4601" max="4610" width="12.7109375" style="10" customWidth="1"/>
    <col min="4611" max="4612" width="11.42578125" style="10" customWidth="1"/>
    <col min="4613" max="4621" width="12.7109375" style="10" customWidth="1"/>
    <col min="4622" max="4622" width="14.85546875" style="10" customWidth="1"/>
    <col min="4623" max="4623" width="17.85546875" style="10" customWidth="1"/>
    <col min="4624" max="4624" width="17.28515625" style="10" customWidth="1"/>
    <col min="4625" max="4656" width="12.7109375" style="10" customWidth="1"/>
    <col min="4657" max="4817" width="11.42578125" style="10"/>
    <col min="4818" max="4818" width="25.7109375" style="10" customWidth="1"/>
    <col min="4819" max="4821" width="12.7109375" style="10" customWidth="1"/>
    <col min="4822" max="4823" width="11.42578125" style="10" customWidth="1"/>
    <col min="4824" max="4824" width="12.7109375" style="10" customWidth="1"/>
    <col min="4825" max="4829" width="11.42578125" style="10" customWidth="1"/>
    <col min="4830" max="4832" width="12.7109375" style="10" customWidth="1"/>
    <col min="4833" max="4833" width="17.140625" style="10" customWidth="1"/>
    <col min="4834" max="4836" width="12.7109375" style="10" customWidth="1"/>
    <col min="4837" max="4838" width="11.42578125" style="10" customWidth="1"/>
    <col min="4839" max="4839" width="12.7109375" style="10" customWidth="1"/>
    <col min="4840" max="4840" width="11.42578125" style="10" customWidth="1"/>
    <col min="4841" max="4845" width="12.7109375" style="10" customWidth="1"/>
    <col min="4846" max="4846" width="11.42578125" style="10" customWidth="1"/>
    <col min="4847" max="4854" width="12.7109375" style="10" customWidth="1"/>
    <col min="4855" max="4856" width="11.42578125" style="10" customWidth="1"/>
    <col min="4857" max="4866" width="12.7109375" style="10" customWidth="1"/>
    <col min="4867" max="4868" width="11.42578125" style="10" customWidth="1"/>
    <col min="4869" max="4877" width="12.7109375" style="10" customWidth="1"/>
    <col min="4878" max="4878" width="14.85546875" style="10" customWidth="1"/>
    <col min="4879" max="4879" width="17.85546875" style="10" customWidth="1"/>
    <col min="4880" max="4880" width="17.28515625" style="10" customWidth="1"/>
    <col min="4881" max="4912" width="12.7109375" style="10" customWidth="1"/>
    <col min="4913" max="5073" width="11.42578125" style="10"/>
    <col min="5074" max="5074" width="25.7109375" style="10" customWidth="1"/>
    <col min="5075" max="5077" width="12.7109375" style="10" customWidth="1"/>
    <col min="5078" max="5079" width="11.42578125" style="10" customWidth="1"/>
    <col min="5080" max="5080" width="12.7109375" style="10" customWidth="1"/>
    <col min="5081" max="5085" width="11.42578125" style="10" customWidth="1"/>
    <col min="5086" max="5088" width="12.7109375" style="10" customWidth="1"/>
    <col min="5089" max="5089" width="17.140625" style="10" customWidth="1"/>
    <col min="5090" max="5092" width="12.7109375" style="10" customWidth="1"/>
    <col min="5093" max="5094" width="11.42578125" style="10" customWidth="1"/>
    <col min="5095" max="5095" width="12.7109375" style="10" customWidth="1"/>
    <col min="5096" max="5096" width="11.42578125" style="10" customWidth="1"/>
    <col min="5097" max="5101" width="12.7109375" style="10" customWidth="1"/>
    <col min="5102" max="5102" width="11.42578125" style="10" customWidth="1"/>
    <col min="5103" max="5110" width="12.7109375" style="10" customWidth="1"/>
    <col min="5111" max="5112" width="11.42578125" style="10" customWidth="1"/>
    <col min="5113" max="5122" width="12.7109375" style="10" customWidth="1"/>
    <col min="5123" max="5124" width="11.42578125" style="10" customWidth="1"/>
    <col min="5125" max="5133" width="12.7109375" style="10" customWidth="1"/>
    <col min="5134" max="5134" width="14.85546875" style="10" customWidth="1"/>
    <col min="5135" max="5135" width="17.85546875" style="10" customWidth="1"/>
    <col min="5136" max="5136" width="17.28515625" style="10" customWidth="1"/>
    <col min="5137" max="5168" width="12.7109375" style="10" customWidth="1"/>
    <col min="5169" max="5329" width="11.42578125" style="10"/>
    <col min="5330" max="5330" width="25.7109375" style="10" customWidth="1"/>
    <col min="5331" max="5333" width="12.7109375" style="10" customWidth="1"/>
    <col min="5334" max="5335" width="11.42578125" style="10" customWidth="1"/>
    <col min="5336" max="5336" width="12.7109375" style="10" customWidth="1"/>
    <col min="5337" max="5341" width="11.42578125" style="10" customWidth="1"/>
    <col min="5342" max="5344" width="12.7109375" style="10" customWidth="1"/>
    <col min="5345" max="5345" width="17.140625" style="10" customWidth="1"/>
    <col min="5346" max="5348" width="12.7109375" style="10" customWidth="1"/>
    <col min="5349" max="5350" width="11.42578125" style="10" customWidth="1"/>
    <col min="5351" max="5351" width="12.7109375" style="10" customWidth="1"/>
    <col min="5352" max="5352" width="11.42578125" style="10" customWidth="1"/>
    <col min="5353" max="5357" width="12.7109375" style="10" customWidth="1"/>
    <col min="5358" max="5358" width="11.42578125" style="10" customWidth="1"/>
    <col min="5359" max="5366" width="12.7109375" style="10" customWidth="1"/>
    <col min="5367" max="5368" width="11.42578125" style="10" customWidth="1"/>
    <col min="5369" max="5378" width="12.7109375" style="10" customWidth="1"/>
    <col min="5379" max="5380" width="11.42578125" style="10" customWidth="1"/>
    <col min="5381" max="5389" width="12.7109375" style="10" customWidth="1"/>
    <col min="5390" max="5390" width="14.85546875" style="10" customWidth="1"/>
    <col min="5391" max="5391" width="17.85546875" style="10" customWidth="1"/>
    <col min="5392" max="5392" width="17.28515625" style="10" customWidth="1"/>
    <col min="5393" max="5424" width="12.7109375" style="10" customWidth="1"/>
    <col min="5425" max="5585" width="11.42578125" style="10"/>
    <col min="5586" max="5586" width="25.7109375" style="10" customWidth="1"/>
    <col min="5587" max="5589" width="12.7109375" style="10" customWidth="1"/>
    <col min="5590" max="5591" width="11.42578125" style="10" customWidth="1"/>
    <col min="5592" max="5592" width="12.7109375" style="10" customWidth="1"/>
    <col min="5593" max="5597" width="11.42578125" style="10" customWidth="1"/>
    <col min="5598" max="5600" width="12.7109375" style="10" customWidth="1"/>
    <col min="5601" max="5601" width="17.140625" style="10" customWidth="1"/>
    <col min="5602" max="5604" width="12.7109375" style="10" customWidth="1"/>
    <col min="5605" max="5606" width="11.42578125" style="10" customWidth="1"/>
    <col min="5607" max="5607" width="12.7109375" style="10" customWidth="1"/>
    <col min="5608" max="5608" width="11.42578125" style="10" customWidth="1"/>
    <col min="5609" max="5613" width="12.7109375" style="10" customWidth="1"/>
    <col min="5614" max="5614" width="11.42578125" style="10" customWidth="1"/>
    <col min="5615" max="5622" width="12.7109375" style="10" customWidth="1"/>
    <col min="5623" max="5624" width="11.42578125" style="10" customWidth="1"/>
    <col min="5625" max="5634" width="12.7109375" style="10" customWidth="1"/>
    <col min="5635" max="5636" width="11.42578125" style="10" customWidth="1"/>
    <col min="5637" max="5645" width="12.7109375" style="10" customWidth="1"/>
    <col min="5646" max="5646" width="14.85546875" style="10" customWidth="1"/>
    <col min="5647" max="5647" width="17.85546875" style="10" customWidth="1"/>
    <col min="5648" max="5648" width="17.28515625" style="10" customWidth="1"/>
    <col min="5649" max="5680" width="12.7109375" style="10" customWidth="1"/>
    <col min="5681" max="5841" width="11.42578125" style="10"/>
    <col min="5842" max="5842" width="25.7109375" style="10" customWidth="1"/>
    <col min="5843" max="5845" width="12.7109375" style="10" customWidth="1"/>
    <col min="5846" max="5847" width="11.42578125" style="10" customWidth="1"/>
    <col min="5848" max="5848" width="12.7109375" style="10" customWidth="1"/>
    <col min="5849" max="5853" width="11.42578125" style="10" customWidth="1"/>
    <col min="5854" max="5856" width="12.7109375" style="10" customWidth="1"/>
    <col min="5857" max="5857" width="17.140625" style="10" customWidth="1"/>
    <col min="5858" max="5860" width="12.7109375" style="10" customWidth="1"/>
    <col min="5861" max="5862" width="11.42578125" style="10" customWidth="1"/>
    <col min="5863" max="5863" width="12.7109375" style="10" customWidth="1"/>
    <col min="5864" max="5864" width="11.42578125" style="10" customWidth="1"/>
    <col min="5865" max="5869" width="12.7109375" style="10" customWidth="1"/>
    <col min="5870" max="5870" width="11.42578125" style="10" customWidth="1"/>
    <col min="5871" max="5878" width="12.7109375" style="10" customWidth="1"/>
    <col min="5879" max="5880" width="11.42578125" style="10" customWidth="1"/>
    <col min="5881" max="5890" width="12.7109375" style="10" customWidth="1"/>
    <col min="5891" max="5892" width="11.42578125" style="10" customWidth="1"/>
    <col min="5893" max="5901" width="12.7109375" style="10" customWidth="1"/>
    <col min="5902" max="5902" width="14.85546875" style="10" customWidth="1"/>
    <col min="5903" max="5903" width="17.85546875" style="10" customWidth="1"/>
    <col min="5904" max="5904" width="17.28515625" style="10" customWidth="1"/>
    <col min="5905" max="5936" width="12.7109375" style="10" customWidth="1"/>
    <col min="5937" max="6097" width="11.42578125" style="10"/>
    <col min="6098" max="6098" width="25.7109375" style="10" customWidth="1"/>
    <col min="6099" max="6101" width="12.7109375" style="10" customWidth="1"/>
    <col min="6102" max="6103" width="11.42578125" style="10" customWidth="1"/>
    <col min="6104" max="6104" width="12.7109375" style="10" customWidth="1"/>
    <col min="6105" max="6109" width="11.42578125" style="10" customWidth="1"/>
    <col min="6110" max="6112" width="12.7109375" style="10" customWidth="1"/>
    <col min="6113" max="6113" width="17.140625" style="10" customWidth="1"/>
    <col min="6114" max="6116" width="12.7109375" style="10" customWidth="1"/>
    <col min="6117" max="6118" width="11.42578125" style="10" customWidth="1"/>
    <col min="6119" max="6119" width="12.7109375" style="10" customWidth="1"/>
    <col min="6120" max="6120" width="11.42578125" style="10" customWidth="1"/>
    <col min="6121" max="6125" width="12.7109375" style="10" customWidth="1"/>
    <col min="6126" max="6126" width="11.42578125" style="10" customWidth="1"/>
    <col min="6127" max="6134" width="12.7109375" style="10" customWidth="1"/>
    <col min="6135" max="6136" width="11.42578125" style="10" customWidth="1"/>
    <col min="6137" max="6146" width="12.7109375" style="10" customWidth="1"/>
    <col min="6147" max="6148" width="11.42578125" style="10" customWidth="1"/>
    <col min="6149" max="6157" width="12.7109375" style="10" customWidth="1"/>
    <col min="6158" max="6158" width="14.85546875" style="10" customWidth="1"/>
    <col min="6159" max="6159" width="17.85546875" style="10" customWidth="1"/>
    <col min="6160" max="6160" width="17.28515625" style="10" customWidth="1"/>
    <col min="6161" max="6192" width="12.7109375" style="10" customWidth="1"/>
    <col min="6193" max="6353" width="11.42578125" style="10"/>
    <col min="6354" max="6354" width="25.7109375" style="10" customWidth="1"/>
    <col min="6355" max="6357" width="12.7109375" style="10" customWidth="1"/>
    <col min="6358" max="6359" width="11.42578125" style="10" customWidth="1"/>
    <col min="6360" max="6360" width="12.7109375" style="10" customWidth="1"/>
    <col min="6361" max="6365" width="11.42578125" style="10" customWidth="1"/>
    <col min="6366" max="6368" width="12.7109375" style="10" customWidth="1"/>
    <col min="6369" max="6369" width="17.140625" style="10" customWidth="1"/>
    <col min="6370" max="6372" width="12.7109375" style="10" customWidth="1"/>
    <col min="6373" max="6374" width="11.42578125" style="10" customWidth="1"/>
    <col min="6375" max="6375" width="12.7109375" style="10" customWidth="1"/>
    <col min="6376" max="6376" width="11.42578125" style="10" customWidth="1"/>
    <col min="6377" max="6381" width="12.7109375" style="10" customWidth="1"/>
    <col min="6382" max="6382" width="11.42578125" style="10" customWidth="1"/>
    <col min="6383" max="6390" width="12.7109375" style="10" customWidth="1"/>
    <col min="6391" max="6392" width="11.42578125" style="10" customWidth="1"/>
    <col min="6393" max="6402" width="12.7109375" style="10" customWidth="1"/>
    <col min="6403" max="6404" width="11.42578125" style="10" customWidth="1"/>
    <col min="6405" max="6413" width="12.7109375" style="10" customWidth="1"/>
    <col min="6414" max="6414" width="14.85546875" style="10" customWidth="1"/>
    <col min="6415" max="6415" width="17.85546875" style="10" customWidth="1"/>
    <col min="6416" max="6416" width="17.28515625" style="10" customWidth="1"/>
    <col min="6417" max="6448" width="12.7109375" style="10" customWidth="1"/>
    <col min="6449" max="6609" width="11.42578125" style="10"/>
    <col min="6610" max="6610" width="25.7109375" style="10" customWidth="1"/>
    <col min="6611" max="6613" width="12.7109375" style="10" customWidth="1"/>
    <col min="6614" max="6615" width="11.42578125" style="10" customWidth="1"/>
    <col min="6616" max="6616" width="12.7109375" style="10" customWidth="1"/>
    <col min="6617" max="6621" width="11.42578125" style="10" customWidth="1"/>
    <col min="6622" max="6624" width="12.7109375" style="10" customWidth="1"/>
    <col min="6625" max="6625" width="17.140625" style="10" customWidth="1"/>
    <col min="6626" max="6628" width="12.7109375" style="10" customWidth="1"/>
    <col min="6629" max="6630" width="11.42578125" style="10" customWidth="1"/>
    <col min="6631" max="6631" width="12.7109375" style="10" customWidth="1"/>
    <col min="6632" max="6632" width="11.42578125" style="10" customWidth="1"/>
    <col min="6633" max="6637" width="12.7109375" style="10" customWidth="1"/>
    <col min="6638" max="6638" width="11.42578125" style="10" customWidth="1"/>
    <col min="6639" max="6646" width="12.7109375" style="10" customWidth="1"/>
    <col min="6647" max="6648" width="11.42578125" style="10" customWidth="1"/>
    <col min="6649" max="6658" width="12.7109375" style="10" customWidth="1"/>
    <col min="6659" max="6660" width="11.42578125" style="10" customWidth="1"/>
    <col min="6661" max="6669" width="12.7109375" style="10" customWidth="1"/>
    <col min="6670" max="6670" width="14.85546875" style="10" customWidth="1"/>
    <col min="6671" max="6671" width="17.85546875" style="10" customWidth="1"/>
    <col min="6672" max="6672" width="17.28515625" style="10" customWidth="1"/>
    <col min="6673" max="6704" width="12.7109375" style="10" customWidth="1"/>
    <col min="6705" max="6865" width="11.42578125" style="10"/>
    <col min="6866" max="6866" width="25.7109375" style="10" customWidth="1"/>
    <col min="6867" max="6869" width="12.7109375" style="10" customWidth="1"/>
    <col min="6870" max="6871" width="11.42578125" style="10" customWidth="1"/>
    <col min="6872" max="6872" width="12.7109375" style="10" customWidth="1"/>
    <col min="6873" max="6877" width="11.42578125" style="10" customWidth="1"/>
    <col min="6878" max="6880" width="12.7109375" style="10" customWidth="1"/>
    <col min="6881" max="6881" width="17.140625" style="10" customWidth="1"/>
    <col min="6882" max="6884" width="12.7109375" style="10" customWidth="1"/>
    <col min="6885" max="6886" width="11.42578125" style="10" customWidth="1"/>
    <col min="6887" max="6887" width="12.7109375" style="10" customWidth="1"/>
    <col min="6888" max="6888" width="11.42578125" style="10" customWidth="1"/>
    <col min="6889" max="6893" width="12.7109375" style="10" customWidth="1"/>
    <col min="6894" max="6894" width="11.42578125" style="10" customWidth="1"/>
    <col min="6895" max="6902" width="12.7109375" style="10" customWidth="1"/>
    <col min="6903" max="6904" width="11.42578125" style="10" customWidth="1"/>
    <col min="6905" max="6914" width="12.7109375" style="10" customWidth="1"/>
    <col min="6915" max="6916" width="11.42578125" style="10" customWidth="1"/>
    <col min="6917" max="6925" width="12.7109375" style="10" customWidth="1"/>
    <col min="6926" max="6926" width="14.85546875" style="10" customWidth="1"/>
    <col min="6927" max="6927" width="17.85546875" style="10" customWidth="1"/>
    <col min="6928" max="6928" width="17.28515625" style="10" customWidth="1"/>
    <col min="6929" max="6960" width="12.7109375" style="10" customWidth="1"/>
    <col min="6961" max="7121" width="11.42578125" style="10"/>
    <col min="7122" max="7122" width="25.7109375" style="10" customWidth="1"/>
    <col min="7123" max="7125" width="12.7109375" style="10" customWidth="1"/>
    <col min="7126" max="7127" width="11.42578125" style="10" customWidth="1"/>
    <col min="7128" max="7128" width="12.7109375" style="10" customWidth="1"/>
    <col min="7129" max="7133" width="11.42578125" style="10" customWidth="1"/>
    <col min="7134" max="7136" width="12.7109375" style="10" customWidth="1"/>
    <col min="7137" max="7137" width="17.140625" style="10" customWidth="1"/>
    <col min="7138" max="7140" width="12.7109375" style="10" customWidth="1"/>
    <col min="7141" max="7142" width="11.42578125" style="10" customWidth="1"/>
    <col min="7143" max="7143" width="12.7109375" style="10" customWidth="1"/>
    <col min="7144" max="7144" width="11.42578125" style="10" customWidth="1"/>
    <col min="7145" max="7149" width="12.7109375" style="10" customWidth="1"/>
    <col min="7150" max="7150" width="11.42578125" style="10" customWidth="1"/>
    <col min="7151" max="7158" width="12.7109375" style="10" customWidth="1"/>
    <col min="7159" max="7160" width="11.42578125" style="10" customWidth="1"/>
    <col min="7161" max="7170" width="12.7109375" style="10" customWidth="1"/>
    <col min="7171" max="7172" width="11.42578125" style="10" customWidth="1"/>
    <col min="7173" max="7181" width="12.7109375" style="10" customWidth="1"/>
    <col min="7182" max="7182" width="14.85546875" style="10" customWidth="1"/>
    <col min="7183" max="7183" width="17.85546875" style="10" customWidth="1"/>
    <col min="7184" max="7184" width="17.28515625" style="10" customWidth="1"/>
    <col min="7185" max="7216" width="12.7109375" style="10" customWidth="1"/>
    <col min="7217" max="7377" width="11.42578125" style="10"/>
    <col min="7378" max="7378" width="25.7109375" style="10" customWidth="1"/>
    <col min="7379" max="7381" width="12.7109375" style="10" customWidth="1"/>
    <col min="7382" max="7383" width="11.42578125" style="10" customWidth="1"/>
    <col min="7384" max="7384" width="12.7109375" style="10" customWidth="1"/>
    <col min="7385" max="7389" width="11.42578125" style="10" customWidth="1"/>
    <col min="7390" max="7392" width="12.7109375" style="10" customWidth="1"/>
    <col min="7393" max="7393" width="17.140625" style="10" customWidth="1"/>
    <col min="7394" max="7396" width="12.7109375" style="10" customWidth="1"/>
    <col min="7397" max="7398" width="11.42578125" style="10" customWidth="1"/>
    <col min="7399" max="7399" width="12.7109375" style="10" customWidth="1"/>
    <col min="7400" max="7400" width="11.42578125" style="10" customWidth="1"/>
    <col min="7401" max="7405" width="12.7109375" style="10" customWidth="1"/>
    <col min="7406" max="7406" width="11.42578125" style="10" customWidth="1"/>
    <col min="7407" max="7414" width="12.7109375" style="10" customWidth="1"/>
    <col min="7415" max="7416" width="11.42578125" style="10" customWidth="1"/>
    <col min="7417" max="7426" width="12.7109375" style="10" customWidth="1"/>
    <col min="7427" max="7428" width="11.42578125" style="10" customWidth="1"/>
    <col min="7429" max="7437" width="12.7109375" style="10" customWidth="1"/>
    <col min="7438" max="7438" width="14.85546875" style="10" customWidth="1"/>
    <col min="7439" max="7439" width="17.85546875" style="10" customWidth="1"/>
    <col min="7440" max="7440" width="17.28515625" style="10" customWidth="1"/>
    <col min="7441" max="7472" width="12.7109375" style="10" customWidth="1"/>
    <col min="7473" max="7633" width="11.42578125" style="10"/>
    <col min="7634" max="7634" width="25.7109375" style="10" customWidth="1"/>
    <col min="7635" max="7637" width="12.7109375" style="10" customWidth="1"/>
    <col min="7638" max="7639" width="11.42578125" style="10" customWidth="1"/>
    <col min="7640" max="7640" width="12.7109375" style="10" customWidth="1"/>
    <col min="7641" max="7645" width="11.42578125" style="10" customWidth="1"/>
    <col min="7646" max="7648" width="12.7109375" style="10" customWidth="1"/>
    <col min="7649" max="7649" width="17.140625" style="10" customWidth="1"/>
    <col min="7650" max="7652" width="12.7109375" style="10" customWidth="1"/>
    <col min="7653" max="7654" width="11.42578125" style="10" customWidth="1"/>
    <col min="7655" max="7655" width="12.7109375" style="10" customWidth="1"/>
    <col min="7656" max="7656" width="11.42578125" style="10" customWidth="1"/>
    <col min="7657" max="7661" width="12.7109375" style="10" customWidth="1"/>
    <col min="7662" max="7662" width="11.42578125" style="10" customWidth="1"/>
    <col min="7663" max="7670" width="12.7109375" style="10" customWidth="1"/>
    <col min="7671" max="7672" width="11.42578125" style="10" customWidth="1"/>
    <col min="7673" max="7682" width="12.7109375" style="10" customWidth="1"/>
    <col min="7683" max="7684" width="11.42578125" style="10" customWidth="1"/>
    <col min="7685" max="7693" width="12.7109375" style="10" customWidth="1"/>
    <col min="7694" max="7694" width="14.85546875" style="10" customWidth="1"/>
    <col min="7695" max="7695" width="17.85546875" style="10" customWidth="1"/>
    <col min="7696" max="7696" width="17.28515625" style="10" customWidth="1"/>
    <col min="7697" max="7728" width="12.7109375" style="10" customWidth="1"/>
    <col min="7729" max="7889" width="11.42578125" style="10"/>
    <col min="7890" max="7890" width="25.7109375" style="10" customWidth="1"/>
    <col min="7891" max="7893" width="12.7109375" style="10" customWidth="1"/>
    <col min="7894" max="7895" width="11.42578125" style="10" customWidth="1"/>
    <col min="7896" max="7896" width="12.7109375" style="10" customWidth="1"/>
    <col min="7897" max="7901" width="11.42578125" style="10" customWidth="1"/>
    <col min="7902" max="7904" width="12.7109375" style="10" customWidth="1"/>
    <col min="7905" max="7905" width="17.140625" style="10" customWidth="1"/>
    <col min="7906" max="7908" width="12.7109375" style="10" customWidth="1"/>
    <col min="7909" max="7910" width="11.42578125" style="10" customWidth="1"/>
    <col min="7911" max="7911" width="12.7109375" style="10" customWidth="1"/>
    <col min="7912" max="7912" width="11.42578125" style="10" customWidth="1"/>
    <col min="7913" max="7917" width="12.7109375" style="10" customWidth="1"/>
    <col min="7918" max="7918" width="11.42578125" style="10" customWidth="1"/>
    <col min="7919" max="7926" width="12.7109375" style="10" customWidth="1"/>
    <col min="7927" max="7928" width="11.42578125" style="10" customWidth="1"/>
    <col min="7929" max="7938" width="12.7109375" style="10" customWidth="1"/>
    <col min="7939" max="7940" width="11.42578125" style="10" customWidth="1"/>
    <col min="7941" max="7949" width="12.7109375" style="10" customWidth="1"/>
    <col min="7950" max="7950" width="14.85546875" style="10" customWidth="1"/>
    <col min="7951" max="7951" width="17.85546875" style="10" customWidth="1"/>
    <col min="7952" max="7952" width="17.28515625" style="10" customWidth="1"/>
    <col min="7953" max="7984" width="12.7109375" style="10" customWidth="1"/>
    <col min="7985" max="8145" width="11.42578125" style="10"/>
    <col min="8146" max="8146" width="25.7109375" style="10" customWidth="1"/>
    <col min="8147" max="8149" width="12.7109375" style="10" customWidth="1"/>
    <col min="8150" max="8151" width="11.42578125" style="10" customWidth="1"/>
    <col min="8152" max="8152" width="12.7109375" style="10" customWidth="1"/>
    <col min="8153" max="8157" width="11.42578125" style="10" customWidth="1"/>
    <col min="8158" max="8160" width="12.7109375" style="10" customWidth="1"/>
    <col min="8161" max="8161" width="17.140625" style="10" customWidth="1"/>
    <col min="8162" max="8164" width="12.7109375" style="10" customWidth="1"/>
    <col min="8165" max="8166" width="11.42578125" style="10" customWidth="1"/>
    <col min="8167" max="8167" width="12.7109375" style="10" customWidth="1"/>
    <col min="8168" max="8168" width="11.42578125" style="10" customWidth="1"/>
    <col min="8169" max="8173" width="12.7109375" style="10" customWidth="1"/>
    <col min="8174" max="8174" width="11.42578125" style="10" customWidth="1"/>
    <col min="8175" max="8182" width="12.7109375" style="10" customWidth="1"/>
    <col min="8183" max="8184" width="11.42578125" style="10" customWidth="1"/>
    <col min="8185" max="8194" width="12.7109375" style="10" customWidth="1"/>
    <col min="8195" max="8196" width="11.42578125" style="10" customWidth="1"/>
    <col min="8197" max="8205" width="12.7109375" style="10" customWidth="1"/>
    <col min="8206" max="8206" width="14.85546875" style="10" customWidth="1"/>
    <col min="8207" max="8207" width="17.85546875" style="10" customWidth="1"/>
    <col min="8208" max="8208" width="17.28515625" style="10" customWidth="1"/>
    <col min="8209" max="8240" width="12.7109375" style="10" customWidth="1"/>
    <col min="8241" max="8401" width="11.42578125" style="10"/>
    <col min="8402" max="8402" width="25.7109375" style="10" customWidth="1"/>
    <col min="8403" max="8405" width="12.7109375" style="10" customWidth="1"/>
    <col min="8406" max="8407" width="11.42578125" style="10" customWidth="1"/>
    <col min="8408" max="8408" width="12.7109375" style="10" customWidth="1"/>
    <col min="8409" max="8413" width="11.42578125" style="10" customWidth="1"/>
    <col min="8414" max="8416" width="12.7109375" style="10" customWidth="1"/>
    <col min="8417" max="8417" width="17.140625" style="10" customWidth="1"/>
    <col min="8418" max="8420" width="12.7109375" style="10" customWidth="1"/>
    <col min="8421" max="8422" width="11.42578125" style="10" customWidth="1"/>
    <col min="8423" max="8423" width="12.7109375" style="10" customWidth="1"/>
    <col min="8424" max="8424" width="11.42578125" style="10" customWidth="1"/>
    <col min="8425" max="8429" width="12.7109375" style="10" customWidth="1"/>
    <col min="8430" max="8430" width="11.42578125" style="10" customWidth="1"/>
    <col min="8431" max="8438" width="12.7109375" style="10" customWidth="1"/>
    <col min="8439" max="8440" width="11.42578125" style="10" customWidth="1"/>
    <col min="8441" max="8450" width="12.7109375" style="10" customWidth="1"/>
    <col min="8451" max="8452" width="11.42578125" style="10" customWidth="1"/>
    <col min="8453" max="8461" width="12.7109375" style="10" customWidth="1"/>
    <col min="8462" max="8462" width="14.85546875" style="10" customWidth="1"/>
    <col min="8463" max="8463" width="17.85546875" style="10" customWidth="1"/>
    <col min="8464" max="8464" width="17.28515625" style="10" customWidth="1"/>
    <col min="8465" max="8496" width="12.7109375" style="10" customWidth="1"/>
    <col min="8497" max="8657" width="11.42578125" style="10"/>
    <col min="8658" max="8658" width="25.7109375" style="10" customWidth="1"/>
    <col min="8659" max="8661" width="12.7109375" style="10" customWidth="1"/>
    <col min="8662" max="8663" width="11.42578125" style="10" customWidth="1"/>
    <col min="8664" max="8664" width="12.7109375" style="10" customWidth="1"/>
    <col min="8665" max="8669" width="11.42578125" style="10" customWidth="1"/>
    <col min="8670" max="8672" width="12.7109375" style="10" customWidth="1"/>
    <col min="8673" max="8673" width="17.140625" style="10" customWidth="1"/>
    <col min="8674" max="8676" width="12.7109375" style="10" customWidth="1"/>
    <col min="8677" max="8678" width="11.42578125" style="10" customWidth="1"/>
    <col min="8679" max="8679" width="12.7109375" style="10" customWidth="1"/>
    <col min="8680" max="8680" width="11.42578125" style="10" customWidth="1"/>
    <col min="8681" max="8685" width="12.7109375" style="10" customWidth="1"/>
    <col min="8686" max="8686" width="11.42578125" style="10" customWidth="1"/>
    <col min="8687" max="8694" width="12.7109375" style="10" customWidth="1"/>
    <col min="8695" max="8696" width="11.42578125" style="10" customWidth="1"/>
    <col min="8697" max="8706" width="12.7109375" style="10" customWidth="1"/>
    <col min="8707" max="8708" width="11.42578125" style="10" customWidth="1"/>
    <col min="8709" max="8717" width="12.7109375" style="10" customWidth="1"/>
    <col min="8718" max="8718" width="14.85546875" style="10" customWidth="1"/>
    <col min="8719" max="8719" width="17.85546875" style="10" customWidth="1"/>
    <col min="8720" max="8720" width="17.28515625" style="10" customWidth="1"/>
    <col min="8721" max="8752" width="12.7109375" style="10" customWidth="1"/>
    <col min="8753" max="8913" width="11.42578125" style="10"/>
    <col min="8914" max="8914" width="25.7109375" style="10" customWidth="1"/>
    <col min="8915" max="8917" width="12.7109375" style="10" customWidth="1"/>
    <col min="8918" max="8919" width="11.42578125" style="10" customWidth="1"/>
    <col min="8920" max="8920" width="12.7109375" style="10" customWidth="1"/>
    <col min="8921" max="8925" width="11.42578125" style="10" customWidth="1"/>
    <col min="8926" max="8928" width="12.7109375" style="10" customWidth="1"/>
    <col min="8929" max="8929" width="17.140625" style="10" customWidth="1"/>
    <col min="8930" max="8932" width="12.7109375" style="10" customWidth="1"/>
    <col min="8933" max="8934" width="11.42578125" style="10" customWidth="1"/>
    <col min="8935" max="8935" width="12.7109375" style="10" customWidth="1"/>
    <col min="8936" max="8936" width="11.42578125" style="10" customWidth="1"/>
    <col min="8937" max="8941" width="12.7109375" style="10" customWidth="1"/>
    <col min="8942" max="8942" width="11.42578125" style="10" customWidth="1"/>
    <col min="8943" max="8950" width="12.7109375" style="10" customWidth="1"/>
    <col min="8951" max="8952" width="11.42578125" style="10" customWidth="1"/>
    <col min="8953" max="8962" width="12.7109375" style="10" customWidth="1"/>
    <col min="8963" max="8964" width="11.42578125" style="10" customWidth="1"/>
    <col min="8965" max="8973" width="12.7109375" style="10" customWidth="1"/>
    <col min="8974" max="8974" width="14.85546875" style="10" customWidth="1"/>
    <col min="8975" max="8975" width="17.85546875" style="10" customWidth="1"/>
    <col min="8976" max="8976" width="17.28515625" style="10" customWidth="1"/>
    <col min="8977" max="9008" width="12.7109375" style="10" customWidth="1"/>
    <col min="9009" max="9169" width="11.42578125" style="10"/>
    <col min="9170" max="9170" width="25.7109375" style="10" customWidth="1"/>
    <col min="9171" max="9173" width="12.7109375" style="10" customWidth="1"/>
    <col min="9174" max="9175" width="11.42578125" style="10" customWidth="1"/>
    <col min="9176" max="9176" width="12.7109375" style="10" customWidth="1"/>
    <col min="9177" max="9181" width="11.42578125" style="10" customWidth="1"/>
    <col min="9182" max="9184" width="12.7109375" style="10" customWidth="1"/>
    <col min="9185" max="9185" width="17.140625" style="10" customWidth="1"/>
    <col min="9186" max="9188" width="12.7109375" style="10" customWidth="1"/>
    <col min="9189" max="9190" width="11.42578125" style="10" customWidth="1"/>
    <col min="9191" max="9191" width="12.7109375" style="10" customWidth="1"/>
    <col min="9192" max="9192" width="11.42578125" style="10" customWidth="1"/>
    <col min="9193" max="9197" width="12.7109375" style="10" customWidth="1"/>
    <col min="9198" max="9198" width="11.42578125" style="10" customWidth="1"/>
    <col min="9199" max="9206" width="12.7109375" style="10" customWidth="1"/>
    <col min="9207" max="9208" width="11.42578125" style="10" customWidth="1"/>
    <col min="9209" max="9218" width="12.7109375" style="10" customWidth="1"/>
    <col min="9219" max="9220" width="11.42578125" style="10" customWidth="1"/>
    <col min="9221" max="9229" width="12.7109375" style="10" customWidth="1"/>
    <col min="9230" max="9230" width="14.85546875" style="10" customWidth="1"/>
    <col min="9231" max="9231" width="17.85546875" style="10" customWidth="1"/>
    <col min="9232" max="9232" width="17.28515625" style="10" customWidth="1"/>
    <col min="9233" max="9264" width="12.7109375" style="10" customWidth="1"/>
    <col min="9265" max="9425" width="11.42578125" style="10"/>
    <col min="9426" max="9426" width="25.7109375" style="10" customWidth="1"/>
    <col min="9427" max="9429" width="12.7109375" style="10" customWidth="1"/>
    <col min="9430" max="9431" width="11.42578125" style="10" customWidth="1"/>
    <col min="9432" max="9432" width="12.7109375" style="10" customWidth="1"/>
    <col min="9433" max="9437" width="11.42578125" style="10" customWidth="1"/>
    <col min="9438" max="9440" width="12.7109375" style="10" customWidth="1"/>
    <col min="9441" max="9441" width="17.140625" style="10" customWidth="1"/>
    <col min="9442" max="9444" width="12.7109375" style="10" customWidth="1"/>
    <col min="9445" max="9446" width="11.42578125" style="10" customWidth="1"/>
    <col min="9447" max="9447" width="12.7109375" style="10" customWidth="1"/>
    <col min="9448" max="9448" width="11.42578125" style="10" customWidth="1"/>
    <col min="9449" max="9453" width="12.7109375" style="10" customWidth="1"/>
    <col min="9454" max="9454" width="11.42578125" style="10" customWidth="1"/>
    <col min="9455" max="9462" width="12.7109375" style="10" customWidth="1"/>
    <col min="9463" max="9464" width="11.42578125" style="10" customWidth="1"/>
    <col min="9465" max="9474" width="12.7109375" style="10" customWidth="1"/>
    <col min="9475" max="9476" width="11.42578125" style="10" customWidth="1"/>
    <col min="9477" max="9485" width="12.7109375" style="10" customWidth="1"/>
    <col min="9486" max="9486" width="14.85546875" style="10" customWidth="1"/>
    <col min="9487" max="9487" width="17.85546875" style="10" customWidth="1"/>
    <col min="9488" max="9488" width="17.28515625" style="10" customWidth="1"/>
    <col min="9489" max="9520" width="12.7109375" style="10" customWidth="1"/>
    <col min="9521" max="9681" width="11.42578125" style="10"/>
    <col min="9682" max="9682" width="25.7109375" style="10" customWidth="1"/>
    <col min="9683" max="9685" width="12.7109375" style="10" customWidth="1"/>
    <col min="9686" max="9687" width="11.42578125" style="10" customWidth="1"/>
    <col min="9688" max="9688" width="12.7109375" style="10" customWidth="1"/>
    <col min="9689" max="9693" width="11.42578125" style="10" customWidth="1"/>
    <col min="9694" max="9696" width="12.7109375" style="10" customWidth="1"/>
    <col min="9697" max="9697" width="17.140625" style="10" customWidth="1"/>
    <col min="9698" max="9700" width="12.7109375" style="10" customWidth="1"/>
    <col min="9701" max="9702" width="11.42578125" style="10" customWidth="1"/>
    <col min="9703" max="9703" width="12.7109375" style="10" customWidth="1"/>
    <col min="9704" max="9704" width="11.42578125" style="10" customWidth="1"/>
    <col min="9705" max="9709" width="12.7109375" style="10" customWidth="1"/>
    <col min="9710" max="9710" width="11.42578125" style="10" customWidth="1"/>
    <col min="9711" max="9718" width="12.7109375" style="10" customWidth="1"/>
    <col min="9719" max="9720" width="11.42578125" style="10" customWidth="1"/>
    <col min="9721" max="9730" width="12.7109375" style="10" customWidth="1"/>
    <col min="9731" max="9732" width="11.42578125" style="10" customWidth="1"/>
    <col min="9733" max="9741" width="12.7109375" style="10" customWidth="1"/>
    <col min="9742" max="9742" width="14.85546875" style="10" customWidth="1"/>
    <col min="9743" max="9743" width="17.85546875" style="10" customWidth="1"/>
    <col min="9744" max="9744" width="17.28515625" style="10" customWidth="1"/>
    <col min="9745" max="9776" width="12.7109375" style="10" customWidth="1"/>
    <col min="9777" max="9937" width="11.42578125" style="10"/>
    <col min="9938" max="9938" width="25.7109375" style="10" customWidth="1"/>
    <col min="9939" max="9941" width="12.7109375" style="10" customWidth="1"/>
    <col min="9942" max="9943" width="11.42578125" style="10" customWidth="1"/>
    <col min="9944" max="9944" width="12.7109375" style="10" customWidth="1"/>
    <col min="9945" max="9949" width="11.42578125" style="10" customWidth="1"/>
    <col min="9950" max="9952" width="12.7109375" style="10" customWidth="1"/>
    <col min="9953" max="9953" width="17.140625" style="10" customWidth="1"/>
    <col min="9954" max="9956" width="12.7109375" style="10" customWidth="1"/>
    <col min="9957" max="9958" width="11.42578125" style="10" customWidth="1"/>
    <col min="9959" max="9959" width="12.7109375" style="10" customWidth="1"/>
    <col min="9960" max="9960" width="11.42578125" style="10" customWidth="1"/>
    <col min="9961" max="9965" width="12.7109375" style="10" customWidth="1"/>
    <col min="9966" max="9966" width="11.42578125" style="10" customWidth="1"/>
    <col min="9967" max="9974" width="12.7109375" style="10" customWidth="1"/>
    <col min="9975" max="9976" width="11.42578125" style="10" customWidth="1"/>
    <col min="9977" max="9986" width="12.7109375" style="10" customWidth="1"/>
    <col min="9987" max="9988" width="11.42578125" style="10" customWidth="1"/>
    <col min="9989" max="9997" width="12.7109375" style="10" customWidth="1"/>
    <col min="9998" max="9998" width="14.85546875" style="10" customWidth="1"/>
    <col min="9999" max="9999" width="17.85546875" style="10" customWidth="1"/>
    <col min="10000" max="10000" width="17.28515625" style="10" customWidth="1"/>
    <col min="10001" max="10032" width="12.7109375" style="10" customWidth="1"/>
    <col min="10033" max="10193" width="11.42578125" style="10"/>
    <col min="10194" max="10194" width="25.7109375" style="10" customWidth="1"/>
    <col min="10195" max="10197" width="12.7109375" style="10" customWidth="1"/>
    <col min="10198" max="10199" width="11.42578125" style="10" customWidth="1"/>
    <col min="10200" max="10200" width="12.7109375" style="10" customWidth="1"/>
    <col min="10201" max="10205" width="11.42578125" style="10" customWidth="1"/>
    <col min="10206" max="10208" width="12.7109375" style="10" customWidth="1"/>
    <col min="10209" max="10209" width="17.140625" style="10" customWidth="1"/>
    <col min="10210" max="10212" width="12.7109375" style="10" customWidth="1"/>
    <col min="10213" max="10214" width="11.42578125" style="10" customWidth="1"/>
    <col min="10215" max="10215" width="12.7109375" style="10" customWidth="1"/>
    <col min="10216" max="10216" width="11.42578125" style="10" customWidth="1"/>
    <col min="10217" max="10221" width="12.7109375" style="10" customWidth="1"/>
    <col min="10222" max="10222" width="11.42578125" style="10" customWidth="1"/>
    <col min="10223" max="10230" width="12.7109375" style="10" customWidth="1"/>
    <col min="10231" max="10232" width="11.42578125" style="10" customWidth="1"/>
    <col min="10233" max="10242" width="12.7109375" style="10" customWidth="1"/>
    <col min="10243" max="10244" width="11.42578125" style="10" customWidth="1"/>
    <col min="10245" max="10253" width="12.7109375" style="10" customWidth="1"/>
    <col min="10254" max="10254" width="14.85546875" style="10" customWidth="1"/>
    <col min="10255" max="10255" width="17.85546875" style="10" customWidth="1"/>
    <col min="10256" max="10256" width="17.28515625" style="10" customWidth="1"/>
    <col min="10257" max="10288" width="12.7109375" style="10" customWidth="1"/>
    <col min="10289" max="10449" width="11.42578125" style="10"/>
    <col min="10450" max="10450" width="25.7109375" style="10" customWidth="1"/>
    <col min="10451" max="10453" width="12.7109375" style="10" customWidth="1"/>
    <col min="10454" max="10455" width="11.42578125" style="10" customWidth="1"/>
    <col min="10456" max="10456" width="12.7109375" style="10" customWidth="1"/>
    <col min="10457" max="10461" width="11.42578125" style="10" customWidth="1"/>
    <col min="10462" max="10464" width="12.7109375" style="10" customWidth="1"/>
    <col min="10465" max="10465" width="17.140625" style="10" customWidth="1"/>
    <col min="10466" max="10468" width="12.7109375" style="10" customWidth="1"/>
    <col min="10469" max="10470" width="11.42578125" style="10" customWidth="1"/>
    <col min="10471" max="10471" width="12.7109375" style="10" customWidth="1"/>
    <col min="10472" max="10472" width="11.42578125" style="10" customWidth="1"/>
    <col min="10473" max="10477" width="12.7109375" style="10" customWidth="1"/>
    <col min="10478" max="10478" width="11.42578125" style="10" customWidth="1"/>
    <col min="10479" max="10486" width="12.7109375" style="10" customWidth="1"/>
    <col min="10487" max="10488" width="11.42578125" style="10" customWidth="1"/>
    <col min="10489" max="10498" width="12.7109375" style="10" customWidth="1"/>
    <col min="10499" max="10500" width="11.42578125" style="10" customWidth="1"/>
    <col min="10501" max="10509" width="12.7109375" style="10" customWidth="1"/>
    <col min="10510" max="10510" width="14.85546875" style="10" customWidth="1"/>
    <col min="10511" max="10511" width="17.85546875" style="10" customWidth="1"/>
    <col min="10512" max="10512" width="17.28515625" style="10" customWidth="1"/>
    <col min="10513" max="10544" width="12.7109375" style="10" customWidth="1"/>
    <col min="10545" max="10705" width="11.42578125" style="10"/>
    <col min="10706" max="10706" width="25.7109375" style="10" customWidth="1"/>
    <col min="10707" max="10709" width="12.7109375" style="10" customWidth="1"/>
    <col min="10710" max="10711" width="11.42578125" style="10" customWidth="1"/>
    <col min="10712" max="10712" width="12.7109375" style="10" customWidth="1"/>
    <col min="10713" max="10717" width="11.42578125" style="10" customWidth="1"/>
    <col min="10718" max="10720" width="12.7109375" style="10" customWidth="1"/>
    <col min="10721" max="10721" width="17.140625" style="10" customWidth="1"/>
    <col min="10722" max="10724" width="12.7109375" style="10" customWidth="1"/>
    <col min="10725" max="10726" width="11.42578125" style="10" customWidth="1"/>
    <col min="10727" max="10727" width="12.7109375" style="10" customWidth="1"/>
    <col min="10728" max="10728" width="11.42578125" style="10" customWidth="1"/>
    <col min="10729" max="10733" width="12.7109375" style="10" customWidth="1"/>
    <col min="10734" max="10734" width="11.42578125" style="10" customWidth="1"/>
    <col min="10735" max="10742" width="12.7109375" style="10" customWidth="1"/>
    <col min="10743" max="10744" width="11.42578125" style="10" customWidth="1"/>
    <col min="10745" max="10754" width="12.7109375" style="10" customWidth="1"/>
    <col min="10755" max="10756" width="11.42578125" style="10" customWidth="1"/>
    <col min="10757" max="10765" width="12.7109375" style="10" customWidth="1"/>
    <col min="10766" max="10766" width="14.85546875" style="10" customWidth="1"/>
    <col min="10767" max="10767" width="17.85546875" style="10" customWidth="1"/>
    <col min="10768" max="10768" width="17.28515625" style="10" customWidth="1"/>
    <col min="10769" max="10800" width="12.7109375" style="10" customWidth="1"/>
    <col min="10801" max="10961" width="11.42578125" style="10"/>
    <col min="10962" max="10962" width="25.7109375" style="10" customWidth="1"/>
    <col min="10963" max="10965" width="12.7109375" style="10" customWidth="1"/>
    <col min="10966" max="10967" width="11.42578125" style="10" customWidth="1"/>
    <col min="10968" max="10968" width="12.7109375" style="10" customWidth="1"/>
    <col min="10969" max="10973" width="11.42578125" style="10" customWidth="1"/>
    <col min="10974" max="10976" width="12.7109375" style="10" customWidth="1"/>
    <col min="10977" max="10977" width="17.140625" style="10" customWidth="1"/>
    <col min="10978" max="10980" width="12.7109375" style="10" customWidth="1"/>
    <col min="10981" max="10982" width="11.42578125" style="10" customWidth="1"/>
    <col min="10983" max="10983" width="12.7109375" style="10" customWidth="1"/>
    <col min="10984" max="10984" width="11.42578125" style="10" customWidth="1"/>
    <col min="10985" max="10989" width="12.7109375" style="10" customWidth="1"/>
    <col min="10990" max="10990" width="11.42578125" style="10" customWidth="1"/>
    <col min="10991" max="10998" width="12.7109375" style="10" customWidth="1"/>
    <col min="10999" max="11000" width="11.42578125" style="10" customWidth="1"/>
    <col min="11001" max="11010" width="12.7109375" style="10" customWidth="1"/>
    <col min="11011" max="11012" width="11.42578125" style="10" customWidth="1"/>
    <col min="11013" max="11021" width="12.7109375" style="10" customWidth="1"/>
    <col min="11022" max="11022" width="14.85546875" style="10" customWidth="1"/>
    <col min="11023" max="11023" width="17.85546875" style="10" customWidth="1"/>
    <col min="11024" max="11024" width="17.28515625" style="10" customWidth="1"/>
    <col min="11025" max="11056" width="12.7109375" style="10" customWidth="1"/>
    <col min="11057" max="11217" width="11.42578125" style="10"/>
    <col min="11218" max="11218" width="25.7109375" style="10" customWidth="1"/>
    <col min="11219" max="11221" width="12.7109375" style="10" customWidth="1"/>
    <col min="11222" max="11223" width="11.42578125" style="10" customWidth="1"/>
    <col min="11224" max="11224" width="12.7109375" style="10" customWidth="1"/>
    <col min="11225" max="11229" width="11.42578125" style="10" customWidth="1"/>
    <col min="11230" max="11232" width="12.7109375" style="10" customWidth="1"/>
    <col min="11233" max="11233" width="17.140625" style="10" customWidth="1"/>
    <col min="11234" max="11236" width="12.7109375" style="10" customWidth="1"/>
    <col min="11237" max="11238" width="11.42578125" style="10" customWidth="1"/>
    <col min="11239" max="11239" width="12.7109375" style="10" customWidth="1"/>
    <col min="11240" max="11240" width="11.42578125" style="10" customWidth="1"/>
    <col min="11241" max="11245" width="12.7109375" style="10" customWidth="1"/>
    <col min="11246" max="11246" width="11.42578125" style="10" customWidth="1"/>
    <col min="11247" max="11254" width="12.7109375" style="10" customWidth="1"/>
    <col min="11255" max="11256" width="11.42578125" style="10" customWidth="1"/>
    <col min="11257" max="11266" width="12.7109375" style="10" customWidth="1"/>
    <col min="11267" max="11268" width="11.42578125" style="10" customWidth="1"/>
    <col min="11269" max="11277" width="12.7109375" style="10" customWidth="1"/>
    <col min="11278" max="11278" width="14.85546875" style="10" customWidth="1"/>
    <col min="11279" max="11279" width="17.85546875" style="10" customWidth="1"/>
    <col min="11280" max="11280" width="17.28515625" style="10" customWidth="1"/>
    <col min="11281" max="11312" width="12.7109375" style="10" customWidth="1"/>
    <col min="11313" max="11473" width="11.42578125" style="10"/>
    <col min="11474" max="11474" width="25.7109375" style="10" customWidth="1"/>
    <col min="11475" max="11477" width="12.7109375" style="10" customWidth="1"/>
    <col min="11478" max="11479" width="11.42578125" style="10" customWidth="1"/>
    <col min="11480" max="11480" width="12.7109375" style="10" customWidth="1"/>
    <col min="11481" max="11485" width="11.42578125" style="10" customWidth="1"/>
    <col min="11486" max="11488" width="12.7109375" style="10" customWidth="1"/>
    <col min="11489" max="11489" width="17.140625" style="10" customWidth="1"/>
    <col min="11490" max="11492" width="12.7109375" style="10" customWidth="1"/>
    <col min="11493" max="11494" width="11.42578125" style="10" customWidth="1"/>
    <col min="11495" max="11495" width="12.7109375" style="10" customWidth="1"/>
    <col min="11496" max="11496" width="11.42578125" style="10" customWidth="1"/>
    <col min="11497" max="11501" width="12.7109375" style="10" customWidth="1"/>
    <col min="11502" max="11502" width="11.42578125" style="10" customWidth="1"/>
    <col min="11503" max="11510" width="12.7109375" style="10" customWidth="1"/>
    <col min="11511" max="11512" width="11.42578125" style="10" customWidth="1"/>
    <col min="11513" max="11522" width="12.7109375" style="10" customWidth="1"/>
    <col min="11523" max="11524" width="11.42578125" style="10" customWidth="1"/>
    <col min="11525" max="11533" width="12.7109375" style="10" customWidth="1"/>
    <col min="11534" max="11534" width="14.85546875" style="10" customWidth="1"/>
    <col min="11535" max="11535" width="17.85546875" style="10" customWidth="1"/>
    <col min="11536" max="11536" width="17.28515625" style="10" customWidth="1"/>
    <col min="11537" max="11568" width="12.7109375" style="10" customWidth="1"/>
    <col min="11569" max="11729" width="11.42578125" style="10"/>
    <col min="11730" max="11730" width="25.7109375" style="10" customWidth="1"/>
    <col min="11731" max="11733" width="12.7109375" style="10" customWidth="1"/>
    <col min="11734" max="11735" width="11.42578125" style="10" customWidth="1"/>
    <col min="11736" max="11736" width="12.7109375" style="10" customWidth="1"/>
    <col min="11737" max="11741" width="11.42578125" style="10" customWidth="1"/>
    <col min="11742" max="11744" width="12.7109375" style="10" customWidth="1"/>
    <col min="11745" max="11745" width="17.140625" style="10" customWidth="1"/>
    <col min="11746" max="11748" width="12.7109375" style="10" customWidth="1"/>
    <col min="11749" max="11750" width="11.42578125" style="10" customWidth="1"/>
    <col min="11751" max="11751" width="12.7109375" style="10" customWidth="1"/>
    <col min="11752" max="11752" width="11.42578125" style="10" customWidth="1"/>
    <col min="11753" max="11757" width="12.7109375" style="10" customWidth="1"/>
    <col min="11758" max="11758" width="11.42578125" style="10" customWidth="1"/>
    <col min="11759" max="11766" width="12.7109375" style="10" customWidth="1"/>
    <col min="11767" max="11768" width="11.42578125" style="10" customWidth="1"/>
    <col min="11769" max="11778" width="12.7109375" style="10" customWidth="1"/>
    <col min="11779" max="11780" width="11.42578125" style="10" customWidth="1"/>
    <col min="11781" max="11789" width="12.7109375" style="10" customWidth="1"/>
    <col min="11790" max="11790" width="14.85546875" style="10" customWidth="1"/>
    <col min="11791" max="11791" width="17.85546875" style="10" customWidth="1"/>
    <col min="11792" max="11792" width="17.28515625" style="10" customWidth="1"/>
    <col min="11793" max="11824" width="12.7109375" style="10" customWidth="1"/>
    <col min="11825" max="11985" width="11.42578125" style="10"/>
    <col min="11986" max="11986" width="25.7109375" style="10" customWidth="1"/>
    <col min="11987" max="11989" width="12.7109375" style="10" customWidth="1"/>
    <col min="11990" max="11991" width="11.42578125" style="10" customWidth="1"/>
    <col min="11992" max="11992" width="12.7109375" style="10" customWidth="1"/>
    <col min="11993" max="11997" width="11.42578125" style="10" customWidth="1"/>
    <col min="11998" max="12000" width="12.7109375" style="10" customWidth="1"/>
    <col min="12001" max="12001" width="17.140625" style="10" customWidth="1"/>
    <col min="12002" max="12004" width="12.7109375" style="10" customWidth="1"/>
    <col min="12005" max="12006" width="11.42578125" style="10" customWidth="1"/>
    <col min="12007" max="12007" width="12.7109375" style="10" customWidth="1"/>
    <col min="12008" max="12008" width="11.42578125" style="10" customWidth="1"/>
    <col min="12009" max="12013" width="12.7109375" style="10" customWidth="1"/>
    <col min="12014" max="12014" width="11.42578125" style="10" customWidth="1"/>
    <col min="12015" max="12022" width="12.7109375" style="10" customWidth="1"/>
    <col min="12023" max="12024" width="11.42578125" style="10" customWidth="1"/>
    <col min="12025" max="12034" width="12.7109375" style="10" customWidth="1"/>
    <col min="12035" max="12036" width="11.42578125" style="10" customWidth="1"/>
    <col min="12037" max="12045" width="12.7109375" style="10" customWidth="1"/>
    <col min="12046" max="12046" width="14.85546875" style="10" customWidth="1"/>
    <col min="12047" max="12047" width="17.85546875" style="10" customWidth="1"/>
    <col min="12048" max="12048" width="17.28515625" style="10" customWidth="1"/>
    <col min="12049" max="12080" width="12.7109375" style="10" customWidth="1"/>
    <col min="12081" max="12241" width="11.42578125" style="10"/>
    <col min="12242" max="12242" width="25.7109375" style="10" customWidth="1"/>
    <col min="12243" max="12245" width="12.7109375" style="10" customWidth="1"/>
    <col min="12246" max="12247" width="11.42578125" style="10" customWidth="1"/>
    <col min="12248" max="12248" width="12.7109375" style="10" customWidth="1"/>
    <col min="12249" max="12253" width="11.42578125" style="10" customWidth="1"/>
    <col min="12254" max="12256" width="12.7109375" style="10" customWidth="1"/>
    <col min="12257" max="12257" width="17.140625" style="10" customWidth="1"/>
    <col min="12258" max="12260" width="12.7109375" style="10" customWidth="1"/>
    <col min="12261" max="12262" width="11.42578125" style="10" customWidth="1"/>
    <col min="12263" max="12263" width="12.7109375" style="10" customWidth="1"/>
    <col min="12264" max="12264" width="11.42578125" style="10" customWidth="1"/>
    <col min="12265" max="12269" width="12.7109375" style="10" customWidth="1"/>
    <col min="12270" max="12270" width="11.42578125" style="10" customWidth="1"/>
    <col min="12271" max="12278" width="12.7109375" style="10" customWidth="1"/>
    <col min="12279" max="12280" width="11.42578125" style="10" customWidth="1"/>
    <col min="12281" max="12290" width="12.7109375" style="10" customWidth="1"/>
    <col min="12291" max="12292" width="11.42578125" style="10" customWidth="1"/>
    <col min="12293" max="12301" width="12.7109375" style="10" customWidth="1"/>
    <col min="12302" max="12302" width="14.85546875" style="10" customWidth="1"/>
    <col min="12303" max="12303" width="17.85546875" style="10" customWidth="1"/>
    <col min="12304" max="12304" width="17.28515625" style="10" customWidth="1"/>
    <col min="12305" max="12336" width="12.7109375" style="10" customWidth="1"/>
    <col min="12337" max="12497" width="11.42578125" style="10"/>
    <col min="12498" max="12498" width="25.7109375" style="10" customWidth="1"/>
    <col min="12499" max="12501" width="12.7109375" style="10" customWidth="1"/>
    <col min="12502" max="12503" width="11.42578125" style="10" customWidth="1"/>
    <col min="12504" max="12504" width="12.7109375" style="10" customWidth="1"/>
    <col min="12505" max="12509" width="11.42578125" style="10" customWidth="1"/>
    <col min="12510" max="12512" width="12.7109375" style="10" customWidth="1"/>
    <col min="12513" max="12513" width="17.140625" style="10" customWidth="1"/>
    <col min="12514" max="12516" width="12.7109375" style="10" customWidth="1"/>
    <col min="12517" max="12518" width="11.42578125" style="10" customWidth="1"/>
    <col min="12519" max="12519" width="12.7109375" style="10" customWidth="1"/>
    <col min="12520" max="12520" width="11.42578125" style="10" customWidth="1"/>
    <col min="12521" max="12525" width="12.7109375" style="10" customWidth="1"/>
    <col min="12526" max="12526" width="11.42578125" style="10" customWidth="1"/>
    <col min="12527" max="12534" width="12.7109375" style="10" customWidth="1"/>
    <col min="12535" max="12536" width="11.42578125" style="10" customWidth="1"/>
    <col min="12537" max="12546" width="12.7109375" style="10" customWidth="1"/>
    <col min="12547" max="12548" width="11.42578125" style="10" customWidth="1"/>
    <col min="12549" max="12557" width="12.7109375" style="10" customWidth="1"/>
    <col min="12558" max="12558" width="14.85546875" style="10" customWidth="1"/>
    <col min="12559" max="12559" width="17.85546875" style="10" customWidth="1"/>
    <col min="12560" max="12560" width="17.28515625" style="10" customWidth="1"/>
    <col min="12561" max="12592" width="12.7109375" style="10" customWidth="1"/>
    <col min="12593" max="12753" width="11.42578125" style="10"/>
    <col min="12754" max="12754" width="25.7109375" style="10" customWidth="1"/>
    <col min="12755" max="12757" width="12.7109375" style="10" customWidth="1"/>
    <col min="12758" max="12759" width="11.42578125" style="10" customWidth="1"/>
    <col min="12760" max="12760" width="12.7109375" style="10" customWidth="1"/>
    <col min="12761" max="12765" width="11.42578125" style="10" customWidth="1"/>
    <col min="12766" max="12768" width="12.7109375" style="10" customWidth="1"/>
    <col min="12769" max="12769" width="17.140625" style="10" customWidth="1"/>
    <col min="12770" max="12772" width="12.7109375" style="10" customWidth="1"/>
    <col min="12773" max="12774" width="11.42578125" style="10" customWidth="1"/>
    <col min="12775" max="12775" width="12.7109375" style="10" customWidth="1"/>
    <col min="12776" max="12776" width="11.42578125" style="10" customWidth="1"/>
    <col min="12777" max="12781" width="12.7109375" style="10" customWidth="1"/>
    <col min="12782" max="12782" width="11.42578125" style="10" customWidth="1"/>
    <col min="12783" max="12790" width="12.7109375" style="10" customWidth="1"/>
    <col min="12791" max="12792" width="11.42578125" style="10" customWidth="1"/>
    <col min="12793" max="12802" width="12.7109375" style="10" customWidth="1"/>
    <col min="12803" max="12804" width="11.42578125" style="10" customWidth="1"/>
    <col min="12805" max="12813" width="12.7109375" style="10" customWidth="1"/>
    <col min="12814" max="12814" width="14.85546875" style="10" customWidth="1"/>
    <col min="12815" max="12815" width="17.85546875" style="10" customWidth="1"/>
    <col min="12816" max="12816" width="17.28515625" style="10" customWidth="1"/>
    <col min="12817" max="12848" width="12.7109375" style="10" customWidth="1"/>
    <col min="12849" max="13009" width="11.42578125" style="10"/>
    <col min="13010" max="13010" width="25.7109375" style="10" customWidth="1"/>
    <col min="13011" max="13013" width="12.7109375" style="10" customWidth="1"/>
    <col min="13014" max="13015" width="11.42578125" style="10" customWidth="1"/>
    <col min="13016" max="13016" width="12.7109375" style="10" customWidth="1"/>
    <col min="13017" max="13021" width="11.42578125" style="10" customWidth="1"/>
    <col min="13022" max="13024" width="12.7109375" style="10" customWidth="1"/>
    <col min="13025" max="13025" width="17.140625" style="10" customWidth="1"/>
    <col min="13026" max="13028" width="12.7109375" style="10" customWidth="1"/>
    <col min="13029" max="13030" width="11.42578125" style="10" customWidth="1"/>
    <col min="13031" max="13031" width="12.7109375" style="10" customWidth="1"/>
    <col min="13032" max="13032" width="11.42578125" style="10" customWidth="1"/>
    <col min="13033" max="13037" width="12.7109375" style="10" customWidth="1"/>
    <col min="13038" max="13038" width="11.42578125" style="10" customWidth="1"/>
    <col min="13039" max="13046" width="12.7109375" style="10" customWidth="1"/>
    <col min="13047" max="13048" width="11.42578125" style="10" customWidth="1"/>
    <col min="13049" max="13058" width="12.7109375" style="10" customWidth="1"/>
    <col min="13059" max="13060" width="11.42578125" style="10" customWidth="1"/>
    <col min="13061" max="13069" width="12.7109375" style="10" customWidth="1"/>
    <col min="13070" max="13070" width="14.85546875" style="10" customWidth="1"/>
    <col min="13071" max="13071" width="17.85546875" style="10" customWidth="1"/>
    <col min="13072" max="13072" width="17.28515625" style="10" customWidth="1"/>
    <col min="13073" max="13104" width="12.7109375" style="10" customWidth="1"/>
    <col min="13105" max="13265" width="11.42578125" style="10"/>
    <col min="13266" max="13266" width="25.7109375" style="10" customWidth="1"/>
    <col min="13267" max="13269" width="12.7109375" style="10" customWidth="1"/>
    <col min="13270" max="13271" width="11.42578125" style="10" customWidth="1"/>
    <col min="13272" max="13272" width="12.7109375" style="10" customWidth="1"/>
    <col min="13273" max="13277" width="11.42578125" style="10" customWidth="1"/>
    <col min="13278" max="13280" width="12.7109375" style="10" customWidth="1"/>
    <col min="13281" max="13281" width="17.140625" style="10" customWidth="1"/>
    <col min="13282" max="13284" width="12.7109375" style="10" customWidth="1"/>
    <col min="13285" max="13286" width="11.42578125" style="10" customWidth="1"/>
    <col min="13287" max="13287" width="12.7109375" style="10" customWidth="1"/>
    <col min="13288" max="13288" width="11.42578125" style="10" customWidth="1"/>
    <col min="13289" max="13293" width="12.7109375" style="10" customWidth="1"/>
    <col min="13294" max="13294" width="11.42578125" style="10" customWidth="1"/>
    <col min="13295" max="13302" width="12.7109375" style="10" customWidth="1"/>
    <col min="13303" max="13304" width="11.42578125" style="10" customWidth="1"/>
    <col min="13305" max="13314" width="12.7109375" style="10" customWidth="1"/>
    <col min="13315" max="13316" width="11.42578125" style="10" customWidth="1"/>
    <col min="13317" max="13325" width="12.7109375" style="10" customWidth="1"/>
    <col min="13326" max="13326" width="14.85546875" style="10" customWidth="1"/>
    <col min="13327" max="13327" width="17.85546875" style="10" customWidth="1"/>
    <col min="13328" max="13328" width="17.28515625" style="10" customWidth="1"/>
    <col min="13329" max="13360" width="12.7109375" style="10" customWidth="1"/>
    <col min="13361" max="13441" width="11.42578125" style="10"/>
    <col min="13442" max="13447" width="11.42578125" style="7"/>
    <col min="13448" max="13448" width="11.42578125" style="9"/>
    <col min="13449" max="13450" width="11.42578125" style="7"/>
    <col min="13451" max="13451" width="11.42578125" style="7" customWidth="1" outlineLevel="4"/>
    <col min="13452" max="13452" width="11.42578125" style="7"/>
    <col min="13453" max="13521" width="11.42578125" style="10"/>
    <col min="13522" max="13522" width="25.7109375" style="10" customWidth="1"/>
    <col min="13523" max="13525" width="12.7109375" style="10" customWidth="1"/>
    <col min="13526" max="13527" width="11.42578125" style="10" customWidth="1"/>
    <col min="13528" max="13528" width="12.7109375" style="10" customWidth="1"/>
    <col min="13529" max="13533" width="11.42578125" style="10" customWidth="1"/>
    <col min="13534" max="13536" width="12.7109375" style="10" customWidth="1"/>
    <col min="13537" max="13537" width="17.140625" style="10" customWidth="1"/>
    <col min="13538" max="13540" width="12.7109375" style="10" customWidth="1"/>
    <col min="13541" max="13542" width="11.42578125" style="10" customWidth="1"/>
    <col min="13543" max="13543" width="12.7109375" style="10" customWidth="1"/>
    <col min="13544" max="13544" width="11.42578125" style="10" customWidth="1"/>
    <col min="13545" max="13549" width="12.7109375" style="10" customWidth="1"/>
    <col min="13550" max="13550" width="11.42578125" style="10" customWidth="1"/>
    <col min="13551" max="13558" width="12.7109375" style="10" customWidth="1"/>
    <col min="13559" max="13560" width="11.42578125" style="10" customWidth="1"/>
    <col min="13561" max="13570" width="12.7109375" style="10" customWidth="1"/>
    <col min="13571" max="13572" width="11.42578125" style="10" customWidth="1"/>
    <col min="13573" max="13581" width="12.7109375" style="10" customWidth="1"/>
    <col min="13582" max="13582" width="14.85546875" style="10" customWidth="1"/>
    <col min="13583" max="13583" width="17.85546875" style="10" customWidth="1"/>
    <col min="13584" max="13584" width="17.28515625" style="10" customWidth="1"/>
    <col min="13585" max="13616" width="12.7109375" style="10" customWidth="1"/>
    <col min="13617" max="13777" width="11.42578125" style="10"/>
    <col min="13778" max="13778" width="25.7109375" style="10" customWidth="1"/>
    <col min="13779" max="13781" width="12.7109375" style="10" customWidth="1"/>
    <col min="13782" max="13783" width="11.42578125" style="10" customWidth="1"/>
    <col min="13784" max="13784" width="12.7109375" style="10" customWidth="1"/>
    <col min="13785" max="13789" width="11.42578125" style="10" customWidth="1"/>
    <col min="13790" max="13792" width="12.7109375" style="10" customWidth="1"/>
    <col min="13793" max="13793" width="17.140625" style="10" customWidth="1"/>
    <col min="13794" max="13796" width="12.7109375" style="10" customWidth="1"/>
    <col min="13797" max="13798" width="11.42578125" style="10" customWidth="1"/>
    <col min="13799" max="13799" width="12.7109375" style="10" customWidth="1"/>
    <col min="13800" max="13800" width="11.42578125" style="10" customWidth="1"/>
    <col min="13801" max="13805" width="12.7109375" style="10" customWidth="1"/>
    <col min="13806" max="13806" width="11.42578125" style="10" customWidth="1"/>
    <col min="13807" max="13814" width="12.7109375" style="10" customWidth="1"/>
    <col min="13815" max="13816" width="11.42578125" style="10" customWidth="1"/>
    <col min="13817" max="13826" width="12.7109375" style="10" customWidth="1"/>
    <col min="13827" max="13828" width="11.42578125" style="10" customWidth="1"/>
    <col min="13829" max="13837" width="12.7109375" style="10" customWidth="1"/>
    <col min="13838" max="13838" width="14.85546875" style="10" customWidth="1"/>
    <col min="13839" max="13839" width="17.85546875" style="10" customWidth="1"/>
    <col min="13840" max="13840" width="17.28515625" style="10" customWidth="1"/>
    <col min="13841" max="13872" width="12.7109375" style="10" customWidth="1"/>
    <col min="13873" max="14033" width="11.42578125" style="10"/>
    <col min="14034" max="14034" width="25.7109375" style="10" customWidth="1"/>
    <col min="14035" max="14037" width="12.7109375" style="10" customWidth="1"/>
    <col min="14038" max="14039" width="11.42578125" style="10" customWidth="1"/>
    <col min="14040" max="14040" width="12.7109375" style="10" customWidth="1"/>
    <col min="14041" max="14045" width="11.42578125" style="10" customWidth="1"/>
    <col min="14046" max="14048" width="12.7109375" style="10" customWidth="1"/>
    <col min="14049" max="14049" width="17.140625" style="10" customWidth="1"/>
    <col min="14050" max="14052" width="12.7109375" style="10" customWidth="1"/>
    <col min="14053" max="14054" width="11.42578125" style="10" customWidth="1"/>
    <col min="14055" max="14055" width="12.7109375" style="10" customWidth="1"/>
    <col min="14056" max="14056" width="11.42578125" style="10" customWidth="1"/>
    <col min="14057" max="14061" width="12.7109375" style="10" customWidth="1"/>
    <col min="14062" max="14062" width="11.42578125" style="10" customWidth="1"/>
    <col min="14063" max="14070" width="12.7109375" style="10" customWidth="1"/>
    <col min="14071" max="14072" width="11.42578125" style="10" customWidth="1"/>
    <col min="14073" max="14082" width="12.7109375" style="10" customWidth="1"/>
    <col min="14083" max="14084" width="11.42578125" style="10" customWidth="1"/>
    <col min="14085" max="14093" width="12.7109375" style="10" customWidth="1"/>
    <col min="14094" max="14094" width="14.85546875" style="10" customWidth="1"/>
    <col min="14095" max="14095" width="17.85546875" style="10" customWidth="1"/>
    <col min="14096" max="14096" width="17.28515625" style="10" customWidth="1"/>
    <col min="14097" max="14128" width="12.7109375" style="10" customWidth="1"/>
    <col min="14129" max="14289" width="11.42578125" style="10"/>
    <col min="14290" max="14290" width="25.7109375" style="10" customWidth="1"/>
    <col min="14291" max="14293" width="12.7109375" style="10" customWidth="1"/>
    <col min="14294" max="14295" width="11.42578125" style="10" customWidth="1"/>
    <col min="14296" max="14296" width="12.7109375" style="10" customWidth="1"/>
    <col min="14297" max="14301" width="11.42578125" style="10" customWidth="1"/>
    <col min="14302" max="14304" width="12.7109375" style="10" customWidth="1"/>
    <col min="14305" max="14305" width="17.140625" style="10" customWidth="1"/>
    <col min="14306" max="14308" width="12.7109375" style="10" customWidth="1"/>
    <col min="14309" max="14310" width="11.42578125" style="10" customWidth="1"/>
    <col min="14311" max="14311" width="12.7109375" style="10" customWidth="1"/>
    <col min="14312" max="14312" width="11.42578125" style="10" customWidth="1"/>
    <col min="14313" max="14317" width="12.7109375" style="10" customWidth="1"/>
    <col min="14318" max="14318" width="11.42578125" style="10" customWidth="1"/>
    <col min="14319" max="14326" width="12.7109375" style="10" customWidth="1"/>
    <col min="14327" max="14328" width="11.42578125" style="10" customWidth="1"/>
    <col min="14329" max="14338" width="12.7109375" style="10" customWidth="1"/>
    <col min="14339" max="14340" width="11.42578125" style="10" customWidth="1"/>
    <col min="14341" max="14349" width="12.7109375" style="10" customWidth="1"/>
    <col min="14350" max="14350" width="14.85546875" style="10" customWidth="1"/>
    <col min="14351" max="14351" width="17.85546875" style="10" customWidth="1"/>
    <col min="14352" max="14352" width="17.28515625" style="10" customWidth="1"/>
    <col min="14353" max="14384" width="12.7109375" style="10" customWidth="1"/>
    <col min="14385" max="14545" width="11.42578125" style="10"/>
    <col min="14546" max="14546" width="25.7109375" style="10" customWidth="1"/>
    <col min="14547" max="14549" width="12.7109375" style="10" customWidth="1"/>
    <col min="14550" max="14551" width="11.42578125" style="10" customWidth="1"/>
    <col min="14552" max="14552" width="12.7109375" style="10" customWidth="1"/>
    <col min="14553" max="14557" width="11.42578125" style="10" customWidth="1"/>
    <col min="14558" max="14560" width="12.7109375" style="10" customWidth="1"/>
    <col min="14561" max="14561" width="17.140625" style="10" customWidth="1"/>
    <col min="14562" max="14564" width="12.7109375" style="10" customWidth="1"/>
    <col min="14565" max="14566" width="11.42578125" style="10" customWidth="1"/>
    <col min="14567" max="14567" width="12.7109375" style="10" customWidth="1"/>
    <col min="14568" max="14568" width="11.42578125" style="10" customWidth="1"/>
    <col min="14569" max="14573" width="12.7109375" style="10" customWidth="1"/>
    <col min="14574" max="14574" width="11.42578125" style="10" customWidth="1"/>
    <col min="14575" max="14582" width="12.7109375" style="10" customWidth="1"/>
    <col min="14583" max="14584" width="11.42578125" style="10" customWidth="1"/>
    <col min="14585" max="14594" width="12.7109375" style="10" customWidth="1"/>
    <col min="14595" max="14596" width="11.42578125" style="10" customWidth="1"/>
    <col min="14597" max="14605" width="12.7109375" style="10" customWidth="1"/>
    <col min="14606" max="14606" width="14.85546875" style="10" customWidth="1"/>
    <col min="14607" max="14607" width="17.85546875" style="10" customWidth="1"/>
    <col min="14608" max="14608" width="17.28515625" style="10" customWidth="1"/>
    <col min="14609" max="14640" width="12.7109375" style="10" customWidth="1"/>
    <col min="14641" max="14801" width="11.42578125" style="10"/>
    <col min="14802" max="14802" width="25.7109375" style="10" customWidth="1"/>
    <col min="14803" max="14805" width="12.7109375" style="10" customWidth="1"/>
    <col min="14806" max="14807" width="11.42578125" style="10" customWidth="1"/>
    <col min="14808" max="14808" width="12.7109375" style="10" customWidth="1"/>
    <col min="14809" max="14813" width="11.42578125" style="10" customWidth="1"/>
    <col min="14814" max="14816" width="12.7109375" style="10" customWidth="1"/>
    <col min="14817" max="14817" width="17.140625" style="10" customWidth="1"/>
    <col min="14818" max="14820" width="12.7109375" style="10" customWidth="1"/>
    <col min="14821" max="14822" width="11.42578125" style="10" customWidth="1"/>
    <col min="14823" max="14823" width="12.7109375" style="10" customWidth="1"/>
    <col min="14824" max="14824" width="11.42578125" style="10" customWidth="1"/>
    <col min="14825" max="14829" width="12.7109375" style="10" customWidth="1"/>
    <col min="14830" max="14830" width="11.42578125" style="10" customWidth="1"/>
    <col min="14831" max="14838" width="12.7109375" style="10" customWidth="1"/>
    <col min="14839" max="14840" width="11.42578125" style="10" customWidth="1"/>
    <col min="14841" max="14850" width="12.7109375" style="10" customWidth="1"/>
    <col min="14851" max="14852" width="11.42578125" style="10" customWidth="1"/>
    <col min="14853" max="14861" width="12.7109375" style="10" customWidth="1"/>
    <col min="14862" max="14862" width="14.85546875" style="10" customWidth="1"/>
    <col min="14863" max="14863" width="17.85546875" style="10" customWidth="1"/>
    <col min="14864" max="14864" width="17.28515625" style="10" customWidth="1"/>
    <col min="14865" max="14896" width="12.7109375" style="10" customWidth="1"/>
    <col min="14897" max="15057" width="11.42578125" style="10"/>
    <col min="15058" max="15058" width="25.7109375" style="10" customWidth="1"/>
    <col min="15059" max="15061" width="12.7109375" style="10" customWidth="1"/>
    <col min="15062" max="15063" width="11.42578125" style="10" customWidth="1"/>
    <col min="15064" max="15064" width="12.7109375" style="10" customWidth="1"/>
    <col min="15065" max="15069" width="11.42578125" style="10" customWidth="1"/>
    <col min="15070" max="15072" width="12.7109375" style="10" customWidth="1"/>
    <col min="15073" max="15073" width="17.140625" style="10" customWidth="1"/>
    <col min="15074" max="15076" width="12.7109375" style="10" customWidth="1"/>
    <col min="15077" max="15078" width="11.42578125" style="10" customWidth="1"/>
    <col min="15079" max="15079" width="12.7109375" style="10" customWidth="1"/>
    <col min="15080" max="15080" width="11.42578125" style="10" customWidth="1"/>
    <col min="15081" max="15085" width="12.7109375" style="10" customWidth="1"/>
    <col min="15086" max="15086" width="11.42578125" style="10" customWidth="1"/>
    <col min="15087" max="15094" width="12.7109375" style="10" customWidth="1"/>
    <col min="15095" max="15096" width="11.42578125" style="10" customWidth="1"/>
    <col min="15097" max="15106" width="12.7109375" style="10" customWidth="1"/>
    <col min="15107" max="15108" width="11.42578125" style="10" customWidth="1"/>
    <col min="15109" max="15117" width="12.7109375" style="10" customWidth="1"/>
    <col min="15118" max="15118" width="14.85546875" style="10" customWidth="1"/>
    <col min="15119" max="15119" width="17.85546875" style="10" customWidth="1"/>
    <col min="15120" max="15120" width="17.28515625" style="10" customWidth="1"/>
    <col min="15121" max="15152" width="12.7109375" style="10" customWidth="1"/>
    <col min="15153" max="15313" width="11.42578125" style="10"/>
    <col min="15314" max="15314" width="25.7109375" style="10" customWidth="1"/>
    <col min="15315" max="15317" width="12.7109375" style="10" customWidth="1"/>
    <col min="15318" max="15319" width="11.42578125" style="10" customWidth="1"/>
    <col min="15320" max="15320" width="12.7109375" style="10" customWidth="1"/>
    <col min="15321" max="15325" width="11.42578125" style="10" customWidth="1"/>
    <col min="15326" max="15328" width="12.7109375" style="10" customWidth="1"/>
    <col min="15329" max="15329" width="17.140625" style="10" customWidth="1"/>
    <col min="15330" max="15332" width="12.7109375" style="10" customWidth="1"/>
    <col min="15333" max="15334" width="11.42578125" style="10" customWidth="1"/>
    <col min="15335" max="15335" width="12.7109375" style="10" customWidth="1"/>
    <col min="15336" max="15336" width="11.42578125" style="10" customWidth="1"/>
    <col min="15337" max="15341" width="12.7109375" style="10" customWidth="1"/>
    <col min="15342" max="15342" width="11.42578125" style="10" customWidth="1"/>
    <col min="15343" max="15350" width="12.7109375" style="10" customWidth="1"/>
    <col min="15351" max="15352" width="11.42578125" style="10" customWidth="1"/>
    <col min="15353" max="15362" width="12.7109375" style="10" customWidth="1"/>
    <col min="15363" max="15364" width="11.42578125" style="10" customWidth="1"/>
    <col min="15365" max="15373" width="12.7109375" style="10" customWidth="1"/>
    <col min="15374" max="15374" width="14.85546875" style="10" customWidth="1"/>
    <col min="15375" max="15375" width="17.85546875" style="10" customWidth="1"/>
    <col min="15376" max="15376" width="17.28515625" style="10" customWidth="1"/>
    <col min="15377" max="15408" width="12.7109375" style="10" customWidth="1"/>
    <col min="15409" max="15569" width="11.42578125" style="10"/>
    <col min="15570" max="15570" width="25.7109375" style="10" customWidth="1"/>
    <col min="15571" max="15573" width="12.7109375" style="10" customWidth="1"/>
    <col min="15574" max="15575" width="11.42578125" style="10" customWidth="1"/>
    <col min="15576" max="15576" width="12.7109375" style="10" customWidth="1"/>
    <col min="15577" max="15581" width="11.42578125" style="10" customWidth="1"/>
    <col min="15582" max="15584" width="12.7109375" style="10" customWidth="1"/>
    <col min="15585" max="15585" width="17.140625" style="10" customWidth="1"/>
    <col min="15586" max="15588" width="12.7109375" style="10" customWidth="1"/>
    <col min="15589" max="15590" width="11.42578125" style="10" customWidth="1"/>
    <col min="15591" max="15591" width="12.7109375" style="10" customWidth="1"/>
    <col min="15592" max="15592" width="11.42578125" style="10" customWidth="1"/>
    <col min="15593" max="15597" width="12.7109375" style="10" customWidth="1"/>
    <col min="15598" max="15598" width="11.42578125" style="10" customWidth="1"/>
    <col min="15599" max="15606" width="12.7109375" style="10" customWidth="1"/>
    <col min="15607" max="15608" width="11.42578125" style="10" customWidth="1"/>
    <col min="15609" max="15618" width="12.7109375" style="10" customWidth="1"/>
    <col min="15619" max="15620" width="11.42578125" style="10" customWidth="1"/>
    <col min="15621" max="15629" width="12.7109375" style="10" customWidth="1"/>
    <col min="15630" max="15630" width="14.85546875" style="10" customWidth="1"/>
    <col min="15631" max="15631" width="17.85546875" style="10" customWidth="1"/>
    <col min="15632" max="15632" width="17.28515625" style="10" customWidth="1"/>
    <col min="15633" max="15664" width="12.7109375" style="10" customWidth="1"/>
    <col min="15665" max="15825" width="11.42578125" style="10"/>
    <col min="15826" max="15826" width="25.7109375" style="10" customWidth="1"/>
    <col min="15827" max="15829" width="12.7109375" style="10" customWidth="1"/>
    <col min="15830" max="15831" width="11.42578125" style="10" customWidth="1"/>
    <col min="15832" max="15832" width="12.7109375" style="10" customWidth="1"/>
    <col min="15833" max="15837" width="11.42578125" style="10" customWidth="1"/>
    <col min="15838" max="15840" width="12.7109375" style="10" customWidth="1"/>
    <col min="15841" max="15841" width="17.140625" style="10" customWidth="1"/>
    <col min="15842" max="15844" width="12.7109375" style="10" customWidth="1"/>
    <col min="15845" max="15846" width="11.42578125" style="10" customWidth="1"/>
    <col min="15847" max="15847" width="12.7109375" style="10" customWidth="1"/>
    <col min="15848" max="15848" width="11.42578125" style="10" customWidth="1"/>
    <col min="15849" max="15853" width="12.7109375" style="10" customWidth="1"/>
    <col min="15854" max="15854" width="11.42578125" style="10" customWidth="1"/>
    <col min="15855" max="15862" width="12.7109375" style="10" customWidth="1"/>
    <col min="15863" max="15864" width="11.42578125" style="10" customWidth="1"/>
    <col min="15865" max="15874" width="12.7109375" style="10" customWidth="1"/>
    <col min="15875" max="15876" width="11.42578125" style="10" customWidth="1"/>
    <col min="15877" max="15885" width="12.7109375" style="10" customWidth="1"/>
    <col min="15886" max="15886" width="14.85546875" style="10" customWidth="1"/>
    <col min="15887" max="15887" width="17.85546875" style="10" customWidth="1"/>
    <col min="15888" max="15888" width="17.28515625" style="10" customWidth="1"/>
    <col min="15889" max="15920" width="12.7109375" style="10" customWidth="1"/>
    <col min="15921" max="16384" width="11.42578125" style="10"/>
  </cols>
  <sheetData>
    <row r="1" spans="1:34 13442:13452" ht="12.75" customHeight="1"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</row>
    <row r="2" spans="1:34 13442:13452" ht="27" customHeight="1">
      <c r="B2" s="610" t="s">
        <v>278</v>
      </c>
      <c r="C2" s="610"/>
      <c r="D2" s="610"/>
      <c r="E2" s="610"/>
      <c r="F2" s="610"/>
      <c r="G2" s="610"/>
      <c r="H2" s="610"/>
      <c r="I2" s="610"/>
      <c r="J2" s="610"/>
      <c r="K2" s="610"/>
      <c r="L2" s="610"/>
      <c r="M2" s="610"/>
      <c r="N2" s="610"/>
      <c r="O2" s="610"/>
      <c r="SVZ2" s="10"/>
      <c r="SWA2" s="10"/>
      <c r="SWB2" s="10"/>
      <c r="SWC2" s="10"/>
      <c r="SWD2" s="10"/>
      <c r="SWE2" s="10"/>
      <c r="SWF2" s="10"/>
      <c r="SWG2" s="10"/>
      <c r="SWH2" s="10"/>
      <c r="SWI2" s="10"/>
      <c r="SWJ2" s="10"/>
    </row>
    <row r="3" spans="1:34 13442:13452" ht="18" customHeight="1">
      <c r="A3" s="27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SVZ3" s="10"/>
      <c r="SWA3" s="10"/>
      <c r="SWB3" s="10"/>
      <c r="SWC3" s="10"/>
      <c r="SWD3" s="10"/>
      <c r="SWE3" s="10"/>
      <c r="SWF3" s="10"/>
      <c r="SWG3" s="10"/>
      <c r="SWH3" s="10"/>
      <c r="SWI3" s="10"/>
      <c r="SWJ3" s="10"/>
    </row>
    <row r="4" spans="1:34 13442:13452" ht="12.75" customHeight="1" thickBot="1">
      <c r="A4" s="26"/>
      <c r="SVZ4" s="10"/>
      <c r="SWA4" s="10"/>
      <c r="SWB4" s="10"/>
      <c r="SWC4" s="10"/>
      <c r="SWD4" s="10"/>
      <c r="SWE4" s="10"/>
      <c r="SWF4" s="10"/>
      <c r="SWG4" s="10"/>
      <c r="SWH4" s="10"/>
      <c r="SWI4" s="10"/>
      <c r="SWJ4" s="10"/>
    </row>
    <row r="5" spans="1:34 13442:13452" ht="41.25" customHeight="1" thickBot="1">
      <c r="A5" s="26"/>
      <c r="B5" s="611" t="s">
        <v>267</v>
      </c>
      <c r="C5" s="612"/>
      <c r="D5" s="612"/>
      <c r="E5" s="612"/>
      <c r="F5" s="612"/>
      <c r="G5" s="612"/>
      <c r="H5" s="612"/>
      <c r="I5" s="612"/>
      <c r="J5" s="612"/>
      <c r="K5" s="612"/>
      <c r="L5" s="612"/>
      <c r="M5" s="612"/>
      <c r="N5" s="612"/>
      <c r="O5" s="613"/>
      <c r="Q5" s="594" t="s">
        <v>257</v>
      </c>
      <c r="R5" s="595"/>
      <c r="T5" s="574" t="s">
        <v>0</v>
      </c>
      <c r="U5" s="575"/>
      <c r="V5" s="576"/>
      <c r="X5" s="584" t="s">
        <v>30</v>
      </c>
      <c r="Y5" s="585"/>
      <c r="Z5" s="585"/>
      <c r="AA5" s="585"/>
      <c r="AB5" s="585"/>
      <c r="AC5" s="586"/>
      <c r="AE5" s="518" t="s">
        <v>30</v>
      </c>
      <c r="AF5" s="454"/>
      <c r="SVZ5" s="10"/>
      <c r="SWA5" s="10"/>
      <c r="SWB5" s="10"/>
      <c r="SWC5" s="10"/>
      <c r="SWD5" s="10"/>
      <c r="SWE5" s="10"/>
      <c r="SWF5" s="10"/>
      <c r="SWG5" s="10"/>
      <c r="SWH5" s="10"/>
      <c r="SWI5" s="10"/>
      <c r="SWJ5" s="10"/>
    </row>
    <row r="6" spans="1:34 13442:13452" s="12" customFormat="1" ht="32.25" customHeight="1" thickBot="1">
      <c r="A6" s="28"/>
      <c r="B6" s="567" t="s">
        <v>31</v>
      </c>
      <c r="C6" s="568"/>
      <c r="D6" s="568"/>
      <c r="E6" s="568"/>
      <c r="F6" s="568"/>
      <c r="G6" s="568"/>
      <c r="H6" s="567" t="s">
        <v>8</v>
      </c>
      <c r="I6" s="568"/>
      <c r="J6" s="568"/>
      <c r="K6" s="568"/>
      <c r="L6" s="568"/>
      <c r="M6" s="547" t="s">
        <v>300</v>
      </c>
      <c r="N6" s="567" t="s">
        <v>9</v>
      </c>
      <c r="O6" s="569"/>
      <c r="P6" s="36"/>
      <c r="Q6" s="596"/>
      <c r="R6" s="597"/>
      <c r="S6" s="36"/>
      <c r="T6" s="577"/>
      <c r="U6" s="578"/>
      <c r="V6" s="579"/>
      <c r="W6" s="507"/>
      <c r="X6" s="587"/>
      <c r="Y6" s="588"/>
      <c r="Z6" s="588"/>
      <c r="AA6" s="588"/>
      <c r="AB6" s="588"/>
      <c r="AC6" s="589"/>
      <c r="AE6" s="518"/>
      <c r="AF6" s="454"/>
    </row>
    <row r="7" spans="1:34 13442:13452" s="14" customFormat="1" ht="51.75" customHeight="1" thickBot="1">
      <c r="A7" s="13" t="s">
        <v>297</v>
      </c>
      <c r="B7" s="420" t="s">
        <v>272</v>
      </c>
      <c r="C7" s="421" t="s">
        <v>26</v>
      </c>
      <c r="D7" s="421" t="s">
        <v>12</v>
      </c>
      <c r="E7" s="421" t="s">
        <v>27</v>
      </c>
      <c r="F7" s="421" t="s">
        <v>14</v>
      </c>
      <c r="G7" s="421" t="s">
        <v>273</v>
      </c>
      <c r="H7" s="420" t="s">
        <v>10</v>
      </c>
      <c r="I7" s="421" t="s">
        <v>28</v>
      </c>
      <c r="J7" s="422" t="s">
        <v>17</v>
      </c>
      <c r="K7" s="421" t="s">
        <v>175</v>
      </c>
      <c r="L7" s="422" t="s">
        <v>176</v>
      </c>
      <c r="M7" s="491" t="s">
        <v>282</v>
      </c>
      <c r="N7" s="420" t="s">
        <v>29</v>
      </c>
      <c r="O7" s="435" t="s">
        <v>19</v>
      </c>
      <c r="P7" s="1"/>
      <c r="Q7" s="352" t="s">
        <v>232</v>
      </c>
      <c r="R7" s="352" t="s">
        <v>258</v>
      </c>
      <c r="S7" s="1"/>
      <c r="T7" s="4" t="s">
        <v>274</v>
      </c>
      <c r="U7" s="6" t="s">
        <v>272</v>
      </c>
      <c r="V7" s="5" t="s">
        <v>275</v>
      </c>
      <c r="X7" s="264" t="s">
        <v>276</v>
      </c>
      <c r="Y7" s="264" t="s">
        <v>23</v>
      </c>
      <c r="Z7" s="509" t="s">
        <v>24</v>
      </c>
      <c r="AA7" s="264" t="s">
        <v>277</v>
      </c>
      <c r="AB7" s="264" t="s">
        <v>25</v>
      </c>
      <c r="AC7" s="264" t="s">
        <v>24</v>
      </c>
      <c r="AE7" s="455" t="s">
        <v>309</v>
      </c>
      <c r="AF7" s="455" t="s">
        <v>24</v>
      </c>
    </row>
    <row r="8" spans="1:34 13442:13452" s="12" customFormat="1" ht="31.5" customHeight="1" thickBot="1">
      <c r="A8" s="470">
        <v>43891</v>
      </c>
      <c r="B8" s="461">
        <f t="shared" ref="B8:B38" si="0">U8-H8-R8-M8</f>
        <v>0</v>
      </c>
      <c r="C8" s="401">
        <v>0</v>
      </c>
      <c r="D8" s="262">
        <v>0</v>
      </c>
      <c r="E8" s="401">
        <v>0</v>
      </c>
      <c r="F8" s="262">
        <v>0</v>
      </c>
      <c r="G8" s="437" t="str">
        <f t="shared" ref="G8:G38" si="1">IF(D8=0,"",B8/D8)</f>
        <v/>
      </c>
      <c r="H8" s="457">
        <v>0</v>
      </c>
      <c r="I8" s="401">
        <v>0</v>
      </c>
      <c r="J8" s="437">
        <v>0</v>
      </c>
      <c r="K8" s="401">
        <v>0</v>
      </c>
      <c r="L8" s="262">
        <v>0</v>
      </c>
      <c r="M8" s="449">
        <v>0</v>
      </c>
      <c r="N8" s="550">
        <f t="shared" ref="N8:N38" si="2">C8+I8</f>
        <v>0</v>
      </c>
      <c r="O8" s="438">
        <f t="shared" ref="O8:O38" si="3">D8+J8</f>
        <v>0</v>
      </c>
      <c r="P8" s="17"/>
      <c r="Q8" s="265"/>
      <c r="R8" s="423">
        <v>0</v>
      </c>
      <c r="S8" s="17"/>
      <c r="T8" s="426">
        <v>0</v>
      </c>
      <c r="U8" s="427">
        <v>0</v>
      </c>
      <c r="V8" s="498" t="e">
        <f t="shared" ref="V8:V38" si="4">+U8/T8*1-1</f>
        <v>#DIV/0!</v>
      </c>
      <c r="X8" s="426">
        <v>0</v>
      </c>
      <c r="Y8" s="427">
        <v>0</v>
      </c>
      <c r="Z8" s="510" t="e">
        <f t="shared" ref="Z8:Z39" si="5">+Y8/X8-1</f>
        <v>#DIV/0!</v>
      </c>
      <c r="AA8" s="426">
        <v>0</v>
      </c>
      <c r="AB8" s="427">
        <v>0</v>
      </c>
      <c r="AC8" s="498" t="e">
        <f t="shared" ref="AC8:AC39" si="6">+AB8/AA8-1</f>
        <v>#DIV/0!</v>
      </c>
      <c r="AE8" s="519"/>
      <c r="AF8" s="37"/>
    </row>
    <row r="9" spans="1:34 13442:13452" s="12" customFormat="1" ht="30" customHeight="1" thickBot="1">
      <c r="A9" s="470">
        <v>43892</v>
      </c>
      <c r="B9" s="462">
        <f t="shared" si="0"/>
        <v>158</v>
      </c>
      <c r="C9" s="394">
        <v>0</v>
      </c>
      <c r="D9" s="395">
        <v>0</v>
      </c>
      <c r="E9" s="394">
        <v>0</v>
      </c>
      <c r="F9" s="395">
        <v>0</v>
      </c>
      <c r="G9" s="396" t="str">
        <f t="shared" si="1"/>
        <v/>
      </c>
      <c r="H9" s="487">
        <v>2</v>
      </c>
      <c r="I9" s="403">
        <v>0</v>
      </c>
      <c r="J9" s="404">
        <v>0</v>
      </c>
      <c r="K9" s="403">
        <v>0</v>
      </c>
      <c r="L9" s="517">
        <v>0</v>
      </c>
      <c r="M9" s="549">
        <v>0</v>
      </c>
      <c r="N9" s="473">
        <f t="shared" si="2"/>
        <v>0</v>
      </c>
      <c r="O9" s="400">
        <f t="shared" si="3"/>
        <v>0</v>
      </c>
      <c r="P9" s="17"/>
      <c r="Q9" s="265"/>
      <c r="R9" s="423">
        <v>0</v>
      </c>
      <c r="S9" s="17"/>
      <c r="T9" s="18">
        <v>245</v>
      </c>
      <c r="U9" s="508">
        <v>160</v>
      </c>
      <c r="V9" s="502">
        <f t="shared" si="4"/>
        <v>-0.34693877551020413</v>
      </c>
      <c r="X9" s="18">
        <v>19.228714616156999</v>
      </c>
      <c r="Y9" s="399">
        <v>7</v>
      </c>
      <c r="Z9" s="511">
        <f t="shared" si="5"/>
        <v>-0.63596110609919687</v>
      </c>
      <c r="AA9" s="18">
        <v>22.995378684826999</v>
      </c>
      <c r="AB9" s="399">
        <v>19</v>
      </c>
      <c r="AC9" s="43">
        <f t="shared" si="6"/>
        <v>-0.17374702715651569</v>
      </c>
      <c r="AE9" s="519"/>
      <c r="AF9" s="37"/>
      <c r="AH9" s="11"/>
    </row>
    <row r="10" spans="1:34 13442:13452" s="12" customFormat="1" ht="30" customHeight="1" thickBot="1">
      <c r="A10" s="470">
        <v>43893</v>
      </c>
      <c r="B10" s="462">
        <f t="shared" si="0"/>
        <v>190</v>
      </c>
      <c r="C10" s="394">
        <v>0</v>
      </c>
      <c r="D10" s="395">
        <v>0</v>
      </c>
      <c r="E10" s="394">
        <v>0</v>
      </c>
      <c r="F10" s="395">
        <v>0</v>
      </c>
      <c r="G10" s="396" t="str">
        <f t="shared" si="1"/>
        <v/>
      </c>
      <c r="H10" s="487">
        <v>2</v>
      </c>
      <c r="I10" s="403">
        <v>0</v>
      </c>
      <c r="J10" s="404">
        <v>0</v>
      </c>
      <c r="K10" s="403">
        <v>0</v>
      </c>
      <c r="L10" s="517">
        <v>0</v>
      </c>
      <c r="M10" s="549">
        <v>0</v>
      </c>
      <c r="N10" s="473">
        <f t="shared" si="2"/>
        <v>0</v>
      </c>
      <c r="O10" s="400">
        <f t="shared" si="3"/>
        <v>0</v>
      </c>
      <c r="P10" s="17"/>
      <c r="Q10" s="265"/>
      <c r="R10" s="423">
        <v>0</v>
      </c>
      <c r="S10" s="17"/>
      <c r="T10" s="18">
        <v>230</v>
      </c>
      <c r="U10" s="508">
        <v>192</v>
      </c>
      <c r="V10" s="502">
        <f t="shared" si="4"/>
        <v>-0.16521739130434787</v>
      </c>
      <c r="X10" s="18">
        <v>17.139424486227998</v>
      </c>
      <c r="Y10" s="399">
        <v>19</v>
      </c>
      <c r="Z10" s="511">
        <f t="shared" si="5"/>
        <v>0.10855530856750906</v>
      </c>
      <c r="AA10" s="18">
        <v>23.977841886406999</v>
      </c>
      <c r="AB10" s="399">
        <v>16</v>
      </c>
      <c r="AC10" s="43">
        <f t="shared" si="6"/>
        <v>-0.33271726138663149</v>
      </c>
      <c r="AE10" s="519"/>
      <c r="AF10" s="37"/>
      <c r="AH10" s="11"/>
    </row>
    <row r="11" spans="1:34 13442:13452" s="12" customFormat="1" ht="30" customHeight="1" thickBot="1">
      <c r="A11" s="470">
        <v>43894</v>
      </c>
      <c r="B11" s="462">
        <f t="shared" si="0"/>
        <v>148</v>
      </c>
      <c r="C11" s="394">
        <v>0</v>
      </c>
      <c r="D11" s="395">
        <v>0</v>
      </c>
      <c r="E11" s="394">
        <v>0</v>
      </c>
      <c r="F11" s="395">
        <v>0</v>
      </c>
      <c r="G11" s="396" t="str">
        <f t="shared" si="1"/>
        <v/>
      </c>
      <c r="H11" s="487">
        <v>0</v>
      </c>
      <c r="I11" s="403">
        <v>0</v>
      </c>
      <c r="J11" s="404">
        <v>0</v>
      </c>
      <c r="K11" s="403">
        <v>0</v>
      </c>
      <c r="L11" s="517">
        <v>0</v>
      </c>
      <c r="M11" s="549">
        <v>0</v>
      </c>
      <c r="N11" s="473">
        <f t="shared" si="2"/>
        <v>0</v>
      </c>
      <c r="O11" s="400">
        <f t="shared" si="3"/>
        <v>0</v>
      </c>
      <c r="P11" s="17"/>
      <c r="Q11" s="265"/>
      <c r="R11" s="423">
        <v>0</v>
      </c>
      <c r="S11" s="17"/>
      <c r="T11" s="18">
        <v>200</v>
      </c>
      <c r="U11" s="508">
        <v>148</v>
      </c>
      <c r="V11" s="502">
        <f t="shared" si="4"/>
        <v>-0.26</v>
      </c>
      <c r="X11" s="18">
        <v>17.686856709105001</v>
      </c>
      <c r="Y11" s="399">
        <v>9</v>
      </c>
      <c r="Z11" s="511">
        <f t="shared" si="5"/>
        <v>-0.49114757087578498</v>
      </c>
      <c r="AA11" s="18">
        <v>25.72070432844</v>
      </c>
      <c r="AB11" s="399">
        <v>23</v>
      </c>
      <c r="AC11" s="43">
        <f t="shared" si="6"/>
        <v>-0.1057787645975018</v>
      </c>
      <c r="AE11" s="519"/>
      <c r="AF11" s="37"/>
      <c r="AH11" s="11"/>
    </row>
    <row r="12" spans="1:34 13442:13452" s="12" customFormat="1" ht="30" customHeight="1" thickBot="1">
      <c r="A12" s="470">
        <v>43895</v>
      </c>
      <c r="B12" s="462">
        <f t="shared" si="0"/>
        <v>147</v>
      </c>
      <c r="C12" s="394">
        <v>0</v>
      </c>
      <c r="D12" s="395">
        <v>0</v>
      </c>
      <c r="E12" s="394">
        <v>0</v>
      </c>
      <c r="F12" s="395">
        <v>0</v>
      </c>
      <c r="G12" s="396" t="str">
        <f t="shared" si="1"/>
        <v/>
      </c>
      <c r="H12" s="487">
        <v>0</v>
      </c>
      <c r="I12" s="403">
        <v>0</v>
      </c>
      <c r="J12" s="404">
        <v>0</v>
      </c>
      <c r="K12" s="403">
        <v>0</v>
      </c>
      <c r="L12" s="517">
        <v>0</v>
      </c>
      <c r="M12" s="549">
        <v>0</v>
      </c>
      <c r="N12" s="473">
        <f t="shared" si="2"/>
        <v>0</v>
      </c>
      <c r="O12" s="400">
        <f t="shared" si="3"/>
        <v>0</v>
      </c>
      <c r="P12" s="17"/>
      <c r="Q12" s="265"/>
      <c r="R12" s="423">
        <v>0</v>
      </c>
      <c r="S12" s="17"/>
      <c r="T12" s="18">
        <v>185</v>
      </c>
      <c r="U12" s="508">
        <v>147</v>
      </c>
      <c r="V12" s="502">
        <f t="shared" si="4"/>
        <v>-0.20540540540540542</v>
      </c>
      <c r="X12" s="18">
        <v>19.921024469157999</v>
      </c>
      <c r="Y12" s="399">
        <v>18</v>
      </c>
      <c r="Z12" s="511">
        <f t="shared" si="5"/>
        <v>-9.6432011924494909E-2</v>
      </c>
      <c r="AA12" s="18">
        <v>26.68121463448</v>
      </c>
      <c r="AB12" s="399">
        <v>18</v>
      </c>
      <c r="AC12" s="43">
        <f t="shared" si="6"/>
        <v>-0.32536804464896096</v>
      </c>
      <c r="AE12" s="519"/>
      <c r="AF12" s="37"/>
      <c r="AH12" s="11"/>
    </row>
    <row r="13" spans="1:34 13442:13452" s="12" customFormat="1" ht="30" customHeight="1" thickBot="1">
      <c r="A13" s="470">
        <v>43896</v>
      </c>
      <c r="B13" s="462">
        <f t="shared" si="0"/>
        <v>142</v>
      </c>
      <c r="C13" s="394">
        <v>0</v>
      </c>
      <c r="D13" s="395">
        <v>0</v>
      </c>
      <c r="E13" s="394">
        <v>0</v>
      </c>
      <c r="F13" s="395">
        <v>0</v>
      </c>
      <c r="G13" s="396" t="str">
        <f t="shared" si="1"/>
        <v/>
      </c>
      <c r="H13" s="487">
        <v>1</v>
      </c>
      <c r="I13" s="403">
        <v>0</v>
      </c>
      <c r="J13" s="404">
        <v>0</v>
      </c>
      <c r="K13" s="403">
        <v>0</v>
      </c>
      <c r="L13" s="517">
        <v>0</v>
      </c>
      <c r="M13" s="549">
        <v>0</v>
      </c>
      <c r="N13" s="473">
        <f t="shared" si="2"/>
        <v>0</v>
      </c>
      <c r="O13" s="400">
        <f t="shared" si="3"/>
        <v>0</v>
      </c>
      <c r="P13" s="17"/>
      <c r="Q13" s="265"/>
      <c r="R13" s="423">
        <v>0</v>
      </c>
      <c r="S13" s="17"/>
      <c r="T13" s="18">
        <v>175</v>
      </c>
      <c r="U13" s="508">
        <v>143</v>
      </c>
      <c r="V13" s="502">
        <f t="shared" si="4"/>
        <v>-0.18285714285714283</v>
      </c>
      <c r="X13" s="18">
        <v>18.451645847689001</v>
      </c>
      <c r="Y13" s="399">
        <v>14</v>
      </c>
      <c r="Z13" s="511">
        <f t="shared" si="5"/>
        <v>-0.24126009595217501</v>
      </c>
      <c r="AA13" s="18">
        <v>19.667113794702001</v>
      </c>
      <c r="AB13" s="399">
        <v>14</v>
      </c>
      <c r="AC13" s="43">
        <f t="shared" si="6"/>
        <v>-0.28815177732019981</v>
      </c>
      <c r="AE13" s="519"/>
      <c r="AF13" s="37"/>
      <c r="AH13" s="11"/>
    </row>
    <row r="14" spans="1:34 13442:13452" s="12" customFormat="1" ht="31.5" customHeight="1" thickBot="1">
      <c r="A14" s="470">
        <v>43897</v>
      </c>
      <c r="B14" s="461">
        <f t="shared" si="0"/>
        <v>0</v>
      </c>
      <c r="C14" s="401">
        <v>0</v>
      </c>
      <c r="D14" s="262">
        <v>0</v>
      </c>
      <c r="E14" s="401">
        <v>0</v>
      </c>
      <c r="F14" s="262">
        <v>0</v>
      </c>
      <c r="G14" s="437" t="str">
        <f t="shared" si="1"/>
        <v/>
      </c>
      <c r="H14" s="457">
        <v>0</v>
      </c>
      <c r="I14" s="401">
        <v>0</v>
      </c>
      <c r="J14" s="437">
        <v>0</v>
      </c>
      <c r="K14" s="401">
        <v>0</v>
      </c>
      <c r="L14" s="262">
        <v>0</v>
      </c>
      <c r="M14" s="449">
        <v>0</v>
      </c>
      <c r="N14" s="550">
        <f t="shared" si="2"/>
        <v>0</v>
      </c>
      <c r="O14" s="438">
        <f t="shared" si="3"/>
        <v>0</v>
      </c>
      <c r="P14" s="17"/>
      <c r="Q14" s="265"/>
      <c r="R14" s="423">
        <v>0</v>
      </c>
      <c r="S14" s="17"/>
      <c r="T14" s="426">
        <v>0</v>
      </c>
      <c r="U14" s="427">
        <v>0</v>
      </c>
      <c r="V14" s="498" t="e">
        <f t="shared" si="4"/>
        <v>#DIV/0!</v>
      </c>
      <c r="X14" s="426">
        <v>0.97403583631774004</v>
      </c>
      <c r="Y14" s="427">
        <v>2</v>
      </c>
      <c r="Z14" s="510">
        <f t="shared" si="5"/>
        <v>1.0533125429561507</v>
      </c>
      <c r="AA14" s="426">
        <v>0.58203146926083005</v>
      </c>
      <c r="AB14" s="427">
        <v>0</v>
      </c>
      <c r="AC14" s="498">
        <f t="shared" si="6"/>
        <v>-1</v>
      </c>
      <c r="AE14" s="519"/>
      <c r="AF14" s="37"/>
    </row>
    <row r="15" spans="1:34 13442:13452" s="12" customFormat="1" ht="31.5" customHeight="1" thickBot="1">
      <c r="A15" s="470">
        <v>43898</v>
      </c>
      <c r="B15" s="461">
        <f t="shared" si="0"/>
        <v>-2</v>
      </c>
      <c r="C15" s="401">
        <v>0</v>
      </c>
      <c r="D15" s="262">
        <v>0</v>
      </c>
      <c r="E15" s="401">
        <v>0</v>
      </c>
      <c r="F15" s="262">
        <v>0</v>
      </c>
      <c r="G15" s="437" t="str">
        <f t="shared" si="1"/>
        <v/>
      </c>
      <c r="H15" s="457">
        <v>2</v>
      </c>
      <c r="I15" s="401">
        <v>0</v>
      </c>
      <c r="J15" s="437">
        <v>0</v>
      </c>
      <c r="K15" s="401">
        <v>0</v>
      </c>
      <c r="L15" s="262">
        <v>0</v>
      </c>
      <c r="M15" s="449">
        <v>0</v>
      </c>
      <c r="N15" s="550">
        <f t="shared" si="2"/>
        <v>0</v>
      </c>
      <c r="O15" s="438">
        <f t="shared" si="3"/>
        <v>0</v>
      </c>
      <c r="P15" s="17"/>
      <c r="Q15" s="265"/>
      <c r="R15" s="423">
        <v>0</v>
      </c>
      <c r="S15" s="17"/>
      <c r="T15" s="426">
        <v>0</v>
      </c>
      <c r="U15" s="427">
        <v>0</v>
      </c>
      <c r="V15" s="498" t="e">
        <f t="shared" si="4"/>
        <v>#DIV/0!</v>
      </c>
      <c r="X15" s="426">
        <v>0</v>
      </c>
      <c r="Y15" s="427">
        <v>1</v>
      </c>
      <c r="Z15" s="510" t="e">
        <f t="shared" si="5"/>
        <v>#DIV/0!</v>
      </c>
      <c r="AA15" s="426">
        <v>0</v>
      </c>
      <c r="AB15" s="427">
        <v>0</v>
      </c>
      <c r="AC15" s="498" t="e">
        <f t="shared" si="6"/>
        <v>#DIV/0!</v>
      </c>
      <c r="AE15" s="519"/>
      <c r="AF15" s="37"/>
    </row>
    <row r="16" spans="1:34 13442:13452" s="12" customFormat="1" ht="30" customHeight="1" thickBot="1">
      <c r="A16" s="470">
        <v>43899</v>
      </c>
      <c r="B16" s="462">
        <f t="shared" si="0"/>
        <v>187</v>
      </c>
      <c r="C16" s="394">
        <v>0</v>
      </c>
      <c r="D16" s="395">
        <v>0</v>
      </c>
      <c r="E16" s="394">
        <v>0</v>
      </c>
      <c r="F16" s="395">
        <v>0</v>
      </c>
      <c r="G16" s="396" t="str">
        <f t="shared" si="1"/>
        <v/>
      </c>
      <c r="H16" s="487">
        <v>3</v>
      </c>
      <c r="I16" s="403">
        <v>0</v>
      </c>
      <c r="J16" s="404">
        <v>0</v>
      </c>
      <c r="K16" s="403">
        <v>0</v>
      </c>
      <c r="L16" s="517">
        <v>0</v>
      </c>
      <c r="M16" s="549">
        <v>0</v>
      </c>
      <c r="N16" s="473">
        <f t="shared" si="2"/>
        <v>0</v>
      </c>
      <c r="O16" s="400">
        <f t="shared" si="3"/>
        <v>0</v>
      </c>
      <c r="P16" s="17"/>
      <c r="Q16" s="265"/>
      <c r="R16" s="423">
        <v>0</v>
      </c>
      <c r="S16" s="17"/>
      <c r="T16" s="18">
        <v>245</v>
      </c>
      <c r="U16" s="508">
        <v>190</v>
      </c>
      <c r="V16" s="502">
        <f t="shared" si="4"/>
        <v>-0.22448979591836737</v>
      </c>
      <c r="X16" s="18">
        <v>18.278363086767001</v>
      </c>
      <c r="Y16" s="399">
        <v>20</v>
      </c>
      <c r="Z16" s="511">
        <f t="shared" si="5"/>
        <v>9.4189884786751721E-2</v>
      </c>
      <c r="AA16" s="18">
        <v>24.462517866971002</v>
      </c>
      <c r="AB16" s="399">
        <v>17</v>
      </c>
      <c r="AC16" s="43">
        <f t="shared" si="6"/>
        <v>-0.30505927098562502</v>
      </c>
      <c r="AE16" s="519"/>
      <c r="AF16" s="37"/>
      <c r="AH16" s="11"/>
    </row>
    <row r="17" spans="1:34" s="12" customFormat="1" ht="30" customHeight="1" thickBot="1">
      <c r="A17" s="470">
        <v>43900</v>
      </c>
      <c r="B17" s="462">
        <f t="shared" si="0"/>
        <v>170</v>
      </c>
      <c r="C17" s="394">
        <v>0</v>
      </c>
      <c r="D17" s="395">
        <v>0</v>
      </c>
      <c r="E17" s="394">
        <v>0</v>
      </c>
      <c r="F17" s="395">
        <v>0</v>
      </c>
      <c r="G17" s="396" t="str">
        <f t="shared" si="1"/>
        <v/>
      </c>
      <c r="H17" s="487">
        <v>0</v>
      </c>
      <c r="I17" s="403">
        <v>0</v>
      </c>
      <c r="J17" s="404">
        <v>0</v>
      </c>
      <c r="K17" s="403">
        <v>0</v>
      </c>
      <c r="L17" s="517">
        <v>0</v>
      </c>
      <c r="M17" s="549">
        <v>0</v>
      </c>
      <c r="N17" s="473">
        <f t="shared" si="2"/>
        <v>0</v>
      </c>
      <c r="O17" s="400">
        <f t="shared" si="3"/>
        <v>0</v>
      </c>
      <c r="P17" s="17"/>
      <c r="Q17" s="265"/>
      <c r="R17" s="423">
        <v>0</v>
      </c>
      <c r="S17" s="17"/>
      <c r="T17" s="18">
        <v>230</v>
      </c>
      <c r="U17" s="508">
        <v>170</v>
      </c>
      <c r="V17" s="502">
        <f t="shared" si="4"/>
        <v>-0.26086956521739135</v>
      </c>
      <c r="X17" s="18">
        <v>19.076362808462001</v>
      </c>
      <c r="Y17" s="399">
        <v>23</v>
      </c>
      <c r="Z17" s="511">
        <f t="shared" si="5"/>
        <v>0.20568057081602209</v>
      </c>
      <c r="AA17" s="18">
        <v>23.352853705295001</v>
      </c>
      <c r="AB17" s="399">
        <v>22</v>
      </c>
      <c r="AC17" s="43">
        <f t="shared" si="6"/>
        <v>-5.7930980186299719E-2</v>
      </c>
      <c r="AE17" s="519"/>
      <c r="AF17" s="37"/>
      <c r="AH17" s="11"/>
    </row>
    <row r="18" spans="1:34" s="12" customFormat="1" ht="30" customHeight="1" thickBot="1">
      <c r="A18" s="470">
        <v>43901</v>
      </c>
      <c r="B18" s="462">
        <f t="shared" si="0"/>
        <v>140</v>
      </c>
      <c r="C18" s="394">
        <v>0</v>
      </c>
      <c r="D18" s="395">
        <v>0</v>
      </c>
      <c r="E18" s="394">
        <v>0</v>
      </c>
      <c r="F18" s="395">
        <v>0</v>
      </c>
      <c r="G18" s="396" t="str">
        <f t="shared" si="1"/>
        <v/>
      </c>
      <c r="H18" s="487">
        <v>0</v>
      </c>
      <c r="I18" s="403">
        <v>0</v>
      </c>
      <c r="J18" s="404">
        <v>0</v>
      </c>
      <c r="K18" s="403">
        <v>0</v>
      </c>
      <c r="L18" s="517">
        <v>0</v>
      </c>
      <c r="M18" s="549">
        <v>0</v>
      </c>
      <c r="N18" s="473">
        <f t="shared" si="2"/>
        <v>0</v>
      </c>
      <c r="O18" s="400">
        <f t="shared" si="3"/>
        <v>0</v>
      </c>
      <c r="P18" s="17"/>
      <c r="Q18" s="265"/>
      <c r="R18" s="423">
        <v>0</v>
      </c>
      <c r="S18" s="17"/>
      <c r="T18" s="18">
        <v>200</v>
      </c>
      <c r="U18" s="508">
        <v>140</v>
      </c>
      <c r="V18" s="502">
        <f t="shared" si="4"/>
        <v>-0.30000000000000004</v>
      </c>
      <c r="X18" s="18">
        <v>16.886147758090999</v>
      </c>
      <c r="Y18" s="399">
        <v>24</v>
      </c>
      <c r="Z18" s="511">
        <f t="shared" si="5"/>
        <v>0.4212833112573231</v>
      </c>
      <c r="AA18" s="18">
        <v>21.679111880327</v>
      </c>
      <c r="AB18" s="399">
        <v>8</v>
      </c>
      <c r="AC18" s="43">
        <f t="shared" si="6"/>
        <v>-0.63098119313366774</v>
      </c>
      <c r="AE18" s="519"/>
      <c r="AF18" s="37"/>
      <c r="AH18" s="11"/>
    </row>
    <row r="19" spans="1:34" s="12" customFormat="1" ht="30" customHeight="1" thickBot="1">
      <c r="A19" s="470">
        <v>43902</v>
      </c>
      <c r="B19" s="462">
        <f t="shared" si="0"/>
        <v>139</v>
      </c>
      <c r="C19" s="394">
        <v>0</v>
      </c>
      <c r="D19" s="395">
        <v>0</v>
      </c>
      <c r="E19" s="394">
        <v>0</v>
      </c>
      <c r="F19" s="395">
        <v>0</v>
      </c>
      <c r="G19" s="396" t="str">
        <f t="shared" si="1"/>
        <v/>
      </c>
      <c r="H19" s="487">
        <v>0</v>
      </c>
      <c r="I19" s="403">
        <v>0</v>
      </c>
      <c r="J19" s="404">
        <v>0</v>
      </c>
      <c r="K19" s="403">
        <v>0</v>
      </c>
      <c r="L19" s="517">
        <v>0</v>
      </c>
      <c r="M19" s="549">
        <v>0</v>
      </c>
      <c r="N19" s="473">
        <f t="shared" si="2"/>
        <v>0</v>
      </c>
      <c r="O19" s="400">
        <f t="shared" si="3"/>
        <v>0</v>
      </c>
      <c r="P19" s="17"/>
      <c r="Q19" s="265"/>
      <c r="R19" s="423">
        <v>0</v>
      </c>
      <c r="S19" s="17"/>
      <c r="T19" s="18">
        <v>185</v>
      </c>
      <c r="U19" s="508">
        <v>139</v>
      </c>
      <c r="V19" s="502">
        <f t="shared" si="4"/>
        <v>-0.24864864864864866</v>
      </c>
      <c r="X19" s="18">
        <v>18.080245534555001</v>
      </c>
      <c r="Y19" s="399">
        <v>10</v>
      </c>
      <c r="Z19" s="511">
        <f t="shared" si="5"/>
        <v>-0.446910166076673</v>
      </c>
      <c r="AA19" s="18">
        <v>20.504723919366</v>
      </c>
      <c r="AB19" s="399">
        <v>15</v>
      </c>
      <c r="AC19" s="43">
        <f t="shared" si="6"/>
        <v>-0.26846125512409258</v>
      </c>
      <c r="AE19" s="519"/>
      <c r="AF19" s="37"/>
      <c r="AH19" s="11"/>
    </row>
    <row r="20" spans="1:34" s="12" customFormat="1" ht="30" customHeight="1" thickBot="1">
      <c r="A20" s="470">
        <v>43903</v>
      </c>
      <c r="B20" s="462">
        <f t="shared" si="0"/>
        <v>114</v>
      </c>
      <c r="C20" s="394">
        <v>0</v>
      </c>
      <c r="D20" s="395">
        <v>0</v>
      </c>
      <c r="E20" s="394">
        <v>0</v>
      </c>
      <c r="F20" s="395">
        <v>0</v>
      </c>
      <c r="G20" s="396" t="str">
        <f t="shared" si="1"/>
        <v/>
      </c>
      <c r="H20" s="487">
        <v>0</v>
      </c>
      <c r="I20" s="403">
        <v>0</v>
      </c>
      <c r="J20" s="404">
        <v>0</v>
      </c>
      <c r="K20" s="403">
        <v>0</v>
      </c>
      <c r="L20" s="517">
        <v>0</v>
      </c>
      <c r="M20" s="549">
        <v>0</v>
      </c>
      <c r="N20" s="473">
        <f t="shared" si="2"/>
        <v>0</v>
      </c>
      <c r="O20" s="400">
        <f t="shared" si="3"/>
        <v>0</v>
      </c>
      <c r="P20" s="17"/>
      <c r="Q20" s="265"/>
      <c r="R20" s="423">
        <v>0</v>
      </c>
      <c r="S20" s="17"/>
      <c r="T20" s="18">
        <v>175</v>
      </c>
      <c r="U20" s="508">
        <v>114</v>
      </c>
      <c r="V20" s="502">
        <f t="shared" si="4"/>
        <v>-0.34857142857142853</v>
      </c>
      <c r="X20" s="18">
        <v>21.468793400942999</v>
      </c>
      <c r="Y20" s="399">
        <v>17</v>
      </c>
      <c r="Z20" s="511">
        <f t="shared" si="5"/>
        <v>-0.208152983611399</v>
      </c>
      <c r="AA20" s="18">
        <v>16.824761983190001</v>
      </c>
      <c r="AB20" s="399">
        <v>10</v>
      </c>
      <c r="AC20" s="43">
        <f t="shared" si="6"/>
        <v>-0.40563795137243397</v>
      </c>
      <c r="AE20" s="519"/>
      <c r="AF20" s="37"/>
      <c r="AH20" s="11"/>
    </row>
    <row r="21" spans="1:34" s="12" customFormat="1" ht="31.5" customHeight="1" thickBot="1">
      <c r="A21" s="470">
        <v>43904</v>
      </c>
      <c r="B21" s="461">
        <f t="shared" si="0"/>
        <v>0</v>
      </c>
      <c r="C21" s="401">
        <v>0</v>
      </c>
      <c r="D21" s="262">
        <v>0</v>
      </c>
      <c r="E21" s="401">
        <v>0</v>
      </c>
      <c r="F21" s="262">
        <v>0</v>
      </c>
      <c r="G21" s="437" t="str">
        <f t="shared" si="1"/>
        <v/>
      </c>
      <c r="H21" s="457">
        <v>0</v>
      </c>
      <c r="I21" s="401">
        <v>0</v>
      </c>
      <c r="J21" s="437">
        <v>0</v>
      </c>
      <c r="K21" s="401">
        <v>0</v>
      </c>
      <c r="L21" s="262">
        <v>0</v>
      </c>
      <c r="M21" s="449">
        <v>0</v>
      </c>
      <c r="N21" s="550">
        <f t="shared" si="2"/>
        <v>0</v>
      </c>
      <c r="O21" s="438">
        <f t="shared" si="3"/>
        <v>0</v>
      </c>
      <c r="P21" s="17"/>
      <c r="Q21" s="265"/>
      <c r="R21" s="423">
        <v>0</v>
      </c>
      <c r="S21" s="17"/>
      <c r="T21" s="426">
        <v>0</v>
      </c>
      <c r="U21" s="427">
        <v>0</v>
      </c>
      <c r="V21" s="498" t="e">
        <f t="shared" si="4"/>
        <v>#DIV/0!</v>
      </c>
      <c r="X21" s="426">
        <v>1.2156533241691001</v>
      </c>
      <c r="Y21" s="427">
        <v>0</v>
      </c>
      <c r="Z21" s="510">
        <f t="shared" si="5"/>
        <v>-1</v>
      </c>
      <c r="AA21" s="426">
        <v>0</v>
      </c>
      <c r="AB21" s="427">
        <v>0</v>
      </c>
      <c r="AC21" s="498" t="e">
        <f t="shared" si="6"/>
        <v>#DIV/0!</v>
      </c>
      <c r="AE21" s="519"/>
      <c r="AF21" s="37"/>
    </row>
    <row r="22" spans="1:34" s="12" customFormat="1" ht="31.5" customHeight="1" thickBot="1">
      <c r="A22" s="470">
        <v>43905</v>
      </c>
      <c r="B22" s="461">
        <f t="shared" si="0"/>
        <v>-1</v>
      </c>
      <c r="C22" s="401">
        <v>0</v>
      </c>
      <c r="D22" s="262">
        <v>0</v>
      </c>
      <c r="E22" s="401">
        <v>0</v>
      </c>
      <c r="F22" s="262">
        <v>0</v>
      </c>
      <c r="G22" s="437" t="str">
        <f t="shared" si="1"/>
        <v/>
      </c>
      <c r="H22" s="457">
        <v>1</v>
      </c>
      <c r="I22" s="401">
        <v>0</v>
      </c>
      <c r="J22" s="437">
        <v>0</v>
      </c>
      <c r="K22" s="401">
        <v>0</v>
      </c>
      <c r="L22" s="262">
        <v>0</v>
      </c>
      <c r="M22" s="449">
        <v>0</v>
      </c>
      <c r="N22" s="550">
        <f t="shared" si="2"/>
        <v>0</v>
      </c>
      <c r="O22" s="438">
        <f t="shared" si="3"/>
        <v>0</v>
      </c>
      <c r="P22" s="17"/>
      <c r="Q22" s="265"/>
      <c r="R22" s="423">
        <v>0</v>
      </c>
      <c r="S22" s="17"/>
      <c r="T22" s="426">
        <v>0</v>
      </c>
      <c r="U22" s="427">
        <v>0</v>
      </c>
      <c r="V22" s="498" t="e">
        <f t="shared" si="4"/>
        <v>#DIV/0!</v>
      </c>
      <c r="X22" s="426">
        <v>0</v>
      </c>
      <c r="Y22" s="427">
        <v>0</v>
      </c>
      <c r="Z22" s="510" t="e">
        <f t="shared" si="5"/>
        <v>#DIV/0!</v>
      </c>
      <c r="AA22" s="426">
        <v>0</v>
      </c>
      <c r="AB22" s="427">
        <v>0</v>
      </c>
      <c r="AC22" s="498" t="e">
        <f t="shared" si="6"/>
        <v>#DIV/0!</v>
      </c>
      <c r="AE22" s="519"/>
      <c r="AF22" s="37"/>
    </row>
    <row r="23" spans="1:34" s="12" customFormat="1" ht="30" customHeight="1" thickBot="1">
      <c r="A23" s="470">
        <v>43906</v>
      </c>
      <c r="B23" s="462">
        <f t="shared" si="0"/>
        <v>119</v>
      </c>
      <c r="C23" s="394">
        <v>0</v>
      </c>
      <c r="D23" s="395">
        <v>0</v>
      </c>
      <c r="E23" s="394">
        <v>0</v>
      </c>
      <c r="F23" s="395">
        <v>0</v>
      </c>
      <c r="G23" s="396" t="str">
        <f t="shared" si="1"/>
        <v/>
      </c>
      <c r="H23" s="487">
        <v>0</v>
      </c>
      <c r="I23" s="403">
        <v>0</v>
      </c>
      <c r="J23" s="404">
        <v>0</v>
      </c>
      <c r="K23" s="403">
        <v>0</v>
      </c>
      <c r="L23" s="517">
        <v>0</v>
      </c>
      <c r="M23" s="549">
        <v>0</v>
      </c>
      <c r="N23" s="473">
        <f t="shared" si="2"/>
        <v>0</v>
      </c>
      <c r="O23" s="400">
        <f t="shared" si="3"/>
        <v>0</v>
      </c>
      <c r="P23" s="17"/>
      <c r="Q23" s="265"/>
      <c r="R23" s="423">
        <v>0</v>
      </c>
      <c r="S23" s="17"/>
      <c r="T23" s="18">
        <v>245</v>
      </c>
      <c r="U23" s="508">
        <v>119</v>
      </c>
      <c r="V23" s="502">
        <f t="shared" si="4"/>
        <v>-0.51428571428571423</v>
      </c>
      <c r="X23" s="18">
        <v>18.957827927749001</v>
      </c>
      <c r="Y23" s="399">
        <v>7</v>
      </c>
      <c r="Z23" s="511">
        <f t="shared" si="5"/>
        <v>-0.6307593872737951</v>
      </c>
      <c r="AA23" s="18">
        <v>19.207532696325</v>
      </c>
      <c r="AB23" s="399">
        <v>10</v>
      </c>
      <c r="AC23" s="43">
        <f t="shared" si="6"/>
        <v>-0.47937092399622405</v>
      </c>
      <c r="AE23" s="519"/>
      <c r="AF23" s="37"/>
      <c r="AH23" s="11"/>
    </row>
    <row r="24" spans="1:34" s="12" customFormat="1" ht="30" customHeight="1" thickBot="1">
      <c r="A24" s="470">
        <v>43907</v>
      </c>
      <c r="B24" s="462">
        <f t="shared" si="0"/>
        <v>118</v>
      </c>
      <c r="C24" s="394">
        <v>0</v>
      </c>
      <c r="D24" s="395">
        <v>0</v>
      </c>
      <c r="E24" s="394">
        <v>0</v>
      </c>
      <c r="F24" s="395">
        <v>0</v>
      </c>
      <c r="G24" s="396" t="str">
        <f t="shared" si="1"/>
        <v/>
      </c>
      <c r="H24" s="487">
        <v>0</v>
      </c>
      <c r="I24" s="403">
        <v>0</v>
      </c>
      <c r="J24" s="404">
        <v>0</v>
      </c>
      <c r="K24" s="403">
        <v>0</v>
      </c>
      <c r="L24" s="517">
        <v>0</v>
      </c>
      <c r="M24" s="549">
        <v>0</v>
      </c>
      <c r="N24" s="473">
        <f t="shared" si="2"/>
        <v>0</v>
      </c>
      <c r="O24" s="400">
        <f t="shared" si="3"/>
        <v>0</v>
      </c>
      <c r="P24" s="17"/>
      <c r="Q24" s="265"/>
      <c r="R24" s="423">
        <v>0</v>
      </c>
      <c r="S24" s="17"/>
      <c r="T24" s="18">
        <v>230</v>
      </c>
      <c r="U24" s="508">
        <v>118</v>
      </c>
      <c r="V24" s="502">
        <f t="shared" si="4"/>
        <v>-0.4869565217391304</v>
      </c>
      <c r="X24" s="18">
        <v>15.99122742038</v>
      </c>
      <c r="Y24" s="399">
        <v>22</v>
      </c>
      <c r="Z24" s="511">
        <f t="shared" si="5"/>
        <v>0.37575430713730751</v>
      </c>
      <c r="AA24" s="18">
        <v>19.650909467369001</v>
      </c>
      <c r="AB24" s="399">
        <v>11</v>
      </c>
      <c r="AC24" s="43">
        <f t="shared" si="6"/>
        <v>-0.44022947038324756</v>
      </c>
      <c r="AE24" s="519"/>
      <c r="AF24" s="37"/>
      <c r="AH24" s="11"/>
    </row>
    <row r="25" spans="1:34" s="12" customFormat="1" ht="30" customHeight="1" thickBot="1">
      <c r="A25" s="470">
        <v>43908</v>
      </c>
      <c r="B25" s="462">
        <f t="shared" si="0"/>
        <v>117</v>
      </c>
      <c r="C25" s="394">
        <v>0</v>
      </c>
      <c r="D25" s="395">
        <v>0</v>
      </c>
      <c r="E25" s="394">
        <v>0</v>
      </c>
      <c r="F25" s="395">
        <v>0</v>
      </c>
      <c r="G25" s="396" t="str">
        <f t="shared" si="1"/>
        <v/>
      </c>
      <c r="H25" s="487">
        <v>1</v>
      </c>
      <c r="I25" s="403">
        <v>0</v>
      </c>
      <c r="J25" s="404">
        <v>0</v>
      </c>
      <c r="K25" s="403">
        <v>0</v>
      </c>
      <c r="L25" s="517">
        <v>0</v>
      </c>
      <c r="M25" s="549">
        <v>0</v>
      </c>
      <c r="N25" s="473">
        <f t="shared" si="2"/>
        <v>0</v>
      </c>
      <c r="O25" s="400">
        <f t="shared" si="3"/>
        <v>0</v>
      </c>
      <c r="P25" s="17"/>
      <c r="Q25" s="265"/>
      <c r="R25" s="423">
        <v>0</v>
      </c>
      <c r="S25" s="17"/>
      <c r="T25" s="18">
        <v>200</v>
      </c>
      <c r="U25" s="508">
        <v>118</v>
      </c>
      <c r="V25" s="502">
        <f t="shared" si="4"/>
        <v>-0.41000000000000003</v>
      </c>
      <c r="X25" s="18">
        <v>16.019148425078999</v>
      </c>
      <c r="Y25" s="399">
        <v>7</v>
      </c>
      <c r="Z25" s="511">
        <f t="shared" si="5"/>
        <v>-0.56302296387733985</v>
      </c>
      <c r="AA25" s="18">
        <v>17.019353575271001</v>
      </c>
      <c r="AB25" s="399">
        <v>8</v>
      </c>
      <c r="AC25" s="43">
        <f t="shared" si="6"/>
        <v>-0.52994689459745747</v>
      </c>
      <c r="AE25" s="519"/>
      <c r="AF25" s="37"/>
      <c r="AH25" s="11"/>
    </row>
    <row r="26" spans="1:34" s="12" customFormat="1" ht="30" customHeight="1" thickBot="1">
      <c r="A26" s="470">
        <v>43909</v>
      </c>
      <c r="B26" s="462">
        <f t="shared" si="0"/>
        <v>70</v>
      </c>
      <c r="C26" s="394">
        <v>0</v>
      </c>
      <c r="D26" s="395">
        <v>0</v>
      </c>
      <c r="E26" s="394">
        <v>0</v>
      </c>
      <c r="F26" s="395">
        <v>0</v>
      </c>
      <c r="G26" s="396" t="str">
        <f t="shared" si="1"/>
        <v/>
      </c>
      <c r="H26" s="487">
        <v>0</v>
      </c>
      <c r="I26" s="403">
        <v>0</v>
      </c>
      <c r="J26" s="404">
        <v>0</v>
      </c>
      <c r="K26" s="403">
        <v>0</v>
      </c>
      <c r="L26" s="517">
        <v>0</v>
      </c>
      <c r="M26" s="549">
        <v>0</v>
      </c>
      <c r="N26" s="473">
        <f t="shared" si="2"/>
        <v>0</v>
      </c>
      <c r="O26" s="400">
        <f t="shared" si="3"/>
        <v>0</v>
      </c>
      <c r="P26" s="17"/>
      <c r="Q26" s="265"/>
      <c r="R26" s="423">
        <v>0</v>
      </c>
      <c r="S26" s="17"/>
      <c r="T26" s="18">
        <v>185</v>
      </c>
      <c r="U26" s="508">
        <v>70</v>
      </c>
      <c r="V26" s="502">
        <f t="shared" si="4"/>
        <v>-0.6216216216216216</v>
      </c>
      <c r="X26" s="18">
        <v>20.282126340104998</v>
      </c>
      <c r="Y26" s="399">
        <v>8</v>
      </c>
      <c r="Z26" s="511">
        <f t="shared" si="5"/>
        <v>-0.60556403870825193</v>
      </c>
      <c r="AA26" s="18">
        <v>20.187704083996</v>
      </c>
      <c r="AB26" s="399">
        <v>7</v>
      </c>
      <c r="AC26" s="43">
        <f t="shared" si="6"/>
        <v>-0.65325427939330072</v>
      </c>
      <c r="AE26" s="519"/>
      <c r="AF26" s="37"/>
      <c r="AH26" s="11"/>
    </row>
    <row r="27" spans="1:34" s="12" customFormat="1" ht="30" customHeight="1" thickBot="1">
      <c r="A27" s="470">
        <v>43910</v>
      </c>
      <c r="B27" s="462">
        <f t="shared" si="0"/>
        <v>97</v>
      </c>
      <c r="C27" s="394">
        <v>0</v>
      </c>
      <c r="D27" s="395">
        <v>0</v>
      </c>
      <c r="E27" s="394">
        <v>0</v>
      </c>
      <c r="F27" s="395">
        <v>0</v>
      </c>
      <c r="G27" s="396" t="str">
        <f t="shared" si="1"/>
        <v/>
      </c>
      <c r="H27" s="487">
        <v>0</v>
      </c>
      <c r="I27" s="403">
        <v>0</v>
      </c>
      <c r="J27" s="404">
        <v>0</v>
      </c>
      <c r="K27" s="403">
        <v>0</v>
      </c>
      <c r="L27" s="517">
        <v>0</v>
      </c>
      <c r="M27" s="549">
        <v>0</v>
      </c>
      <c r="N27" s="473">
        <f t="shared" si="2"/>
        <v>0</v>
      </c>
      <c r="O27" s="400">
        <f t="shared" si="3"/>
        <v>0</v>
      </c>
      <c r="P27" s="17"/>
      <c r="Q27" s="265"/>
      <c r="R27" s="423">
        <v>0</v>
      </c>
      <c r="S27" s="17"/>
      <c r="T27" s="18">
        <v>175</v>
      </c>
      <c r="U27" s="508">
        <v>97</v>
      </c>
      <c r="V27" s="502">
        <f t="shared" si="4"/>
        <v>-0.44571428571428573</v>
      </c>
      <c r="X27" s="18">
        <v>21.671297762035</v>
      </c>
      <c r="Y27" s="399">
        <v>16</v>
      </c>
      <c r="Z27" s="511">
        <f t="shared" si="5"/>
        <v>-0.26169626869186846</v>
      </c>
      <c r="AA27" s="18">
        <v>16.620101989634001</v>
      </c>
      <c r="AB27" s="399">
        <v>1</v>
      </c>
      <c r="AC27" s="43">
        <f t="shared" si="6"/>
        <v>-0.93983189750437734</v>
      </c>
      <c r="AE27" s="519"/>
      <c r="AF27" s="37"/>
      <c r="AH27" s="11"/>
    </row>
    <row r="28" spans="1:34" s="12" customFormat="1" ht="31.5" customHeight="1" thickBot="1">
      <c r="A28" s="470">
        <v>43911</v>
      </c>
      <c r="B28" s="461">
        <f t="shared" si="0"/>
        <v>-1</v>
      </c>
      <c r="C28" s="401">
        <v>0</v>
      </c>
      <c r="D28" s="262">
        <v>0</v>
      </c>
      <c r="E28" s="401">
        <v>0</v>
      </c>
      <c r="F28" s="262">
        <v>0</v>
      </c>
      <c r="G28" s="437" t="str">
        <f t="shared" si="1"/>
        <v/>
      </c>
      <c r="H28" s="457">
        <v>1</v>
      </c>
      <c r="I28" s="401">
        <v>0</v>
      </c>
      <c r="J28" s="437">
        <v>0</v>
      </c>
      <c r="K28" s="401">
        <v>0</v>
      </c>
      <c r="L28" s="262">
        <v>0</v>
      </c>
      <c r="M28" s="449">
        <v>0</v>
      </c>
      <c r="N28" s="550">
        <f t="shared" si="2"/>
        <v>0</v>
      </c>
      <c r="O28" s="438">
        <f t="shared" si="3"/>
        <v>0</v>
      </c>
      <c r="P28" s="17"/>
      <c r="Q28" s="265"/>
      <c r="R28" s="423">
        <v>0</v>
      </c>
      <c r="S28" s="17"/>
      <c r="T28" s="426">
        <v>0</v>
      </c>
      <c r="U28" s="427">
        <v>0</v>
      </c>
      <c r="V28" s="498" t="e">
        <f t="shared" si="4"/>
        <v>#DIV/0!</v>
      </c>
      <c r="X28" s="426">
        <v>1.0268270473673999</v>
      </c>
      <c r="Y28" s="427" t="s">
        <v>320</v>
      </c>
      <c r="Z28" s="510" t="e">
        <f t="shared" si="5"/>
        <v>#VALUE!</v>
      </c>
      <c r="AA28" s="426">
        <v>5.8203146926083003</v>
      </c>
      <c r="AB28" s="427">
        <v>0</v>
      </c>
      <c r="AC28" s="498">
        <f t="shared" si="6"/>
        <v>-1</v>
      </c>
      <c r="AE28" s="519"/>
      <c r="AF28" s="37"/>
    </row>
    <row r="29" spans="1:34" s="12" customFormat="1" ht="31.5" customHeight="1" thickBot="1">
      <c r="A29" s="470">
        <v>43912</v>
      </c>
      <c r="B29" s="461">
        <f t="shared" si="0"/>
        <v>0</v>
      </c>
      <c r="C29" s="401">
        <v>0</v>
      </c>
      <c r="D29" s="262">
        <v>0</v>
      </c>
      <c r="E29" s="401">
        <v>0</v>
      </c>
      <c r="F29" s="262">
        <v>0</v>
      </c>
      <c r="G29" s="437" t="str">
        <f t="shared" si="1"/>
        <v/>
      </c>
      <c r="H29" s="457">
        <v>0</v>
      </c>
      <c r="I29" s="401">
        <v>0</v>
      </c>
      <c r="J29" s="437">
        <v>0</v>
      </c>
      <c r="K29" s="401">
        <v>0</v>
      </c>
      <c r="L29" s="262">
        <v>0</v>
      </c>
      <c r="M29" s="449">
        <v>0</v>
      </c>
      <c r="N29" s="550">
        <f t="shared" si="2"/>
        <v>0</v>
      </c>
      <c r="O29" s="438">
        <f t="shared" si="3"/>
        <v>0</v>
      </c>
      <c r="P29" s="17"/>
      <c r="Q29" s="265"/>
      <c r="R29" s="423">
        <v>0</v>
      </c>
      <c r="S29" s="17"/>
      <c r="T29" s="426">
        <v>0</v>
      </c>
      <c r="U29" s="427">
        <v>0</v>
      </c>
      <c r="V29" s="498" t="e">
        <f t="shared" si="4"/>
        <v>#DIV/0!</v>
      </c>
      <c r="X29" s="426">
        <v>0</v>
      </c>
      <c r="Y29" s="427">
        <v>0</v>
      </c>
      <c r="Z29" s="510" t="e">
        <f t="shared" si="5"/>
        <v>#DIV/0!</v>
      </c>
      <c r="AA29" s="426">
        <v>0</v>
      </c>
      <c r="AB29" s="427">
        <v>0</v>
      </c>
      <c r="AC29" s="498" t="e">
        <f t="shared" si="6"/>
        <v>#DIV/0!</v>
      </c>
      <c r="AE29" s="519"/>
      <c r="AF29" s="37"/>
    </row>
    <row r="30" spans="1:34" s="12" customFormat="1" ht="30" customHeight="1" thickBot="1">
      <c r="A30" s="470">
        <v>43913</v>
      </c>
      <c r="B30" s="462">
        <f t="shared" si="0"/>
        <v>105</v>
      </c>
      <c r="C30" s="394">
        <v>0</v>
      </c>
      <c r="D30" s="395">
        <v>0</v>
      </c>
      <c r="E30" s="394">
        <v>0</v>
      </c>
      <c r="F30" s="395">
        <v>0</v>
      </c>
      <c r="G30" s="396" t="str">
        <f t="shared" si="1"/>
        <v/>
      </c>
      <c r="H30" s="487">
        <v>3</v>
      </c>
      <c r="I30" s="403">
        <v>0</v>
      </c>
      <c r="J30" s="404">
        <v>0</v>
      </c>
      <c r="K30" s="403">
        <v>0</v>
      </c>
      <c r="L30" s="517">
        <v>0</v>
      </c>
      <c r="M30" s="549">
        <v>0</v>
      </c>
      <c r="N30" s="473">
        <f t="shared" si="2"/>
        <v>0</v>
      </c>
      <c r="O30" s="400">
        <f t="shared" si="3"/>
        <v>0</v>
      </c>
      <c r="P30" s="17"/>
      <c r="Q30" s="265"/>
      <c r="R30" s="423">
        <v>0</v>
      </c>
      <c r="S30" s="17"/>
      <c r="T30" s="18">
        <v>245</v>
      </c>
      <c r="U30" s="508">
        <v>108</v>
      </c>
      <c r="V30" s="502">
        <f t="shared" si="4"/>
        <v>-0.5591836734693878</v>
      </c>
      <c r="X30" s="18">
        <v>26.650283839029999</v>
      </c>
      <c r="Y30" s="399">
        <v>5</v>
      </c>
      <c r="Z30" s="511">
        <f t="shared" si="5"/>
        <v>-0.81238473743092454</v>
      </c>
      <c r="AA30" s="18">
        <v>15.547484397766</v>
      </c>
      <c r="AB30" s="399">
        <v>4</v>
      </c>
      <c r="AC30" s="43">
        <f t="shared" si="6"/>
        <v>-0.74272365241448601</v>
      </c>
      <c r="AE30" s="519"/>
      <c r="AF30" s="37"/>
      <c r="AH30" s="11"/>
    </row>
    <row r="31" spans="1:34" s="12" customFormat="1" ht="30" customHeight="1" thickBot="1">
      <c r="A31" s="470">
        <v>43914</v>
      </c>
      <c r="B31" s="462">
        <f t="shared" si="0"/>
        <v>76</v>
      </c>
      <c r="C31" s="394">
        <v>0</v>
      </c>
      <c r="D31" s="395">
        <v>0</v>
      </c>
      <c r="E31" s="394">
        <v>0</v>
      </c>
      <c r="F31" s="395">
        <v>0</v>
      </c>
      <c r="G31" s="396" t="str">
        <f t="shared" si="1"/>
        <v/>
      </c>
      <c r="H31" s="487">
        <v>0</v>
      </c>
      <c r="I31" s="403">
        <v>0</v>
      </c>
      <c r="J31" s="404">
        <v>0</v>
      </c>
      <c r="K31" s="403">
        <v>0</v>
      </c>
      <c r="L31" s="517">
        <v>0</v>
      </c>
      <c r="M31" s="549">
        <v>0</v>
      </c>
      <c r="N31" s="473">
        <f t="shared" si="2"/>
        <v>0</v>
      </c>
      <c r="O31" s="400">
        <f t="shared" si="3"/>
        <v>0</v>
      </c>
      <c r="P31" s="17"/>
      <c r="Q31" s="265"/>
      <c r="R31" s="423">
        <v>0</v>
      </c>
      <c r="S31" s="17"/>
      <c r="T31" s="18">
        <v>230</v>
      </c>
      <c r="U31" s="508">
        <v>76</v>
      </c>
      <c r="V31" s="502">
        <f t="shared" si="4"/>
        <v>-0.66956521739130437</v>
      </c>
      <c r="X31" s="18">
        <v>20.740919029933998</v>
      </c>
      <c r="Y31" s="399">
        <v>4</v>
      </c>
      <c r="Z31" s="511">
        <f t="shared" si="5"/>
        <v>-0.80714451494521222</v>
      </c>
      <c r="AA31" s="18">
        <v>18.951274813977001</v>
      </c>
      <c r="AB31" s="399">
        <v>7</v>
      </c>
      <c r="AC31" s="43">
        <f t="shared" si="6"/>
        <v>-0.63063170848869021</v>
      </c>
      <c r="AE31" s="519"/>
      <c r="AF31" s="37"/>
      <c r="AH31" s="11"/>
    </row>
    <row r="32" spans="1:34" s="12" customFormat="1" ht="30" customHeight="1" thickBot="1">
      <c r="A32" s="470">
        <v>43915</v>
      </c>
      <c r="B32" s="462">
        <f t="shared" si="0"/>
        <v>70</v>
      </c>
      <c r="C32" s="394">
        <v>0</v>
      </c>
      <c r="D32" s="395">
        <v>0</v>
      </c>
      <c r="E32" s="394">
        <v>0</v>
      </c>
      <c r="F32" s="395">
        <v>0</v>
      </c>
      <c r="G32" s="396" t="str">
        <f t="shared" si="1"/>
        <v/>
      </c>
      <c r="H32" s="487">
        <v>0</v>
      </c>
      <c r="I32" s="403">
        <v>0</v>
      </c>
      <c r="J32" s="404">
        <v>0</v>
      </c>
      <c r="K32" s="403">
        <v>0</v>
      </c>
      <c r="L32" s="517">
        <v>0</v>
      </c>
      <c r="M32" s="549">
        <v>0</v>
      </c>
      <c r="N32" s="473">
        <f t="shared" si="2"/>
        <v>0</v>
      </c>
      <c r="O32" s="400">
        <f t="shared" si="3"/>
        <v>0</v>
      </c>
      <c r="P32" s="17"/>
      <c r="Q32" s="265"/>
      <c r="R32" s="423">
        <v>0</v>
      </c>
      <c r="S32" s="17"/>
      <c r="T32" s="18">
        <v>200</v>
      </c>
      <c r="U32" s="508">
        <v>70</v>
      </c>
      <c r="V32" s="502">
        <f t="shared" si="4"/>
        <v>-0.65</v>
      </c>
      <c r="X32" s="18">
        <v>14.361109076092999</v>
      </c>
      <c r="Y32" s="399">
        <v>6</v>
      </c>
      <c r="Z32" s="511">
        <f t="shared" si="5"/>
        <v>-0.58220496981056802</v>
      </c>
      <c r="AA32" s="18">
        <v>20.570994609684998</v>
      </c>
      <c r="AB32" s="399">
        <v>7</v>
      </c>
      <c r="AC32" s="43">
        <f t="shared" si="6"/>
        <v>-0.65971504378770573</v>
      </c>
      <c r="AE32" s="519"/>
      <c r="AF32" s="37"/>
      <c r="AH32" s="11"/>
    </row>
    <row r="33" spans="1:47 13442:13452" s="12" customFormat="1" ht="30" customHeight="1" thickBot="1">
      <c r="A33" s="470">
        <v>43916</v>
      </c>
      <c r="B33" s="462">
        <f t="shared" si="0"/>
        <v>0</v>
      </c>
      <c r="C33" s="394">
        <v>0</v>
      </c>
      <c r="D33" s="395">
        <v>0</v>
      </c>
      <c r="E33" s="394">
        <v>0</v>
      </c>
      <c r="F33" s="395">
        <v>0</v>
      </c>
      <c r="G33" s="396" t="str">
        <f t="shared" si="1"/>
        <v/>
      </c>
      <c r="H33" s="487">
        <v>0</v>
      </c>
      <c r="I33" s="403">
        <v>0</v>
      </c>
      <c r="J33" s="404">
        <v>0</v>
      </c>
      <c r="K33" s="403">
        <v>0</v>
      </c>
      <c r="L33" s="517">
        <v>0</v>
      </c>
      <c r="M33" s="549">
        <v>0</v>
      </c>
      <c r="N33" s="473">
        <f t="shared" si="2"/>
        <v>0</v>
      </c>
      <c r="O33" s="400">
        <f t="shared" si="3"/>
        <v>0</v>
      </c>
      <c r="P33" s="17"/>
      <c r="Q33" s="265"/>
      <c r="R33" s="423">
        <v>0</v>
      </c>
      <c r="S33" s="17"/>
      <c r="T33" s="18">
        <v>185</v>
      </c>
      <c r="U33" s="508"/>
      <c r="V33" s="502">
        <f t="shared" si="4"/>
        <v>-1</v>
      </c>
      <c r="X33" s="18">
        <v>19.839734329007001</v>
      </c>
      <c r="Y33" s="399"/>
      <c r="Z33" s="511">
        <f t="shared" si="5"/>
        <v>-1</v>
      </c>
      <c r="AA33" s="18">
        <v>19.255598173332</v>
      </c>
      <c r="AB33" s="399"/>
      <c r="AC33" s="43">
        <f t="shared" si="6"/>
        <v>-1</v>
      </c>
      <c r="AE33" s="519"/>
      <c r="AF33" s="37"/>
      <c r="AH33" s="11"/>
    </row>
    <row r="34" spans="1:47 13442:13452" s="12" customFormat="1" ht="30" customHeight="1" thickBot="1">
      <c r="A34" s="470">
        <v>43917</v>
      </c>
      <c r="B34" s="462">
        <f t="shared" si="0"/>
        <v>0</v>
      </c>
      <c r="C34" s="394">
        <v>0</v>
      </c>
      <c r="D34" s="395">
        <v>0</v>
      </c>
      <c r="E34" s="394">
        <v>0</v>
      </c>
      <c r="F34" s="395">
        <v>0</v>
      </c>
      <c r="G34" s="396" t="str">
        <f t="shared" si="1"/>
        <v/>
      </c>
      <c r="H34" s="487">
        <v>0</v>
      </c>
      <c r="I34" s="403">
        <v>0</v>
      </c>
      <c r="J34" s="404">
        <v>0</v>
      </c>
      <c r="K34" s="403">
        <v>0</v>
      </c>
      <c r="L34" s="517">
        <v>0</v>
      </c>
      <c r="M34" s="549">
        <v>0</v>
      </c>
      <c r="N34" s="473">
        <f t="shared" si="2"/>
        <v>0</v>
      </c>
      <c r="O34" s="400">
        <f t="shared" si="3"/>
        <v>0</v>
      </c>
      <c r="P34" s="17"/>
      <c r="Q34" s="265"/>
      <c r="R34" s="423">
        <v>0</v>
      </c>
      <c r="S34" s="17"/>
      <c r="T34" s="18">
        <v>175</v>
      </c>
      <c r="U34" s="508"/>
      <c r="V34" s="502">
        <f t="shared" si="4"/>
        <v>-1</v>
      </c>
      <c r="X34" s="18">
        <v>15.172563425507001</v>
      </c>
      <c r="Y34" s="399"/>
      <c r="Z34" s="511">
        <f t="shared" si="5"/>
        <v>-1</v>
      </c>
      <c r="AA34" s="18">
        <v>14.143198170429001</v>
      </c>
      <c r="AB34" s="399"/>
      <c r="AC34" s="43">
        <f t="shared" si="6"/>
        <v>-1</v>
      </c>
      <c r="AE34" s="519"/>
      <c r="AF34" s="37"/>
      <c r="AH34" s="11"/>
    </row>
    <row r="35" spans="1:47 13442:13452" s="12" customFormat="1" ht="31.5" customHeight="1" thickBot="1">
      <c r="A35" s="470">
        <v>43918</v>
      </c>
      <c r="B35" s="461">
        <f t="shared" si="0"/>
        <v>0</v>
      </c>
      <c r="C35" s="401">
        <v>0</v>
      </c>
      <c r="D35" s="262">
        <v>0</v>
      </c>
      <c r="E35" s="401">
        <v>0</v>
      </c>
      <c r="F35" s="262">
        <v>0</v>
      </c>
      <c r="G35" s="437" t="str">
        <f t="shared" si="1"/>
        <v/>
      </c>
      <c r="H35" s="457">
        <v>0</v>
      </c>
      <c r="I35" s="401">
        <v>0</v>
      </c>
      <c r="J35" s="437">
        <v>0</v>
      </c>
      <c r="K35" s="401">
        <v>0</v>
      </c>
      <c r="L35" s="262">
        <v>0</v>
      </c>
      <c r="M35" s="449">
        <v>0</v>
      </c>
      <c r="N35" s="550">
        <f t="shared" si="2"/>
        <v>0</v>
      </c>
      <c r="O35" s="438">
        <f t="shared" si="3"/>
        <v>0</v>
      </c>
      <c r="P35" s="17"/>
      <c r="Q35" s="265"/>
      <c r="R35" s="423">
        <v>0</v>
      </c>
      <c r="S35" s="17"/>
      <c r="T35" s="426">
        <v>0</v>
      </c>
      <c r="U35" s="427"/>
      <c r="V35" s="498" t="e">
        <f t="shared" si="4"/>
        <v>#DIV/0!</v>
      </c>
      <c r="X35" s="426">
        <v>0.97403583631774004</v>
      </c>
      <c r="Y35" s="427"/>
      <c r="Z35" s="510">
        <f t="shared" si="5"/>
        <v>-1</v>
      </c>
      <c r="AA35" s="426">
        <v>0.58203146926083005</v>
      </c>
      <c r="AB35" s="427"/>
      <c r="AC35" s="498">
        <f t="shared" si="6"/>
        <v>-1</v>
      </c>
      <c r="AE35" s="519"/>
      <c r="AF35" s="37"/>
    </row>
    <row r="36" spans="1:47 13442:13452" s="12" customFormat="1" ht="31.5" customHeight="1" thickBot="1">
      <c r="A36" s="470">
        <v>43919</v>
      </c>
      <c r="B36" s="461">
        <f t="shared" si="0"/>
        <v>0</v>
      </c>
      <c r="C36" s="401">
        <v>0</v>
      </c>
      <c r="D36" s="262">
        <v>0</v>
      </c>
      <c r="E36" s="401">
        <v>0</v>
      </c>
      <c r="F36" s="262">
        <v>0</v>
      </c>
      <c r="G36" s="437" t="str">
        <f t="shared" si="1"/>
        <v/>
      </c>
      <c r="H36" s="457">
        <v>0</v>
      </c>
      <c r="I36" s="401">
        <v>0</v>
      </c>
      <c r="J36" s="437">
        <v>0</v>
      </c>
      <c r="K36" s="401">
        <v>0</v>
      </c>
      <c r="L36" s="262">
        <v>0</v>
      </c>
      <c r="M36" s="449">
        <v>0</v>
      </c>
      <c r="N36" s="550">
        <f t="shared" si="2"/>
        <v>0</v>
      </c>
      <c r="O36" s="438">
        <f t="shared" si="3"/>
        <v>0</v>
      </c>
      <c r="P36" s="17"/>
      <c r="Q36" s="265"/>
      <c r="R36" s="423">
        <v>0</v>
      </c>
      <c r="S36" s="17"/>
      <c r="T36" s="426">
        <v>0</v>
      </c>
      <c r="U36" s="427"/>
      <c r="V36" s="498" t="e">
        <f t="shared" si="4"/>
        <v>#DIV/0!</v>
      </c>
      <c r="X36" s="426">
        <v>0</v>
      </c>
      <c r="Y36" s="427"/>
      <c r="Z36" s="510" t="e">
        <f t="shared" si="5"/>
        <v>#DIV/0!</v>
      </c>
      <c r="AA36" s="426">
        <v>0.64781184990688001</v>
      </c>
      <c r="AB36" s="427"/>
      <c r="AC36" s="498">
        <f t="shared" si="6"/>
        <v>-1</v>
      </c>
      <c r="AE36" s="519"/>
      <c r="AF36" s="37"/>
    </row>
    <row r="37" spans="1:47 13442:13452" s="12" customFormat="1" ht="30" customHeight="1" thickBot="1">
      <c r="A37" s="470">
        <v>43920</v>
      </c>
      <c r="B37" s="462">
        <f t="shared" si="0"/>
        <v>0</v>
      </c>
      <c r="C37" s="394">
        <v>0</v>
      </c>
      <c r="D37" s="395">
        <v>0</v>
      </c>
      <c r="E37" s="394">
        <v>0</v>
      </c>
      <c r="F37" s="395">
        <v>0</v>
      </c>
      <c r="G37" s="396" t="str">
        <f t="shared" si="1"/>
        <v/>
      </c>
      <c r="H37" s="487">
        <v>0</v>
      </c>
      <c r="I37" s="403">
        <v>0</v>
      </c>
      <c r="J37" s="404">
        <v>0</v>
      </c>
      <c r="K37" s="403">
        <v>0</v>
      </c>
      <c r="L37" s="517">
        <v>0</v>
      </c>
      <c r="M37" s="549">
        <v>0</v>
      </c>
      <c r="N37" s="473">
        <f t="shared" si="2"/>
        <v>0</v>
      </c>
      <c r="O37" s="400">
        <f t="shared" si="3"/>
        <v>0</v>
      </c>
      <c r="P37" s="17"/>
      <c r="Q37" s="265"/>
      <c r="R37" s="423">
        <v>0</v>
      </c>
      <c r="S37" s="17"/>
      <c r="T37" s="18">
        <v>245</v>
      </c>
      <c r="U37" s="508"/>
      <c r="V37" s="502">
        <f t="shared" si="4"/>
        <v>-1</v>
      </c>
      <c r="X37" s="18">
        <v>19.228714616156999</v>
      </c>
      <c r="Y37" s="399"/>
      <c r="Z37" s="511">
        <f t="shared" si="5"/>
        <v>-1</v>
      </c>
      <c r="AA37" s="18">
        <v>22.995378684826999</v>
      </c>
      <c r="AB37" s="399"/>
      <c r="AC37" s="43">
        <f t="shared" si="6"/>
        <v>-1</v>
      </c>
      <c r="AE37" s="519"/>
      <c r="AF37" s="37"/>
      <c r="AH37" s="11"/>
    </row>
    <row r="38" spans="1:47 13442:13452" s="12" customFormat="1" ht="30" customHeight="1" thickBot="1">
      <c r="A38" s="470">
        <v>43921</v>
      </c>
      <c r="B38" s="462">
        <f t="shared" si="0"/>
        <v>0</v>
      </c>
      <c r="C38" s="394">
        <v>0</v>
      </c>
      <c r="D38" s="395">
        <v>0</v>
      </c>
      <c r="E38" s="394">
        <v>0</v>
      </c>
      <c r="F38" s="395">
        <v>0</v>
      </c>
      <c r="G38" s="396" t="str">
        <f t="shared" si="1"/>
        <v/>
      </c>
      <c r="H38" s="487">
        <v>0</v>
      </c>
      <c r="I38" s="403">
        <v>0</v>
      </c>
      <c r="J38" s="404">
        <v>0</v>
      </c>
      <c r="K38" s="403">
        <v>0</v>
      </c>
      <c r="L38" s="517">
        <v>0</v>
      </c>
      <c r="M38" s="549">
        <v>0</v>
      </c>
      <c r="N38" s="473">
        <f t="shared" si="2"/>
        <v>0</v>
      </c>
      <c r="O38" s="400">
        <f t="shared" si="3"/>
        <v>0</v>
      </c>
      <c r="P38" s="17"/>
      <c r="Q38" s="265"/>
      <c r="R38" s="423">
        <v>0</v>
      </c>
      <c r="S38" s="17"/>
      <c r="T38" s="18">
        <v>230</v>
      </c>
      <c r="U38" s="508"/>
      <c r="V38" s="502">
        <f t="shared" si="4"/>
        <v>-1</v>
      </c>
      <c r="X38" s="18">
        <v>17.139424486227998</v>
      </c>
      <c r="Y38" s="399"/>
      <c r="Z38" s="511">
        <f t="shared" si="5"/>
        <v>-1</v>
      </c>
      <c r="AA38" s="18">
        <v>23.977841886406999</v>
      </c>
      <c r="AB38" s="399"/>
      <c r="AC38" s="43">
        <f t="shared" si="6"/>
        <v>-1</v>
      </c>
      <c r="AE38" s="519"/>
      <c r="AF38" s="37"/>
      <c r="AH38" s="11"/>
    </row>
    <row r="39" spans="1:47 13442:13452" s="21" customFormat="1" ht="32.25" customHeight="1" thickBot="1">
      <c r="A39" s="471" t="s">
        <v>7</v>
      </c>
      <c r="B39" s="405">
        <f>SUM(B8:B38)</f>
        <v>2303</v>
      </c>
      <c r="C39" s="20">
        <f>SUM(C8:C38)</f>
        <v>0</v>
      </c>
      <c r="D39" s="405">
        <f>SUM(D8:D38)</f>
        <v>0</v>
      </c>
      <c r="E39" s="20">
        <f>SUM(E8:E38)</f>
        <v>0</v>
      </c>
      <c r="F39" s="405">
        <f>SUM(F8:F38)</f>
        <v>0</v>
      </c>
      <c r="G39" s="406" t="str">
        <f>IF(D39=0,"",B39/D39)</f>
        <v/>
      </c>
      <c r="H39" s="405">
        <f t="shared" ref="H39:L39" si="7">SUM(H8:H38)</f>
        <v>16</v>
      </c>
      <c r="I39" s="20">
        <f>SUM(I8:I38)</f>
        <v>0</v>
      </c>
      <c r="J39" s="405">
        <f t="shared" si="7"/>
        <v>0</v>
      </c>
      <c r="K39" s="20">
        <f>SUM(K8:K38)</f>
        <v>0</v>
      </c>
      <c r="L39" s="405">
        <f t="shared" si="7"/>
        <v>0</v>
      </c>
      <c r="M39" s="548">
        <f t="shared" ref="M39:O39" si="8">SUM(M8:M38)</f>
        <v>0</v>
      </c>
      <c r="N39" s="20">
        <f>SUM(N8:N38)</f>
        <v>0</v>
      </c>
      <c r="O39" s="405">
        <f t="shared" si="8"/>
        <v>0</v>
      </c>
      <c r="P39" s="408"/>
      <c r="Q39" s="424">
        <f>SUM(Q8:Q38)</f>
        <v>0</v>
      </c>
      <c r="R39" s="46">
        <f>SUM(R8:R38)</f>
        <v>0</v>
      </c>
      <c r="S39" s="408"/>
      <c r="T39" s="20">
        <f>+SUM(T8:T32)</f>
        <v>3780</v>
      </c>
      <c r="U39" s="2">
        <f>SUM(U8:U38)</f>
        <v>2319</v>
      </c>
      <c r="V39" s="506">
        <f>+U39/T39*1-1</f>
        <v>-0.38650793650793647</v>
      </c>
      <c r="W39" s="410"/>
      <c r="X39" s="20">
        <f>+SUM(X8:X32)</f>
        <v>344.10803474541427</v>
      </c>
      <c r="Y39" s="2">
        <f>SUM(Y8:Y38)</f>
        <v>239</v>
      </c>
      <c r="Z39" s="504">
        <f t="shared" si="5"/>
        <v>-0.30545068447232759</v>
      </c>
      <c r="AA39" s="20">
        <f>+SUM(AA8:AA32)</f>
        <v>380.02392447989712</v>
      </c>
      <c r="AB39" s="2">
        <f>SUM(AB8:AB38)</f>
        <v>217</v>
      </c>
      <c r="AC39" s="499">
        <f t="shared" si="6"/>
        <v>-0.42898331915026822</v>
      </c>
      <c r="AE39" s="520">
        <f>SUM(AE8:AE22)</f>
        <v>0</v>
      </c>
      <c r="AF39" s="456" t="e">
        <f>+#REF!/#REF!-1</f>
        <v>#REF!</v>
      </c>
    </row>
    <row r="40" spans="1:47 13442:13452" s="8" customFormat="1" ht="24" customHeight="1" thickBot="1">
      <c r="A40" s="385" t="s">
        <v>264</v>
      </c>
      <c r="B40" s="534">
        <f>B39/$U$39</f>
        <v>0.99310047434238891</v>
      </c>
      <c r="C40" s="20">
        <f>SUM(C9:C30)</f>
        <v>0</v>
      </c>
      <c r="D40" s="417"/>
      <c r="E40" s="417"/>
      <c r="F40" s="417"/>
      <c r="G40" s="417"/>
      <c r="H40" s="534">
        <f>H39/$U$39</f>
        <v>6.8995256576110395E-3</v>
      </c>
      <c r="I40" s="417"/>
      <c r="J40" s="417"/>
      <c r="K40" s="417"/>
      <c r="L40" s="417"/>
      <c r="M40" s="417"/>
      <c r="N40" s="417"/>
      <c r="O40" s="417"/>
      <c r="P40" s="417"/>
      <c r="Q40" s="417"/>
      <c r="R40" s="386">
        <f>R39/$U$39</f>
        <v>0</v>
      </c>
      <c r="S40" s="413"/>
      <c r="T40" s="417"/>
      <c r="U40" s="386">
        <f>+R40+H40+B40</f>
        <v>1</v>
      </c>
      <c r="V40" s="413"/>
      <c r="W40" s="417"/>
      <c r="X40" s="417"/>
      <c r="Y40" s="417"/>
      <c r="Z40" s="417"/>
      <c r="AA40" s="417"/>
      <c r="AB40" s="413"/>
      <c r="AC40" s="417"/>
      <c r="AD40" s="417"/>
      <c r="AE40" s="417"/>
      <c r="AF40" s="417"/>
      <c r="AG40" s="417"/>
      <c r="AK40" s="10"/>
      <c r="AL40" s="10"/>
      <c r="AM40" s="10"/>
      <c r="AN40" s="10"/>
      <c r="AO40" s="10"/>
      <c r="AP40" s="10"/>
    </row>
    <row r="41" spans="1:47 13442:13452" s="24" customFormat="1" ht="39.950000000000003" customHeight="1" thickBot="1">
      <c r="A41" s="30"/>
      <c r="B41" s="33"/>
      <c r="C41" s="29"/>
      <c r="D41" s="29"/>
      <c r="E41" s="29"/>
      <c r="F41" s="29"/>
      <c r="G41" s="29"/>
      <c r="H41" s="417"/>
      <c r="I41" s="417"/>
      <c r="J41" s="417"/>
      <c r="K41" s="417"/>
      <c r="L41" s="417"/>
      <c r="M41" s="417"/>
      <c r="N41" s="33"/>
      <c r="O41" s="33"/>
      <c r="P41" s="417"/>
      <c r="Q41" s="417"/>
      <c r="R41" s="417"/>
      <c r="S41" s="417"/>
      <c r="T41" s="417"/>
      <c r="U41" s="417"/>
      <c r="V41" s="417"/>
      <c r="W41" s="417"/>
      <c r="X41" s="417"/>
      <c r="Y41" s="417"/>
      <c r="Z41" s="417"/>
      <c r="AA41" s="417"/>
      <c r="AB41" s="417"/>
      <c r="AC41" s="417"/>
      <c r="AD41" s="417"/>
      <c r="AE41" s="417"/>
      <c r="AF41" s="417"/>
      <c r="AG41" s="417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</row>
    <row r="42" spans="1:47 13442:13452" s="8" customFormat="1" ht="39.950000000000003" customHeight="1" thickBot="1">
      <c r="C42" s="2">
        <f>SUM(C8:C38)</f>
        <v>0</v>
      </c>
      <c r="D42" s="417"/>
      <c r="E42" s="2">
        <f>SUM(E8:E38)</f>
        <v>0</v>
      </c>
      <c r="F42" s="417"/>
      <c r="G42" s="417"/>
      <c r="H42" s="417"/>
      <c r="I42" s="417"/>
      <c r="J42" s="417"/>
      <c r="K42" s="417"/>
      <c r="L42" s="417"/>
      <c r="M42" s="417"/>
      <c r="N42" s="2">
        <f>SUM(N8:N38)</f>
        <v>0</v>
      </c>
      <c r="O42" s="417"/>
      <c r="P42" s="417"/>
      <c r="Q42" s="417"/>
      <c r="R42" s="417"/>
      <c r="S42" s="417"/>
      <c r="T42" s="2">
        <f>SUM(T8:T38)</f>
        <v>4615</v>
      </c>
      <c r="U42" s="417"/>
      <c r="V42" s="417"/>
      <c r="W42" s="417"/>
      <c r="X42" s="497">
        <v>416</v>
      </c>
      <c r="Y42" s="513"/>
      <c r="Z42" s="513"/>
      <c r="AA42" s="497">
        <v>452</v>
      </c>
      <c r="AB42" s="417"/>
      <c r="AC42" s="417"/>
      <c r="AD42" s="417"/>
      <c r="AE42" s="417"/>
      <c r="AF42" s="417"/>
      <c r="AG42" s="417"/>
    </row>
    <row r="43" spans="1:47 13442:13452">
      <c r="B43" s="34"/>
      <c r="D43" s="35"/>
      <c r="F43" s="35"/>
      <c r="G43" s="35"/>
      <c r="H43" s="8"/>
      <c r="I43" s="8"/>
      <c r="J43" s="8"/>
      <c r="K43" s="8"/>
      <c r="L43" s="8"/>
      <c r="M43" s="8"/>
      <c r="N43" s="35"/>
      <c r="O43" s="35"/>
      <c r="SVZ43" s="10"/>
      <c r="SWA43" s="10"/>
      <c r="SWB43" s="10"/>
      <c r="SWC43" s="10"/>
      <c r="SWD43" s="10"/>
      <c r="SWE43" s="10"/>
      <c r="SWF43" s="10"/>
      <c r="SWG43" s="10"/>
      <c r="SWH43" s="10"/>
      <c r="SWI43" s="10"/>
      <c r="SWJ43" s="10"/>
    </row>
    <row r="44" spans="1:47 13442:13452" s="8" customFormat="1"/>
    <row r="45" spans="1:47 13442:13452" s="8" customFormat="1" ht="18" customHeight="1"/>
    <row r="46" spans="1:47 13442:13452" s="8" customFormat="1"/>
    <row r="47" spans="1:47 13442:13452" s="8" customFormat="1" ht="19.5" customHeight="1"/>
    <row r="48" spans="1:47 13442:13452" s="8" customFormat="1" ht="20.25" customHeight="1"/>
    <row r="49" spans="1:19 13442:13452" s="8" customFormat="1" ht="21.75" customHeight="1"/>
    <row r="50" spans="1:19 13442:13452" s="8" customFormat="1" ht="15" customHeight="1"/>
    <row r="51" spans="1:19 13442:13452" s="8" customFormat="1"/>
    <row r="52" spans="1:19 13442:13452" s="8" customFormat="1"/>
    <row r="53" spans="1:19 13442:13452" s="12" customFormat="1" ht="11.25">
      <c r="B53" s="26"/>
      <c r="C53" s="24"/>
      <c r="E53" s="24"/>
      <c r="I53" s="24"/>
      <c r="P53" s="11"/>
      <c r="Q53" s="11"/>
      <c r="R53" s="11"/>
      <c r="S53" s="11"/>
    </row>
    <row r="54" spans="1:19 13442:13452" ht="11.25">
      <c r="A54" s="10"/>
      <c r="SVZ54" s="10"/>
      <c r="SWA54" s="10"/>
      <c r="SWB54" s="10"/>
      <c r="SWC54" s="10"/>
      <c r="SWD54" s="10"/>
      <c r="SWE54" s="10"/>
      <c r="SWF54" s="10"/>
      <c r="SWG54" s="10"/>
      <c r="SWH54" s="10"/>
      <c r="SWI54" s="10"/>
      <c r="SWJ54" s="10"/>
    </row>
    <row r="66" spans="1:19 13442:13452" ht="11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SVZ66" s="10"/>
      <c r="SWA66" s="10"/>
      <c r="SWB66" s="10"/>
      <c r="SWC66" s="10"/>
      <c r="SWD66" s="10"/>
      <c r="SWE66" s="10"/>
      <c r="SWF66" s="10"/>
      <c r="SWG66" s="10"/>
      <c r="SWH66" s="10"/>
      <c r="SWI66" s="10"/>
      <c r="SWJ66" s="10"/>
    </row>
    <row r="68" spans="1:19 13442:13452" ht="11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SVZ68" s="10"/>
      <c r="SWA68" s="10"/>
      <c r="SWB68" s="10"/>
      <c r="SWC68" s="10"/>
      <c r="SWD68" s="10"/>
      <c r="SWE68" s="10"/>
      <c r="SWF68" s="10"/>
      <c r="SWG68" s="10"/>
      <c r="SWH68" s="10"/>
      <c r="SWI68" s="10"/>
      <c r="SWJ68" s="10"/>
    </row>
    <row r="69" spans="1:19 13442:13452" ht="11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SVZ69" s="10"/>
      <c r="SWA69" s="10"/>
      <c r="SWB69" s="10"/>
      <c r="SWC69" s="10"/>
      <c r="SWD69" s="10"/>
      <c r="SWE69" s="10"/>
      <c r="SWF69" s="10"/>
      <c r="SWG69" s="10"/>
      <c r="SWH69" s="10"/>
      <c r="SWI69" s="10"/>
      <c r="SWJ69" s="10"/>
    </row>
  </sheetData>
  <mergeCells count="8">
    <mergeCell ref="X5:AC6"/>
    <mergeCell ref="B6:G6"/>
    <mergeCell ref="H6:L6"/>
    <mergeCell ref="N6:O6"/>
    <mergeCell ref="B2:O2"/>
    <mergeCell ref="B5:O5"/>
    <mergeCell ref="Q5:R6"/>
    <mergeCell ref="T5:V6"/>
  </mergeCells>
  <conditionalFormatting sqref="V39">
    <cfRule type="iconSet" priority="71">
      <iconSet iconSet="3Arrows">
        <cfvo type="percent" val="0"/>
        <cfvo type="num" val="-0.05"/>
        <cfvo type="num" val="0"/>
      </iconSet>
    </cfRule>
  </conditionalFormatting>
  <conditionalFormatting sqref="V9:V10">
    <cfRule type="iconSet" priority="69">
      <iconSet iconSet="3Arrows">
        <cfvo type="percent" val="0"/>
        <cfvo type="num" val="-0.05"/>
        <cfvo type="num" val="0"/>
      </iconSet>
    </cfRule>
  </conditionalFormatting>
  <conditionalFormatting sqref="V9:V10">
    <cfRule type="iconSet" priority="70">
      <iconSet iconSet="3Arrows">
        <cfvo type="percent" val="0"/>
        <cfvo type="num" val="-0.05"/>
        <cfvo type="num" val="0"/>
      </iconSet>
    </cfRule>
  </conditionalFormatting>
  <conditionalFormatting sqref="V9:V10">
    <cfRule type="iconSet" priority="67">
      <iconSet iconSet="3Arrows">
        <cfvo type="percent" val="0"/>
        <cfvo type="num" val="-0.05"/>
        <cfvo type="num" val="0"/>
      </iconSet>
    </cfRule>
  </conditionalFormatting>
  <conditionalFormatting sqref="V9:V10">
    <cfRule type="iconSet" priority="68">
      <iconSet iconSet="3Arrows">
        <cfvo type="percent" val="0"/>
        <cfvo type="num" val="-0.05"/>
        <cfvo type="num" val="0"/>
      </iconSet>
    </cfRule>
  </conditionalFormatting>
  <conditionalFormatting sqref="V10">
    <cfRule type="iconSet" priority="65">
      <iconSet iconSet="3Arrows">
        <cfvo type="percent" val="0"/>
        <cfvo type="num" val="-0.05"/>
        <cfvo type="num" val="0"/>
      </iconSet>
    </cfRule>
  </conditionalFormatting>
  <conditionalFormatting sqref="V10">
    <cfRule type="iconSet" priority="66">
      <iconSet iconSet="3Arrows">
        <cfvo type="percent" val="0"/>
        <cfvo type="num" val="-0.05"/>
        <cfvo type="num" val="0"/>
      </iconSet>
    </cfRule>
  </conditionalFormatting>
  <conditionalFormatting sqref="V10">
    <cfRule type="iconSet" priority="63">
      <iconSet iconSet="3Arrows">
        <cfvo type="percent" val="0"/>
        <cfvo type="num" val="-0.05"/>
        <cfvo type="num" val="0"/>
      </iconSet>
    </cfRule>
  </conditionalFormatting>
  <conditionalFormatting sqref="V10">
    <cfRule type="iconSet" priority="64">
      <iconSet iconSet="3Arrows">
        <cfvo type="percent" val="0"/>
        <cfvo type="num" val="-0.05"/>
        <cfvo type="num" val="0"/>
      </iconSet>
    </cfRule>
  </conditionalFormatting>
  <conditionalFormatting sqref="V9">
    <cfRule type="iconSet" priority="61">
      <iconSet iconSet="3Arrows">
        <cfvo type="percent" val="0"/>
        <cfvo type="num" val="-0.05"/>
        <cfvo type="num" val="0"/>
      </iconSet>
    </cfRule>
  </conditionalFormatting>
  <conditionalFormatting sqref="V9">
    <cfRule type="iconSet" priority="62">
      <iconSet iconSet="3Arrows">
        <cfvo type="percent" val="0"/>
        <cfvo type="num" val="-0.05"/>
        <cfvo type="num" val="0"/>
      </iconSet>
    </cfRule>
  </conditionalFormatting>
  <conditionalFormatting sqref="V9">
    <cfRule type="iconSet" priority="59">
      <iconSet iconSet="3Arrows">
        <cfvo type="percent" val="0"/>
        <cfvo type="num" val="-0.05"/>
        <cfvo type="num" val="0"/>
      </iconSet>
    </cfRule>
  </conditionalFormatting>
  <conditionalFormatting sqref="V9">
    <cfRule type="iconSet" priority="60">
      <iconSet iconSet="3Arrows">
        <cfvo type="percent" val="0"/>
        <cfvo type="num" val="-0.05"/>
        <cfvo type="num" val="0"/>
      </iconSet>
    </cfRule>
  </conditionalFormatting>
  <conditionalFormatting sqref="V8">
    <cfRule type="iconSet" priority="57">
      <iconSet iconSet="3Arrows">
        <cfvo type="percent" val="0"/>
        <cfvo type="num" val="-0.05"/>
        <cfvo type="num" val="0"/>
      </iconSet>
    </cfRule>
  </conditionalFormatting>
  <conditionalFormatting sqref="V8">
    <cfRule type="iconSet" priority="58">
      <iconSet iconSet="3Arrows">
        <cfvo type="percent" val="0"/>
        <cfvo type="num" val="-0.05"/>
        <cfvo type="num" val="0"/>
      </iconSet>
    </cfRule>
  </conditionalFormatting>
  <conditionalFormatting sqref="V8">
    <cfRule type="iconSet" priority="55">
      <iconSet iconSet="3Arrows">
        <cfvo type="percent" val="0"/>
        <cfvo type="num" val="-0.05"/>
        <cfvo type="num" val="0"/>
      </iconSet>
    </cfRule>
  </conditionalFormatting>
  <conditionalFormatting sqref="V8">
    <cfRule type="iconSet" priority="56">
      <iconSet iconSet="3Arrows">
        <cfvo type="percent" val="0"/>
        <cfvo type="num" val="-0.05"/>
        <cfvo type="num" val="0"/>
      </iconSet>
    </cfRule>
  </conditionalFormatting>
  <conditionalFormatting sqref="V8">
    <cfRule type="iconSet" priority="53">
      <iconSet iconSet="3Arrows">
        <cfvo type="percent" val="0"/>
        <cfvo type="num" val="-0.05"/>
        <cfvo type="num" val="0"/>
      </iconSet>
    </cfRule>
  </conditionalFormatting>
  <conditionalFormatting sqref="V8">
    <cfRule type="iconSet" priority="54">
      <iconSet iconSet="3Arrows">
        <cfvo type="percent" val="0"/>
        <cfvo type="num" val="-0.05"/>
        <cfvo type="num" val="0"/>
      </iconSet>
    </cfRule>
  </conditionalFormatting>
  <conditionalFormatting sqref="V8">
    <cfRule type="iconSet" priority="52">
      <iconSet iconSet="3Arrows">
        <cfvo type="percent" val="0"/>
        <cfvo type="num" val="-0.05"/>
        <cfvo type="num" val="0"/>
      </iconSet>
    </cfRule>
  </conditionalFormatting>
  <conditionalFormatting sqref="V11:V12 V16:V20 V23:V27 V30:V34 V37:V38">
    <cfRule type="iconSet" priority="50">
      <iconSet iconSet="3Arrows">
        <cfvo type="percent" val="0"/>
        <cfvo type="num" val="-0.05"/>
        <cfvo type="num" val="0"/>
      </iconSet>
    </cfRule>
  </conditionalFormatting>
  <conditionalFormatting sqref="V11:V12">
    <cfRule type="iconSet" priority="51">
      <iconSet iconSet="3Arrows">
        <cfvo type="percent" val="0"/>
        <cfvo type="num" val="-0.05"/>
        <cfvo type="num" val="0"/>
      </iconSet>
    </cfRule>
  </conditionalFormatting>
  <conditionalFormatting sqref="V11:V12">
    <cfRule type="iconSet" priority="48">
      <iconSet iconSet="3Arrows">
        <cfvo type="percent" val="0"/>
        <cfvo type="num" val="-0.05"/>
        <cfvo type="num" val="0"/>
      </iconSet>
    </cfRule>
  </conditionalFormatting>
  <conditionalFormatting sqref="V11:V12">
    <cfRule type="iconSet" priority="49">
      <iconSet iconSet="3Arrows">
        <cfvo type="percent" val="0"/>
        <cfvo type="num" val="-0.05"/>
        <cfvo type="num" val="0"/>
      </iconSet>
    </cfRule>
  </conditionalFormatting>
  <conditionalFormatting sqref="V11:V12">
    <cfRule type="iconSet" priority="46">
      <iconSet iconSet="3Arrows">
        <cfvo type="percent" val="0"/>
        <cfvo type="num" val="-0.05"/>
        <cfvo type="num" val="0"/>
      </iconSet>
    </cfRule>
  </conditionalFormatting>
  <conditionalFormatting sqref="V11:V12">
    <cfRule type="iconSet" priority="47">
      <iconSet iconSet="3Arrows">
        <cfvo type="percent" val="0"/>
        <cfvo type="num" val="-0.05"/>
        <cfvo type="num" val="0"/>
      </iconSet>
    </cfRule>
  </conditionalFormatting>
  <conditionalFormatting sqref="V11:V12">
    <cfRule type="iconSet" priority="44">
      <iconSet iconSet="3Arrows">
        <cfvo type="percent" val="0"/>
        <cfvo type="num" val="-0.05"/>
        <cfvo type="num" val="0"/>
      </iconSet>
    </cfRule>
  </conditionalFormatting>
  <conditionalFormatting sqref="V11:V12">
    <cfRule type="iconSet" priority="45">
      <iconSet iconSet="3Arrows">
        <cfvo type="percent" val="0"/>
        <cfvo type="num" val="-0.05"/>
        <cfvo type="num" val="0"/>
      </iconSet>
    </cfRule>
  </conditionalFormatting>
  <conditionalFormatting sqref="V14">
    <cfRule type="iconSet" priority="42">
      <iconSet iconSet="3Arrows">
        <cfvo type="percent" val="0"/>
        <cfvo type="num" val="-0.05"/>
        <cfvo type="num" val="0"/>
      </iconSet>
    </cfRule>
  </conditionalFormatting>
  <conditionalFormatting sqref="V14">
    <cfRule type="iconSet" priority="43">
      <iconSet iconSet="3Arrows">
        <cfvo type="percent" val="0"/>
        <cfvo type="num" val="-0.05"/>
        <cfvo type="num" val="0"/>
      </iconSet>
    </cfRule>
  </conditionalFormatting>
  <conditionalFormatting sqref="V14">
    <cfRule type="iconSet" priority="40">
      <iconSet iconSet="3Arrows">
        <cfvo type="percent" val="0"/>
        <cfvo type="num" val="-0.05"/>
        <cfvo type="num" val="0"/>
      </iconSet>
    </cfRule>
  </conditionalFormatting>
  <conditionalFormatting sqref="V14">
    <cfRule type="iconSet" priority="41">
      <iconSet iconSet="3Arrows">
        <cfvo type="percent" val="0"/>
        <cfvo type="num" val="-0.05"/>
        <cfvo type="num" val="0"/>
      </iconSet>
    </cfRule>
  </conditionalFormatting>
  <conditionalFormatting sqref="V14">
    <cfRule type="iconSet" priority="38">
      <iconSet iconSet="3Arrows">
        <cfvo type="percent" val="0"/>
        <cfvo type="num" val="-0.05"/>
        <cfvo type="num" val="0"/>
      </iconSet>
    </cfRule>
  </conditionalFormatting>
  <conditionalFormatting sqref="V14">
    <cfRule type="iconSet" priority="39">
      <iconSet iconSet="3Arrows">
        <cfvo type="percent" val="0"/>
        <cfvo type="num" val="-0.05"/>
        <cfvo type="num" val="0"/>
      </iconSet>
    </cfRule>
  </conditionalFormatting>
  <conditionalFormatting sqref="V14">
    <cfRule type="iconSet" priority="37">
      <iconSet iconSet="3Arrows">
        <cfvo type="percent" val="0"/>
        <cfvo type="num" val="-0.05"/>
        <cfvo type="num" val="0"/>
      </iconSet>
    </cfRule>
  </conditionalFormatting>
  <conditionalFormatting sqref="V15">
    <cfRule type="iconSet" priority="35">
      <iconSet iconSet="3Arrows">
        <cfvo type="percent" val="0"/>
        <cfvo type="num" val="-0.05"/>
        <cfvo type="num" val="0"/>
      </iconSet>
    </cfRule>
  </conditionalFormatting>
  <conditionalFormatting sqref="V15">
    <cfRule type="iconSet" priority="36">
      <iconSet iconSet="3Arrows">
        <cfvo type="percent" val="0"/>
        <cfvo type="num" val="-0.05"/>
        <cfvo type="num" val="0"/>
      </iconSet>
    </cfRule>
  </conditionalFormatting>
  <conditionalFormatting sqref="V15">
    <cfRule type="iconSet" priority="33">
      <iconSet iconSet="3Arrows">
        <cfvo type="percent" val="0"/>
        <cfvo type="num" val="-0.05"/>
        <cfvo type="num" val="0"/>
      </iconSet>
    </cfRule>
  </conditionalFormatting>
  <conditionalFormatting sqref="V15">
    <cfRule type="iconSet" priority="34">
      <iconSet iconSet="3Arrows">
        <cfvo type="percent" val="0"/>
        <cfvo type="num" val="-0.05"/>
        <cfvo type="num" val="0"/>
      </iconSet>
    </cfRule>
  </conditionalFormatting>
  <conditionalFormatting sqref="V15">
    <cfRule type="iconSet" priority="31">
      <iconSet iconSet="3Arrows">
        <cfvo type="percent" val="0"/>
        <cfvo type="num" val="-0.05"/>
        <cfvo type="num" val="0"/>
      </iconSet>
    </cfRule>
  </conditionalFormatting>
  <conditionalFormatting sqref="V15">
    <cfRule type="iconSet" priority="32">
      <iconSet iconSet="3Arrows">
        <cfvo type="percent" val="0"/>
        <cfvo type="num" val="-0.05"/>
        <cfvo type="num" val="0"/>
      </iconSet>
    </cfRule>
  </conditionalFormatting>
  <conditionalFormatting sqref="V15">
    <cfRule type="iconSet" priority="30">
      <iconSet iconSet="3Arrows">
        <cfvo type="percent" val="0"/>
        <cfvo type="num" val="-0.05"/>
        <cfvo type="num" val="0"/>
      </iconSet>
    </cfRule>
  </conditionalFormatting>
  <conditionalFormatting sqref="V21:V22">
    <cfRule type="iconSet" priority="28">
      <iconSet iconSet="3Arrows">
        <cfvo type="percent" val="0"/>
        <cfvo type="num" val="-0.05"/>
        <cfvo type="num" val="0"/>
      </iconSet>
    </cfRule>
  </conditionalFormatting>
  <conditionalFormatting sqref="V21:V22">
    <cfRule type="iconSet" priority="29">
      <iconSet iconSet="3Arrows">
        <cfvo type="percent" val="0"/>
        <cfvo type="num" val="-0.05"/>
        <cfvo type="num" val="0"/>
      </iconSet>
    </cfRule>
  </conditionalFormatting>
  <conditionalFormatting sqref="V21:V22">
    <cfRule type="iconSet" priority="26">
      <iconSet iconSet="3Arrows">
        <cfvo type="percent" val="0"/>
        <cfvo type="num" val="-0.05"/>
        <cfvo type="num" val="0"/>
      </iconSet>
    </cfRule>
  </conditionalFormatting>
  <conditionalFormatting sqref="V21:V22">
    <cfRule type="iconSet" priority="27">
      <iconSet iconSet="3Arrows">
        <cfvo type="percent" val="0"/>
        <cfvo type="num" val="-0.05"/>
        <cfvo type="num" val="0"/>
      </iconSet>
    </cfRule>
  </conditionalFormatting>
  <conditionalFormatting sqref="V21:V22">
    <cfRule type="iconSet" priority="24">
      <iconSet iconSet="3Arrows">
        <cfvo type="percent" val="0"/>
        <cfvo type="num" val="-0.05"/>
        <cfvo type="num" val="0"/>
      </iconSet>
    </cfRule>
  </conditionalFormatting>
  <conditionalFormatting sqref="V21:V22">
    <cfRule type="iconSet" priority="25">
      <iconSet iconSet="3Arrows">
        <cfvo type="percent" val="0"/>
        <cfvo type="num" val="-0.05"/>
        <cfvo type="num" val="0"/>
      </iconSet>
    </cfRule>
  </conditionalFormatting>
  <conditionalFormatting sqref="V21:V22">
    <cfRule type="iconSet" priority="23">
      <iconSet iconSet="3Arrows">
        <cfvo type="percent" val="0"/>
        <cfvo type="num" val="-0.05"/>
        <cfvo type="num" val="0"/>
      </iconSet>
    </cfRule>
  </conditionalFormatting>
  <conditionalFormatting sqref="V28:V29">
    <cfRule type="iconSet" priority="21">
      <iconSet iconSet="3Arrows">
        <cfvo type="percent" val="0"/>
        <cfvo type="num" val="-0.05"/>
        <cfvo type="num" val="0"/>
      </iconSet>
    </cfRule>
  </conditionalFormatting>
  <conditionalFormatting sqref="V28:V29">
    <cfRule type="iconSet" priority="22">
      <iconSet iconSet="3Arrows">
        <cfvo type="percent" val="0"/>
        <cfvo type="num" val="-0.05"/>
        <cfvo type="num" val="0"/>
      </iconSet>
    </cfRule>
  </conditionalFormatting>
  <conditionalFormatting sqref="V28:V29">
    <cfRule type="iconSet" priority="19">
      <iconSet iconSet="3Arrows">
        <cfvo type="percent" val="0"/>
        <cfvo type="num" val="-0.05"/>
        <cfvo type="num" val="0"/>
      </iconSet>
    </cfRule>
  </conditionalFormatting>
  <conditionalFormatting sqref="V28:V29">
    <cfRule type="iconSet" priority="20">
      <iconSet iconSet="3Arrows">
        <cfvo type="percent" val="0"/>
        <cfvo type="num" val="-0.05"/>
        <cfvo type="num" val="0"/>
      </iconSet>
    </cfRule>
  </conditionalFormatting>
  <conditionalFormatting sqref="V28:V29">
    <cfRule type="iconSet" priority="17">
      <iconSet iconSet="3Arrows">
        <cfvo type="percent" val="0"/>
        <cfvo type="num" val="-0.05"/>
        <cfvo type="num" val="0"/>
      </iconSet>
    </cfRule>
  </conditionalFormatting>
  <conditionalFormatting sqref="V28:V29">
    <cfRule type="iconSet" priority="18">
      <iconSet iconSet="3Arrows">
        <cfvo type="percent" val="0"/>
        <cfvo type="num" val="-0.05"/>
        <cfvo type="num" val="0"/>
      </iconSet>
    </cfRule>
  </conditionalFormatting>
  <conditionalFormatting sqref="V28:V29">
    <cfRule type="iconSet" priority="16">
      <iconSet iconSet="3Arrows">
        <cfvo type="percent" val="0"/>
        <cfvo type="num" val="-0.05"/>
        <cfvo type="num" val="0"/>
      </iconSet>
    </cfRule>
  </conditionalFormatting>
  <conditionalFormatting sqref="V35:V36">
    <cfRule type="iconSet" priority="14">
      <iconSet iconSet="3Arrows">
        <cfvo type="percent" val="0"/>
        <cfvo type="num" val="-0.05"/>
        <cfvo type="num" val="0"/>
      </iconSet>
    </cfRule>
  </conditionalFormatting>
  <conditionalFormatting sqref="V35:V36">
    <cfRule type="iconSet" priority="15">
      <iconSet iconSet="3Arrows">
        <cfvo type="percent" val="0"/>
        <cfvo type="num" val="-0.05"/>
        <cfvo type="num" val="0"/>
      </iconSet>
    </cfRule>
  </conditionalFormatting>
  <conditionalFormatting sqref="V35:V36">
    <cfRule type="iconSet" priority="12">
      <iconSet iconSet="3Arrows">
        <cfvo type="percent" val="0"/>
        <cfvo type="num" val="-0.05"/>
        <cfvo type="num" val="0"/>
      </iconSet>
    </cfRule>
  </conditionalFormatting>
  <conditionalFormatting sqref="V35:V36">
    <cfRule type="iconSet" priority="13">
      <iconSet iconSet="3Arrows">
        <cfvo type="percent" val="0"/>
        <cfvo type="num" val="-0.05"/>
        <cfvo type="num" val="0"/>
      </iconSet>
    </cfRule>
  </conditionalFormatting>
  <conditionalFormatting sqref="V35:V36">
    <cfRule type="iconSet" priority="10">
      <iconSet iconSet="3Arrows">
        <cfvo type="percent" val="0"/>
        <cfvo type="num" val="-0.05"/>
        <cfvo type="num" val="0"/>
      </iconSet>
    </cfRule>
  </conditionalFormatting>
  <conditionalFormatting sqref="V35:V36">
    <cfRule type="iconSet" priority="11">
      <iconSet iconSet="3Arrows">
        <cfvo type="percent" val="0"/>
        <cfvo type="num" val="-0.05"/>
        <cfvo type="num" val="0"/>
      </iconSet>
    </cfRule>
  </conditionalFormatting>
  <conditionalFormatting sqref="V35:V36">
    <cfRule type="iconSet" priority="9">
      <iconSet iconSet="3Arrows">
        <cfvo type="percent" val="0"/>
        <cfvo type="num" val="-0.05"/>
        <cfvo type="num" val="0"/>
      </iconSet>
    </cfRule>
  </conditionalFormatting>
  <conditionalFormatting sqref="V13">
    <cfRule type="iconSet" priority="7">
      <iconSet iconSet="3Arrows">
        <cfvo type="percent" val="0"/>
        <cfvo type="num" val="-0.05"/>
        <cfvo type="num" val="0"/>
      </iconSet>
    </cfRule>
  </conditionalFormatting>
  <conditionalFormatting sqref="V13">
    <cfRule type="iconSet" priority="8">
      <iconSet iconSet="3Arrows">
        <cfvo type="percent" val="0"/>
        <cfvo type="num" val="-0.05"/>
        <cfvo type="num" val="0"/>
      </iconSet>
    </cfRule>
  </conditionalFormatting>
  <conditionalFormatting sqref="V13">
    <cfRule type="iconSet" priority="5">
      <iconSet iconSet="3Arrows">
        <cfvo type="percent" val="0"/>
        <cfvo type="num" val="-0.05"/>
        <cfvo type="num" val="0"/>
      </iconSet>
    </cfRule>
  </conditionalFormatting>
  <conditionalFormatting sqref="V13">
    <cfRule type="iconSet" priority="6">
      <iconSet iconSet="3Arrows">
        <cfvo type="percent" val="0"/>
        <cfvo type="num" val="-0.05"/>
        <cfvo type="num" val="0"/>
      </iconSet>
    </cfRule>
  </conditionalFormatting>
  <conditionalFormatting sqref="V13">
    <cfRule type="iconSet" priority="3">
      <iconSet iconSet="3Arrows">
        <cfvo type="percent" val="0"/>
        <cfvo type="num" val="-0.05"/>
        <cfvo type="num" val="0"/>
      </iconSet>
    </cfRule>
  </conditionalFormatting>
  <conditionalFormatting sqref="V13">
    <cfRule type="iconSet" priority="4">
      <iconSet iconSet="3Arrows">
        <cfvo type="percent" val="0"/>
        <cfvo type="num" val="-0.05"/>
        <cfvo type="num" val="0"/>
      </iconSet>
    </cfRule>
  </conditionalFormatting>
  <conditionalFormatting sqref="V13">
    <cfRule type="iconSet" priority="1">
      <iconSet iconSet="3Arrows">
        <cfvo type="percent" val="0"/>
        <cfvo type="num" val="-0.05"/>
        <cfvo type="num" val="0"/>
      </iconSet>
    </cfRule>
  </conditionalFormatting>
  <conditionalFormatting sqref="V13">
    <cfRule type="iconSet" priority="2">
      <iconSet iconSet="3Arrows">
        <cfvo type="percent" val="0"/>
        <cfvo type="num" val="-0.05"/>
        <cfvo type="num" val="0"/>
      </iconSet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B63"/>
  <sheetViews>
    <sheetView showGridLines="0" zoomScale="60" zoomScaleNormal="6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3" sqref="B3"/>
    </sheetView>
  </sheetViews>
  <sheetFormatPr baseColWidth="10" defaultRowHeight="11.25"/>
  <cols>
    <col min="1" max="1" width="17.42578125" style="12" customWidth="1"/>
    <col min="2" max="3" width="12.7109375" style="10" customWidth="1"/>
    <col min="4" max="4" width="15.140625" style="10" customWidth="1"/>
    <col min="5" max="6" width="12.7109375" style="10" hidden="1" customWidth="1"/>
    <col min="7" max="7" width="15.140625" style="10" hidden="1" customWidth="1"/>
    <col min="8" max="9" width="12.7109375" style="10" hidden="1" customWidth="1"/>
    <col min="10" max="10" width="15.140625" style="10" hidden="1" customWidth="1"/>
    <col min="11" max="11" width="5.42578125" style="10" customWidth="1"/>
    <col min="12" max="12" width="17" style="10" customWidth="1"/>
    <col min="13" max="13" width="5.42578125" style="10" customWidth="1"/>
    <col min="14" max="23" width="14.140625" style="10" customWidth="1"/>
    <col min="24" max="34" width="12.7109375" style="10" customWidth="1"/>
    <col min="35" max="195" width="11.42578125" style="10"/>
    <col min="196" max="196" width="25.7109375" style="10" customWidth="1"/>
    <col min="197" max="199" width="12.7109375" style="10" customWidth="1"/>
    <col min="200" max="201" width="11.42578125" style="10" customWidth="1"/>
    <col min="202" max="202" width="12.7109375" style="10" customWidth="1"/>
    <col min="203" max="207" width="11.42578125" style="10" customWidth="1"/>
    <col min="208" max="210" width="12.7109375" style="10" customWidth="1"/>
    <col min="211" max="211" width="17.140625" style="10" customWidth="1"/>
    <col min="212" max="214" width="12.7109375" style="10" customWidth="1"/>
    <col min="215" max="216" width="11.42578125" style="10" customWidth="1"/>
    <col min="217" max="217" width="12.7109375" style="10" customWidth="1"/>
    <col min="218" max="218" width="11.42578125" style="10" customWidth="1"/>
    <col min="219" max="223" width="12.7109375" style="10" customWidth="1"/>
    <col min="224" max="224" width="11.42578125" style="10" customWidth="1"/>
    <col min="225" max="232" width="12.7109375" style="10" customWidth="1"/>
    <col min="233" max="234" width="11.42578125" style="10" customWidth="1"/>
    <col min="235" max="244" width="12.7109375" style="10" customWidth="1"/>
    <col min="245" max="246" width="11.42578125" style="10" customWidth="1"/>
    <col min="247" max="255" width="12.7109375" style="10" customWidth="1"/>
    <col min="256" max="256" width="14.85546875" style="10" customWidth="1"/>
    <col min="257" max="257" width="17.85546875" style="10" customWidth="1"/>
    <col min="258" max="258" width="17.28515625" style="10" customWidth="1"/>
    <col min="259" max="290" width="12.7109375" style="10" customWidth="1"/>
    <col min="291" max="451" width="11.42578125" style="10"/>
    <col min="452" max="452" width="25.7109375" style="10" customWidth="1"/>
    <col min="453" max="455" width="12.7109375" style="10" customWidth="1"/>
    <col min="456" max="457" width="11.42578125" style="10" customWidth="1"/>
    <col min="458" max="458" width="12.7109375" style="10" customWidth="1"/>
    <col min="459" max="463" width="11.42578125" style="10" customWidth="1"/>
    <col min="464" max="466" width="12.7109375" style="10" customWidth="1"/>
    <col min="467" max="467" width="17.140625" style="10" customWidth="1"/>
    <col min="468" max="470" width="12.7109375" style="10" customWidth="1"/>
    <col min="471" max="472" width="11.42578125" style="10" customWidth="1"/>
    <col min="473" max="473" width="12.7109375" style="10" customWidth="1"/>
    <col min="474" max="474" width="11.42578125" style="10" customWidth="1"/>
    <col min="475" max="479" width="12.7109375" style="10" customWidth="1"/>
    <col min="480" max="480" width="11.42578125" style="10" customWidth="1"/>
    <col min="481" max="488" width="12.7109375" style="10" customWidth="1"/>
    <col min="489" max="490" width="11.42578125" style="10" customWidth="1"/>
    <col min="491" max="500" width="12.7109375" style="10" customWidth="1"/>
    <col min="501" max="502" width="11.42578125" style="10" customWidth="1"/>
    <col min="503" max="511" width="12.7109375" style="10" customWidth="1"/>
    <col min="512" max="512" width="14.85546875" style="10" customWidth="1"/>
    <col min="513" max="513" width="17.85546875" style="10" customWidth="1"/>
    <col min="514" max="514" width="17.28515625" style="10" customWidth="1"/>
    <col min="515" max="546" width="12.7109375" style="10" customWidth="1"/>
    <col min="547" max="707" width="11.42578125" style="10"/>
    <col min="708" max="708" width="25.7109375" style="10" customWidth="1"/>
    <col min="709" max="711" width="12.7109375" style="10" customWidth="1"/>
    <col min="712" max="713" width="11.42578125" style="10" customWidth="1"/>
    <col min="714" max="714" width="12.7109375" style="10" customWidth="1"/>
    <col min="715" max="719" width="11.42578125" style="10" customWidth="1"/>
    <col min="720" max="722" width="12.7109375" style="10" customWidth="1"/>
    <col min="723" max="723" width="17.140625" style="10" customWidth="1"/>
    <col min="724" max="726" width="12.7109375" style="10" customWidth="1"/>
    <col min="727" max="728" width="11.42578125" style="10" customWidth="1"/>
    <col min="729" max="729" width="12.7109375" style="10" customWidth="1"/>
    <col min="730" max="730" width="11.42578125" style="10" customWidth="1"/>
    <col min="731" max="735" width="12.7109375" style="10" customWidth="1"/>
    <col min="736" max="736" width="11.42578125" style="10" customWidth="1"/>
    <col min="737" max="744" width="12.7109375" style="10" customWidth="1"/>
    <col min="745" max="746" width="11.42578125" style="10" customWidth="1"/>
    <col min="747" max="756" width="12.7109375" style="10" customWidth="1"/>
    <col min="757" max="758" width="11.42578125" style="10" customWidth="1"/>
    <col min="759" max="767" width="12.7109375" style="10" customWidth="1"/>
    <col min="768" max="768" width="14.85546875" style="10" customWidth="1"/>
    <col min="769" max="769" width="17.85546875" style="10" customWidth="1"/>
    <col min="770" max="770" width="17.28515625" style="10" customWidth="1"/>
    <col min="771" max="802" width="12.7109375" style="10" customWidth="1"/>
    <col min="803" max="963" width="11.42578125" style="10"/>
    <col min="964" max="964" width="25.7109375" style="10" customWidth="1"/>
    <col min="965" max="967" width="12.7109375" style="10" customWidth="1"/>
    <col min="968" max="969" width="11.42578125" style="10" customWidth="1"/>
    <col min="970" max="970" width="12.7109375" style="10" customWidth="1"/>
    <col min="971" max="975" width="11.42578125" style="10" customWidth="1"/>
    <col min="976" max="978" width="12.7109375" style="10" customWidth="1"/>
    <col min="979" max="979" width="17.140625" style="10" customWidth="1"/>
    <col min="980" max="982" width="12.7109375" style="10" customWidth="1"/>
    <col min="983" max="984" width="11.42578125" style="10" customWidth="1"/>
    <col min="985" max="985" width="12.7109375" style="10" customWidth="1"/>
    <col min="986" max="986" width="11.42578125" style="10" customWidth="1"/>
    <col min="987" max="991" width="12.7109375" style="10" customWidth="1"/>
    <col min="992" max="992" width="11.42578125" style="10" customWidth="1"/>
    <col min="993" max="1000" width="12.7109375" style="10" customWidth="1"/>
    <col min="1001" max="1002" width="11.42578125" style="10" customWidth="1"/>
    <col min="1003" max="1012" width="12.7109375" style="10" customWidth="1"/>
    <col min="1013" max="1014" width="11.42578125" style="10" customWidth="1"/>
    <col min="1015" max="1023" width="12.7109375" style="10" customWidth="1"/>
    <col min="1024" max="1024" width="14.85546875" style="10" customWidth="1"/>
    <col min="1025" max="1025" width="17.85546875" style="10" customWidth="1"/>
    <col min="1026" max="1026" width="17.28515625" style="10" customWidth="1"/>
    <col min="1027" max="1058" width="12.7109375" style="10" customWidth="1"/>
    <col min="1059" max="1219" width="11.42578125" style="10"/>
    <col min="1220" max="1220" width="25.7109375" style="10" customWidth="1"/>
    <col min="1221" max="1223" width="12.7109375" style="10" customWidth="1"/>
    <col min="1224" max="1225" width="11.42578125" style="10" customWidth="1"/>
    <col min="1226" max="1226" width="12.7109375" style="10" customWidth="1"/>
    <col min="1227" max="1231" width="11.42578125" style="10" customWidth="1"/>
    <col min="1232" max="1234" width="12.7109375" style="10" customWidth="1"/>
    <col min="1235" max="1235" width="17.140625" style="10" customWidth="1"/>
    <col min="1236" max="1238" width="12.7109375" style="10" customWidth="1"/>
    <col min="1239" max="1240" width="11.42578125" style="10" customWidth="1"/>
    <col min="1241" max="1241" width="12.7109375" style="10" customWidth="1"/>
    <col min="1242" max="1242" width="11.42578125" style="10" customWidth="1"/>
    <col min="1243" max="1247" width="12.7109375" style="10" customWidth="1"/>
    <col min="1248" max="1248" width="11.42578125" style="10" customWidth="1"/>
    <col min="1249" max="1256" width="12.7109375" style="10" customWidth="1"/>
    <col min="1257" max="1258" width="11.42578125" style="10" customWidth="1"/>
    <col min="1259" max="1268" width="12.7109375" style="10" customWidth="1"/>
    <col min="1269" max="1270" width="11.42578125" style="10" customWidth="1"/>
    <col min="1271" max="1279" width="12.7109375" style="10" customWidth="1"/>
    <col min="1280" max="1280" width="14.85546875" style="10" customWidth="1"/>
    <col min="1281" max="1281" width="17.85546875" style="10" customWidth="1"/>
    <col min="1282" max="1282" width="17.28515625" style="10" customWidth="1"/>
    <col min="1283" max="1314" width="12.7109375" style="10" customWidth="1"/>
    <col min="1315" max="1475" width="11.42578125" style="10"/>
    <col min="1476" max="1476" width="25.7109375" style="10" customWidth="1"/>
    <col min="1477" max="1479" width="12.7109375" style="10" customWidth="1"/>
    <col min="1480" max="1481" width="11.42578125" style="10" customWidth="1"/>
    <col min="1482" max="1482" width="12.7109375" style="10" customWidth="1"/>
    <col min="1483" max="1487" width="11.42578125" style="10" customWidth="1"/>
    <col min="1488" max="1490" width="12.7109375" style="10" customWidth="1"/>
    <col min="1491" max="1491" width="17.140625" style="10" customWidth="1"/>
    <col min="1492" max="1494" width="12.7109375" style="10" customWidth="1"/>
    <col min="1495" max="1496" width="11.42578125" style="10" customWidth="1"/>
    <col min="1497" max="1497" width="12.7109375" style="10" customWidth="1"/>
    <col min="1498" max="1498" width="11.42578125" style="10" customWidth="1"/>
    <col min="1499" max="1503" width="12.7109375" style="10" customWidth="1"/>
    <col min="1504" max="1504" width="11.42578125" style="10" customWidth="1"/>
    <col min="1505" max="1512" width="12.7109375" style="10" customWidth="1"/>
    <col min="1513" max="1514" width="11.42578125" style="10" customWidth="1"/>
    <col min="1515" max="1524" width="12.7109375" style="10" customWidth="1"/>
    <col min="1525" max="1526" width="11.42578125" style="10" customWidth="1"/>
    <col min="1527" max="1535" width="12.7109375" style="10" customWidth="1"/>
    <col min="1536" max="1536" width="14.85546875" style="10" customWidth="1"/>
    <col min="1537" max="1537" width="17.85546875" style="10" customWidth="1"/>
    <col min="1538" max="1538" width="17.28515625" style="10" customWidth="1"/>
    <col min="1539" max="1570" width="12.7109375" style="10" customWidth="1"/>
    <col min="1571" max="1731" width="11.42578125" style="10"/>
    <col min="1732" max="1732" width="25.7109375" style="10" customWidth="1"/>
    <col min="1733" max="1735" width="12.7109375" style="10" customWidth="1"/>
    <col min="1736" max="1737" width="11.42578125" style="10" customWidth="1"/>
    <col min="1738" max="1738" width="12.7109375" style="10" customWidth="1"/>
    <col min="1739" max="1743" width="11.42578125" style="10" customWidth="1"/>
    <col min="1744" max="1746" width="12.7109375" style="10" customWidth="1"/>
    <col min="1747" max="1747" width="17.140625" style="10" customWidth="1"/>
    <col min="1748" max="1750" width="12.7109375" style="10" customWidth="1"/>
    <col min="1751" max="1752" width="11.42578125" style="10" customWidth="1"/>
    <col min="1753" max="1753" width="12.7109375" style="10" customWidth="1"/>
    <col min="1754" max="1754" width="11.42578125" style="10" customWidth="1"/>
    <col min="1755" max="1759" width="12.7109375" style="10" customWidth="1"/>
    <col min="1760" max="1760" width="11.42578125" style="10" customWidth="1"/>
    <col min="1761" max="1768" width="12.7109375" style="10" customWidth="1"/>
    <col min="1769" max="1770" width="11.42578125" style="10" customWidth="1"/>
    <col min="1771" max="1780" width="12.7109375" style="10" customWidth="1"/>
    <col min="1781" max="1782" width="11.42578125" style="10" customWidth="1"/>
    <col min="1783" max="1791" width="12.7109375" style="10" customWidth="1"/>
    <col min="1792" max="1792" width="14.85546875" style="10" customWidth="1"/>
    <col min="1793" max="1793" width="17.85546875" style="10" customWidth="1"/>
    <col min="1794" max="1794" width="17.28515625" style="10" customWidth="1"/>
    <col min="1795" max="1826" width="12.7109375" style="10" customWidth="1"/>
    <col min="1827" max="1987" width="11.42578125" style="10"/>
    <col min="1988" max="1988" width="25.7109375" style="10" customWidth="1"/>
    <col min="1989" max="1991" width="12.7109375" style="10" customWidth="1"/>
    <col min="1992" max="1993" width="11.42578125" style="10" customWidth="1"/>
    <col min="1994" max="1994" width="12.7109375" style="10" customWidth="1"/>
    <col min="1995" max="1999" width="11.42578125" style="10" customWidth="1"/>
    <col min="2000" max="2002" width="12.7109375" style="10" customWidth="1"/>
    <col min="2003" max="2003" width="17.140625" style="10" customWidth="1"/>
    <col min="2004" max="2006" width="12.7109375" style="10" customWidth="1"/>
    <col min="2007" max="2008" width="11.42578125" style="10" customWidth="1"/>
    <col min="2009" max="2009" width="12.7109375" style="10" customWidth="1"/>
    <col min="2010" max="2010" width="11.42578125" style="10" customWidth="1"/>
    <col min="2011" max="2015" width="12.7109375" style="10" customWidth="1"/>
    <col min="2016" max="2016" width="11.42578125" style="10" customWidth="1"/>
    <col min="2017" max="2024" width="12.7109375" style="10" customWidth="1"/>
    <col min="2025" max="2026" width="11.42578125" style="10" customWidth="1"/>
    <col min="2027" max="2036" width="12.7109375" style="10" customWidth="1"/>
    <col min="2037" max="2038" width="11.42578125" style="10" customWidth="1"/>
    <col min="2039" max="2047" width="12.7109375" style="10" customWidth="1"/>
    <col min="2048" max="2048" width="14.85546875" style="10" customWidth="1"/>
    <col min="2049" max="2049" width="17.85546875" style="10" customWidth="1"/>
    <col min="2050" max="2050" width="17.28515625" style="10" customWidth="1"/>
    <col min="2051" max="2082" width="12.7109375" style="10" customWidth="1"/>
    <col min="2083" max="2243" width="11.42578125" style="10"/>
    <col min="2244" max="2244" width="25.7109375" style="10" customWidth="1"/>
    <col min="2245" max="2247" width="12.7109375" style="10" customWidth="1"/>
    <col min="2248" max="2249" width="11.42578125" style="10" customWidth="1"/>
    <col min="2250" max="2250" width="12.7109375" style="10" customWidth="1"/>
    <col min="2251" max="2255" width="11.42578125" style="10" customWidth="1"/>
    <col min="2256" max="2258" width="12.7109375" style="10" customWidth="1"/>
    <col min="2259" max="2259" width="17.140625" style="10" customWidth="1"/>
    <col min="2260" max="2262" width="12.7109375" style="10" customWidth="1"/>
    <col min="2263" max="2264" width="11.42578125" style="10" customWidth="1"/>
    <col min="2265" max="2265" width="12.7109375" style="10" customWidth="1"/>
    <col min="2266" max="2266" width="11.42578125" style="10" customWidth="1"/>
    <col min="2267" max="2271" width="12.7109375" style="10" customWidth="1"/>
    <col min="2272" max="2272" width="11.42578125" style="10" customWidth="1"/>
    <col min="2273" max="2280" width="12.7109375" style="10" customWidth="1"/>
    <col min="2281" max="2282" width="11.42578125" style="10" customWidth="1"/>
    <col min="2283" max="2292" width="12.7109375" style="10" customWidth="1"/>
    <col min="2293" max="2294" width="11.42578125" style="10" customWidth="1"/>
    <col min="2295" max="2303" width="12.7109375" style="10" customWidth="1"/>
    <col min="2304" max="2304" width="14.85546875" style="10" customWidth="1"/>
    <col min="2305" max="2305" width="17.85546875" style="10" customWidth="1"/>
    <col min="2306" max="2306" width="17.28515625" style="10" customWidth="1"/>
    <col min="2307" max="2338" width="12.7109375" style="10" customWidth="1"/>
    <col min="2339" max="2499" width="11.42578125" style="10"/>
    <col min="2500" max="2500" width="25.7109375" style="10" customWidth="1"/>
    <col min="2501" max="2503" width="12.7109375" style="10" customWidth="1"/>
    <col min="2504" max="2505" width="11.42578125" style="10" customWidth="1"/>
    <col min="2506" max="2506" width="12.7109375" style="10" customWidth="1"/>
    <col min="2507" max="2511" width="11.42578125" style="10" customWidth="1"/>
    <col min="2512" max="2514" width="12.7109375" style="10" customWidth="1"/>
    <col min="2515" max="2515" width="17.140625" style="10" customWidth="1"/>
    <col min="2516" max="2518" width="12.7109375" style="10" customWidth="1"/>
    <col min="2519" max="2520" width="11.42578125" style="10" customWidth="1"/>
    <col min="2521" max="2521" width="12.7109375" style="10" customWidth="1"/>
    <col min="2522" max="2522" width="11.42578125" style="10" customWidth="1"/>
    <col min="2523" max="2527" width="12.7109375" style="10" customWidth="1"/>
    <col min="2528" max="2528" width="11.42578125" style="10" customWidth="1"/>
    <col min="2529" max="2536" width="12.7109375" style="10" customWidth="1"/>
    <col min="2537" max="2538" width="11.42578125" style="10" customWidth="1"/>
    <col min="2539" max="2548" width="12.7109375" style="10" customWidth="1"/>
    <col min="2549" max="2550" width="11.42578125" style="10" customWidth="1"/>
    <col min="2551" max="2559" width="12.7109375" style="10" customWidth="1"/>
    <col min="2560" max="2560" width="14.85546875" style="10" customWidth="1"/>
    <col min="2561" max="2561" width="17.85546875" style="10" customWidth="1"/>
    <col min="2562" max="2562" width="17.28515625" style="10" customWidth="1"/>
    <col min="2563" max="2594" width="12.7109375" style="10" customWidth="1"/>
    <col min="2595" max="2755" width="11.42578125" style="10"/>
    <col min="2756" max="2756" width="25.7109375" style="10" customWidth="1"/>
    <col min="2757" max="2759" width="12.7109375" style="10" customWidth="1"/>
    <col min="2760" max="2761" width="11.42578125" style="10" customWidth="1"/>
    <col min="2762" max="2762" width="12.7109375" style="10" customWidth="1"/>
    <col min="2763" max="2767" width="11.42578125" style="10" customWidth="1"/>
    <col min="2768" max="2770" width="12.7109375" style="10" customWidth="1"/>
    <col min="2771" max="2771" width="17.140625" style="10" customWidth="1"/>
    <col min="2772" max="2774" width="12.7109375" style="10" customWidth="1"/>
    <col min="2775" max="2776" width="11.42578125" style="10" customWidth="1"/>
    <col min="2777" max="2777" width="12.7109375" style="10" customWidth="1"/>
    <col min="2778" max="2778" width="11.42578125" style="10" customWidth="1"/>
    <col min="2779" max="2783" width="12.7109375" style="10" customWidth="1"/>
    <col min="2784" max="2784" width="11.42578125" style="10" customWidth="1"/>
    <col min="2785" max="2792" width="12.7109375" style="10" customWidth="1"/>
    <col min="2793" max="2794" width="11.42578125" style="10" customWidth="1"/>
    <col min="2795" max="2804" width="12.7109375" style="10" customWidth="1"/>
    <col min="2805" max="2806" width="11.42578125" style="10" customWidth="1"/>
    <col min="2807" max="2815" width="12.7109375" style="10" customWidth="1"/>
    <col min="2816" max="2816" width="14.85546875" style="10" customWidth="1"/>
    <col min="2817" max="2817" width="17.85546875" style="10" customWidth="1"/>
    <col min="2818" max="2818" width="17.28515625" style="10" customWidth="1"/>
    <col min="2819" max="2850" width="12.7109375" style="10" customWidth="1"/>
    <col min="2851" max="3011" width="11.42578125" style="10"/>
    <col min="3012" max="3012" width="25.7109375" style="10" customWidth="1"/>
    <col min="3013" max="3015" width="12.7109375" style="10" customWidth="1"/>
    <col min="3016" max="3017" width="11.42578125" style="10" customWidth="1"/>
    <col min="3018" max="3018" width="12.7109375" style="10" customWidth="1"/>
    <col min="3019" max="3023" width="11.42578125" style="10" customWidth="1"/>
    <col min="3024" max="3026" width="12.7109375" style="10" customWidth="1"/>
    <col min="3027" max="3027" width="17.140625" style="10" customWidth="1"/>
    <col min="3028" max="3030" width="12.7109375" style="10" customWidth="1"/>
    <col min="3031" max="3032" width="11.42578125" style="10" customWidth="1"/>
    <col min="3033" max="3033" width="12.7109375" style="10" customWidth="1"/>
    <col min="3034" max="3034" width="11.42578125" style="10" customWidth="1"/>
    <col min="3035" max="3039" width="12.7109375" style="10" customWidth="1"/>
    <col min="3040" max="3040" width="11.42578125" style="10" customWidth="1"/>
    <col min="3041" max="3048" width="12.7109375" style="10" customWidth="1"/>
    <col min="3049" max="3050" width="11.42578125" style="10" customWidth="1"/>
    <col min="3051" max="3060" width="12.7109375" style="10" customWidth="1"/>
    <col min="3061" max="3062" width="11.42578125" style="10" customWidth="1"/>
    <col min="3063" max="3071" width="12.7109375" style="10" customWidth="1"/>
    <col min="3072" max="3072" width="14.85546875" style="10" customWidth="1"/>
    <col min="3073" max="3073" width="17.85546875" style="10" customWidth="1"/>
    <col min="3074" max="3074" width="17.28515625" style="10" customWidth="1"/>
    <col min="3075" max="3106" width="12.7109375" style="10" customWidth="1"/>
    <col min="3107" max="3267" width="11.42578125" style="10"/>
    <col min="3268" max="3268" width="25.7109375" style="10" customWidth="1"/>
    <col min="3269" max="3271" width="12.7109375" style="10" customWidth="1"/>
    <col min="3272" max="3273" width="11.42578125" style="10" customWidth="1"/>
    <col min="3274" max="3274" width="12.7109375" style="10" customWidth="1"/>
    <col min="3275" max="3279" width="11.42578125" style="10" customWidth="1"/>
    <col min="3280" max="3282" width="12.7109375" style="10" customWidth="1"/>
    <col min="3283" max="3283" width="17.140625" style="10" customWidth="1"/>
    <col min="3284" max="3286" width="12.7109375" style="10" customWidth="1"/>
    <col min="3287" max="3288" width="11.42578125" style="10" customWidth="1"/>
    <col min="3289" max="3289" width="12.7109375" style="10" customWidth="1"/>
    <col min="3290" max="3290" width="11.42578125" style="10" customWidth="1"/>
    <col min="3291" max="3295" width="12.7109375" style="10" customWidth="1"/>
    <col min="3296" max="3296" width="11.42578125" style="10" customWidth="1"/>
    <col min="3297" max="3304" width="12.7109375" style="10" customWidth="1"/>
    <col min="3305" max="3306" width="11.42578125" style="10" customWidth="1"/>
    <col min="3307" max="3316" width="12.7109375" style="10" customWidth="1"/>
    <col min="3317" max="3318" width="11.42578125" style="10" customWidth="1"/>
    <col min="3319" max="3327" width="12.7109375" style="10" customWidth="1"/>
    <col min="3328" max="3328" width="14.85546875" style="10" customWidth="1"/>
    <col min="3329" max="3329" width="17.85546875" style="10" customWidth="1"/>
    <col min="3330" max="3330" width="17.28515625" style="10" customWidth="1"/>
    <col min="3331" max="3362" width="12.7109375" style="10" customWidth="1"/>
    <col min="3363" max="3523" width="11.42578125" style="10"/>
    <col min="3524" max="3524" width="25.7109375" style="10" customWidth="1"/>
    <col min="3525" max="3527" width="12.7109375" style="10" customWidth="1"/>
    <col min="3528" max="3529" width="11.42578125" style="10" customWidth="1"/>
    <col min="3530" max="3530" width="12.7109375" style="10" customWidth="1"/>
    <col min="3531" max="3535" width="11.42578125" style="10" customWidth="1"/>
    <col min="3536" max="3538" width="12.7109375" style="10" customWidth="1"/>
    <col min="3539" max="3539" width="17.140625" style="10" customWidth="1"/>
    <col min="3540" max="3542" width="12.7109375" style="10" customWidth="1"/>
    <col min="3543" max="3544" width="11.42578125" style="10" customWidth="1"/>
    <col min="3545" max="3545" width="12.7109375" style="10" customWidth="1"/>
    <col min="3546" max="3546" width="11.42578125" style="10" customWidth="1"/>
    <col min="3547" max="3551" width="12.7109375" style="10" customWidth="1"/>
    <col min="3552" max="3552" width="11.42578125" style="10" customWidth="1"/>
    <col min="3553" max="3560" width="12.7109375" style="10" customWidth="1"/>
    <col min="3561" max="3562" width="11.42578125" style="10" customWidth="1"/>
    <col min="3563" max="3572" width="12.7109375" style="10" customWidth="1"/>
    <col min="3573" max="3574" width="11.42578125" style="10" customWidth="1"/>
    <col min="3575" max="3583" width="12.7109375" style="10" customWidth="1"/>
    <col min="3584" max="3584" width="14.85546875" style="10" customWidth="1"/>
    <col min="3585" max="3585" width="17.85546875" style="10" customWidth="1"/>
    <col min="3586" max="3586" width="17.28515625" style="10" customWidth="1"/>
    <col min="3587" max="3618" width="12.7109375" style="10" customWidth="1"/>
    <col min="3619" max="3779" width="11.42578125" style="10"/>
    <col min="3780" max="3780" width="25.7109375" style="10" customWidth="1"/>
    <col min="3781" max="3783" width="12.7109375" style="10" customWidth="1"/>
    <col min="3784" max="3785" width="11.42578125" style="10" customWidth="1"/>
    <col min="3786" max="3786" width="12.7109375" style="10" customWidth="1"/>
    <col min="3787" max="3791" width="11.42578125" style="10" customWidth="1"/>
    <col min="3792" max="3794" width="12.7109375" style="10" customWidth="1"/>
    <col min="3795" max="3795" width="17.140625" style="10" customWidth="1"/>
    <col min="3796" max="3798" width="12.7109375" style="10" customWidth="1"/>
    <col min="3799" max="3800" width="11.42578125" style="10" customWidth="1"/>
    <col min="3801" max="3801" width="12.7109375" style="10" customWidth="1"/>
    <col min="3802" max="3802" width="11.42578125" style="10" customWidth="1"/>
    <col min="3803" max="3807" width="12.7109375" style="10" customWidth="1"/>
    <col min="3808" max="3808" width="11.42578125" style="10" customWidth="1"/>
    <col min="3809" max="3816" width="12.7109375" style="10" customWidth="1"/>
    <col min="3817" max="3818" width="11.42578125" style="10" customWidth="1"/>
    <col min="3819" max="3828" width="12.7109375" style="10" customWidth="1"/>
    <col min="3829" max="3830" width="11.42578125" style="10" customWidth="1"/>
    <col min="3831" max="3839" width="12.7109375" style="10" customWidth="1"/>
    <col min="3840" max="3840" width="14.85546875" style="10" customWidth="1"/>
    <col min="3841" max="3841" width="17.85546875" style="10" customWidth="1"/>
    <col min="3842" max="3842" width="17.28515625" style="10" customWidth="1"/>
    <col min="3843" max="3874" width="12.7109375" style="10" customWidth="1"/>
    <col min="3875" max="4035" width="11.42578125" style="10"/>
    <col min="4036" max="4036" width="25.7109375" style="10" customWidth="1"/>
    <col min="4037" max="4039" width="12.7109375" style="10" customWidth="1"/>
    <col min="4040" max="4041" width="11.42578125" style="10" customWidth="1"/>
    <col min="4042" max="4042" width="12.7109375" style="10" customWidth="1"/>
    <col min="4043" max="4047" width="11.42578125" style="10" customWidth="1"/>
    <col min="4048" max="4050" width="12.7109375" style="10" customWidth="1"/>
    <col min="4051" max="4051" width="17.140625" style="10" customWidth="1"/>
    <col min="4052" max="4054" width="12.7109375" style="10" customWidth="1"/>
    <col min="4055" max="4056" width="11.42578125" style="10" customWidth="1"/>
    <col min="4057" max="4057" width="12.7109375" style="10" customWidth="1"/>
    <col min="4058" max="4058" width="11.42578125" style="10" customWidth="1"/>
    <col min="4059" max="4063" width="12.7109375" style="10" customWidth="1"/>
    <col min="4064" max="4064" width="11.42578125" style="10" customWidth="1"/>
    <col min="4065" max="4072" width="12.7109375" style="10" customWidth="1"/>
    <col min="4073" max="4074" width="11.42578125" style="10" customWidth="1"/>
    <col min="4075" max="4084" width="12.7109375" style="10" customWidth="1"/>
    <col min="4085" max="4086" width="11.42578125" style="10" customWidth="1"/>
    <col min="4087" max="4095" width="12.7109375" style="10" customWidth="1"/>
    <col min="4096" max="4096" width="14.85546875" style="10" customWidth="1"/>
    <col min="4097" max="4097" width="17.85546875" style="10" customWidth="1"/>
    <col min="4098" max="4098" width="17.28515625" style="10" customWidth="1"/>
    <col min="4099" max="4130" width="12.7109375" style="10" customWidth="1"/>
    <col min="4131" max="4291" width="11.42578125" style="10"/>
    <col min="4292" max="4292" width="25.7109375" style="10" customWidth="1"/>
    <col min="4293" max="4295" width="12.7109375" style="10" customWidth="1"/>
    <col min="4296" max="4297" width="11.42578125" style="10" customWidth="1"/>
    <col min="4298" max="4298" width="12.7109375" style="10" customWidth="1"/>
    <col min="4299" max="4303" width="11.42578125" style="10" customWidth="1"/>
    <col min="4304" max="4306" width="12.7109375" style="10" customWidth="1"/>
    <col min="4307" max="4307" width="17.140625" style="10" customWidth="1"/>
    <col min="4308" max="4310" width="12.7109375" style="10" customWidth="1"/>
    <col min="4311" max="4312" width="11.42578125" style="10" customWidth="1"/>
    <col min="4313" max="4313" width="12.7109375" style="10" customWidth="1"/>
    <col min="4314" max="4314" width="11.42578125" style="10" customWidth="1"/>
    <col min="4315" max="4319" width="12.7109375" style="10" customWidth="1"/>
    <col min="4320" max="4320" width="11.42578125" style="10" customWidth="1"/>
    <col min="4321" max="4328" width="12.7109375" style="10" customWidth="1"/>
    <col min="4329" max="4330" width="11.42578125" style="10" customWidth="1"/>
    <col min="4331" max="4340" width="12.7109375" style="10" customWidth="1"/>
    <col min="4341" max="4342" width="11.42578125" style="10" customWidth="1"/>
    <col min="4343" max="4351" width="12.7109375" style="10" customWidth="1"/>
    <col min="4352" max="4352" width="14.85546875" style="10" customWidth="1"/>
    <col min="4353" max="4353" width="17.85546875" style="10" customWidth="1"/>
    <col min="4354" max="4354" width="17.28515625" style="10" customWidth="1"/>
    <col min="4355" max="4386" width="12.7109375" style="10" customWidth="1"/>
    <col min="4387" max="4547" width="11.42578125" style="10"/>
    <col min="4548" max="4548" width="25.7109375" style="10" customWidth="1"/>
    <col min="4549" max="4551" width="12.7109375" style="10" customWidth="1"/>
    <col min="4552" max="4553" width="11.42578125" style="10" customWidth="1"/>
    <col min="4554" max="4554" width="12.7109375" style="10" customWidth="1"/>
    <col min="4555" max="4559" width="11.42578125" style="10" customWidth="1"/>
    <col min="4560" max="4562" width="12.7109375" style="10" customWidth="1"/>
    <col min="4563" max="4563" width="17.140625" style="10" customWidth="1"/>
    <col min="4564" max="4566" width="12.7109375" style="10" customWidth="1"/>
    <col min="4567" max="4568" width="11.42578125" style="10" customWidth="1"/>
    <col min="4569" max="4569" width="12.7109375" style="10" customWidth="1"/>
    <col min="4570" max="4570" width="11.42578125" style="10" customWidth="1"/>
    <col min="4571" max="4575" width="12.7109375" style="10" customWidth="1"/>
    <col min="4576" max="4576" width="11.42578125" style="10" customWidth="1"/>
    <col min="4577" max="4584" width="12.7109375" style="10" customWidth="1"/>
    <col min="4585" max="4586" width="11.42578125" style="10" customWidth="1"/>
    <col min="4587" max="4596" width="12.7109375" style="10" customWidth="1"/>
    <col min="4597" max="4598" width="11.42578125" style="10" customWidth="1"/>
    <col min="4599" max="4607" width="12.7109375" style="10" customWidth="1"/>
    <col min="4608" max="4608" width="14.85546875" style="10" customWidth="1"/>
    <col min="4609" max="4609" width="17.85546875" style="10" customWidth="1"/>
    <col min="4610" max="4610" width="17.28515625" style="10" customWidth="1"/>
    <col min="4611" max="4642" width="12.7109375" style="10" customWidth="1"/>
    <col min="4643" max="4803" width="11.42578125" style="10"/>
    <col min="4804" max="4804" width="25.7109375" style="10" customWidth="1"/>
    <col min="4805" max="4807" width="12.7109375" style="10" customWidth="1"/>
    <col min="4808" max="4809" width="11.42578125" style="10" customWidth="1"/>
    <col min="4810" max="4810" width="12.7109375" style="10" customWidth="1"/>
    <col min="4811" max="4815" width="11.42578125" style="10" customWidth="1"/>
    <col min="4816" max="4818" width="12.7109375" style="10" customWidth="1"/>
    <col min="4819" max="4819" width="17.140625" style="10" customWidth="1"/>
    <col min="4820" max="4822" width="12.7109375" style="10" customWidth="1"/>
    <col min="4823" max="4824" width="11.42578125" style="10" customWidth="1"/>
    <col min="4825" max="4825" width="12.7109375" style="10" customWidth="1"/>
    <col min="4826" max="4826" width="11.42578125" style="10" customWidth="1"/>
    <col min="4827" max="4831" width="12.7109375" style="10" customWidth="1"/>
    <col min="4832" max="4832" width="11.42578125" style="10" customWidth="1"/>
    <col min="4833" max="4840" width="12.7109375" style="10" customWidth="1"/>
    <col min="4841" max="4842" width="11.42578125" style="10" customWidth="1"/>
    <col min="4843" max="4852" width="12.7109375" style="10" customWidth="1"/>
    <col min="4853" max="4854" width="11.42578125" style="10" customWidth="1"/>
    <col min="4855" max="4863" width="12.7109375" style="10" customWidth="1"/>
    <col min="4864" max="4864" width="14.85546875" style="10" customWidth="1"/>
    <col min="4865" max="4865" width="17.85546875" style="10" customWidth="1"/>
    <col min="4866" max="4866" width="17.28515625" style="10" customWidth="1"/>
    <col min="4867" max="4898" width="12.7109375" style="10" customWidth="1"/>
    <col min="4899" max="5059" width="11.42578125" style="10"/>
    <col min="5060" max="5060" width="25.7109375" style="10" customWidth="1"/>
    <col min="5061" max="5063" width="12.7109375" style="10" customWidth="1"/>
    <col min="5064" max="5065" width="11.42578125" style="10" customWidth="1"/>
    <col min="5066" max="5066" width="12.7109375" style="10" customWidth="1"/>
    <col min="5067" max="5071" width="11.42578125" style="10" customWidth="1"/>
    <col min="5072" max="5074" width="12.7109375" style="10" customWidth="1"/>
    <col min="5075" max="5075" width="17.140625" style="10" customWidth="1"/>
    <col min="5076" max="5078" width="12.7109375" style="10" customWidth="1"/>
    <col min="5079" max="5080" width="11.42578125" style="10" customWidth="1"/>
    <col min="5081" max="5081" width="12.7109375" style="10" customWidth="1"/>
    <col min="5082" max="5082" width="11.42578125" style="10" customWidth="1"/>
    <col min="5083" max="5087" width="12.7109375" style="10" customWidth="1"/>
    <col min="5088" max="5088" width="11.42578125" style="10" customWidth="1"/>
    <col min="5089" max="5096" width="12.7109375" style="10" customWidth="1"/>
    <col min="5097" max="5098" width="11.42578125" style="10" customWidth="1"/>
    <col min="5099" max="5108" width="12.7109375" style="10" customWidth="1"/>
    <col min="5109" max="5110" width="11.42578125" style="10" customWidth="1"/>
    <col min="5111" max="5119" width="12.7109375" style="10" customWidth="1"/>
    <col min="5120" max="5120" width="14.85546875" style="10" customWidth="1"/>
    <col min="5121" max="5121" width="17.85546875" style="10" customWidth="1"/>
    <col min="5122" max="5122" width="17.28515625" style="10" customWidth="1"/>
    <col min="5123" max="5154" width="12.7109375" style="10" customWidth="1"/>
    <col min="5155" max="5315" width="11.42578125" style="10"/>
    <col min="5316" max="5316" width="25.7109375" style="10" customWidth="1"/>
    <col min="5317" max="5319" width="12.7109375" style="10" customWidth="1"/>
    <col min="5320" max="5321" width="11.42578125" style="10" customWidth="1"/>
    <col min="5322" max="5322" width="12.7109375" style="10" customWidth="1"/>
    <col min="5323" max="5327" width="11.42578125" style="10" customWidth="1"/>
    <col min="5328" max="5330" width="12.7109375" style="10" customWidth="1"/>
    <col min="5331" max="5331" width="17.140625" style="10" customWidth="1"/>
    <col min="5332" max="5334" width="12.7109375" style="10" customWidth="1"/>
    <col min="5335" max="5336" width="11.42578125" style="10" customWidth="1"/>
    <col min="5337" max="5337" width="12.7109375" style="10" customWidth="1"/>
    <col min="5338" max="5338" width="11.42578125" style="10" customWidth="1"/>
    <col min="5339" max="5343" width="12.7109375" style="10" customWidth="1"/>
    <col min="5344" max="5344" width="11.42578125" style="10" customWidth="1"/>
    <col min="5345" max="5352" width="12.7109375" style="10" customWidth="1"/>
    <col min="5353" max="5354" width="11.42578125" style="10" customWidth="1"/>
    <col min="5355" max="5364" width="12.7109375" style="10" customWidth="1"/>
    <col min="5365" max="5366" width="11.42578125" style="10" customWidth="1"/>
    <col min="5367" max="5375" width="12.7109375" style="10" customWidth="1"/>
    <col min="5376" max="5376" width="14.85546875" style="10" customWidth="1"/>
    <col min="5377" max="5377" width="17.85546875" style="10" customWidth="1"/>
    <col min="5378" max="5378" width="17.28515625" style="10" customWidth="1"/>
    <col min="5379" max="5410" width="12.7109375" style="10" customWidth="1"/>
    <col min="5411" max="5571" width="11.42578125" style="10"/>
    <col min="5572" max="5572" width="25.7109375" style="10" customWidth="1"/>
    <col min="5573" max="5575" width="12.7109375" style="10" customWidth="1"/>
    <col min="5576" max="5577" width="11.42578125" style="10" customWidth="1"/>
    <col min="5578" max="5578" width="12.7109375" style="10" customWidth="1"/>
    <col min="5579" max="5583" width="11.42578125" style="10" customWidth="1"/>
    <col min="5584" max="5586" width="12.7109375" style="10" customWidth="1"/>
    <col min="5587" max="5587" width="17.140625" style="10" customWidth="1"/>
    <col min="5588" max="5590" width="12.7109375" style="10" customWidth="1"/>
    <col min="5591" max="5592" width="11.42578125" style="10" customWidth="1"/>
    <col min="5593" max="5593" width="12.7109375" style="10" customWidth="1"/>
    <col min="5594" max="5594" width="11.42578125" style="10" customWidth="1"/>
    <col min="5595" max="5599" width="12.7109375" style="10" customWidth="1"/>
    <col min="5600" max="5600" width="11.42578125" style="10" customWidth="1"/>
    <col min="5601" max="5608" width="12.7109375" style="10" customWidth="1"/>
    <col min="5609" max="5610" width="11.42578125" style="10" customWidth="1"/>
    <col min="5611" max="5620" width="12.7109375" style="10" customWidth="1"/>
    <col min="5621" max="5622" width="11.42578125" style="10" customWidth="1"/>
    <col min="5623" max="5631" width="12.7109375" style="10" customWidth="1"/>
    <col min="5632" max="5632" width="14.85546875" style="10" customWidth="1"/>
    <col min="5633" max="5633" width="17.85546875" style="10" customWidth="1"/>
    <col min="5634" max="5634" width="17.28515625" style="10" customWidth="1"/>
    <col min="5635" max="5666" width="12.7109375" style="10" customWidth="1"/>
    <col min="5667" max="5827" width="11.42578125" style="10"/>
    <col min="5828" max="5828" width="25.7109375" style="10" customWidth="1"/>
    <col min="5829" max="5831" width="12.7109375" style="10" customWidth="1"/>
    <col min="5832" max="5833" width="11.42578125" style="10" customWidth="1"/>
    <col min="5834" max="5834" width="12.7109375" style="10" customWidth="1"/>
    <col min="5835" max="5839" width="11.42578125" style="10" customWidth="1"/>
    <col min="5840" max="5842" width="12.7109375" style="10" customWidth="1"/>
    <col min="5843" max="5843" width="17.140625" style="10" customWidth="1"/>
    <col min="5844" max="5846" width="12.7109375" style="10" customWidth="1"/>
    <col min="5847" max="5848" width="11.42578125" style="10" customWidth="1"/>
    <col min="5849" max="5849" width="12.7109375" style="10" customWidth="1"/>
    <col min="5850" max="5850" width="11.42578125" style="10" customWidth="1"/>
    <col min="5851" max="5855" width="12.7109375" style="10" customWidth="1"/>
    <col min="5856" max="5856" width="11.42578125" style="10" customWidth="1"/>
    <col min="5857" max="5864" width="12.7109375" style="10" customWidth="1"/>
    <col min="5865" max="5866" width="11.42578125" style="10" customWidth="1"/>
    <col min="5867" max="5876" width="12.7109375" style="10" customWidth="1"/>
    <col min="5877" max="5878" width="11.42578125" style="10" customWidth="1"/>
    <col min="5879" max="5887" width="12.7109375" style="10" customWidth="1"/>
    <col min="5888" max="5888" width="14.85546875" style="10" customWidth="1"/>
    <col min="5889" max="5889" width="17.85546875" style="10" customWidth="1"/>
    <col min="5890" max="5890" width="17.28515625" style="10" customWidth="1"/>
    <col min="5891" max="5922" width="12.7109375" style="10" customWidth="1"/>
    <col min="5923" max="6083" width="11.42578125" style="10"/>
    <col min="6084" max="6084" width="25.7109375" style="10" customWidth="1"/>
    <col min="6085" max="6087" width="12.7109375" style="10" customWidth="1"/>
    <col min="6088" max="6089" width="11.42578125" style="10" customWidth="1"/>
    <col min="6090" max="6090" width="12.7109375" style="10" customWidth="1"/>
    <col min="6091" max="6095" width="11.42578125" style="10" customWidth="1"/>
    <col min="6096" max="6098" width="12.7109375" style="10" customWidth="1"/>
    <col min="6099" max="6099" width="17.140625" style="10" customWidth="1"/>
    <col min="6100" max="6102" width="12.7109375" style="10" customWidth="1"/>
    <col min="6103" max="6104" width="11.42578125" style="10" customWidth="1"/>
    <col min="6105" max="6105" width="12.7109375" style="10" customWidth="1"/>
    <col min="6106" max="6106" width="11.42578125" style="10" customWidth="1"/>
    <col min="6107" max="6111" width="12.7109375" style="10" customWidth="1"/>
    <col min="6112" max="6112" width="11.42578125" style="10" customWidth="1"/>
    <col min="6113" max="6120" width="12.7109375" style="10" customWidth="1"/>
    <col min="6121" max="6122" width="11.42578125" style="10" customWidth="1"/>
    <col min="6123" max="6132" width="12.7109375" style="10" customWidth="1"/>
    <col min="6133" max="6134" width="11.42578125" style="10" customWidth="1"/>
    <col min="6135" max="6143" width="12.7109375" style="10" customWidth="1"/>
    <col min="6144" max="6144" width="14.85546875" style="10" customWidth="1"/>
    <col min="6145" max="6145" width="17.85546875" style="10" customWidth="1"/>
    <col min="6146" max="6146" width="17.28515625" style="10" customWidth="1"/>
    <col min="6147" max="6178" width="12.7109375" style="10" customWidth="1"/>
    <col min="6179" max="6339" width="11.42578125" style="10"/>
    <col min="6340" max="6340" width="25.7109375" style="10" customWidth="1"/>
    <col min="6341" max="6343" width="12.7109375" style="10" customWidth="1"/>
    <col min="6344" max="6345" width="11.42578125" style="10" customWidth="1"/>
    <col min="6346" max="6346" width="12.7109375" style="10" customWidth="1"/>
    <col min="6347" max="6351" width="11.42578125" style="10" customWidth="1"/>
    <col min="6352" max="6354" width="12.7109375" style="10" customWidth="1"/>
    <col min="6355" max="6355" width="17.140625" style="10" customWidth="1"/>
    <col min="6356" max="6358" width="12.7109375" style="10" customWidth="1"/>
    <col min="6359" max="6360" width="11.42578125" style="10" customWidth="1"/>
    <col min="6361" max="6361" width="12.7109375" style="10" customWidth="1"/>
    <col min="6362" max="6362" width="11.42578125" style="10" customWidth="1"/>
    <col min="6363" max="6367" width="12.7109375" style="10" customWidth="1"/>
    <col min="6368" max="6368" width="11.42578125" style="10" customWidth="1"/>
    <col min="6369" max="6376" width="12.7109375" style="10" customWidth="1"/>
    <col min="6377" max="6378" width="11.42578125" style="10" customWidth="1"/>
    <col min="6379" max="6388" width="12.7109375" style="10" customWidth="1"/>
    <col min="6389" max="6390" width="11.42578125" style="10" customWidth="1"/>
    <col min="6391" max="6399" width="12.7109375" style="10" customWidth="1"/>
    <col min="6400" max="6400" width="14.85546875" style="10" customWidth="1"/>
    <col min="6401" max="6401" width="17.85546875" style="10" customWidth="1"/>
    <col min="6402" max="6402" width="17.28515625" style="10" customWidth="1"/>
    <col min="6403" max="6434" width="12.7109375" style="10" customWidth="1"/>
    <col min="6435" max="6595" width="11.42578125" style="10"/>
    <col min="6596" max="6596" width="25.7109375" style="10" customWidth="1"/>
    <col min="6597" max="6599" width="12.7109375" style="10" customWidth="1"/>
    <col min="6600" max="6601" width="11.42578125" style="10" customWidth="1"/>
    <col min="6602" max="6602" width="12.7109375" style="10" customWidth="1"/>
    <col min="6603" max="6607" width="11.42578125" style="10" customWidth="1"/>
    <col min="6608" max="6610" width="12.7109375" style="10" customWidth="1"/>
    <col min="6611" max="6611" width="17.140625" style="10" customWidth="1"/>
    <col min="6612" max="6614" width="12.7109375" style="10" customWidth="1"/>
    <col min="6615" max="6616" width="11.42578125" style="10" customWidth="1"/>
    <col min="6617" max="6617" width="12.7109375" style="10" customWidth="1"/>
    <col min="6618" max="6618" width="11.42578125" style="10" customWidth="1"/>
    <col min="6619" max="6623" width="12.7109375" style="10" customWidth="1"/>
    <col min="6624" max="6624" width="11.42578125" style="10" customWidth="1"/>
    <col min="6625" max="6632" width="12.7109375" style="10" customWidth="1"/>
    <col min="6633" max="6634" width="11.42578125" style="10" customWidth="1"/>
    <col min="6635" max="6644" width="12.7109375" style="10" customWidth="1"/>
    <col min="6645" max="6646" width="11.42578125" style="10" customWidth="1"/>
    <col min="6647" max="6655" width="12.7109375" style="10" customWidth="1"/>
    <col min="6656" max="6656" width="14.85546875" style="10" customWidth="1"/>
    <col min="6657" max="6657" width="17.85546875" style="10" customWidth="1"/>
    <col min="6658" max="6658" width="17.28515625" style="10" customWidth="1"/>
    <col min="6659" max="6690" width="12.7109375" style="10" customWidth="1"/>
    <col min="6691" max="6851" width="11.42578125" style="10"/>
    <col min="6852" max="6852" width="25.7109375" style="10" customWidth="1"/>
    <col min="6853" max="6855" width="12.7109375" style="10" customWidth="1"/>
    <col min="6856" max="6857" width="11.42578125" style="10" customWidth="1"/>
    <col min="6858" max="6858" width="12.7109375" style="10" customWidth="1"/>
    <col min="6859" max="6863" width="11.42578125" style="10" customWidth="1"/>
    <col min="6864" max="6866" width="12.7109375" style="10" customWidth="1"/>
    <col min="6867" max="6867" width="17.140625" style="10" customWidth="1"/>
    <col min="6868" max="6870" width="12.7109375" style="10" customWidth="1"/>
    <col min="6871" max="6872" width="11.42578125" style="10" customWidth="1"/>
    <col min="6873" max="6873" width="12.7109375" style="10" customWidth="1"/>
    <col min="6874" max="6874" width="11.42578125" style="10" customWidth="1"/>
    <col min="6875" max="6879" width="12.7109375" style="10" customWidth="1"/>
    <col min="6880" max="6880" width="11.42578125" style="10" customWidth="1"/>
    <col min="6881" max="6888" width="12.7109375" style="10" customWidth="1"/>
    <col min="6889" max="6890" width="11.42578125" style="10" customWidth="1"/>
    <col min="6891" max="6900" width="12.7109375" style="10" customWidth="1"/>
    <col min="6901" max="6902" width="11.42578125" style="10" customWidth="1"/>
    <col min="6903" max="6911" width="12.7109375" style="10" customWidth="1"/>
    <col min="6912" max="6912" width="14.85546875" style="10" customWidth="1"/>
    <col min="6913" max="6913" width="17.85546875" style="10" customWidth="1"/>
    <col min="6914" max="6914" width="17.28515625" style="10" customWidth="1"/>
    <col min="6915" max="6946" width="12.7109375" style="10" customWidth="1"/>
    <col min="6947" max="7107" width="11.42578125" style="10"/>
    <col min="7108" max="7108" width="25.7109375" style="10" customWidth="1"/>
    <col min="7109" max="7111" width="12.7109375" style="10" customWidth="1"/>
    <col min="7112" max="7113" width="11.42578125" style="10" customWidth="1"/>
    <col min="7114" max="7114" width="12.7109375" style="10" customWidth="1"/>
    <col min="7115" max="7119" width="11.42578125" style="10" customWidth="1"/>
    <col min="7120" max="7122" width="12.7109375" style="10" customWidth="1"/>
    <col min="7123" max="7123" width="17.140625" style="10" customWidth="1"/>
    <col min="7124" max="7126" width="12.7109375" style="10" customWidth="1"/>
    <col min="7127" max="7128" width="11.42578125" style="10" customWidth="1"/>
    <col min="7129" max="7129" width="12.7109375" style="10" customWidth="1"/>
    <col min="7130" max="7130" width="11.42578125" style="10" customWidth="1"/>
    <col min="7131" max="7135" width="12.7109375" style="10" customWidth="1"/>
    <col min="7136" max="7136" width="11.42578125" style="10" customWidth="1"/>
    <col min="7137" max="7144" width="12.7109375" style="10" customWidth="1"/>
    <col min="7145" max="7146" width="11.42578125" style="10" customWidth="1"/>
    <col min="7147" max="7156" width="12.7109375" style="10" customWidth="1"/>
    <col min="7157" max="7158" width="11.42578125" style="10" customWidth="1"/>
    <col min="7159" max="7167" width="12.7109375" style="10" customWidth="1"/>
    <col min="7168" max="7168" width="14.85546875" style="10" customWidth="1"/>
    <col min="7169" max="7169" width="17.85546875" style="10" customWidth="1"/>
    <col min="7170" max="7170" width="17.28515625" style="10" customWidth="1"/>
    <col min="7171" max="7202" width="12.7109375" style="10" customWidth="1"/>
    <col min="7203" max="7363" width="11.42578125" style="10"/>
    <col min="7364" max="7364" width="25.7109375" style="10" customWidth="1"/>
    <col min="7365" max="7367" width="12.7109375" style="10" customWidth="1"/>
    <col min="7368" max="7369" width="11.42578125" style="10" customWidth="1"/>
    <col min="7370" max="7370" width="12.7109375" style="10" customWidth="1"/>
    <col min="7371" max="7375" width="11.42578125" style="10" customWidth="1"/>
    <col min="7376" max="7378" width="12.7109375" style="10" customWidth="1"/>
    <col min="7379" max="7379" width="17.140625" style="10" customWidth="1"/>
    <col min="7380" max="7382" width="12.7109375" style="10" customWidth="1"/>
    <col min="7383" max="7384" width="11.42578125" style="10" customWidth="1"/>
    <col min="7385" max="7385" width="12.7109375" style="10" customWidth="1"/>
    <col min="7386" max="7386" width="11.42578125" style="10" customWidth="1"/>
    <col min="7387" max="7391" width="12.7109375" style="10" customWidth="1"/>
    <col min="7392" max="7392" width="11.42578125" style="10" customWidth="1"/>
    <col min="7393" max="7400" width="12.7109375" style="10" customWidth="1"/>
    <col min="7401" max="7402" width="11.42578125" style="10" customWidth="1"/>
    <col min="7403" max="7412" width="12.7109375" style="10" customWidth="1"/>
    <col min="7413" max="7414" width="11.42578125" style="10" customWidth="1"/>
    <col min="7415" max="7423" width="12.7109375" style="10" customWidth="1"/>
    <col min="7424" max="7424" width="14.85546875" style="10" customWidth="1"/>
    <col min="7425" max="7425" width="17.85546875" style="10" customWidth="1"/>
    <col min="7426" max="7426" width="17.28515625" style="10" customWidth="1"/>
    <col min="7427" max="7458" width="12.7109375" style="10" customWidth="1"/>
    <col min="7459" max="7619" width="11.42578125" style="10"/>
    <col min="7620" max="7620" width="25.7109375" style="10" customWidth="1"/>
    <col min="7621" max="7623" width="12.7109375" style="10" customWidth="1"/>
    <col min="7624" max="7625" width="11.42578125" style="10" customWidth="1"/>
    <col min="7626" max="7626" width="12.7109375" style="10" customWidth="1"/>
    <col min="7627" max="7631" width="11.42578125" style="10" customWidth="1"/>
    <col min="7632" max="7634" width="12.7109375" style="10" customWidth="1"/>
    <col min="7635" max="7635" width="17.140625" style="10" customWidth="1"/>
    <col min="7636" max="7638" width="12.7109375" style="10" customWidth="1"/>
    <col min="7639" max="7640" width="11.42578125" style="10" customWidth="1"/>
    <col min="7641" max="7641" width="12.7109375" style="10" customWidth="1"/>
    <col min="7642" max="7642" width="11.42578125" style="10" customWidth="1"/>
    <col min="7643" max="7647" width="12.7109375" style="10" customWidth="1"/>
    <col min="7648" max="7648" width="11.42578125" style="10" customWidth="1"/>
    <col min="7649" max="7656" width="12.7109375" style="10" customWidth="1"/>
    <col min="7657" max="7658" width="11.42578125" style="10" customWidth="1"/>
    <col min="7659" max="7668" width="12.7109375" style="10" customWidth="1"/>
    <col min="7669" max="7670" width="11.42578125" style="10" customWidth="1"/>
    <col min="7671" max="7679" width="12.7109375" style="10" customWidth="1"/>
    <col min="7680" max="7680" width="14.85546875" style="10" customWidth="1"/>
    <col min="7681" max="7681" width="17.85546875" style="10" customWidth="1"/>
    <col min="7682" max="7682" width="17.28515625" style="10" customWidth="1"/>
    <col min="7683" max="7714" width="12.7109375" style="10" customWidth="1"/>
    <col min="7715" max="7875" width="11.42578125" style="10"/>
    <col min="7876" max="7876" width="25.7109375" style="10" customWidth="1"/>
    <col min="7877" max="7879" width="12.7109375" style="10" customWidth="1"/>
    <col min="7880" max="7881" width="11.42578125" style="10" customWidth="1"/>
    <col min="7882" max="7882" width="12.7109375" style="10" customWidth="1"/>
    <col min="7883" max="7887" width="11.42578125" style="10" customWidth="1"/>
    <col min="7888" max="7890" width="12.7109375" style="10" customWidth="1"/>
    <col min="7891" max="7891" width="17.140625" style="10" customWidth="1"/>
    <col min="7892" max="7894" width="12.7109375" style="10" customWidth="1"/>
    <col min="7895" max="7896" width="11.42578125" style="10" customWidth="1"/>
    <col min="7897" max="7897" width="12.7109375" style="10" customWidth="1"/>
    <col min="7898" max="7898" width="11.42578125" style="10" customWidth="1"/>
    <col min="7899" max="7903" width="12.7109375" style="10" customWidth="1"/>
    <col min="7904" max="7904" width="11.42578125" style="10" customWidth="1"/>
    <col min="7905" max="7912" width="12.7109375" style="10" customWidth="1"/>
    <col min="7913" max="7914" width="11.42578125" style="10" customWidth="1"/>
    <col min="7915" max="7924" width="12.7109375" style="10" customWidth="1"/>
    <col min="7925" max="7926" width="11.42578125" style="10" customWidth="1"/>
    <col min="7927" max="7935" width="12.7109375" style="10" customWidth="1"/>
    <col min="7936" max="7936" width="14.85546875" style="10" customWidth="1"/>
    <col min="7937" max="7937" width="17.85546875" style="10" customWidth="1"/>
    <col min="7938" max="7938" width="17.28515625" style="10" customWidth="1"/>
    <col min="7939" max="7970" width="12.7109375" style="10" customWidth="1"/>
    <col min="7971" max="8131" width="11.42578125" style="10"/>
    <col min="8132" max="8132" width="25.7109375" style="10" customWidth="1"/>
    <col min="8133" max="8135" width="12.7109375" style="10" customWidth="1"/>
    <col min="8136" max="8137" width="11.42578125" style="10" customWidth="1"/>
    <col min="8138" max="8138" width="12.7109375" style="10" customWidth="1"/>
    <col min="8139" max="8143" width="11.42578125" style="10" customWidth="1"/>
    <col min="8144" max="8146" width="12.7109375" style="10" customWidth="1"/>
    <col min="8147" max="8147" width="17.140625" style="10" customWidth="1"/>
    <col min="8148" max="8150" width="12.7109375" style="10" customWidth="1"/>
    <col min="8151" max="8152" width="11.42578125" style="10" customWidth="1"/>
    <col min="8153" max="8153" width="12.7109375" style="10" customWidth="1"/>
    <col min="8154" max="8154" width="11.42578125" style="10" customWidth="1"/>
    <col min="8155" max="8159" width="12.7109375" style="10" customWidth="1"/>
    <col min="8160" max="8160" width="11.42578125" style="10" customWidth="1"/>
    <col min="8161" max="8168" width="12.7109375" style="10" customWidth="1"/>
    <col min="8169" max="8170" width="11.42578125" style="10" customWidth="1"/>
    <col min="8171" max="8180" width="12.7109375" style="10" customWidth="1"/>
    <col min="8181" max="8182" width="11.42578125" style="10" customWidth="1"/>
    <col min="8183" max="8191" width="12.7109375" style="10" customWidth="1"/>
    <col min="8192" max="8192" width="14.85546875" style="10" customWidth="1"/>
    <col min="8193" max="8193" width="17.85546875" style="10" customWidth="1"/>
    <col min="8194" max="8194" width="17.28515625" style="10" customWidth="1"/>
    <col min="8195" max="8226" width="12.7109375" style="10" customWidth="1"/>
    <col min="8227" max="8387" width="11.42578125" style="10"/>
    <col min="8388" max="8388" width="25.7109375" style="10" customWidth="1"/>
    <col min="8389" max="8391" width="12.7109375" style="10" customWidth="1"/>
    <col min="8392" max="8393" width="11.42578125" style="10" customWidth="1"/>
    <col min="8394" max="8394" width="12.7109375" style="10" customWidth="1"/>
    <col min="8395" max="8399" width="11.42578125" style="10" customWidth="1"/>
    <col min="8400" max="8402" width="12.7109375" style="10" customWidth="1"/>
    <col min="8403" max="8403" width="17.140625" style="10" customWidth="1"/>
    <col min="8404" max="8406" width="12.7109375" style="10" customWidth="1"/>
    <col min="8407" max="8408" width="11.42578125" style="10" customWidth="1"/>
    <col min="8409" max="8409" width="12.7109375" style="10" customWidth="1"/>
    <col min="8410" max="8410" width="11.42578125" style="10" customWidth="1"/>
    <col min="8411" max="8415" width="12.7109375" style="10" customWidth="1"/>
    <col min="8416" max="8416" width="11.42578125" style="10" customWidth="1"/>
    <col min="8417" max="8424" width="12.7109375" style="10" customWidth="1"/>
    <col min="8425" max="8426" width="11.42578125" style="10" customWidth="1"/>
    <col min="8427" max="8436" width="12.7109375" style="10" customWidth="1"/>
    <col min="8437" max="8438" width="11.42578125" style="10" customWidth="1"/>
    <col min="8439" max="8447" width="12.7109375" style="10" customWidth="1"/>
    <col min="8448" max="8448" width="14.85546875" style="10" customWidth="1"/>
    <col min="8449" max="8449" width="17.85546875" style="10" customWidth="1"/>
    <col min="8450" max="8450" width="17.28515625" style="10" customWidth="1"/>
    <col min="8451" max="8482" width="12.7109375" style="10" customWidth="1"/>
    <col min="8483" max="8643" width="11.42578125" style="10"/>
    <col min="8644" max="8644" width="25.7109375" style="10" customWidth="1"/>
    <col min="8645" max="8647" width="12.7109375" style="10" customWidth="1"/>
    <col min="8648" max="8649" width="11.42578125" style="10" customWidth="1"/>
    <col min="8650" max="8650" width="12.7109375" style="10" customWidth="1"/>
    <col min="8651" max="8655" width="11.42578125" style="10" customWidth="1"/>
    <col min="8656" max="8658" width="12.7109375" style="10" customWidth="1"/>
    <col min="8659" max="8659" width="17.140625" style="10" customWidth="1"/>
    <col min="8660" max="8662" width="12.7109375" style="10" customWidth="1"/>
    <col min="8663" max="8664" width="11.42578125" style="10" customWidth="1"/>
    <col min="8665" max="8665" width="12.7109375" style="10" customWidth="1"/>
    <col min="8666" max="8666" width="11.42578125" style="10" customWidth="1"/>
    <col min="8667" max="8671" width="12.7109375" style="10" customWidth="1"/>
    <col min="8672" max="8672" width="11.42578125" style="10" customWidth="1"/>
    <col min="8673" max="8680" width="12.7109375" style="10" customWidth="1"/>
    <col min="8681" max="8682" width="11.42578125" style="10" customWidth="1"/>
    <col min="8683" max="8692" width="12.7109375" style="10" customWidth="1"/>
    <col min="8693" max="8694" width="11.42578125" style="10" customWidth="1"/>
    <col min="8695" max="8703" width="12.7109375" style="10" customWidth="1"/>
    <col min="8704" max="8704" width="14.85546875" style="10" customWidth="1"/>
    <col min="8705" max="8705" width="17.85546875" style="10" customWidth="1"/>
    <col min="8706" max="8706" width="17.28515625" style="10" customWidth="1"/>
    <col min="8707" max="8738" width="12.7109375" style="10" customWidth="1"/>
    <col min="8739" max="8899" width="11.42578125" style="10"/>
    <col min="8900" max="8900" width="25.7109375" style="10" customWidth="1"/>
    <col min="8901" max="8903" width="12.7109375" style="10" customWidth="1"/>
    <col min="8904" max="8905" width="11.42578125" style="10" customWidth="1"/>
    <col min="8906" max="8906" width="12.7109375" style="10" customWidth="1"/>
    <col min="8907" max="8911" width="11.42578125" style="10" customWidth="1"/>
    <col min="8912" max="8914" width="12.7109375" style="10" customWidth="1"/>
    <col min="8915" max="8915" width="17.140625" style="10" customWidth="1"/>
    <col min="8916" max="8918" width="12.7109375" style="10" customWidth="1"/>
    <col min="8919" max="8920" width="11.42578125" style="10" customWidth="1"/>
    <col min="8921" max="8921" width="12.7109375" style="10" customWidth="1"/>
    <col min="8922" max="8922" width="11.42578125" style="10" customWidth="1"/>
    <col min="8923" max="8927" width="12.7109375" style="10" customWidth="1"/>
    <col min="8928" max="8928" width="11.42578125" style="10" customWidth="1"/>
    <col min="8929" max="8936" width="12.7109375" style="10" customWidth="1"/>
    <col min="8937" max="8938" width="11.42578125" style="10" customWidth="1"/>
    <col min="8939" max="8948" width="12.7109375" style="10" customWidth="1"/>
    <col min="8949" max="8950" width="11.42578125" style="10" customWidth="1"/>
    <col min="8951" max="8959" width="12.7109375" style="10" customWidth="1"/>
    <col min="8960" max="8960" width="14.85546875" style="10" customWidth="1"/>
    <col min="8961" max="8961" width="17.85546875" style="10" customWidth="1"/>
    <col min="8962" max="8962" width="17.28515625" style="10" customWidth="1"/>
    <col min="8963" max="8994" width="12.7109375" style="10" customWidth="1"/>
    <col min="8995" max="9155" width="11.42578125" style="10"/>
    <col min="9156" max="9156" width="25.7109375" style="10" customWidth="1"/>
    <col min="9157" max="9159" width="12.7109375" style="10" customWidth="1"/>
    <col min="9160" max="9161" width="11.42578125" style="10" customWidth="1"/>
    <col min="9162" max="9162" width="12.7109375" style="10" customWidth="1"/>
    <col min="9163" max="9167" width="11.42578125" style="10" customWidth="1"/>
    <col min="9168" max="9170" width="12.7109375" style="10" customWidth="1"/>
    <col min="9171" max="9171" width="17.140625" style="10" customWidth="1"/>
    <col min="9172" max="9174" width="12.7109375" style="10" customWidth="1"/>
    <col min="9175" max="9176" width="11.42578125" style="10" customWidth="1"/>
    <col min="9177" max="9177" width="12.7109375" style="10" customWidth="1"/>
    <col min="9178" max="9178" width="11.42578125" style="10" customWidth="1"/>
    <col min="9179" max="9183" width="12.7109375" style="10" customWidth="1"/>
    <col min="9184" max="9184" width="11.42578125" style="10" customWidth="1"/>
    <col min="9185" max="9192" width="12.7109375" style="10" customWidth="1"/>
    <col min="9193" max="9194" width="11.42578125" style="10" customWidth="1"/>
    <col min="9195" max="9204" width="12.7109375" style="10" customWidth="1"/>
    <col min="9205" max="9206" width="11.42578125" style="10" customWidth="1"/>
    <col min="9207" max="9215" width="12.7109375" style="10" customWidth="1"/>
    <col min="9216" max="9216" width="14.85546875" style="10" customWidth="1"/>
    <col min="9217" max="9217" width="17.85546875" style="10" customWidth="1"/>
    <col min="9218" max="9218" width="17.28515625" style="10" customWidth="1"/>
    <col min="9219" max="9250" width="12.7109375" style="10" customWidth="1"/>
    <col min="9251" max="9411" width="11.42578125" style="10"/>
    <col min="9412" max="9412" width="25.7109375" style="10" customWidth="1"/>
    <col min="9413" max="9415" width="12.7109375" style="10" customWidth="1"/>
    <col min="9416" max="9417" width="11.42578125" style="10" customWidth="1"/>
    <col min="9418" max="9418" width="12.7109375" style="10" customWidth="1"/>
    <col min="9419" max="9423" width="11.42578125" style="10" customWidth="1"/>
    <col min="9424" max="9426" width="12.7109375" style="10" customWidth="1"/>
    <col min="9427" max="9427" width="17.140625" style="10" customWidth="1"/>
    <col min="9428" max="9430" width="12.7109375" style="10" customWidth="1"/>
    <col min="9431" max="9432" width="11.42578125" style="10" customWidth="1"/>
    <col min="9433" max="9433" width="12.7109375" style="10" customWidth="1"/>
    <col min="9434" max="9434" width="11.42578125" style="10" customWidth="1"/>
    <col min="9435" max="9439" width="12.7109375" style="10" customWidth="1"/>
    <col min="9440" max="9440" width="11.42578125" style="10" customWidth="1"/>
    <col min="9441" max="9448" width="12.7109375" style="10" customWidth="1"/>
    <col min="9449" max="9450" width="11.42578125" style="10" customWidth="1"/>
    <col min="9451" max="9460" width="12.7109375" style="10" customWidth="1"/>
    <col min="9461" max="9462" width="11.42578125" style="10" customWidth="1"/>
    <col min="9463" max="9471" width="12.7109375" style="10" customWidth="1"/>
    <col min="9472" max="9472" width="14.85546875" style="10" customWidth="1"/>
    <col min="9473" max="9473" width="17.85546875" style="10" customWidth="1"/>
    <col min="9474" max="9474" width="17.28515625" style="10" customWidth="1"/>
    <col min="9475" max="9506" width="12.7109375" style="10" customWidth="1"/>
    <col min="9507" max="9667" width="11.42578125" style="10"/>
    <col min="9668" max="9668" width="25.7109375" style="10" customWidth="1"/>
    <col min="9669" max="9671" width="12.7109375" style="10" customWidth="1"/>
    <col min="9672" max="9673" width="11.42578125" style="10" customWidth="1"/>
    <col min="9674" max="9674" width="12.7109375" style="10" customWidth="1"/>
    <col min="9675" max="9679" width="11.42578125" style="10" customWidth="1"/>
    <col min="9680" max="9682" width="12.7109375" style="10" customWidth="1"/>
    <col min="9683" max="9683" width="17.140625" style="10" customWidth="1"/>
    <col min="9684" max="9686" width="12.7109375" style="10" customWidth="1"/>
    <col min="9687" max="9688" width="11.42578125" style="10" customWidth="1"/>
    <col min="9689" max="9689" width="12.7109375" style="10" customWidth="1"/>
    <col min="9690" max="9690" width="11.42578125" style="10" customWidth="1"/>
    <col min="9691" max="9695" width="12.7109375" style="10" customWidth="1"/>
    <col min="9696" max="9696" width="11.42578125" style="10" customWidth="1"/>
    <col min="9697" max="9704" width="12.7109375" style="10" customWidth="1"/>
    <col min="9705" max="9706" width="11.42578125" style="10" customWidth="1"/>
    <col min="9707" max="9716" width="12.7109375" style="10" customWidth="1"/>
    <col min="9717" max="9718" width="11.42578125" style="10" customWidth="1"/>
    <col min="9719" max="9727" width="12.7109375" style="10" customWidth="1"/>
    <col min="9728" max="9728" width="14.85546875" style="10" customWidth="1"/>
    <col min="9729" max="9729" width="17.85546875" style="10" customWidth="1"/>
    <col min="9730" max="9730" width="17.28515625" style="10" customWidth="1"/>
    <col min="9731" max="9762" width="12.7109375" style="10" customWidth="1"/>
    <col min="9763" max="9923" width="11.42578125" style="10"/>
    <col min="9924" max="9924" width="25.7109375" style="10" customWidth="1"/>
    <col min="9925" max="9927" width="12.7109375" style="10" customWidth="1"/>
    <col min="9928" max="9929" width="11.42578125" style="10" customWidth="1"/>
    <col min="9930" max="9930" width="12.7109375" style="10" customWidth="1"/>
    <col min="9931" max="9935" width="11.42578125" style="10" customWidth="1"/>
    <col min="9936" max="9938" width="12.7109375" style="10" customWidth="1"/>
    <col min="9939" max="9939" width="17.140625" style="10" customWidth="1"/>
    <col min="9940" max="9942" width="12.7109375" style="10" customWidth="1"/>
    <col min="9943" max="9944" width="11.42578125" style="10" customWidth="1"/>
    <col min="9945" max="9945" width="12.7109375" style="10" customWidth="1"/>
    <col min="9946" max="9946" width="11.42578125" style="10" customWidth="1"/>
    <col min="9947" max="9951" width="12.7109375" style="10" customWidth="1"/>
    <col min="9952" max="9952" width="11.42578125" style="10" customWidth="1"/>
    <col min="9953" max="9960" width="12.7109375" style="10" customWidth="1"/>
    <col min="9961" max="9962" width="11.42578125" style="10" customWidth="1"/>
    <col min="9963" max="9972" width="12.7109375" style="10" customWidth="1"/>
    <col min="9973" max="9974" width="11.42578125" style="10" customWidth="1"/>
    <col min="9975" max="9983" width="12.7109375" style="10" customWidth="1"/>
    <col min="9984" max="9984" width="14.85546875" style="10" customWidth="1"/>
    <col min="9985" max="9985" width="17.85546875" style="10" customWidth="1"/>
    <col min="9986" max="9986" width="17.28515625" style="10" customWidth="1"/>
    <col min="9987" max="10018" width="12.7109375" style="10" customWidth="1"/>
    <col min="10019" max="10179" width="11.42578125" style="10"/>
    <col min="10180" max="10180" width="25.7109375" style="10" customWidth="1"/>
    <col min="10181" max="10183" width="12.7109375" style="10" customWidth="1"/>
    <col min="10184" max="10185" width="11.42578125" style="10" customWidth="1"/>
    <col min="10186" max="10186" width="12.7109375" style="10" customWidth="1"/>
    <col min="10187" max="10191" width="11.42578125" style="10" customWidth="1"/>
    <col min="10192" max="10194" width="12.7109375" style="10" customWidth="1"/>
    <col min="10195" max="10195" width="17.140625" style="10" customWidth="1"/>
    <col min="10196" max="10198" width="12.7109375" style="10" customWidth="1"/>
    <col min="10199" max="10200" width="11.42578125" style="10" customWidth="1"/>
    <col min="10201" max="10201" width="12.7109375" style="10" customWidth="1"/>
    <col min="10202" max="10202" width="11.42578125" style="10" customWidth="1"/>
    <col min="10203" max="10207" width="12.7109375" style="10" customWidth="1"/>
    <col min="10208" max="10208" width="11.42578125" style="10" customWidth="1"/>
    <col min="10209" max="10216" width="12.7109375" style="10" customWidth="1"/>
    <col min="10217" max="10218" width="11.42578125" style="10" customWidth="1"/>
    <col min="10219" max="10228" width="12.7109375" style="10" customWidth="1"/>
    <col min="10229" max="10230" width="11.42578125" style="10" customWidth="1"/>
    <col min="10231" max="10239" width="12.7109375" style="10" customWidth="1"/>
    <col min="10240" max="10240" width="14.85546875" style="10" customWidth="1"/>
    <col min="10241" max="10241" width="17.85546875" style="10" customWidth="1"/>
    <col min="10242" max="10242" width="17.28515625" style="10" customWidth="1"/>
    <col min="10243" max="10274" width="12.7109375" style="10" customWidth="1"/>
    <col min="10275" max="10435" width="11.42578125" style="10"/>
    <col min="10436" max="10436" width="25.7109375" style="10" customWidth="1"/>
    <col min="10437" max="10439" width="12.7109375" style="10" customWidth="1"/>
    <col min="10440" max="10441" width="11.42578125" style="10" customWidth="1"/>
    <col min="10442" max="10442" width="12.7109375" style="10" customWidth="1"/>
    <col min="10443" max="10447" width="11.42578125" style="10" customWidth="1"/>
    <col min="10448" max="10450" width="12.7109375" style="10" customWidth="1"/>
    <col min="10451" max="10451" width="17.140625" style="10" customWidth="1"/>
    <col min="10452" max="10454" width="12.7109375" style="10" customWidth="1"/>
    <col min="10455" max="10456" width="11.42578125" style="10" customWidth="1"/>
    <col min="10457" max="10457" width="12.7109375" style="10" customWidth="1"/>
    <col min="10458" max="10458" width="11.42578125" style="10" customWidth="1"/>
    <col min="10459" max="10463" width="12.7109375" style="10" customWidth="1"/>
    <col min="10464" max="10464" width="11.42578125" style="10" customWidth="1"/>
    <col min="10465" max="10472" width="12.7109375" style="10" customWidth="1"/>
    <col min="10473" max="10474" width="11.42578125" style="10" customWidth="1"/>
    <col min="10475" max="10484" width="12.7109375" style="10" customWidth="1"/>
    <col min="10485" max="10486" width="11.42578125" style="10" customWidth="1"/>
    <col min="10487" max="10495" width="12.7109375" style="10" customWidth="1"/>
    <col min="10496" max="10496" width="14.85546875" style="10" customWidth="1"/>
    <col min="10497" max="10497" width="17.85546875" style="10" customWidth="1"/>
    <col min="10498" max="10498" width="17.28515625" style="10" customWidth="1"/>
    <col min="10499" max="10530" width="12.7109375" style="10" customWidth="1"/>
    <col min="10531" max="10691" width="11.42578125" style="10"/>
    <col min="10692" max="10692" width="25.7109375" style="10" customWidth="1"/>
    <col min="10693" max="10695" width="12.7109375" style="10" customWidth="1"/>
    <col min="10696" max="10697" width="11.42578125" style="10" customWidth="1"/>
    <col min="10698" max="10698" width="12.7109375" style="10" customWidth="1"/>
    <col min="10699" max="10703" width="11.42578125" style="10" customWidth="1"/>
    <col min="10704" max="10706" width="12.7109375" style="10" customWidth="1"/>
    <col min="10707" max="10707" width="17.140625" style="10" customWidth="1"/>
    <col min="10708" max="10710" width="12.7109375" style="10" customWidth="1"/>
    <col min="10711" max="10712" width="11.42578125" style="10" customWidth="1"/>
    <col min="10713" max="10713" width="12.7109375" style="10" customWidth="1"/>
    <col min="10714" max="10714" width="11.42578125" style="10" customWidth="1"/>
    <col min="10715" max="10719" width="12.7109375" style="10" customWidth="1"/>
    <col min="10720" max="10720" width="11.42578125" style="10" customWidth="1"/>
    <col min="10721" max="10728" width="12.7109375" style="10" customWidth="1"/>
    <col min="10729" max="10730" width="11.42578125" style="10" customWidth="1"/>
    <col min="10731" max="10740" width="12.7109375" style="10" customWidth="1"/>
    <col min="10741" max="10742" width="11.42578125" style="10" customWidth="1"/>
    <col min="10743" max="10751" width="12.7109375" style="10" customWidth="1"/>
    <col min="10752" max="10752" width="14.85546875" style="10" customWidth="1"/>
    <col min="10753" max="10753" width="17.85546875" style="10" customWidth="1"/>
    <col min="10754" max="10754" width="17.28515625" style="10" customWidth="1"/>
    <col min="10755" max="10786" width="12.7109375" style="10" customWidth="1"/>
    <col min="10787" max="10947" width="11.42578125" style="10"/>
    <col min="10948" max="10948" width="25.7109375" style="10" customWidth="1"/>
    <col min="10949" max="10951" width="12.7109375" style="10" customWidth="1"/>
    <col min="10952" max="10953" width="11.42578125" style="10" customWidth="1"/>
    <col min="10954" max="10954" width="12.7109375" style="10" customWidth="1"/>
    <col min="10955" max="10959" width="11.42578125" style="10" customWidth="1"/>
    <col min="10960" max="10962" width="12.7109375" style="10" customWidth="1"/>
    <col min="10963" max="10963" width="17.140625" style="10" customWidth="1"/>
    <col min="10964" max="10966" width="12.7109375" style="10" customWidth="1"/>
    <col min="10967" max="10968" width="11.42578125" style="10" customWidth="1"/>
    <col min="10969" max="10969" width="12.7109375" style="10" customWidth="1"/>
    <col min="10970" max="10970" width="11.42578125" style="10" customWidth="1"/>
    <col min="10971" max="10975" width="12.7109375" style="10" customWidth="1"/>
    <col min="10976" max="10976" width="11.42578125" style="10" customWidth="1"/>
    <col min="10977" max="10984" width="12.7109375" style="10" customWidth="1"/>
    <col min="10985" max="10986" width="11.42578125" style="10" customWidth="1"/>
    <col min="10987" max="10996" width="12.7109375" style="10" customWidth="1"/>
    <col min="10997" max="10998" width="11.42578125" style="10" customWidth="1"/>
    <col min="10999" max="11007" width="12.7109375" style="10" customWidth="1"/>
    <col min="11008" max="11008" width="14.85546875" style="10" customWidth="1"/>
    <col min="11009" max="11009" width="17.85546875" style="10" customWidth="1"/>
    <col min="11010" max="11010" width="17.28515625" style="10" customWidth="1"/>
    <col min="11011" max="11042" width="12.7109375" style="10" customWidth="1"/>
    <col min="11043" max="11203" width="11.42578125" style="10"/>
    <col min="11204" max="11204" width="25.7109375" style="10" customWidth="1"/>
    <col min="11205" max="11207" width="12.7109375" style="10" customWidth="1"/>
    <col min="11208" max="11209" width="11.42578125" style="10" customWidth="1"/>
    <col min="11210" max="11210" width="12.7109375" style="10" customWidth="1"/>
    <col min="11211" max="11215" width="11.42578125" style="10" customWidth="1"/>
    <col min="11216" max="11218" width="12.7109375" style="10" customWidth="1"/>
    <col min="11219" max="11219" width="17.140625" style="10" customWidth="1"/>
    <col min="11220" max="11222" width="12.7109375" style="10" customWidth="1"/>
    <col min="11223" max="11224" width="11.42578125" style="10" customWidth="1"/>
    <col min="11225" max="11225" width="12.7109375" style="10" customWidth="1"/>
    <col min="11226" max="11226" width="11.42578125" style="10" customWidth="1"/>
    <col min="11227" max="11231" width="12.7109375" style="10" customWidth="1"/>
    <col min="11232" max="11232" width="11.42578125" style="10" customWidth="1"/>
    <col min="11233" max="11240" width="12.7109375" style="10" customWidth="1"/>
    <col min="11241" max="11242" width="11.42578125" style="10" customWidth="1"/>
    <col min="11243" max="11252" width="12.7109375" style="10" customWidth="1"/>
    <col min="11253" max="11254" width="11.42578125" style="10" customWidth="1"/>
    <col min="11255" max="11263" width="12.7109375" style="10" customWidth="1"/>
    <col min="11264" max="11264" width="14.85546875" style="10" customWidth="1"/>
    <col min="11265" max="11265" width="17.85546875" style="10" customWidth="1"/>
    <col min="11266" max="11266" width="17.28515625" style="10" customWidth="1"/>
    <col min="11267" max="11298" width="12.7109375" style="10" customWidth="1"/>
    <col min="11299" max="11459" width="11.42578125" style="10"/>
    <col min="11460" max="11460" width="25.7109375" style="10" customWidth="1"/>
    <col min="11461" max="11463" width="12.7109375" style="10" customWidth="1"/>
    <col min="11464" max="11465" width="11.42578125" style="10" customWidth="1"/>
    <col min="11466" max="11466" width="12.7109375" style="10" customWidth="1"/>
    <col min="11467" max="11471" width="11.42578125" style="10" customWidth="1"/>
    <col min="11472" max="11474" width="12.7109375" style="10" customWidth="1"/>
    <col min="11475" max="11475" width="17.140625" style="10" customWidth="1"/>
    <col min="11476" max="11478" width="12.7109375" style="10" customWidth="1"/>
    <col min="11479" max="11480" width="11.42578125" style="10" customWidth="1"/>
    <col min="11481" max="11481" width="12.7109375" style="10" customWidth="1"/>
    <col min="11482" max="11482" width="11.42578125" style="10" customWidth="1"/>
    <col min="11483" max="11487" width="12.7109375" style="10" customWidth="1"/>
    <col min="11488" max="11488" width="11.42578125" style="10" customWidth="1"/>
    <col min="11489" max="11496" width="12.7109375" style="10" customWidth="1"/>
    <col min="11497" max="11498" width="11.42578125" style="10" customWidth="1"/>
    <col min="11499" max="11508" width="12.7109375" style="10" customWidth="1"/>
    <col min="11509" max="11510" width="11.42578125" style="10" customWidth="1"/>
    <col min="11511" max="11519" width="12.7109375" style="10" customWidth="1"/>
    <col min="11520" max="11520" width="14.85546875" style="10" customWidth="1"/>
    <col min="11521" max="11521" width="17.85546875" style="10" customWidth="1"/>
    <col min="11522" max="11522" width="17.28515625" style="10" customWidth="1"/>
    <col min="11523" max="11554" width="12.7109375" style="10" customWidth="1"/>
    <col min="11555" max="11715" width="11.42578125" style="10"/>
    <col min="11716" max="11716" width="25.7109375" style="10" customWidth="1"/>
    <col min="11717" max="11719" width="12.7109375" style="10" customWidth="1"/>
    <col min="11720" max="11721" width="11.42578125" style="10" customWidth="1"/>
    <col min="11722" max="11722" width="12.7109375" style="10" customWidth="1"/>
    <col min="11723" max="11727" width="11.42578125" style="10" customWidth="1"/>
    <col min="11728" max="11730" width="12.7109375" style="10" customWidth="1"/>
    <col min="11731" max="11731" width="17.140625" style="10" customWidth="1"/>
    <col min="11732" max="11734" width="12.7109375" style="10" customWidth="1"/>
    <col min="11735" max="11736" width="11.42578125" style="10" customWidth="1"/>
    <col min="11737" max="11737" width="12.7109375" style="10" customWidth="1"/>
    <col min="11738" max="11738" width="11.42578125" style="10" customWidth="1"/>
    <col min="11739" max="11743" width="12.7109375" style="10" customWidth="1"/>
    <col min="11744" max="11744" width="11.42578125" style="10" customWidth="1"/>
    <col min="11745" max="11752" width="12.7109375" style="10" customWidth="1"/>
    <col min="11753" max="11754" width="11.42578125" style="10" customWidth="1"/>
    <col min="11755" max="11764" width="12.7109375" style="10" customWidth="1"/>
    <col min="11765" max="11766" width="11.42578125" style="10" customWidth="1"/>
    <col min="11767" max="11775" width="12.7109375" style="10" customWidth="1"/>
    <col min="11776" max="11776" width="14.85546875" style="10" customWidth="1"/>
    <col min="11777" max="11777" width="17.85546875" style="10" customWidth="1"/>
    <col min="11778" max="11778" width="17.28515625" style="10" customWidth="1"/>
    <col min="11779" max="11810" width="12.7109375" style="10" customWidth="1"/>
    <col min="11811" max="11971" width="11.42578125" style="10"/>
    <col min="11972" max="11972" width="25.7109375" style="10" customWidth="1"/>
    <col min="11973" max="11975" width="12.7109375" style="10" customWidth="1"/>
    <col min="11976" max="11977" width="11.42578125" style="10" customWidth="1"/>
    <col min="11978" max="11978" width="12.7109375" style="10" customWidth="1"/>
    <col min="11979" max="11983" width="11.42578125" style="10" customWidth="1"/>
    <col min="11984" max="11986" width="12.7109375" style="10" customWidth="1"/>
    <col min="11987" max="11987" width="17.140625" style="10" customWidth="1"/>
    <col min="11988" max="11990" width="12.7109375" style="10" customWidth="1"/>
    <col min="11991" max="11992" width="11.42578125" style="10" customWidth="1"/>
    <col min="11993" max="11993" width="12.7109375" style="10" customWidth="1"/>
    <col min="11994" max="11994" width="11.42578125" style="10" customWidth="1"/>
    <col min="11995" max="11999" width="12.7109375" style="10" customWidth="1"/>
    <col min="12000" max="12000" width="11.42578125" style="10" customWidth="1"/>
    <col min="12001" max="12008" width="12.7109375" style="10" customWidth="1"/>
    <col min="12009" max="12010" width="11.42578125" style="10" customWidth="1"/>
    <col min="12011" max="12020" width="12.7109375" style="10" customWidth="1"/>
    <col min="12021" max="12022" width="11.42578125" style="10" customWidth="1"/>
    <col min="12023" max="12031" width="12.7109375" style="10" customWidth="1"/>
    <col min="12032" max="12032" width="14.85546875" style="10" customWidth="1"/>
    <col min="12033" max="12033" width="17.85546875" style="10" customWidth="1"/>
    <col min="12034" max="12034" width="17.28515625" style="10" customWidth="1"/>
    <col min="12035" max="12066" width="12.7109375" style="10" customWidth="1"/>
    <col min="12067" max="12227" width="11.42578125" style="10"/>
    <col min="12228" max="12228" width="25.7109375" style="10" customWidth="1"/>
    <col min="12229" max="12231" width="12.7109375" style="10" customWidth="1"/>
    <col min="12232" max="12233" width="11.42578125" style="10" customWidth="1"/>
    <col min="12234" max="12234" width="12.7109375" style="10" customWidth="1"/>
    <col min="12235" max="12239" width="11.42578125" style="10" customWidth="1"/>
    <col min="12240" max="12242" width="12.7109375" style="10" customWidth="1"/>
    <col min="12243" max="12243" width="17.140625" style="10" customWidth="1"/>
    <col min="12244" max="12246" width="12.7109375" style="10" customWidth="1"/>
    <col min="12247" max="12248" width="11.42578125" style="10" customWidth="1"/>
    <col min="12249" max="12249" width="12.7109375" style="10" customWidth="1"/>
    <col min="12250" max="12250" width="11.42578125" style="10" customWidth="1"/>
    <col min="12251" max="12255" width="12.7109375" style="10" customWidth="1"/>
    <col min="12256" max="12256" width="11.42578125" style="10" customWidth="1"/>
    <col min="12257" max="12264" width="12.7109375" style="10" customWidth="1"/>
    <col min="12265" max="12266" width="11.42578125" style="10" customWidth="1"/>
    <col min="12267" max="12276" width="12.7109375" style="10" customWidth="1"/>
    <col min="12277" max="12278" width="11.42578125" style="10" customWidth="1"/>
    <col min="12279" max="12287" width="12.7109375" style="10" customWidth="1"/>
    <col min="12288" max="12288" width="14.85546875" style="10" customWidth="1"/>
    <col min="12289" max="12289" width="17.85546875" style="10" customWidth="1"/>
    <col min="12290" max="12290" width="17.28515625" style="10" customWidth="1"/>
    <col min="12291" max="12322" width="12.7109375" style="10" customWidth="1"/>
    <col min="12323" max="12483" width="11.42578125" style="10"/>
    <col min="12484" max="12484" width="25.7109375" style="10" customWidth="1"/>
    <col min="12485" max="12487" width="12.7109375" style="10" customWidth="1"/>
    <col min="12488" max="12489" width="11.42578125" style="10" customWidth="1"/>
    <col min="12490" max="12490" width="12.7109375" style="10" customWidth="1"/>
    <col min="12491" max="12495" width="11.42578125" style="10" customWidth="1"/>
    <col min="12496" max="12498" width="12.7109375" style="10" customWidth="1"/>
    <col min="12499" max="12499" width="17.140625" style="10" customWidth="1"/>
    <col min="12500" max="12502" width="12.7109375" style="10" customWidth="1"/>
    <col min="12503" max="12504" width="11.42578125" style="10" customWidth="1"/>
    <col min="12505" max="12505" width="12.7109375" style="10" customWidth="1"/>
    <col min="12506" max="12506" width="11.42578125" style="10" customWidth="1"/>
    <col min="12507" max="12511" width="12.7109375" style="10" customWidth="1"/>
    <col min="12512" max="12512" width="11.42578125" style="10" customWidth="1"/>
    <col min="12513" max="12520" width="12.7109375" style="10" customWidth="1"/>
    <col min="12521" max="12522" width="11.42578125" style="10" customWidth="1"/>
    <col min="12523" max="12532" width="12.7109375" style="10" customWidth="1"/>
    <col min="12533" max="12534" width="11.42578125" style="10" customWidth="1"/>
    <col min="12535" max="12543" width="12.7109375" style="10" customWidth="1"/>
    <col min="12544" max="12544" width="14.85546875" style="10" customWidth="1"/>
    <col min="12545" max="12545" width="17.85546875" style="10" customWidth="1"/>
    <col min="12546" max="12546" width="17.28515625" style="10" customWidth="1"/>
    <col min="12547" max="12578" width="12.7109375" style="10" customWidth="1"/>
    <col min="12579" max="12739" width="11.42578125" style="10"/>
    <col min="12740" max="12740" width="25.7109375" style="10" customWidth="1"/>
    <col min="12741" max="12743" width="12.7109375" style="10" customWidth="1"/>
    <col min="12744" max="12745" width="11.42578125" style="10" customWidth="1"/>
    <col min="12746" max="12746" width="12.7109375" style="10" customWidth="1"/>
    <col min="12747" max="12751" width="11.42578125" style="10" customWidth="1"/>
    <col min="12752" max="12754" width="12.7109375" style="10" customWidth="1"/>
    <col min="12755" max="12755" width="17.140625" style="10" customWidth="1"/>
    <col min="12756" max="12758" width="12.7109375" style="10" customWidth="1"/>
    <col min="12759" max="12760" width="11.42578125" style="10" customWidth="1"/>
    <col min="12761" max="12761" width="12.7109375" style="10" customWidth="1"/>
    <col min="12762" max="12762" width="11.42578125" style="10" customWidth="1"/>
    <col min="12763" max="12767" width="12.7109375" style="10" customWidth="1"/>
    <col min="12768" max="12768" width="11.42578125" style="10" customWidth="1"/>
    <col min="12769" max="12776" width="12.7109375" style="10" customWidth="1"/>
    <col min="12777" max="12778" width="11.42578125" style="10" customWidth="1"/>
    <col min="12779" max="12788" width="12.7109375" style="10" customWidth="1"/>
    <col min="12789" max="12790" width="11.42578125" style="10" customWidth="1"/>
    <col min="12791" max="12799" width="12.7109375" style="10" customWidth="1"/>
    <col min="12800" max="12800" width="14.85546875" style="10" customWidth="1"/>
    <col min="12801" max="12801" width="17.85546875" style="10" customWidth="1"/>
    <col min="12802" max="12802" width="17.28515625" style="10" customWidth="1"/>
    <col min="12803" max="12834" width="12.7109375" style="10" customWidth="1"/>
    <col min="12835" max="12995" width="11.42578125" style="10"/>
    <col min="12996" max="12996" width="25.7109375" style="10" customWidth="1"/>
    <col min="12997" max="12999" width="12.7109375" style="10" customWidth="1"/>
    <col min="13000" max="13001" width="11.42578125" style="10" customWidth="1"/>
    <col min="13002" max="13002" width="12.7109375" style="10" customWidth="1"/>
    <col min="13003" max="13007" width="11.42578125" style="10" customWidth="1"/>
    <col min="13008" max="13010" width="12.7109375" style="10" customWidth="1"/>
    <col min="13011" max="13011" width="17.140625" style="10" customWidth="1"/>
    <col min="13012" max="13014" width="12.7109375" style="10" customWidth="1"/>
    <col min="13015" max="13016" width="11.42578125" style="10" customWidth="1"/>
    <col min="13017" max="13017" width="12.7109375" style="10" customWidth="1"/>
    <col min="13018" max="13018" width="11.42578125" style="10" customWidth="1"/>
    <col min="13019" max="13023" width="12.7109375" style="10" customWidth="1"/>
    <col min="13024" max="13024" width="11.42578125" style="10" customWidth="1"/>
    <col min="13025" max="13032" width="12.7109375" style="10" customWidth="1"/>
    <col min="13033" max="13034" width="11.42578125" style="10" customWidth="1"/>
    <col min="13035" max="13044" width="12.7109375" style="10" customWidth="1"/>
    <col min="13045" max="13046" width="11.42578125" style="10" customWidth="1"/>
    <col min="13047" max="13055" width="12.7109375" style="10" customWidth="1"/>
    <col min="13056" max="13056" width="14.85546875" style="10" customWidth="1"/>
    <col min="13057" max="13057" width="17.85546875" style="10" customWidth="1"/>
    <col min="13058" max="13058" width="17.28515625" style="10" customWidth="1"/>
    <col min="13059" max="13090" width="12.7109375" style="10" customWidth="1"/>
    <col min="13091" max="13251" width="11.42578125" style="10"/>
    <col min="13252" max="13252" width="25.7109375" style="10" customWidth="1"/>
    <col min="13253" max="13255" width="12.7109375" style="10" customWidth="1"/>
    <col min="13256" max="13257" width="11.42578125" style="10" customWidth="1"/>
    <col min="13258" max="13258" width="12.7109375" style="10" customWidth="1"/>
    <col min="13259" max="13263" width="11.42578125" style="10" customWidth="1"/>
    <col min="13264" max="13266" width="12.7109375" style="10" customWidth="1"/>
    <col min="13267" max="13267" width="17.140625" style="10" customWidth="1"/>
    <col min="13268" max="13270" width="12.7109375" style="10" customWidth="1"/>
    <col min="13271" max="13272" width="11.42578125" style="10" customWidth="1"/>
    <col min="13273" max="13273" width="12.7109375" style="10" customWidth="1"/>
    <col min="13274" max="13274" width="11.42578125" style="10" customWidth="1"/>
    <col min="13275" max="13279" width="12.7109375" style="10" customWidth="1"/>
    <col min="13280" max="13280" width="11.42578125" style="10" customWidth="1"/>
    <col min="13281" max="13288" width="12.7109375" style="10" customWidth="1"/>
    <col min="13289" max="13290" width="11.42578125" style="10" customWidth="1"/>
    <col min="13291" max="13300" width="12.7109375" style="10" customWidth="1"/>
    <col min="13301" max="13302" width="11.42578125" style="10" customWidth="1"/>
    <col min="13303" max="13311" width="12.7109375" style="10" customWidth="1"/>
    <col min="13312" max="13312" width="14.85546875" style="10" customWidth="1"/>
    <col min="13313" max="13313" width="17.85546875" style="10" customWidth="1"/>
    <col min="13314" max="13314" width="17.28515625" style="10" customWidth="1"/>
    <col min="13315" max="13346" width="12.7109375" style="10" customWidth="1"/>
    <col min="13347" max="13507" width="11.42578125" style="10"/>
    <col min="13508" max="13508" width="25.7109375" style="10" customWidth="1"/>
    <col min="13509" max="13511" width="12.7109375" style="10" customWidth="1"/>
    <col min="13512" max="13513" width="11.42578125" style="10" customWidth="1"/>
    <col min="13514" max="13514" width="12.7109375" style="10" customWidth="1"/>
    <col min="13515" max="13519" width="11.42578125" style="10" customWidth="1"/>
    <col min="13520" max="13522" width="12.7109375" style="10" customWidth="1"/>
    <col min="13523" max="13523" width="17.140625" style="10" customWidth="1"/>
    <col min="13524" max="13526" width="12.7109375" style="10" customWidth="1"/>
    <col min="13527" max="13528" width="11.42578125" style="10" customWidth="1"/>
    <col min="13529" max="13529" width="12.7109375" style="10" customWidth="1"/>
    <col min="13530" max="13530" width="11.42578125" style="10" customWidth="1"/>
    <col min="13531" max="13535" width="12.7109375" style="10" customWidth="1"/>
    <col min="13536" max="13536" width="11.42578125" style="10" customWidth="1"/>
    <col min="13537" max="13544" width="12.7109375" style="10" customWidth="1"/>
    <col min="13545" max="13546" width="11.42578125" style="10" customWidth="1"/>
    <col min="13547" max="13556" width="12.7109375" style="10" customWidth="1"/>
    <col min="13557" max="13558" width="11.42578125" style="10" customWidth="1"/>
    <col min="13559" max="13567" width="12.7109375" style="10" customWidth="1"/>
    <col min="13568" max="13568" width="14.85546875" style="10" customWidth="1"/>
    <col min="13569" max="13569" width="17.85546875" style="10" customWidth="1"/>
    <col min="13570" max="13570" width="17.28515625" style="10" customWidth="1"/>
    <col min="13571" max="13602" width="12.7109375" style="10" customWidth="1"/>
    <col min="13603" max="13763" width="11.42578125" style="10"/>
    <col min="13764" max="13764" width="25.7109375" style="10" customWidth="1"/>
    <col min="13765" max="13767" width="12.7109375" style="10" customWidth="1"/>
    <col min="13768" max="13769" width="11.42578125" style="10" customWidth="1"/>
    <col min="13770" max="13770" width="12.7109375" style="10" customWidth="1"/>
    <col min="13771" max="13775" width="11.42578125" style="10" customWidth="1"/>
    <col min="13776" max="13778" width="12.7109375" style="10" customWidth="1"/>
    <col min="13779" max="13779" width="17.140625" style="10" customWidth="1"/>
    <col min="13780" max="13782" width="12.7109375" style="10" customWidth="1"/>
    <col min="13783" max="13784" width="11.42578125" style="10" customWidth="1"/>
    <col min="13785" max="13785" width="12.7109375" style="10" customWidth="1"/>
    <col min="13786" max="13786" width="11.42578125" style="10" customWidth="1"/>
    <col min="13787" max="13791" width="12.7109375" style="10" customWidth="1"/>
    <col min="13792" max="13792" width="11.42578125" style="10" customWidth="1"/>
    <col min="13793" max="13800" width="12.7109375" style="10" customWidth="1"/>
    <col min="13801" max="13802" width="11.42578125" style="10" customWidth="1"/>
    <col min="13803" max="13812" width="12.7109375" style="10" customWidth="1"/>
    <col min="13813" max="13814" width="11.42578125" style="10" customWidth="1"/>
    <col min="13815" max="13823" width="12.7109375" style="10" customWidth="1"/>
    <col min="13824" max="13824" width="14.85546875" style="10" customWidth="1"/>
    <col min="13825" max="13825" width="17.85546875" style="10" customWidth="1"/>
    <col min="13826" max="13826" width="17.28515625" style="10" customWidth="1"/>
    <col min="13827" max="13858" width="12.7109375" style="10" customWidth="1"/>
    <col min="13859" max="14019" width="11.42578125" style="10"/>
    <col min="14020" max="14020" width="25.7109375" style="10" customWidth="1"/>
    <col min="14021" max="14023" width="12.7109375" style="10" customWidth="1"/>
    <col min="14024" max="14025" width="11.42578125" style="10" customWidth="1"/>
    <col min="14026" max="14026" width="12.7109375" style="10" customWidth="1"/>
    <col min="14027" max="14031" width="11.42578125" style="10" customWidth="1"/>
    <col min="14032" max="14034" width="12.7109375" style="10" customWidth="1"/>
    <col min="14035" max="14035" width="17.140625" style="10" customWidth="1"/>
    <col min="14036" max="14038" width="12.7109375" style="10" customWidth="1"/>
    <col min="14039" max="14040" width="11.42578125" style="10" customWidth="1"/>
    <col min="14041" max="14041" width="12.7109375" style="10" customWidth="1"/>
    <col min="14042" max="14042" width="11.42578125" style="10" customWidth="1"/>
    <col min="14043" max="14047" width="12.7109375" style="10" customWidth="1"/>
    <col min="14048" max="14048" width="11.42578125" style="10" customWidth="1"/>
    <col min="14049" max="14056" width="12.7109375" style="10" customWidth="1"/>
    <col min="14057" max="14058" width="11.42578125" style="10" customWidth="1"/>
    <col min="14059" max="14068" width="12.7109375" style="10" customWidth="1"/>
    <col min="14069" max="14070" width="11.42578125" style="10" customWidth="1"/>
    <col min="14071" max="14079" width="12.7109375" style="10" customWidth="1"/>
    <col min="14080" max="14080" width="14.85546875" style="10" customWidth="1"/>
    <col min="14081" max="14081" width="17.85546875" style="10" customWidth="1"/>
    <col min="14082" max="14082" width="17.28515625" style="10" customWidth="1"/>
    <col min="14083" max="14114" width="12.7109375" style="10" customWidth="1"/>
    <col min="14115" max="14275" width="11.42578125" style="10"/>
    <col min="14276" max="14276" width="25.7109375" style="10" customWidth="1"/>
    <col min="14277" max="14279" width="12.7109375" style="10" customWidth="1"/>
    <col min="14280" max="14281" width="11.42578125" style="10" customWidth="1"/>
    <col min="14282" max="14282" width="12.7109375" style="10" customWidth="1"/>
    <col min="14283" max="14287" width="11.42578125" style="10" customWidth="1"/>
    <col min="14288" max="14290" width="12.7109375" style="10" customWidth="1"/>
    <col min="14291" max="14291" width="17.140625" style="10" customWidth="1"/>
    <col min="14292" max="14294" width="12.7109375" style="10" customWidth="1"/>
    <col min="14295" max="14296" width="11.42578125" style="10" customWidth="1"/>
    <col min="14297" max="14297" width="12.7109375" style="10" customWidth="1"/>
    <col min="14298" max="14298" width="11.42578125" style="10" customWidth="1"/>
    <col min="14299" max="14303" width="12.7109375" style="10" customWidth="1"/>
    <col min="14304" max="14304" width="11.42578125" style="10" customWidth="1"/>
    <col min="14305" max="14312" width="12.7109375" style="10" customWidth="1"/>
    <col min="14313" max="14314" width="11.42578125" style="10" customWidth="1"/>
    <col min="14315" max="14324" width="12.7109375" style="10" customWidth="1"/>
    <col min="14325" max="14326" width="11.42578125" style="10" customWidth="1"/>
    <col min="14327" max="14335" width="12.7109375" style="10" customWidth="1"/>
    <col min="14336" max="14336" width="14.85546875" style="10" customWidth="1"/>
    <col min="14337" max="14337" width="17.85546875" style="10" customWidth="1"/>
    <col min="14338" max="14338" width="17.28515625" style="10" customWidth="1"/>
    <col min="14339" max="14370" width="12.7109375" style="10" customWidth="1"/>
    <col min="14371" max="14531" width="11.42578125" style="10"/>
    <col min="14532" max="14532" width="25.7109375" style="10" customWidth="1"/>
    <col min="14533" max="14535" width="12.7109375" style="10" customWidth="1"/>
    <col min="14536" max="14537" width="11.42578125" style="10" customWidth="1"/>
    <col min="14538" max="14538" width="12.7109375" style="10" customWidth="1"/>
    <col min="14539" max="14543" width="11.42578125" style="10" customWidth="1"/>
    <col min="14544" max="14546" width="12.7109375" style="10" customWidth="1"/>
    <col min="14547" max="14547" width="17.140625" style="10" customWidth="1"/>
    <col min="14548" max="14550" width="12.7109375" style="10" customWidth="1"/>
    <col min="14551" max="14552" width="11.42578125" style="10" customWidth="1"/>
    <col min="14553" max="14553" width="12.7109375" style="10" customWidth="1"/>
    <col min="14554" max="14554" width="11.42578125" style="10" customWidth="1"/>
    <col min="14555" max="14559" width="12.7109375" style="10" customWidth="1"/>
    <col min="14560" max="14560" width="11.42578125" style="10" customWidth="1"/>
    <col min="14561" max="14568" width="12.7109375" style="10" customWidth="1"/>
    <col min="14569" max="14570" width="11.42578125" style="10" customWidth="1"/>
    <col min="14571" max="14580" width="12.7109375" style="10" customWidth="1"/>
    <col min="14581" max="14582" width="11.42578125" style="10" customWidth="1"/>
    <col min="14583" max="14591" width="12.7109375" style="10" customWidth="1"/>
    <col min="14592" max="14592" width="14.85546875" style="10" customWidth="1"/>
    <col min="14593" max="14593" width="17.85546875" style="10" customWidth="1"/>
    <col min="14594" max="14594" width="17.28515625" style="10" customWidth="1"/>
    <col min="14595" max="14626" width="12.7109375" style="10" customWidth="1"/>
    <col min="14627" max="14787" width="11.42578125" style="10"/>
    <col min="14788" max="14788" width="25.7109375" style="10" customWidth="1"/>
    <col min="14789" max="14791" width="12.7109375" style="10" customWidth="1"/>
    <col min="14792" max="14793" width="11.42578125" style="10" customWidth="1"/>
    <col min="14794" max="14794" width="12.7109375" style="10" customWidth="1"/>
    <col min="14795" max="14799" width="11.42578125" style="10" customWidth="1"/>
    <col min="14800" max="14802" width="12.7109375" style="10" customWidth="1"/>
    <col min="14803" max="14803" width="17.140625" style="10" customWidth="1"/>
    <col min="14804" max="14806" width="12.7109375" style="10" customWidth="1"/>
    <col min="14807" max="14808" width="11.42578125" style="10" customWidth="1"/>
    <col min="14809" max="14809" width="12.7109375" style="10" customWidth="1"/>
    <col min="14810" max="14810" width="11.42578125" style="10" customWidth="1"/>
    <col min="14811" max="14815" width="12.7109375" style="10" customWidth="1"/>
    <col min="14816" max="14816" width="11.42578125" style="10" customWidth="1"/>
    <col min="14817" max="14824" width="12.7109375" style="10" customWidth="1"/>
    <col min="14825" max="14826" width="11.42578125" style="10" customWidth="1"/>
    <col min="14827" max="14836" width="12.7109375" style="10" customWidth="1"/>
    <col min="14837" max="14838" width="11.42578125" style="10" customWidth="1"/>
    <col min="14839" max="14847" width="12.7109375" style="10" customWidth="1"/>
    <col min="14848" max="14848" width="14.85546875" style="10" customWidth="1"/>
    <col min="14849" max="14849" width="17.85546875" style="10" customWidth="1"/>
    <col min="14850" max="14850" width="17.28515625" style="10" customWidth="1"/>
    <col min="14851" max="14882" width="12.7109375" style="10" customWidth="1"/>
    <col min="14883" max="15043" width="11.42578125" style="10"/>
    <col min="15044" max="15044" width="25.7109375" style="10" customWidth="1"/>
    <col min="15045" max="15047" width="12.7109375" style="10" customWidth="1"/>
    <col min="15048" max="15049" width="11.42578125" style="10" customWidth="1"/>
    <col min="15050" max="15050" width="12.7109375" style="10" customWidth="1"/>
    <col min="15051" max="15055" width="11.42578125" style="10" customWidth="1"/>
    <col min="15056" max="15058" width="12.7109375" style="10" customWidth="1"/>
    <col min="15059" max="15059" width="17.140625" style="10" customWidth="1"/>
    <col min="15060" max="15062" width="12.7109375" style="10" customWidth="1"/>
    <col min="15063" max="15064" width="11.42578125" style="10" customWidth="1"/>
    <col min="15065" max="15065" width="12.7109375" style="10" customWidth="1"/>
    <col min="15066" max="15066" width="11.42578125" style="10" customWidth="1"/>
    <col min="15067" max="15071" width="12.7109375" style="10" customWidth="1"/>
    <col min="15072" max="15072" width="11.42578125" style="10" customWidth="1"/>
    <col min="15073" max="15080" width="12.7109375" style="10" customWidth="1"/>
    <col min="15081" max="15082" width="11.42578125" style="10" customWidth="1"/>
    <col min="15083" max="15092" width="12.7109375" style="10" customWidth="1"/>
    <col min="15093" max="15094" width="11.42578125" style="10" customWidth="1"/>
    <col min="15095" max="15103" width="12.7109375" style="10" customWidth="1"/>
    <col min="15104" max="15104" width="14.85546875" style="10" customWidth="1"/>
    <col min="15105" max="15105" width="17.85546875" style="10" customWidth="1"/>
    <col min="15106" max="15106" width="17.28515625" style="10" customWidth="1"/>
    <col min="15107" max="15138" width="12.7109375" style="10" customWidth="1"/>
    <col min="15139" max="15299" width="11.42578125" style="10"/>
    <col min="15300" max="15300" width="25.7109375" style="10" customWidth="1"/>
    <col min="15301" max="15303" width="12.7109375" style="10" customWidth="1"/>
    <col min="15304" max="15305" width="11.42578125" style="10" customWidth="1"/>
    <col min="15306" max="15306" width="12.7109375" style="10" customWidth="1"/>
    <col min="15307" max="15311" width="11.42578125" style="10" customWidth="1"/>
    <col min="15312" max="15314" width="12.7109375" style="10" customWidth="1"/>
    <col min="15315" max="15315" width="17.140625" style="10" customWidth="1"/>
    <col min="15316" max="15318" width="12.7109375" style="10" customWidth="1"/>
    <col min="15319" max="15320" width="11.42578125" style="10" customWidth="1"/>
    <col min="15321" max="15321" width="12.7109375" style="10" customWidth="1"/>
    <col min="15322" max="15322" width="11.42578125" style="10" customWidth="1"/>
    <col min="15323" max="15327" width="12.7109375" style="10" customWidth="1"/>
    <col min="15328" max="15328" width="11.42578125" style="10" customWidth="1"/>
    <col min="15329" max="15336" width="12.7109375" style="10" customWidth="1"/>
    <col min="15337" max="15338" width="11.42578125" style="10" customWidth="1"/>
    <col min="15339" max="15348" width="12.7109375" style="10" customWidth="1"/>
    <col min="15349" max="15350" width="11.42578125" style="10" customWidth="1"/>
    <col min="15351" max="15359" width="12.7109375" style="10" customWidth="1"/>
    <col min="15360" max="15360" width="14.85546875" style="10" customWidth="1"/>
    <col min="15361" max="15361" width="17.85546875" style="10" customWidth="1"/>
    <col min="15362" max="15362" width="17.28515625" style="10" customWidth="1"/>
    <col min="15363" max="15394" width="12.7109375" style="10" customWidth="1"/>
    <col min="15395" max="15555" width="11.42578125" style="10"/>
    <col min="15556" max="15556" width="25.7109375" style="10" customWidth="1"/>
    <col min="15557" max="15559" width="12.7109375" style="10" customWidth="1"/>
    <col min="15560" max="15561" width="11.42578125" style="10" customWidth="1"/>
    <col min="15562" max="15562" width="12.7109375" style="10" customWidth="1"/>
    <col min="15563" max="15567" width="11.42578125" style="10" customWidth="1"/>
    <col min="15568" max="15570" width="12.7109375" style="10" customWidth="1"/>
    <col min="15571" max="15571" width="17.140625" style="10" customWidth="1"/>
    <col min="15572" max="15574" width="12.7109375" style="10" customWidth="1"/>
    <col min="15575" max="15576" width="11.42578125" style="10" customWidth="1"/>
    <col min="15577" max="15577" width="12.7109375" style="10" customWidth="1"/>
    <col min="15578" max="15578" width="11.42578125" style="10" customWidth="1"/>
    <col min="15579" max="15583" width="12.7109375" style="10" customWidth="1"/>
    <col min="15584" max="15584" width="11.42578125" style="10" customWidth="1"/>
    <col min="15585" max="15592" width="12.7109375" style="10" customWidth="1"/>
    <col min="15593" max="15594" width="11.42578125" style="10" customWidth="1"/>
    <col min="15595" max="15604" width="12.7109375" style="10" customWidth="1"/>
    <col min="15605" max="15606" width="11.42578125" style="10" customWidth="1"/>
    <col min="15607" max="15615" width="12.7109375" style="10" customWidth="1"/>
    <col min="15616" max="15616" width="14.85546875" style="10" customWidth="1"/>
    <col min="15617" max="15617" width="17.85546875" style="10" customWidth="1"/>
    <col min="15618" max="15618" width="17.28515625" style="10" customWidth="1"/>
    <col min="15619" max="15650" width="12.7109375" style="10" customWidth="1"/>
    <col min="15651" max="15811" width="11.42578125" style="10"/>
    <col min="15812" max="15812" width="25.7109375" style="10" customWidth="1"/>
    <col min="15813" max="15815" width="12.7109375" style="10" customWidth="1"/>
    <col min="15816" max="15817" width="11.42578125" style="10" customWidth="1"/>
    <col min="15818" max="15818" width="12.7109375" style="10" customWidth="1"/>
    <col min="15819" max="15823" width="11.42578125" style="10" customWidth="1"/>
    <col min="15824" max="15826" width="12.7109375" style="10" customWidth="1"/>
    <col min="15827" max="15827" width="17.140625" style="10" customWidth="1"/>
    <col min="15828" max="15830" width="12.7109375" style="10" customWidth="1"/>
    <col min="15831" max="15832" width="11.42578125" style="10" customWidth="1"/>
    <col min="15833" max="15833" width="12.7109375" style="10" customWidth="1"/>
    <col min="15834" max="15834" width="11.42578125" style="10" customWidth="1"/>
    <col min="15835" max="15839" width="12.7109375" style="10" customWidth="1"/>
    <col min="15840" max="15840" width="11.42578125" style="10" customWidth="1"/>
    <col min="15841" max="15848" width="12.7109375" style="10" customWidth="1"/>
    <col min="15849" max="15850" width="11.42578125" style="10" customWidth="1"/>
    <col min="15851" max="15860" width="12.7109375" style="10" customWidth="1"/>
    <col min="15861" max="15862" width="11.42578125" style="10" customWidth="1"/>
    <col min="15863" max="15871" width="12.7109375" style="10" customWidth="1"/>
    <col min="15872" max="15872" width="14.85546875" style="10" customWidth="1"/>
    <col min="15873" max="15873" width="17.85546875" style="10" customWidth="1"/>
    <col min="15874" max="15874" width="17.28515625" style="10" customWidth="1"/>
    <col min="15875" max="15906" width="12.7109375" style="10" customWidth="1"/>
    <col min="15907" max="16384" width="11.42578125" style="10"/>
  </cols>
  <sheetData>
    <row r="3" spans="1:54" ht="15.75">
      <c r="A3" s="27" t="s">
        <v>315</v>
      </c>
    </row>
    <row r="4" spans="1:54" ht="16.5" customHeight="1" thickBot="1">
      <c r="A4" s="26"/>
    </row>
    <row r="5" spans="1:54" ht="81" customHeight="1" thickBot="1">
      <c r="A5" s="26"/>
      <c r="B5" s="614" t="s">
        <v>285</v>
      </c>
      <c r="C5" s="615"/>
      <c r="D5" s="616"/>
      <c r="E5" s="620" t="s">
        <v>307</v>
      </c>
      <c r="F5" s="621"/>
      <c r="G5" s="622"/>
      <c r="H5" s="626" t="s">
        <v>308</v>
      </c>
      <c r="I5" s="627"/>
      <c r="J5" s="628"/>
      <c r="L5" s="630" t="s">
        <v>299</v>
      </c>
      <c r="N5" s="635" t="s">
        <v>30</v>
      </c>
      <c r="O5" s="636"/>
      <c r="P5" s="636"/>
      <c r="Q5" s="636"/>
      <c r="R5" s="636"/>
      <c r="S5" s="636"/>
      <c r="T5" s="636"/>
      <c r="U5" s="636"/>
      <c r="V5" s="636"/>
      <c r="W5" s="636"/>
    </row>
    <row r="6" spans="1:54" s="12" customFormat="1" ht="63" customHeight="1" thickBot="1">
      <c r="A6" s="28"/>
      <c r="B6" s="617"/>
      <c r="C6" s="618"/>
      <c r="D6" s="619"/>
      <c r="E6" s="623"/>
      <c r="F6" s="624"/>
      <c r="G6" s="625"/>
      <c r="H6" s="629"/>
      <c r="I6" s="624"/>
      <c r="J6" s="625"/>
      <c r="L6" s="631"/>
      <c r="N6" s="632" t="s">
        <v>5</v>
      </c>
      <c r="O6" s="633"/>
      <c r="P6" s="633"/>
      <c r="Q6" s="633"/>
      <c r="R6" s="634"/>
      <c r="S6" s="632" t="s">
        <v>6</v>
      </c>
      <c r="T6" s="633"/>
      <c r="U6" s="633"/>
      <c r="V6" s="633"/>
      <c r="W6" s="634"/>
    </row>
    <row r="7" spans="1:54" s="14" customFormat="1" ht="77.25" customHeight="1" thickBot="1">
      <c r="A7" s="484" t="s">
        <v>1</v>
      </c>
      <c r="B7" s="4" t="s">
        <v>2</v>
      </c>
      <c r="C7" s="6" t="s">
        <v>3</v>
      </c>
      <c r="D7" s="5" t="s">
        <v>4</v>
      </c>
      <c r="E7" s="4" t="s">
        <v>2</v>
      </c>
      <c r="F7" s="6" t="s">
        <v>3</v>
      </c>
      <c r="G7" s="5" t="s">
        <v>4</v>
      </c>
      <c r="H7" s="4" t="s">
        <v>2</v>
      </c>
      <c r="I7" s="6" t="s">
        <v>3</v>
      </c>
      <c r="J7" s="5" t="s">
        <v>4</v>
      </c>
      <c r="L7" s="264" t="s">
        <v>3</v>
      </c>
      <c r="N7" s="4" t="s">
        <v>152</v>
      </c>
      <c r="O7" s="6" t="s">
        <v>153</v>
      </c>
      <c r="P7" s="6" t="s">
        <v>24</v>
      </c>
      <c r="Q7" s="174" t="s">
        <v>154</v>
      </c>
      <c r="R7" s="174" t="s">
        <v>280</v>
      </c>
      <c r="S7" s="4" t="s">
        <v>152</v>
      </c>
      <c r="T7" s="6" t="s">
        <v>153</v>
      </c>
      <c r="U7" s="6" t="s">
        <v>24</v>
      </c>
      <c r="V7" s="174" t="s">
        <v>154</v>
      </c>
      <c r="W7" s="174" t="s">
        <v>280</v>
      </c>
    </row>
    <row r="8" spans="1:54" s="12" customFormat="1" ht="30" customHeight="1">
      <c r="A8" s="485">
        <v>43891</v>
      </c>
      <c r="B8" s="525">
        <v>1070</v>
      </c>
      <c r="C8" s="527">
        <v>1359</v>
      </c>
      <c r="D8" s="44"/>
      <c r="E8" s="525">
        <f>(B8-H8)</f>
        <v>1025.4454432580085</v>
      </c>
      <c r="F8" s="527"/>
      <c r="G8" s="44">
        <f t="shared" ref="G8:G37" si="0">F8/E8-1</f>
        <v>-1</v>
      </c>
      <c r="H8" s="525">
        <v>44.554556741991561</v>
      </c>
      <c r="I8" s="16"/>
      <c r="J8" s="44">
        <f t="shared" ref="J8:J37" si="1">I8/H8-1</f>
        <v>-1</v>
      </c>
      <c r="L8" s="493">
        <v>1236</v>
      </c>
      <c r="N8" s="15">
        <v>3.0686984258834</v>
      </c>
      <c r="O8" s="16">
        <v>1</v>
      </c>
      <c r="P8" s="16">
        <f t="shared" ref="P8:P38" si="2">+O8/N8*1-1</f>
        <v>-0.67412894288818048</v>
      </c>
      <c r="Q8" s="175">
        <v>1</v>
      </c>
      <c r="R8" s="175">
        <v>1</v>
      </c>
      <c r="S8" s="525">
        <v>95.61902947760899</v>
      </c>
      <c r="T8" s="16">
        <v>82</v>
      </c>
      <c r="U8" s="16">
        <f t="shared" ref="U8:U38" si="3">+T8/S8*1-1</f>
        <v>-0.14243011618098622</v>
      </c>
      <c r="V8" s="175">
        <v>74</v>
      </c>
      <c r="W8" s="175">
        <v>82</v>
      </c>
      <c r="X8" s="355"/>
    </row>
    <row r="9" spans="1:54" s="12" customFormat="1" ht="30" customHeight="1">
      <c r="A9" s="485">
        <v>43892</v>
      </c>
      <c r="B9" s="523">
        <v>4787</v>
      </c>
      <c r="C9" s="526">
        <v>4633</v>
      </c>
      <c r="D9" s="43">
        <f t="shared" ref="D9:D38" si="4">C9/B9-1</f>
        <v>-3.2170461667014871E-2</v>
      </c>
      <c r="E9" s="523">
        <f t="shared" ref="E9:E37" si="5">(B9-H9)</f>
        <v>4744.0884529426376</v>
      </c>
      <c r="F9" s="19"/>
      <c r="G9" s="43">
        <f t="shared" si="0"/>
        <v>-1</v>
      </c>
      <c r="H9" s="523">
        <v>42.911547057362803</v>
      </c>
      <c r="I9" s="19"/>
      <c r="J9" s="43">
        <f t="shared" si="1"/>
        <v>-1</v>
      </c>
      <c r="L9" s="45">
        <v>4251</v>
      </c>
      <c r="N9" s="18">
        <v>423.09451854301898</v>
      </c>
      <c r="O9" s="19">
        <v>316</v>
      </c>
      <c r="P9" s="40">
        <f t="shared" si="2"/>
        <v>-0.25312197121298774</v>
      </c>
      <c r="Q9" s="175">
        <v>262</v>
      </c>
      <c r="R9" s="175">
        <v>294</v>
      </c>
      <c r="S9" s="523">
        <v>554.33199687537501</v>
      </c>
      <c r="T9" s="526">
        <v>454</v>
      </c>
      <c r="U9" s="40">
        <f t="shared" si="3"/>
        <v>-0.18099622147182615</v>
      </c>
      <c r="V9" s="175">
        <v>337</v>
      </c>
      <c r="W9" s="175">
        <v>393</v>
      </c>
      <c r="X9" s="42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s="12" customFormat="1" ht="30" customHeight="1">
      <c r="A10" s="485">
        <v>43893</v>
      </c>
      <c r="B10" s="523">
        <v>4598</v>
      </c>
      <c r="C10" s="526">
        <v>4238</v>
      </c>
      <c r="D10" s="43">
        <f t="shared" si="4"/>
        <v>-7.8294910830795983E-2</v>
      </c>
      <c r="E10" s="523">
        <f>(B10-H10)</f>
        <v>4564.7048919791405</v>
      </c>
      <c r="F10" s="19"/>
      <c r="G10" s="43">
        <f t="shared" si="0"/>
        <v>-1</v>
      </c>
      <c r="H10" s="523">
        <v>33.295108020859203</v>
      </c>
      <c r="I10" s="19"/>
      <c r="J10" s="43">
        <f t="shared" si="1"/>
        <v>-1</v>
      </c>
      <c r="L10" s="45">
        <v>4025</v>
      </c>
      <c r="N10" s="18">
        <v>430.63218961484802</v>
      </c>
      <c r="O10" s="19">
        <v>405</v>
      </c>
      <c r="P10" s="40">
        <f t="shared" si="2"/>
        <v>-5.9522233202708663E-2</v>
      </c>
      <c r="Q10" s="175">
        <v>340</v>
      </c>
      <c r="R10" s="175">
        <v>368</v>
      </c>
      <c r="S10" s="523">
        <v>515.82944256496398</v>
      </c>
      <c r="T10" s="526">
        <v>409</v>
      </c>
      <c r="U10" s="40">
        <f t="shared" si="3"/>
        <v>-0.20710225851737762</v>
      </c>
      <c r="V10" s="175">
        <v>320</v>
      </c>
      <c r="W10" s="175">
        <v>349</v>
      </c>
      <c r="X10" s="42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s="12" customFormat="1" ht="30" customHeight="1">
      <c r="A11" s="485">
        <v>43894</v>
      </c>
      <c r="B11" s="523">
        <v>4212</v>
      </c>
      <c r="C11" s="526">
        <v>4094</v>
      </c>
      <c r="D11" s="43">
        <f t="shared" si="4"/>
        <v>-2.8015194681861311E-2</v>
      </c>
      <c r="E11" s="523">
        <f t="shared" si="5"/>
        <v>4183.4889495902653</v>
      </c>
      <c r="F11" s="19"/>
      <c r="G11" s="43">
        <f t="shared" si="0"/>
        <v>-1</v>
      </c>
      <c r="H11" s="523">
        <v>28.511050409734292</v>
      </c>
      <c r="I11" s="19"/>
      <c r="J11" s="43">
        <f t="shared" si="1"/>
        <v>-1</v>
      </c>
      <c r="L11" s="45">
        <v>3882</v>
      </c>
      <c r="N11" s="18">
        <v>657.91829504607995</v>
      </c>
      <c r="O11" s="19">
        <v>452</v>
      </c>
      <c r="P11" s="40">
        <f t="shared" si="2"/>
        <v>-0.3129846009703342</v>
      </c>
      <c r="Q11" s="175">
        <v>385</v>
      </c>
      <c r="R11" s="175">
        <v>423</v>
      </c>
      <c r="S11" s="523">
        <v>408.07337692256499</v>
      </c>
      <c r="T11" s="526">
        <v>352</v>
      </c>
      <c r="U11" s="40">
        <f t="shared" si="3"/>
        <v>-0.13741003479676972</v>
      </c>
      <c r="V11" s="175">
        <v>257</v>
      </c>
      <c r="W11" s="175">
        <v>295</v>
      </c>
      <c r="X11" s="429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s="12" customFormat="1" ht="30" customHeight="1">
      <c r="A12" s="485">
        <v>43895</v>
      </c>
      <c r="B12" s="523">
        <v>3602</v>
      </c>
      <c r="C12" s="526">
        <v>3775</v>
      </c>
      <c r="D12" s="43">
        <f t="shared" si="4"/>
        <v>4.8028872848417503E-2</v>
      </c>
      <c r="E12" s="523">
        <f t="shared" si="5"/>
        <v>3593.1567419915568</v>
      </c>
      <c r="F12" s="19"/>
      <c r="G12" s="43">
        <f t="shared" si="0"/>
        <v>-1</v>
      </c>
      <c r="H12" s="523">
        <v>8.8432580084430086</v>
      </c>
      <c r="I12" s="19"/>
      <c r="J12" s="43">
        <f t="shared" si="1"/>
        <v>-1</v>
      </c>
      <c r="L12" s="45">
        <v>3514</v>
      </c>
      <c r="N12" s="18">
        <v>505.11047397138401</v>
      </c>
      <c r="O12" s="19">
        <v>393</v>
      </c>
      <c r="P12" s="40">
        <f t="shared" si="2"/>
        <v>-0.22195238417830832</v>
      </c>
      <c r="Q12" s="175">
        <v>329</v>
      </c>
      <c r="R12" s="175">
        <v>369</v>
      </c>
      <c r="S12" s="523">
        <v>465.48182635536398</v>
      </c>
      <c r="T12" s="526">
        <v>386</v>
      </c>
      <c r="U12" s="40">
        <f t="shared" si="3"/>
        <v>-0.17075172832781005</v>
      </c>
      <c r="V12" s="175">
        <v>289</v>
      </c>
      <c r="W12" s="175">
        <v>339</v>
      </c>
      <c r="X12" s="429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s="12" customFormat="1" ht="30" customHeight="1">
      <c r="A13" s="485">
        <v>43896</v>
      </c>
      <c r="B13" s="523">
        <v>3144</v>
      </c>
      <c r="C13" s="526">
        <v>3319</v>
      </c>
      <c r="D13" s="43">
        <f t="shared" si="4"/>
        <v>5.5661577608142387E-2</v>
      </c>
      <c r="E13" s="523">
        <f t="shared" si="5"/>
        <v>3137.7662279612614</v>
      </c>
      <c r="F13" s="19"/>
      <c r="G13" s="43">
        <f t="shared" si="0"/>
        <v>-1</v>
      </c>
      <c r="H13" s="523">
        <v>6.2337720387385156</v>
      </c>
      <c r="I13" s="19"/>
      <c r="J13" s="43">
        <f t="shared" si="1"/>
        <v>-1</v>
      </c>
      <c r="L13" s="45">
        <v>3177</v>
      </c>
      <c r="N13" s="18">
        <v>532.96921146017098</v>
      </c>
      <c r="O13" s="19">
        <v>425</v>
      </c>
      <c r="P13" s="40">
        <f t="shared" si="2"/>
        <v>-0.20258057902513482</v>
      </c>
      <c r="Q13" s="175">
        <v>367</v>
      </c>
      <c r="R13" s="175">
        <v>404</v>
      </c>
      <c r="S13" s="523">
        <v>351.613813620477</v>
      </c>
      <c r="T13" s="526">
        <v>298</v>
      </c>
      <c r="U13" s="40">
        <f t="shared" si="3"/>
        <v>-0.15247925861737155</v>
      </c>
      <c r="V13" s="175">
        <v>240</v>
      </c>
      <c r="W13" s="175">
        <v>263</v>
      </c>
      <c r="X13" s="429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s="12" customFormat="1" ht="30" customHeight="1">
      <c r="A14" s="485">
        <v>43897</v>
      </c>
      <c r="B14" s="525">
        <v>1719</v>
      </c>
      <c r="C14" s="527">
        <v>1600</v>
      </c>
      <c r="D14" s="44">
        <f t="shared" si="4"/>
        <v>-6.9226294357184415E-2</v>
      </c>
      <c r="E14" s="525">
        <f t="shared" si="5"/>
        <v>1668.5499379190464</v>
      </c>
      <c r="F14" s="527"/>
      <c r="G14" s="44">
        <f t="shared" si="0"/>
        <v>-1</v>
      </c>
      <c r="H14" s="525">
        <v>50.450062080953565</v>
      </c>
      <c r="I14" s="16"/>
      <c r="J14" s="44">
        <f t="shared" si="1"/>
        <v>-1</v>
      </c>
      <c r="L14" s="493">
        <v>1543</v>
      </c>
      <c r="N14" s="15">
        <v>21.582038277922699</v>
      </c>
      <c r="O14" s="16">
        <v>14</v>
      </c>
      <c r="P14" s="16">
        <f t="shared" si="2"/>
        <v>-0.35131242843168942</v>
      </c>
      <c r="Q14" s="175">
        <v>14</v>
      </c>
      <c r="R14" s="175">
        <v>14</v>
      </c>
      <c r="S14" s="525">
        <v>121.94102176199991</v>
      </c>
      <c r="T14" s="16">
        <v>122</v>
      </c>
      <c r="U14" s="16">
        <f t="shared" si="3"/>
        <v>4.8366199616745043E-4</v>
      </c>
      <c r="V14" s="175">
        <v>106</v>
      </c>
      <c r="W14" s="175">
        <v>122</v>
      </c>
      <c r="X14" s="355"/>
    </row>
    <row r="15" spans="1:54" s="12" customFormat="1" ht="30" customHeight="1">
      <c r="A15" s="485">
        <v>43898</v>
      </c>
      <c r="B15" s="525">
        <v>1092</v>
      </c>
      <c r="C15" s="527">
        <v>908</v>
      </c>
      <c r="D15" s="44">
        <f t="shared" si="4"/>
        <v>-0.16849816849816845</v>
      </c>
      <c r="E15" s="525">
        <f t="shared" si="5"/>
        <v>1043.2412714179291</v>
      </c>
      <c r="F15" s="527"/>
      <c r="G15" s="44">
        <f t="shared" si="0"/>
        <v>-1</v>
      </c>
      <c r="H15" s="525">
        <v>48.758728582071022</v>
      </c>
      <c r="I15" s="16"/>
      <c r="J15" s="44">
        <f t="shared" si="1"/>
        <v>-1</v>
      </c>
      <c r="L15" s="493">
        <v>864</v>
      </c>
      <c r="N15" s="15">
        <v>0.85056200132171</v>
      </c>
      <c r="O15" s="16">
        <v>2</v>
      </c>
      <c r="P15" s="16">
        <f t="shared" si="2"/>
        <v>1.3513864913929248</v>
      </c>
      <c r="Q15" s="175">
        <v>2</v>
      </c>
      <c r="R15" s="175">
        <v>2</v>
      </c>
      <c r="S15" s="525">
        <v>67.978798735176596</v>
      </c>
      <c r="T15" s="16">
        <v>73</v>
      </c>
      <c r="U15" s="16">
        <f t="shared" si="3"/>
        <v>7.3864224703122261E-2</v>
      </c>
      <c r="V15" s="175">
        <v>66</v>
      </c>
      <c r="W15" s="175">
        <v>73</v>
      </c>
      <c r="X15" s="355"/>
    </row>
    <row r="16" spans="1:54" s="12" customFormat="1" ht="30" customHeight="1">
      <c r="A16" s="485">
        <v>43899</v>
      </c>
      <c r="B16" s="523">
        <v>4928</v>
      </c>
      <c r="C16" s="526">
        <v>3936</v>
      </c>
      <c r="D16" s="43">
        <f t="shared" si="4"/>
        <v>-0.20129870129870131</v>
      </c>
      <c r="E16" s="523">
        <f t="shared" si="5"/>
        <v>4884.411919543084</v>
      </c>
      <c r="F16" s="19"/>
      <c r="G16" s="43">
        <f t="shared" si="0"/>
        <v>-1</v>
      </c>
      <c r="H16" s="523">
        <v>43.588080456915819</v>
      </c>
      <c r="I16" s="19"/>
      <c r="J16" s="43">
        <f t="shared" si="1"/>
        <v>-1</v>
      </c>
      <c r="L16" s="45">
        <v>3806</v>
      </c>
      <c r="N16" s="18">
        <v>391.79534209009103</v>
      </c>
      <c r="O16" s="19">
        <v>390</v>
      </c>
      <c r="P16" s="40">
        <f t="shared" si="2"/>
        <v>-4.5823466928256451E-3</v>
      </c>
      <c r="Q16" s="175">
        <v>318</v>
      </c>
      <c r="R16" s="175">
        <v>360</v>
      </c>
      <c r="S16" s="523">
        <v>478.612001711066</v>
      </c>
      <c r="T16" s="526">
        <v>346</v>
      </c>
      <c r="U16" s="40">
        <f t="shared" si="3"/>
        <v>-0.27707621463099608</v>
      </c>
      <c r="V16" s="175">
        <v>278</v>
      </c>
      <c r="W16" s="175">
        <v>300</v>
      </c>
      <c r="X16" s="429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s="12" customFormat="1" ht="30" customHeight="1">
      <c r="A17" s="485">
        <v>43900</v>
      </c>
      <c r="B17" s="523">
        <v>4733</v>
      </c>
      <c r="C17" s="526">
        <v>3809</v>
      </c>
      <c r="D17" s="43">
        <f t="shared" si="4"/>
        <v>-0.19522501584618634</v>
      </c>
      <c r="E17" s="523">
        <f t="shared" si="5"/>
        <v>4694.8241867395081</v>
      </c>
      <c r="F17" s="19"/>
      <c r="G17" s="43">
        <f t="shared" si="0"/>
        <v>-1</v>
      </c>
      <c r="H17" s="523">
        <v>38.17581326049168</v>
      </c>
      <c r="I17" s="19"/>
      <c r="J17" s="43">
        <f t="shared" si="1"/>
        <v>-1</v>
      </c>
      <c r="L17" s="45">
        <v>3664</v>
      </c>
      <c r="N17" s="18">
        <v>445.88738716837503</v>
      </c>
      <c r="O17" s="19">
        <v>476</v>
      </c>
      <c r="P17" s="40">
        <f t="shared" si="2"/>
        <v>6.7534121166459293E-2</v>
      </c>
      <c r="Q17" s="175">
        <v>392</v>
      </c>
      <c r="R17" s="175">
        <v>434</v>
      </c>
      <c r="S17" s="523">
        <v>468.40743421332502</v>
      </c>
      <c r="T17" s="526">
        <v>353</v>
      </c>
      <c r="U17" s="40">
        <f t="shared" si="3"/>
        <v>-0.24638258444199979</v>
      </c>
      <c r="V17" s="175">
        <v>271</v>
      </c>
      <c r="W17" s="175">
        <v>308</v>
      </c>
      <c r="X17" s="42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s="12" customFormat="1" ht="30" customHeight="1">
      <c r="A18" s="485">
        <v>43901</v>
      </c>
      <c r="B18" s="523">
        <v>4336</v>
      </c>
      <c r="C18" s="526">
        <v>3722</v>
      </c>
      <c r="D18" s="43">
        <f t="shared" si="4"/>
        <v>-0.14160516605166051</v>
      </c>
      <c r="E18" s="523">
        <f t="shared" si="5"/>
        <v>4303.8163397069775</v>
      </c>
      <c r="F18" s="19"/>
      <c r="G18" s="43">
        <f t="shared" si="0"/>
        <v>-1</v>
      </c>
      <c r="H18" s="523">
        <v>32.183660293022101</v>
      </c>
      <c r="I18" s="19"/>
      <c r="J18" s="43">
        <f t="shared" si="1"/>
        <v>-1</v>
      </c>
      <c r="L18" s="45">
        <v>3586</v>
      </c>
      <c r="N18" s="18">
        <v>600.69377841463302</v>
      </c>
      <c r="O18" s="19">
        <v>518</v>
      </c>
      <c r="P18" s="40">
        <f t="shared" si="2"/>
        <v>-0.13766378375497845</v>
      </c>
      <c r="Q18" s="175">
        <v>431</v>
      </c>
      <c r="R18" s="175">
        <v>475</v>
      </c>
      <c r="S18" s="523">
        <v>397.21274176479596</v>
      </c>
      <c r="T18" s="526">
        <v>345</v>
      </c>
      <c r="U18" s="40">
        <f t="shared" si="3"/>
        <v>-0.13144780183238181</v>
      </c>
      <c r="V18" s="175">
        <v>246</v>
      </c>
      <c r="W18" s="175">
        <v>291</v>
      </c>
      <c r="X18" s="429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s="12" customFormat="1" ht="30" customHeight="1">
      <c r="A19" s="485">
        <v>43902</v>
      </c>
      <c r="B19" s="523">
        <v>3708</v>
      </c>
      <c r="C19" s="526">
        <v>3655</v>
      </c>
      <c r="D19" s="43">
        <f t="shared" si="4"/>
        <v>-1.4293419633225501E-2</v>
      </c>
      <c r="E19" s="523">
        <f t="shared" si="5"/>
        <v>3700.7031040476782</v>
      </c>
      <c r="F19" s="19"/>
      <c r="G19" s="43">
        <f t="shared" si="0"/>
        <v>-1</v>
      </c>
      <c r="H19" s="523">
        <v>7.2968959523218277</v>
      </c>
      <c r="I19" s="19"/>
      <c r="J19" s="43">
        <f t="shared" si="1"/>
        <v>-1</v>
      </c>
      <c r="L19" s="45">
        <v>3422</v>
      </c>
      <c r="N19" s="18">
        <v>479.20890638316098</v>
      </c>
      <c r="O19" s="19">
        <v>466</v>
      </c>
      <c r="P19" s="40">
        <f t="shared" si="2"/>
        <v>-2.7563983488653188E-2</v>
      </c>
      <c r="Q19" s="175">
        <v>384</v>
      </c>
      <c r="R19" s="175">
        <v>425</v>
      </c>
      <c r="S19" s="523">
        <v>467.83392685178603</v>
      </c>
      <c r="T19" s="526">
        <v>386</v>
      </c>
      <c r="U19" s="40">
        <f t="shared" si="3"/>
        <v>-0.17492088998862143</v>
      </c>
      <c r="V19" s="175">
        <v>278</v>
      </c>
      <c r="W19" s="175">
        <v>334</v>
      </c>
      <c r="X19" s="429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s="12" customFormat="1" ht="30" customHeight="1">
      <c r="A20" s="485">
        <v>43903</v>
      </c>
      <c r="B20" s="523">
        <v>3237</v>
      </c>
      <c r="C20" s="526">
        <v>3542</v>
      </c>
      <c r="D20" s="43">
        <f t="shared" si="4"/>
        <v>9.4223046030274871E-2</v>
      </c>
      <c r="E20" s="523">
        <f t="shared" si="5"/>
        <v>3230.6695803327539</v>
      </c>
      <c r="F20" s="19"/>
      <c r="G20" s="43">
        <f t="shared" si="0"/>
        <v>-1</v>
      </c>
      <c r="H20" s="523">
        <v>6.3304196672460886</v>
      </c>
      <c r="I20" s="19"/>
      <c r="J20" s="43">
        <f t="shared" si="1"/>
        <v>-1</v>
      </c>
      <c r="L20" s="45">
        <v>3247</v>
      </c>
      <c r="N20" s="18">
        <v>478.083723473725</v>
      </c>
      <c r="O20" s="19">
        <v>436</v>
      </c>
      <c r="P20" s="40">
        <f t="shared" si="2"/>
        <v>-8.8025844444038825E-2</v>
      </c>
      <c r="Q20" s="175">
        <v>358</v>
      </c>
      <c r="R20" s="175">
        <v>401</v>
      </c>
      <c r="S20" s="523">
        <v>341.00085935815099</v>
      </c>
      <c r="T20" s="526">
        <v>359</v>
      </c>
      <c r="U20" s="40">
        <f t="shared" si="3"/>
        <v>5.2783270622038581E-2</v>
      </c>
      <c r="V20" s="175">
        <v>251</v>
      </c>
      <c r="W20" s="175">
        <v>305</v>
      </c>
      <c r="X20" s="42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s="12" customFormat="1" ht="30" customHeight="1">
      <c r="A21" s="485">
        <v>43904</v>
      </c>
      <c r="B21" s="525">
        <v>1770</v>
      </c>
      <c r="C21" s="527">
        <v>2037</v>
      </c>
      <c r="D21" s="44">
        <f t="shared" si="4"/>
        <v>0.1508474576271186</v>
      </c>
      <c r="E21" s="525">
        <f t="shared" si="5"/>
        <v>1724.2373479016637</v>
      </c>
      <c r="F21" s="527"/>
      <c r="G21" s="44">
        <f t="shared" si="0"/>
        <v>-1</v>
      </c>
      <c r="H21" s="525">
        <v>45.762652098336233</v>
      </c>
      <c r="I21" s="16"/>
      <c r="J21" s="44">
        <f t="shared" si="1"/>
        <v>-1</v>
      </c>
      <c r="L21" s="493">
        <v>1929</v>
      </c>
      <c r="N21" s="15">
        <v>18.885339400500598</v>
      </c>
      <c r="O21" s="16">
        <v>8</v>
      </c>
      <c r="P21" s="16">
        <f t="shared" si="2"/>
        <v>-0.57639098613245243</v>
      </c>
      <c r="Q21" s="175">
        <v>5</v>
      </c>
      <c r="R21" s="175">
        <v>7</v>
      </c>
      <c r="S21" s="525">
        <v>167.194242622095</v>
      </c>
      <c r="T21" s="16">
        <v>175</v>
      </c>
      <c r="U21" s="16">
        <f t="shared" si="3"/>
        <v>4.6686759397260857E-2</v>
      </c>
      <c r="V21" s="175">
        <v>158</v>
      </c>
      <c r="W21" s="175">
        <v>175</v>
      </c>
      <c r="X21" s="355"/>
    </row>
    <row r="22" spans="1:54" s="12" customFormat="1" ht="30" customHeight="1">
      <c r="A22" s="485">
        <v>43905</v>
      </c>
      <c r="B22" s="525">
        <v>1124</v>
      </c>
      <c r="C22" s="527">
        <v>1454</v>
      </c>
      <c r="D22" s="44">
        <f t="shared" si="4"/>
        <v>0.29359430604982206</v>
      </c>
      <c r="E22" s="525">
        <f t="shared" si="5"/>
        <v>1079.4454432580085</v>
      </c>
      <c r="F22" s="527"/>
      <c r="G22" s="44">
        <f t="shared" si="0"/>
        <v>-1</v>
      </c>
      <c r="H22" s="525">
        <v>44.554556741991561</v>
      </c>
      <c r="I22" s="16"/>
      <c r="J22" s="44">
        <f t="shared" si="1"/>
        <v>-1</v>
      </c>
      <c r="L22" s="493">
        <v>1335</v>
      </c>
      <c r="N22" s="15">
        <v>1.0911815148535</v>
      </c>
      <c r="O22" s="16">
        <v>0</v>
      </c>
      <c r="P22" s="16">
        <f t="shared" si="2"/>
        <v>-1</v>
      </c>
      <c r="Q22" s="175">
        <v>0</v>
      </c>
      <c r="R22" s="175">
        <v>0</v>
      </c>
      <c r="S22" s="525">
        <v>77.821882149982002</v>
      </c>
      <c r="T22" s="16">
        <v>121</v>
      </c>
      <c r="U22" s="16">
        <f t="shared" si="3"/>
        <v>0.55483260822197922</v>
      </c>
      <c r="V22" s="175">
        <v>111</v>
      </c>
      <c r="W22" s="175">
        <v>121</v>
      </c>
      <c r="X22" s="355"/>
    </row>
    <row r="23" spans="1:54" s="12" customFormat="1" ht="30" customHeight="1">
      <c r="A23" s="485">
        <v>43906</v>
      </c>
      <c r="B23" s="523">
        <v>4693</v>
      </c>
      <c r="C23" s="526">
        <v>4456</v>
      </c>
      <c r="D23" s="43">
        <f t="shared" si="4"/>
        <v>-5.0500745791604462E-2</v>
      </c>
      <c r="E23" s="523">
        <f t="shared" si="5"/>
        <v>4650.6683387136827</v>
      </c>
      <c r="F23" s="19"/>
      <c r="G23" s="43">
        <f t="shared" si="0"/>
        <v>-1</v>
      </c>
      <c r="H23" s="523">
        <v>42.331661286317356</v>
      </c>
      <c r="I23" s="19"/>
      <c r="J23" s="43">
        <f t="shared" si="1"/>
        <v>-1</v>
      </c>
      <c r="L23" s="45">
        <v>4037</v>
      </c>
      <c r="N23" s="18">
        <v>362.96419502123098</v>
      </c>
      <c r="O23" s="19">
        <v>306</v>
      </c>
      <c r="P23" s="40">
        <f t="shared" si="2"/>
        <v>-0.15694163722650101</v>
      </c>
      <c r="Q23" s="175">
        <v>255</v>
      </c>
      <c r="R23" s="175">
        <v>285</v>
      </c>
      <c r="S23" s="523">
        <v>424.56878978985702</v>
      </c>
      <c r="T23" s="526">
        <v>484</v>
      </c>
      <c r="U23" s="40">
        <f t="shared" si="3"/>
        <v>0.13998016726467055</v>
      </c>
      <c r="V23" s="175">
        <v>361</v>
      </c>
      <c r="W23" s="175">
        <v>412</v>
      </c>
      <c r="X23" s="429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s="12" customFormat="1" ht="30" customHeight="1">
      <c r="A24" s="485">
        <v>43907</v>
      </c>
      <c r="B24" s="523">
        <v>4508</v>
      </c>
      <c r="C24" s="526">
        <v>4009</v>
      </c>
      <c r="D24" s="43">
        <f t="shared" si="4"/>
        <v>-0.11069210292812781</v>
      </c>
      <c r="E24" s="523">
        <f t="shared" si="5"/>
        <v>4469.9208343680157</v>
      </c>
      <c r="F24" s="19"/>
      <c r="G24" s="43">
        <f t="shared" si="0"/>
        <v>-1</v>
      </c>
      <c r="H24" s="523">
        <v>38.079165631984104</v>
      </c>
      <c r="I24" s="19"/>
      <c r="J24" s="43">
        <f t="shared" si="1"/>
        <v>-1</v>
      </c>
      <c r="L24" s="45">
        <v>3513</v>
      </c>
      <c r="N24" s="18">
        <v>413.57544169935795</v>
      </c>
      <c r="O24" s="19">
        <v>372</v>
      </c>
      <c r="P24" s="40">
        <f t="shared" si="2"/>
        <v>-0.10052686283432799</v>
      </c>
      <c r="Q24" s="175">
        <v>306</v>
      </c>
      <c r="R24" s="175">
        <v>362</v>
      </c>
      <c r="S24" s="523">
        <v>390.64024629319101</v>
      </c>
      <c r="T24" s="526">
        <v>427</v>
      </c>
      <c r="U24" s="40">
        <f t="shared" si="3"/>
        <v>9.3077336633459851E-2</v>
      </c>
      <c r="V24" s="175">
        <v>324</v>
      </c>
      <c r="W24" s="175">
        <v>370</v>
      </c>
      <c r="X24" s="42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s="12" customFormat="1" ht="30" customHeight="1">
      <c r="A25" s="485">
        <v>43908</v>
      </c>
      <c r="B25" s="523">
        <v>4130</v>
      </c>
      <c r="C25" s="526">
        <v>3540</v>
      </c>
      <c r="D25" s="43">
        <f t="shared" si="4"/>
        <v>-0.1428571428571429</v>
      </c>
      <c r="E25" s="523">
        <f t="shared" si="5"/>
        <v>4103.7601688601935</v>
      </c>
      <c r="F25" s="19"/>
      <c r="G25" s="43">
        <f t="shared" si="0"/>
        <v>-1</v>
      </c>
      <c r="H25" s="523">
        <v>26.239831139806306</v>
      </c>
      <c r="I25" s="19"/>
      <c r="J25" s="43">
        <f t="shared" si="1"/>
        <v>-1</v>
      </c>
      <c r="L25" s="45">
        <v>3116</v>
      </c>
      <c r="N25" s="18">
        <v>559.30611336700997</v>
      </c>
      <c r="O25" s="19">
        <v>360</v>
      </c>
      <c r="P25" s="40">
        <f t="shared" si="2"/>
        <v>-0.3563453153894417</v>
      </c>
      <c r="Q25" s="175">
        <v>289</v>
      </c>
      <c r="R25" s="175">
        <v>344</v>
      </c>
      <c r="S25" s="523">
        <v>389.83302941861598</v>
      </c>
      <c r="T25" s="526">
        <v>370</v>
      </c>
      <c r="U25" s="40">
        <f t="shared" si="3"/>
        <v>-5.0875702985440419E-2</v>
      </c>
      <c r="V25" s="175">
        <v>252</v>
      </c>
      <c r="W25" s="175">
        <v>292</v>
      </c>
      <c r="X25" s="42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s="12" customFormat="1" ht="30" customHeight="1">
      <c r="A26" s="485">
        <v>43909</v>
      </c>
      <c r="B26" s="523">
        <v>3531</v>
      </c>
      <c r="C26" s="526">
        <v>2242</v>
      </c>
      <c r="D26" s="43">
        <f t="shared" si="4"/>
        <v>-0.36505239308977622</v>
      </c>
      <c r="E26" s="523">
        <f t="shared" si="5"/>
        <v>3520.8519990067048</v>
      </c>
      <c r="F26" s="19"/>
      <c r="G26" s="43">
        <f t="shared" si="0"/>
        <v>-1</v>
      </c>
      <c r="H26" s="523">
        <v>10.148000993295257</v>
      </c>
      <c r="I26" s="19"/>
      <c r="J26" s="43">
        <f t="shared" si="1"/>
        <v>-1</v>
      </c>
      <c r="L26" s="45">
        <v>2153</v>
      </c>
      <c r="N26" s="18">
        <v>389.26534024474199</v>
      </c>
      <c r="O26" s="19">
        <v>298</v>
      </c>
      <c r="P26" s="40">
        <f t="shared" si="2"/>
        <v>-0.23445534654423872</v>
      </c>
      <c r="Q26" s="175">
        <v>250</v>
      </c>
      <c r="R26" s="175">
        <v>293</v>
      </c>
      <c r="S26" s="523">
        <v>417.84084738200704</v>
      </c>
      <c r="T26" s="526">
        <v>333</v>
      </c>
      <c r="U26" s="40">
        <f t="shared" si="3"/>
        <v>-0.20304584368325795</v>
      </c>
      <c r="V26" s="175">
        <v>211</v>
      </c>
      <c r="W26" s="175">
        <v>241</v>
      </c>
      <c r="X26" s="42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s="12" customFormat="1" ht="30" customHeight="1">
      <c r="A27" s="485">
        <v>43910</v>
      </c>
      <c r="B27" s="523">
        <v>3082</v>
      </c>
      <c r="C27" s="526">
        <v>2619</v>
      </c>
      <c r="D27" s="43">
        <f t="shared" si="4"/>
        <v>-0.15022712524334847</v>
      </c>
      <c r="E27" s="523">
        <f t="shared" si="5"/>
        <v>3075.23466600447</v>
      </c>
      <c r="F27" s="19"/>
      <c r="G27" s="43">
        <f t="shared" si="0"/>
        <v>-1</v>
      </c>
      <c r="H27" s="523">
        <v>6.7653339955301712</v>
      </c>
      <c r="I27" s="19"/>
      <c r="J27" s="43">
        <f t="shared" si="1"/>
        <v>-1</v>
      </c>
      <c r="L27" s="45">
        <v>2435</v>
      </c>
      <c r="N27" s="18">
        <v>562.08899893079001</v>
      </c>
      <c r="O27" s="19">
        <v>473</v>
      </c>
      <c r="P27" s="40">
        <f t="shared" si="2"/>
        <v>-0.15849625077213003</v>
      </c>
      <c r="Q27" s="175">
        <v>360</v>
      </c>
      <c r="R27" s="175">
        <v>435</v>
      </c>
      <c r="S27" s="523">
        <v>327.85847772641802</v>
      </c>
      <c r="T27" s="526">
        <v>305</v>
      </c>
      <c r="U27" s="40">
        <f t="shared" si="3"/>
        <v>-6.9720563228785282E-2</v>
      </c>
      <c r="V27" s="175">
        <v>195</v>
      </c>
      <c r="W27" s="175">
        <v>217</v>
      </c>
      <c r="X27" s="42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s="12" customFormat="1" ht="30" customHeight="1">
      <c r="A28" s="485">
        <v>43911</v>
      </c>
      <c r="B28" s="525">
        <v>1686</v>
      </c>
      <c r="C28" s="527">
        <v>978</v>
      </c>
      <c r="D28" s="44">
        <f t="shared" si="4"/>
        <v>-0.41992882562277578</v>
      </c>
      <c r="E28" s="525">
        <f t="shared" si="5"/>
        <v>1638.3043953315123</v>
      </c>
      <c r="F28" s="527"/>
      <c r="G28" s="44">
        <f t="shared" si="0"/>
        <v>-1</v>
      </c>
      <c r="H28" s="525">
        <v>47.695604668487711</v>
      </c>
      <c r="I28" s="16"/>
      <c r="J28" s="44">
        <f t="shared" si="1"/>
        <v>-1</v>
      </c>
      <c r="L28" s="493">
        <v>858</v>
      </c>
      <c r="N28" s="15">
        <v>13.6583274945729</v>
      </c>
      <c r="O28" s="16">
        <v>1</v>
      </c>
      <c r="P28" s="16">
        <f t="shared" si="2"/>
        <v>-0.92678459347256481</v>
      </c>
      <c r="Q28" s="175">
        <v>1</v>
      </c>
      <c r="R28" s="175">
        <v>1</v>
      </c>
      <c r="S28" s="525">
        <v>136.36767264514299</v>
      </c>
      <c r="T28" s="16">
        <v>70</v>
      </c>
      <c r="U28" s="16">
        <f t="shared" si="3"/>
        <v>-0.48668186057442997</v>
      </c>
      <c r="V28" s="175">
        <v>62</v>
      </c>
      <c r="W28" s="175">
        <v>70</v>
      </c>
      <c r="X28" s="355"/>
    </row>
    <row r="29" spans="1:54" s="12" customFormat="1" ht="30" customHeight="1">
      <c r="A29" s="485">
        <v>43912</v>
      </c>
      <c r="B29" s="525">
        <v>1070</v>
      </c>
      <c r="C29" s="527">
        <v>672</v>
      </c>
      <c r="D29" s="44">
        <f t="shared" si="4"/>
        <v>-0.37196261682242993</v>
      </c>
      <c r="E29" s="525">
        <f t="shared" si="5"/>
        <v>1026.1703004718152</v>
      </c>
      <c r="F29" s="527"/>
      <c r="G29" s="44">
        <f t="shared" si="0"/>
        <v>-1</v>
      </c>
      <c r="H29" s="525">
        <v>43.829699528184747</v>
      </c>
      <c r="I29" s="16"/>
      <c r="J29" s="44">
        <f t="shared" si="1"/>
        <v>-1</v>
      </c>
      <c r="L29" s="493">
        <v>567</v>
      </c>
      <c r="N29" s="15">
        <v>3.9529157581926602</v>
      </c>
      <c r="O29" s="16">
        <v>0</v>
      </c>
      <c r="P29" s="16">
        <f>+R28/N29*1-1</f>
        <v>-0.74702218282101285</v>
      </c>
      <c r="Q29" s="175">
        <v>0</v>
      </c>
      <c r="R29" s="175">
        <v>0</v>
      </c>
      <c r="S29" s="525">
        <v>84.396066031792003</v>
      </c>
      <c r="T29" s="16">
        <v>55</v>
      </c>
      <c r="U29" s="16">
        <f t="shared" si="3"/>
        <v>-0.34831085634629588</v>
      </c>
      <c r="V29" s="175">
        <v>47</v>
      </c>
      <c r="W29" s="175">
        <v>55</v>
      </c>
      <c r="X29" s="355"/>
    </row>
    <row r="30" spans="1:54" s="12" customFormat="1" ht="30" customHeight="1">
      <c r="A30" s="485">
        <v>43913</v>
      </c>
      <c r="B30" s="523">
        <v>4553</v>
      </c>
      <c r="C30" s="526">
        <v>1738</v>
      </c>
      <c r="D30" s="43">
        <f t="shared" si="4"/>
        <v>-0.61827366571491327</v>
      </c>
      <c r="E30" s="523">
        <f t="shared" si="5"/>
        <v>4512.7945865408492</v>
      </c>
      <c r="F30" s="19"/>
      <c r="G30" s="43">
        <f t="shared" si="0"/>
        <v>-1</v>
      </c>
      <c r="H30" s="523">
        <v>40.205413459150726</v>
      </c>
      <c r="I30" s="19"/>
      <c r="J30" s="43">
        <f t="shared" si="1"/>
        <v>-1</v>
      </c>
      <c r="L30" s="45">
        <v>1682</v>
      </c>
      <c r="N30" s="18">
        <v>493.08332179569004</v>
      </c>
      <c r="O30" s="19">
        <v>214</v>
      </c>
      <c r="P30" s="40">
        <f t="shared" si="2"/>
        <v>-0.56599627174437006</v>
      </c>
      <c r="Q30" s="175">
        <v>144</v>
      </c>
      <c r="R30" s="175">
        <v>182</v>
      </c>
      <c r="S30" s="523">
        <v>366.65814822919799</v>
      </c>
      <c r="T30" s="526">
        <v>293</v>
      </c>
      <c r="U30" s="40">
        <f t="shared" si="3"/>
        <v>-0.2008905259161301</v>
      </c>
      <c r="V30" s="175">
        <v>162</v>
      </c>
      <c r="W30" s="175">
        <v>196</v>
      </c>
      <c r="X30" s="429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s="12" customFormat="1" ht="30" customHeight="1">
      <c r="A31" s="485">
        <v>43914</v>
      </c>
      <c r="B31" s="523">
        <v>4373</v>
      </c>
      <c r="C31" s="526">
        <v>1222</v>
      </c>
      <c r="D31" s="43">
        <f t="shared" si="4"/>
        <v>-0.72055796935742056</v>
      </c>
      <c r="E31" s="523">
        <f t="shared" si="5"/>
        <v>4342.8459399056374</v>
      </c>
      <c r="F31" s="19"/>
      <c r="G31" s="43">
        <f t="shared" si="0"/>
        <v>-1</v>
      </c>
      <c r="H31" s="523">
        <v>30.15406009436305</v>
      </c>
      <c r="I31" s="19"/>
      <c r="J31" s="43">
        <f t="shared" si="1"/>
        <v>-1</v>
      </c>
      <c r="L31" s="45">
        <v>1090</v>
      </c>
      <c r="N31" s="18">
        <v>522.19774936393696</v>
      </c>
      <c r="O31" s="19">
        <v>222</v>
      </c>
      <c r="P31" s="40">
        <f t="shared" si="2"/>
        <v>-0.5748736943611743</v>
      </c>
      <c r="Q31" s="175">
        <v>145</v>
      </c>
      <c r="R31" s="175">
        <v>211</v>
      </c>
      <c r="S31" s="523">
        <v>435.67080900275903</v>
      </c>
      <c r="T31" s="526">
        <v>210</v>
      </c>
      <c r="U31" s="40">
        <f t="shared" si="3"/>
        <v>-0.51798469013637749</v>
      </c>
      <c r="V31" s="175">
        <v>99</v>
      </c>
      <c r="W31" s="175">
        <v>128</v>
      </c>
      <c r="X31" s="42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s="12" customFormat="1" ht="30" customHeight="1">
      <c r="A32" s="485">
        <v>43915</v>
      </c>
      <c r="B32" s="523">
        <v>4006</v>
      </c>
      <c r="C32" s="526">
        <v>1582</v>
      </c>
      <c r="D32" s="43">
        <f t="shared" si="4"/>
        <v>-0.6050923614578132</v>
      </c>
      <c r="E32" s="523">
        <f t="shared" si="5"/>
        <v>3981.5481499875837</v>
      </c>
      <c r="F32" s="19"/>
      <c r="G32" s="43">
        <f t="shared" si="0"/>
        <v>-1</v>
      </c>
      <c r="H32" s="523">
        <v>24.451850012416191</v>
      </c>
      <c r="I32" s="19"/>
      <c r="J32" s="43">
        <f t="shared" si="1"/>
        <v>-1</v>
      </c>
      <c r="L32" s="45">
        <v>1433</v>
      </c>
      <c r="N32" s="18">
        <v>600.78567424911807</v>
      </c>
      <c r="O32" s="19">
        <v>196</v>
      </c>
      <c r="P32" s="40">
        <f t="shared" si="2"/>
        <v>-0.67376052991781576</v>
      </c>
      <c r="Q32" s="175">
        <v>134</v>
      </c>
      <c r="R32" s="175">
        <v>169</v>
      </c>
      <c r="S32" s="523">
        <v>370.76285790437498</v>
      </c>
      <c r="T32" s="526">
        <v>188</v>
      </c>
      <c r="U32" s="40">
        <f t="shared" si="3"/>
        <v>-0.49293734258438615</v>
      </c>
      <c r="V32" s="175">
        <v>121</v>
      </c>
      <c r="W32" s="175">
        <v>147</v>
      </c>
      <c r="X32" s="42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s="12" customFormat="1" ht="30" customHeight="1">
      <c r="A33" s="485">
        <v>43916</v>
      </c>
      <c r="B33" s="523">
        <v>3425</v>
      </c>
      <c r="C33" s="526"/>
      <c r="D33" s="43">
        <f t="shared" si="4"/>
        <v>-1</v>
      </c>
      <c r="E33" s="523">
        <f>(B33-H33)</f>
        <v>3416.6883039483487</v>
      </c>
      <c r="F33" s="19"/>
      <c r="G33" s="43">
        <f t="shared" si="0"/>
        <v>-1</v>
      </c>
      <c r="H33" s="523">
        <v>8.3116960516513529</v>
      </c>
      <c r="I33" s="19"/>
      <c r="J33" s="43">
        <f t="shared" si="1"/>
        <v>-1</v>
      </c>
      <c r="L33" s="45"/>
      <c r="N33" s="18">
        <v>463.88965860414396</v>
      </c>
      <c r="O33" s="19"/>
      <c r="P33" s="40">
        <f t="shared" si="2"/>
        <v>-1</v>
      </c>
      <c r="Q33" s="175"/>
      <c r="R33" s="175"/>
      <c r="S33" s="523">
        <v>308.02538270776301</v>
      </c>
      <c r="T33" s="526"/>
      <c r="U33" s="40">
        <f t="shared" si="3"/>
        <v>-1</v>
      </c>
      <c r="V33" s="175"/>
      <c r="W33" s="175"/>
      <c r="X33" s="42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s="12" customFormat="1" ht="30" customHeight="1">
      <c r="A34" s="485">
        <v>43917</v>
      </c>
      <c r="B34" s="523">
        <v>2990</v>
      </c>
      <c r="C34" s="526"/>
      <c r="D34" s="43">
        <f t="shared" si="4"/>
        <v>-1</v>
      </c>
      <c r="E34" s="523">
        <f t="shared" si="5"/>
        <v>2984.0078470325302</v>
      </c>
      <c r="F34" s="19"/>
      <c r="G34" s="43">
        <f t="shared" si="0"/>
        <v>-1</v>
      </c>
      <c r="H34" s="523">
        <v>5.9921529674695799</v>
      </c>
      <c r="I34" s="19"/>
      <c r="J34" s="43">
        <f t="shared" si="1"/>
        <v>-1</v>
      </c>
      <c r="L34" s="45"/>
      <c r="N34" s="18">
        <v>474.089953327383</v>
      </c>
      <c r="O34" s="19"/>
      <c r="P34" s="40">
        <f t="shared" si="2"/>
        <v>-1</v>
      </c>
      <c r="Q34" s="175"/>
      <c r="R34" s="175"/>
      <c r="S34" s="523">
        <v>315.64225808355161</v>
      </c>
      <c r="T34" s="526"/>
      <c r="U34" s="40">
        <f t="shared" si="3"/>
        <v>-1</v>
      </c>
      <c r="V34" s="175"/>
      <c r="W34" s="175"/>
      <c r="X34" s="42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s="12" customFormat="1" ht="30" customHeight="1">
      <c r="A35" s="485">
        <v>43918</v>
      </c>
      <c r="B35" s="525">
        <v>1635</v>
      </c>
      <c r="C35" s="527"/>
      <c r="D35" s="44">
        <f t="shared" si="4"/>
        <v>-1</v>
      </c>
      <c r="E35" s="525">
        <f t="shared" si="5"/>
        <v>1587.2560715172585</v>
      </c>
      <c r="F35" s="527"/>
      <c r="G35" s="44">
        <f t="shared" si="0"/>
        <v>-1</v>
      </c>
      <c r="H35" s="525">
        <v>47.743928482741495</v>
      </c>
      <c r="I35" s="16"/>
      <c r="J35" s="44">
        <f t="shared" si="1"/>
        <v>-1</v>
      </c>
      <c r="L35" s="493"/>
      <c r="N35" s="15">
        <v>13.598194603880501</v>
      </c>
      <c r="O35" s="16"/>
      <c r="P35" s="16">
        <f>+R34/N35*1-1</f>
        <v>-1</v>
      </c>
      <c r="Q35" s="175"/>
      <c r="R35" s="175"/>
      <c r="S35" s="525">
        <v>163.64118423948699</v>
      </c>
      <c r="T35" s="16"/>
      <c r="U35" s="16">
        <f t="shared" si="3"/>
        <v>-1</v>
      </c>
      <c r="V35" s="175"/>
      <c r="W35" s="175"/>
      <c r="X35" s="355"/>
    </row>
    <row r="36" spans="1:54" s="12" customFormat="1" ht="30" customHeight="1">
      <c r="A36" s="485">
        <v>43919</v>
      </c>
      <c r="B36" s="525">
        <v>1038</v>
      </c>
      <c r="C36" s="527"/>
      <c r="D36" s="44">
        <f t="shared" si="4"/>
        <v>-1</v>
      </c>
      <c r="E36" s="525">
        <f t="shared" si="5"/>
        <v>988.6130618326298</v>
      </c>
      <c r="F36" s="527"/>
      <c r="G36" s="44">
        <f t="shared" si="0"/>
        <v>-1</v>
      </c>
      <c r="H36" s="525">
        <v>49.386938167370253</v>
      </c>
      <c r="I36" s="16"/>
      <c r="J36" s="44">
        <f t="shared" si="1"/>
        <v>-1</v>
      </c>
      <c r="L36" s="493"/>
      <c r="N36" s="15">
        <v>0.85056200132171</v>
      </c>
      <c r="O36" s="16"/>
      <c r="P36" s="16">
        <f t="shared" si="2"/>
        <v>-1</v>
      </c>
      <c r="Q36" s="175"/>
      <c r="R36" s="175"/>
      <c r="S36" s="525">
        <v>83.694294194565501</v>
      </c>
      <c r="T36" s="16"/>
      <c r="U36" s="16">
        <f t="shared" si="3"/>
        <v>-1</v>
      </c>
      <c r="V36" s="175"/>
      <c r="W36" s="175"/>
      <c r="X36" s="355"/>
    </row>
    <row r="37" spans="1:54" s="12" customFormat="1" ht="30" customHeight="1">
      <c r="A37" s="485">
        <v>43920</v>
      </c>
      <c r="B37" s="523">
        <v>4693</v>
      </c>
      <c r="C37" s="19"/>
      <c r="D37" s="43">
        <f t="shared" si="4"/>
        <v>-1</v>
      </c>
      <c r="E37" s="523">
        <f t="shared" si="5"/>
        <v>4651.1515768562203</v>
      </c>
      <c r="F37" s="19"/>
      <c r="G37" s="43">
        <f t="shared" si="0"/>
        <v>-1</v>
      </c>
      <c r="H37" s="523">
        <v>41.848423143779492</v>
      </c>
      <c r="I37" s="19"/>
      <c r="J37" s="43">
        <f t="shared" si="1"/>
        <v>-1</v>
      </c>
      <c r="L37" s="45"/>
      <c r="N37" s="18">
        <v>423.09451854301898</v>
      </c>
      <c r="O37" s="19"/>
      <c r="P37" s="40">
        <f t="shared" si="2"/>
        <v>-1</v>
      </c>
      <c r="Q37" s="175"/>
      <c r="R37" s="175"/>
      <c r="S37" s="523">
        <v>438.06894219227502</v>
      </c>
      <c r="T37" s="526"/>
      <c r="U37" s="40">
        <f t="shared" si="3"/>
        <v>-1</v>
      </c>
      <c r="V37" s="175"/>
      <c r="W37" s="175"/>
      <c r="X37" s="42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s="12" customFormat="1" ht="30" customHeight="1" thickBot="1">
      <c r="A38" s="485">
        <v>43921</v>
      </c>
      <c r="B38" s="523">
        <v>4508</v>
      </c>
      <c r="C38" s="19"/>
      <c r="D38" s="43">
        <f t="shared" si="4"/>
        <v>-1</v>
      </c>
      <c r="E38" s="523"/>
      <c r="F38" s="19"/>
      <c r="G38" s="43"/>
      <c r="H38" s="523"/>
      <c r="I38" s="19"/>
      <c r="J38" s="43"/>
      <c r="L38" s="45"/>
      <c r="N38" s="18">
        <v>430.63218961484802</v>
      </c>
      <c r="O38" s="19"/>
      <c r="P38" s="40">
        <f t="shared" si="2"/>
        <v>-1</v>
      </c>
      <c r="Q38" s="175"/>
      <c r="R38" s="175"/>
      <c r="S38" s="523">
        <v>466.07393212536601</v>
      </c>
      <c r="T38" s="526"/>
      <c r="U38" s="40">
        <f t="shared" si="3"/>
        <v>-1</v>
      </c>
      <c r="V38" s="175"/>
      <c r="W38" s="175"/>
      <c r="X38" s="42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2.25" customHeight="1" thickBot="1">
      <c r="A39" s="486" t="s">
        <v>7</v>
      </c>
      <c r="B39" s="20">
        <f>SUM(B8:B32)</f>
        <v>83692</v>
      </c>
      <c r="C39" s="2">
        <f>SUM(C8:C38)</f>
        <v>69139</v>
      </c>
      <c r="D39" s="3">
        <f>+C39/B39*1-1</f>
        <v>-0.17388758782201408</v>
      </c>
      <c r="E39" s="20">
        <f>SUM(E8)</f>
        <v>1025.4454432580085</v>
      </c>
      <c r="F39" s="2">
        <f>SUM(F8:F38)</f>
        <v>0</v>
      </c>
      <c r="G39" s="3">
        <f>+F39/E39*1-1</f>
        <v>-1</v>
      </c>
      <c r="H39" s="20">
        <f>SUM(H8)</f>
        <v>44.554556741991561</v>
      </c>
      <c r="I39" s="2">
        <f>SUM(I8:I38)</f>
        <v>0</v>
      </c>
      <c r="J39" s="3">
        <f>+I39/H39*1-1</f>
        <v>-1</v>
      </c>
      <c r="L39" s="489">
        <f>SUM(L8:L38)</f>
        <v>64365</v>
      </c>
      <c r="N39" s="20">
        <f>SUM(N8:N32)</f>
        <v>8911.7497237106109</v>
      </c>
      <c r="O39" s="2">
        <f>SUM(O8:O38)</f>
        <v>6744</v>
      </c>
      <c r="P39" s="176">
        <f>+O39/N39*1-1</f>
        <v>-0.24324625252245291</v>
      </c>
      <c r="Q39" s="177">
        <f>SUM(Q8:Q38)</f>
        <v>5472</v>
      </c>
      <c r="R39" s="177">
        <f>SUM(R8:R38)</f>
        <v>6259</v>
      </c>
      <c r="S39" s="20">
        <f>SUM(S8:S32)</f>
        <v>8323.5493394080859</v>
      </c>
      <c r="T39" s="2">
        <f>SUM(T8:T38)</f>
        <v>6996</v>
      </c>
      <c r="U39" s="176">
        <f>+T39/S39*1-1</f>
        <v>-0.15949317836355759</v>
      </c>
      <c r="V39" s="177">
        <f>SUM(V8:V38)</f>
        <v>5116</v>
      </c>
      <c r="W39" s="177">
        <f>SUM(W8:W38)</f>
        <v>5878</v>
      </c>
    </row>
    <row r="40" spans="1:54" ht="32.25" customHeight="1">
      <c r="A40" s="29"/>
      <c r="I40" s="483"/>
    </row>
    <row r="41" spans="1:54" s="24" customFormat="1" ht="30" customHeight="1" thickBot="1">
      <c r="A41" s="29"/>
      <c r="B41" s="10"/>
      <c r="C41" s="10"/>
      <c r="D41" s="10"/>
      <c r="E41" s="10"/>
      <c r="F41" s="10"/>
      <c r="G41" s="10"/>
      <c r="H41" s="10"/>
      <c r="I41" s="10"/>
      <c r="J41" s="10"/>
      <c r="L41" s="10"/>
      <c r="N41" s="10"/>
      <c r="O41" s="10"/>
      <c r="P41" s="10"/>
      <c r="Q41" s="10"/>
      <c r="R41" s="10"/>
      <c r="T41" s="10"/>
    </row>
    <row r="42" spans="1:54" s="232" customFormat="1" ht="30" customHeight="1" thickBot="1">
      <c r="A42" s="230"/>
      <c r="B42" s="228">
        <f>SUM(B8:B38)</f>
        <v>101981</v>
      </c>
      <c r="C42" s="10"/>
      <c r="D42" s="496"/>
      <c r="E42" s="228">
        <f>SUM(E8:E38)</f>
        <v>96528.366078966967</v>
      </c>
      <c r="F42" s="10"/>
      <c r="G42" s="496"/>
      <c r="H42" s="228">
        <f>SUM(H8:H38)</f>
        <v>944.63392103302704</v>
      </c>
      <c r="I42" s="496"/>
      <c r="J42" s="10"/>
      <c r="K42" s="10"/>
      <c r="L42" s="10"/>
      <c r="M42" s="490"/>
      <c r="N42" s="228">
        <f>SUM(N8:N38)</f>
        <v>10717.904800405207</v>
      </c>
      <c r="O42" s="231"/>
      <c r="Q42" s="497">
        <v>7965.9136391758057</v>
      </c>
      <c r="R42" s="497">
        <v>9699.81900709611</v>
      </c>
      <c r="S42" s="228">
        <f>SUM(S8:S38)</f>
        <v>10098.695332951092</v>
      </c>
      <c r="T42" s="10"/>
      <c r="U42" s="490"/>
      <c r="V42" s="497">
        <v>7424.5614708942958</v>
      </c>
      <c r="W42" s="497">
        <v>8790.7626805543969</v>
      </c>
    </row>
    <row r="43" spans="1:54" ht="29.25" customHeight="1">
      <c r="Q43" s="8"/>
      <c r="R43" s="8"/>
      <c r="S43" s="8"/>
      <c r="T43" s="8"/>
      <c r="U43" s="8"/>
      <c r="V43" s="8"/>
      <c r="W43" s="8"/>
    </row>
    <row r="44" spans="1:54" s="8" customFormat="1" ht="15">
      <c r="T44" s="10"/>
    </row>
    <row r="45" spans="1:54" s="8" customFormat="1" ht="18" customHeight="1"/>
    <row r="46" spans="1:54" s="8" customFormat="1" ht="15"/>
    <row r="47" spans="1:54" s="8" customFormat="1" ht="19.5" customHeight="1"/>
    <row r="48" spans="1:54" s="8" customFormat="1" ht="20.25" customHeight="1"/>
    <row r="49" spans="1:1" s="8" customFormat="1" ht="21.75" customHeight="1"/>
    <row r="50" spans="1:1" s="8" customFormat="1" ht="15" customHeight="1"/>
    <row r="51" spans="1:1" s="8" customFormat="1" ht="15"/>
    <row r="52" spans="1:1" s="8" customFormat="1" ht="15"/>
    <row r="53" spans="1:1" s="12" customFormat="1"/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</sheetData>
  <mergeCells count="7">
    <mergeCell ref="B5:D6"/>
    <mergeCell ref="E5:G6"/>
    <mergeCell ref="H5:J6"/>
    <mergeCell ref="L5:L6"/>
    <mergeCell ref="N6:R6"/>
    <mergeCell ref="N5:W5"/>
    <mergeCell ref="S6:W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showGridLines="0" topLeftCell="A3" zoomScale="60" zoomScaleNormal="60" workbookViewId="0">
      <pane xSplit="1" ySplit="5" topLeftCell="B8" activePane="bottomRight" state="frozen"/>
      <selection activeCell="T37" sqref="T37"/>
      <selection pane="topRight" activeCell="T37" sqref="T37"/>
      <selection pane="bottomLeft" activeCell="T37" sqref="T37"/>
      <selection pane="bottomRight" activeCell="B3" sqref="B3"/>
    </sheetView>
  </sheetViews>
  <sheetFormatPr baseColWidth="10" defaultRowHeight="11.25"/>
  <cols>
    <col min="1" max="1" width="18.140625" style="12" customWidth="1"/>
    <col min="2" max="2" width="16.28515625" style="10" bestFit="1" customWidth="1"/>
    <col min="3" max="3" width="12.7109375" style="10" customWidth="1"/>
    <col min="4" max="4" width="15.140625" style="10" customWidth="1"/>
    <col min="5" max="5" width="5.42578125" style="10" customWidth="1"/>
    <col min="6" max="15" width="14.140625" style="10" customWidth="1"/>
    <col min="16" max="16" width="3.140625" style="10" customWidth="1"/>
    <col min="17" max="18" width="12.7109375" style="10" customWidth="1"/>
    <col min="19" max="156" width="11.42578125" style="10"/>
    <col min="157" max="157" width="25.7109375" style="10" customWidth="1"/>
    <col min="158" max="160" width="12.7109375" style="10" customWidth="1"/>
    <col min="161" max="162" width="11.42578125" style="10" customWidth="1"/>
    <col min="163" max="163" width="12.7109375" style="10" customWidth="1"/>
    <col min="164" max="168" width="11.42578125" style="10" customWidth="1"/>
    <col min="169" max="171" width="12.7109375" style="10" customWidth="1"/>
    <col min="172" max="172" width="17.140625" style="10" customWidth="1"/>
    <col min="173" max="175" width="12.7109375" style="10" customWidth="1"/>
    <col min="176" max="177" width="11.42578125" style="10" customWidth="1"/>
    <col min="178" max="178" width="12.7109375" style="10" customWidth="1"/>
    <col min="179" max="179" width="11.42578125" style="10" customWidth="1"/>
    <col min="180" max="184" width="12.7109375" style="10" customWidth="1"/>
    <col min="185" max="185" width="11.42578125" style="10" customWidth="1"/>
    <col min="186" max="193" width="12.7109375" style="10" customWidth="1"/>
    <col min="194" max="195" width="11.42578125" style="10" customWidth="1"/>
    <col min="196" max="205" width="12.7109375" style="10" customWidth="1"/>
    <col min="206" max="207" width="11.42578125" style="10" customWidth="1"/>
    <col min="208" max="216" width="12.7109375" style="10" customWidth="1"/>
    <col min="217" max="217" width="14.85546875" style="10" customWidth="1"/>
    <col min="218" max="218" width="17.85546875" style="10" customWidth="1"/>
    <col min="219" max="219" width="17.28515625" style="10" customWidth="1"/>
    <col min="220" max="251" width="12.7109375" style="10" customWidth="1"/>
    <col min="252" max="412" width="11.42578125" style="10"/>
    <col min="413" max="413" width="25.7109375" style="10" customWidth="1"/>
    <col min="414" max="416" width="12.7109375" style="10" customWidth="1"/>
    <col min="417" max="418" width="11.42578125" style="10" customWidth="1"/>
    <col min="419" max="419" width="12.7109375" style="10" customWidth="1"/>
    <col min="420" max="424" width="11.42578125" style="10" customWidth="1"/>
    <col min="425" max="427" width="12.7109375" style="10" customWidth="1"/>
    <col min="428" max="428" width="17.140625" style="10" customWidth="1"/>
    <col min="429" max="431" width="12.7109375" style="10" customWidth="1"/>
    <col min="432" max="433" width="11.42578125" style="10" customWidth="1"/>
    <col min="434" max="434" width="12.7109375" style="10" customWidth="1"/>
    <col min="435" max="435" width="11.42578125" style="10" customWidth="1"/>
    <col min="436" max="440" width="12.7109375" style="10" customWidth="1"/>
    <col min="441" max="441" width="11.42578125" style="10" customWidth="1"/>
    <col min="442" max="449" width="12.7109375" style="10" customWidth="1"/>
    <col min="450" max="451" width="11.42578125" style="10" customWidth="1"/>
    <col min="452" max="461" width="12.7109375" style="10" customWidth="1"/>
    <col min="462" max="463" width="11.42578125" style="10" customWidth="1"/>
    <col min="464" max="472" width="12.7109375" style="10" customWidth="1"/>
    <col min="473" max="473" width="14.85546875" style="10" customWidth="1"/>
    <col min="474" max="474" width="17.85546875" style="10" customWidth="1"/>
    <col min="475" max="475" width="17.28515625" style="10" customWidth="1"/>
    <col min="476" max="507" width="12.7109375" style="10" customWidth="1"/>
    <col min="508" max="668" width="11.42578125" style="10"/>
    <col min="669" max="669" width="25.7109375" style="10" customWidth="1"/>
    <col min="670" max="672" width="12.7109375" style="10" customWidth="1"/>
    <col min="673" max="674" width="11.42578125" style="10" customWidth="1"/>
    <col min="675" max="675" width="12.7109375" style="10" customWidth="1"/>
    <col min="676" max="680" width="11.42578125" style="10" customWidth="1"/>
    <col min="681" max="683" width="12.7109375" style="10" customWidth="1"/>
    <col min="684" max="684" width="17.140625" style="10" customWidth="1"/>
    <col min="685" max="687" width="12.7109375" style="10" customWidth="1"/>
    <col min="688" max="689" width="11.42578125" style="10" customWidth="1"/>
    <col min="690" max="690" width="12.7109375" style="10" customWidth="1"/>
    <col min="691" max="691" width="11.42578125" style="10" customWidth="1"/>
    <col min="692" max="696" width="12.7109375" style="10" customWidth="1"/>
    <col min="697" max="697" width="11.42578125" style="10" customWidth="1"/>
    <col min="698" max="705" width="12.7109375" style="10" customWidth="1"/>
    <col min="706" max="707" width="11.42578125" style="10" customWidth="1"/>
    <col min="708" max="717" width="12.7109375" style="10" customWidth="1"/>
    <col min="718" max="719" width="11.42578125" style="10" customWidth="1"/>
    <col min="720" max="728" width="12.7109375" style="10" customWidth="1"/>
    <col min="729" max="729" width="14.85546875" style="10" customWidth="1"/>
    <col min="730" max="730" width="17.85546875" style="10" customWidth="1"/>
    <col min="731" max="731" width="17.28515625" style="10" customWidth="1"/>
    <col min="732" max="763" width="12.7109375" style="10" customWidth="1"/>
    <col min="764" max="924" width="11.42578125" style="10"/>
    <col min="925" max="925" width="25.7109375" style="10" customWidth="1"/>
    <col min="926" max="928" width="12.7109375" style="10" customWidth="1"/>
    <col min="929" max="930" width="11.42578125" style="10" customWidth="1"/>
    <col min="931" max="931" width="12.7109375" style="10" customWidth="1"/>
    <col min="932" max="936" width="11.42578125" style="10" customWidth="1"/>
    <col min="937" max="939" width="12.7109375" style="10" customWidth="1"/>
    <col min="940" max="940" width="17.140625" style="10" customWidth="1"/>
    <col min="941" max="943" width="12.7109375" style="10" customWidth="1"/>
    <col min="944" max="945" width="11.42578125" style="10" customWidth="1"/>
    <col min="946" max="946" width="12.7109375" style="10" customWidth="1"/>
    <col min="947" max="947" width="11.42578125" style="10" customWidth="1"/>
    <col min="948" max="952" width="12.7109375" style="10" customWidth="1"/>
    <col min="953" max="953" width="11.42578125" style="10" customWidth="1"/>
    <col min="954" max="961" width="12.7109375" style="10" customWidth="1"/>
    <col min="962" max="963" width="11.42578125" style="10" customWidth="1"/>
    <col min="964" max="973" width="12.7109375" style="10" customWidth="1"/>
    <col min="974" max="975" width="11.42578125" style="10" customWidth="1"/>
    <col min="976" max="984" width="12.7109375" style="10" customWidth="1"/>
    <col min="985" max="985" width="14.85546875" style="10" customWidth="1"/>
    <col min="986" max="986" width="17.85546875" style="10" customWidth="1"/>
    <col min="987" max="987" width="17.28515625" style="10" customWidth="1"/>
    <col min="988" max="1019" width="12.7109375" style="10" customWidth="1"/>
    <col min="1020" max="1180" width="11.42578125" style="10"/>
    <col min="1181" max="1181" width="25.7109375" style="10" customWidth="1"/>
    <col min="1182" max="1184" width="12.7109375" style="10" customWidth="1"/>
    <col min="1185" max="1186" width="11.42578125" style="10" customWidth="1"/>
    <col min="1187" max="1187" width="12.7109375" style="10" customWidth="1"/>
    <col min="1188" max="1192" width="11.42578125" style="10" customWidth="1"/>
    <col min="1193" max="1195" width="12.7109375" style="10" customWidth="1"/>
    <col min="1196" max="1196" width="17.140625" style="10" customWidth="1"/>
    <col min="1197" max="1199" width="12.7109375" style="10" customWidth="1"/>
    <col min="1200" max="1201" width="11.42578125" style="10" customWidth="1"/>
    <col min="1202" max="1202" width="12.7109375" style="10" customWidth="1"/>
    <col min="1203" max="1203" width="11.42578125" style="10" customWidth="1"/>
    <col min="1204" max="1208" width="12.7109375" style="10" customWidth="1"/>
    <col min="1209" max="1209" width="11.42578125" style="10" customWidth="1"/>
    <col min="1210" max="1217" width="12.7109375" style="10" customWidth="1"/>
    <col min="1218" max="1219" width="11.42578125" style="10" customWidth="1"/>
    <col min="1220" max="1229" width="12.7109375" style="10" customWidth="1"/>
    <col min="1230" max="1231" width="11.42578125" style="10" customWidth="1"/>
    <col min="1232" max="1240" width="12.7109375" style="10" customWidth="1"/>
    <col min="1241" max="1241" width="14.85546875" style="10" customWidth="1"/>
    <col min="1242" max="1242" width="17.85546875" style="10" customWidth="1"/>
    <col min="1243" max="1243" width="17.28515625" style="10" customWidth="1"/>
    <col min="1244" max="1275" width="12.7109375" style="10" customWidth="1"/>
    <col min="1276" max="1436" width="11.42578125" style="10"/>
    <col min="1437" max="1437" width="25.7109375" style="10" customWidth="1"/>
    <col min="1438" max="1440" width="12.7109375" style="10" customWidth="1"/>
    <col min="1441" max="1442" width="11.42578125" style="10" customWidth="1"/>
    <col min="1443" max="1443" width="12.7109375" style="10" customWidth="1"/>
    <col min="1444" max="1448" width="11.42578125" style="10" customWidth="1"/>
    <col min="1449" max="1451" width="12.7109375" style="10" customWidth="1"/>
    <col min="1452" max="1452" width="17.140625" style="10" customWidth="1"/>
    <col min="1453" max="1455" width="12.7109375" style="10" customWidth="1"/>
    <col min="1456" max="1457" width="11.42578125" style="10" customWidth="1"/>
    <col min="1458" max="1458" width="12.7109375" style="10" customWidth="1"/>
    <col min="1459" max="1459" width="11.42578125" style="10" customWidth="1"/>
    <col min="1460" max="1464" width="12.7109375" style="10" customWidth="1"/>
    <col min="1465" max="1465" width="11.42578125" style="10" customWidth="1"/>
    <col min="1466" max="1473" width="12.7109375" style="10" customWidth="1"/>
    <col min="1474" max="1475" width="11.42578125" style="10" customWidth="1"/>
    <col min="1476" max="1485" width="12.7109375" style="10" customWidth="1"/>
    <col min="1486" max="1487" width="11.42578125" style="10" customWidth="1"/>
    <col min="1488" max="1496" width="12.7109375" style="10" customWidth="1"/>
    <col min="1497" max="1497" width="14.85546875" style="10" customWidth="1"/>
    <col min="1498" max="1498" width="17.85546875" style="10" customWidth="1"/>
    <col min="1499" max="1499" width="17.28515625" style="10" customWidth="1"/>
    <col min="1500" max="1531" width="12.7109375" style="10" customWidth="1"/>
    <col min="1532" max="1692" width="11.42578125" style="10"/>
    <col min="1693" max="1693" width="25.7109375" style="10" customWidth="1"/>
    <col min="1694" max="1696" width="12.7109375" style="10" customWidth="1"/>
    <col min="1697" max="1698" width="11.42578125" style="10" customWidth="1"/>
    <col min="1699" max="1699" width="12.7109375" style="10" customWidth="1"/>
    <col min="1700" max="1704" width="11.42578125" style="10" customWidth="1"/>
    <col min="1705" max="1707" width="12.7109375" style="10" customWidth="1"/>
    <col min="1708" max="1708" width="17.140625" style="10" customWidth="1"/>
    <col min="1709" max="1711" width="12.7109375" style="10" customWidth="1"/>
    <col min="1712" max="1713" width="11.42578125" style="10" customWidth="1"/>
    <col min="1714" max="1714" width="12.7109375" style="10" customWidth="1"/>
    <col min="1715" max="1715" width="11.42578125" style="10" customWidth="1"/>
    <col min="1716" max="1720" width="12.7109375" style="10" customWidth="1"/>
    <col min="1721" max="1721" width="11.42578125" style="10" customWidth="1"/>
    <col min="1722" max="1729" width="12.7109375" style="10" customWidth="1"/>
    <col min="1730" max="1731" width="11.42578125" style="10" customWidth="1"/>
    <col min="1732" max="1741" width="12.7109375" style="10" customWidth="1"/>
    <col min="1742" max="1743" width="11.42578125" style="10" customWidth="1"/>
    <col min="1744" max="1752" width="12.7109375" style="10" customWidth="1"/>
    <col min="1753" max="1753" width="14.85546875" style="10" customWidth="1"/>
    <col min="1754" max="1754" width="17.85546875" style="10" customWidth="1"/>
    <col min="1755" max="1755" width="17.28515625" style="10" customWidth="1"/>
    <col min="1756" max="1787" width="12.7109375" style="10" customWidth="1"/>
    <col min="1788" max="1948" width="11.42578125" style="10"/>
    <col min="1949" max="1949" width="25.7109375" style="10" customWidth="1"/>
    <col min="1950" max="1952" width="12.7109375" style="10" customWidth="1"/>
    <col min="1953" max="1954" width="11.42578125" style="10" customWidth="1"/>
    <col min="1955" max="1955" width="12.7109375" style="10" customWidth="1"/>
    <col min="1956" max="1960" width="11.42578125" style="10" customWidth="1"/>
    <col min="1961" max="1963" width="12.7109375" style="10" customWidth="1"/>
    <col min="1964" max="1964" width="17.140625" style="10" customWidth="1"/>
    <col min="1965" max="1967" width="12.7109375" style="10" customWidth="1"/>
    <col min="1968" max="1969" width="11.42578125" style="10" customWidth="1"/>
    <col min="1970" max="1970" width="12.7109375" style="10" customWidth="1"/>
    <col min="1971" max="1971" width="11.42578125" style="10" customWidth="1"/>
    <col min="1972" max="1976" width="12.7109375" style="10" customWidth="1"/>
    <col min="1977" max="1977" width="11.42578125" style="10" customWidth="1"/>
    <col min="1978" max="1985" width="12.7109375" style="10" customWidth="1"/>
    <col min="1986" max="1987" width="11.42578125" style="10" customWidth="1"/>
    <col min="1988" max="1997" width="12.7109375" style="10" customWidth="1"/>
    <col min="1998" max="1999" width="11.42578125" style="10" customWidth="1"/>
    <col min="2000" max="2008" width="12.7109375" style="10" customWidth="1"/>
    <col min="2009" max="2009" width="14.85546875" style="10" customWidth="1"/>
    <col min="2010" max="2010" width="17.85546875" style="10" customWidth="1"/>
    <col min="2011" max="2011" width="17.28515625" style="10" customWidth="1"/>
    <col min="2012" max="2043" width="12.7109375" style="10" customWidth="1"/>
    <col min="2044" max="2204" width="11.42578125" style="10"/>
    <col min="2205" max="2205" width="25.7109375" style="10" customWidth="1"/>
    <col min="2206" max="2208" width="12.7109375" style="10" customWidth="1"/>
    <col min="2209" max="2210" width="11.42578125" style="10" customWidth="1"/>
    <col min="2211" max="2211" width="12.7109375" style="10" customWidth="1"/>
    <col min="2212" max="2216" width="11.42578125" style="10" customWidth="1"/>
    <col min="2217" max="2219" width="12.7109375" style="10" customWidth="1"/>
    <col min="2220" max="2220" width="17.140625" style="10" customWidth="1"/>
    <col min="2221" max="2223" width="12.7109375" style="10" customWidth="1"/>
    <col min="2224" max="2225" width="11.42578125" style="10" customWidth="1"/>
    <col min="2226" max="2226" width="12.7109375" style="10" customWidth="1"/>
    <col min="2227" max="2227" width="11.42578125" style="10" customWidth="1"/>
    <col min="2228" max="2232" width="12.7109375" style="10" customWidth="1"/>
    <col min="2233" max="2233" width="11.42578125" style="10" customWidth="1"/>
    <col min="2234" max="2241" width="12.7109375" style="10" customWidth="1"/>
    <col min="2242" max="2243" width="11.42578125" style="10" customWidth="1"/>
    <col min="2244" max="2253" width="12.7109375" style="10" customWidth="1"/>
    <col min="2254" max="2255" width="11.42578125" style="10" customWidth="1"/>
    <col min="2256" max="2264" width="12.7109375" style="10" customWidth="1"/>
    <col min="2265" max="2265" width="14.85546875" style="10" customWidth="1"/>
    <col min="2266" max="2266" width="17.85546875" style="10" customWidth="1"/>
    <col min="2267" max="2267" width="17.28515625" style="10" customWidth="1"/>
    <col min="2268" max="2299" width="12.7109375" style="10" customWidth="1"/>
    <col min="2300" max="2460" width="11.42578125" style="10"/>
    <col min="2461" max="2461" width="25.7109375" style="10" customWidth="1"/>
    <col min="2462" max="2464" width="12.7109375" style="10" customWidth="1"/>
    <col min="2465" max="2466" width="11.42578125" style="10" customWidth="1"/>
    <col min="2467" max="2467" width="12.7109375" style="10" customWidth="1"/>
    <col min="2468" max="2472" width="11.42578125" style="10" customWidth="1"/>
    <col min="2473" max="2475" width="12.7109375" style="10" customWidth="1"/>
    <col min="2476" max="2476" width="17.140625" style="10" customWidth="1"/>
    <col min="2477" max="2479" width="12.7109375" style="10" customWidth="1"/>
    <col min="2480" max="2481" width="11.42578125" style="10" customWidth="1"/>
    <col min="2482" max="2482" width="12.7109375" style="10" customWidth="1"/>
    <col min="2483" max="2483" width="11.42578125" style="10" customWidth="1"/>
    <col min="2484" max="2488" width="12.7109375" style="10" customWidth="1"/>
    <col min="2489" max="2489" width="11.42578125" style="10" customWidth="1"/>
    <col min="2490" max="2497" width="12.7109375" style="10" customWidth="1"/>
    <col min="2498" max="2499" width="11.42578125" style="10" customWidth="1"/>
    <col min="2500" max="2509" width="12.7109375" style="10" customWidth="1"/>
    <col min="2510" max="2511" width="11.42578125" style="10" customWidth="1"/>
    <col min="2512" max="2520" width="12.7109375" style="10" customWidth="1"/>
    <col min="2521" max="2521" width="14.85546875" style="10" customWidth="1"/>
    <col min="2522" max="2522" width="17.85546875" style="10" customWidth="1"/>
    <col min="2523" max="2523" width="17.28515625" style="10" customWidth="1"/>
    <col min="2524" max="2555" width="12.7109375" style="10" customWidth="1"/>
    <col min="2556" max="2716" width="11.42578125" style="10"/>
    <col min="2717" max="2717" width="25.7109375" style="10" customWidth="1"/>
    <col min="2718" max="2720" width="12.7109375" style="10" customWidth="1"/>
    <col min="2721" max="2722" width="11.42578125" style="10" customWidth="1"/>
    <col min="2723" max="2723" width="12.7109375" style="10" customWidth="1"/>
    <col min="2724" max="2728" width="11.42578125" style="10" customWidth="1"/>
    <col min="2729" max="2731" width="12.7109375" style="10" customWidth="1"/>
    <col min="2732" max="2732" width="17.140625" style="10" customWidth="1"/>
    <col min="2733" max="2735" width="12.7109375" style="10" customWidth="1"/>
    <col min="2736" max="2737" width="11.42578125" style="10" customWidth="1"/>
    <col min="2738" max="2738" width="12.7109375" style="10" customWidth="1"/>
    <col min="2739" max="2739" width="11.42578125" style="10" customWidth="1"/>
    <col min="2740" max="2744" width="12.7109375" style="10" customWidth="1"/>
    <col min="2745" max="2745" width="11.42578125" style="10" customWidth="1"/>
    <col min="2746" max="2753" width="12.7109375" style="10" customWidth="1"/>
    <col min="2754" max="2755" width="11.42578125" style="10" customWidth="1"/>
    <col min="2756" max="2765" width="12.7109375" style="10" customWidth="1"/>
    <col min="2766" max="2767" width="11.42578125" style="10" customWidth="1"/>
    <col min="2768" max="2776" width="12.7109375" style="10" customWidth="1"/>
    <col min="2777" max="2777" width="14.85546875" style="10" customWidth="1"/>
    <col min="2778" max="2778" width="17.85546875" style="10" customWidth="1"/>
    <col min="2779" max="2779" width="17.28515625" style="10" customWidth="1"/>
    <col min="2780" max="2811" width="12.7109375" style="10" customWidth="1"/>
    <col min="2812" max="2972" width="11.42578125" style="10"/>
    <col min="2973" max="2973" width="25.7109375" style="10" customWidth="1"/>
    <col min="2974" max="2976" width="12.7109375" style="10" customWidth="1"/>
    <col min="2977" max="2978" width="11.42578125" style="10" customWidth="1"/>
    <col min="2979" max="2979" width="12.7109375" style="10" customWidth="1"/>
    <col min="2980" max="2984" width="11.42578125" style="10" customWidth="1"/>
    <col min="2985" max="2987" width="12.7109375" style="10" customWidth="1"/>
    <col min="2988" max="2988" width="17.140625" style="10" customWidth="1"/>
    <col min="2989" max="2991" width="12.7109375" style="10" customWidth="1"/>
    <col min="2992" max="2993" width="11.42578125" style="10" customWidth="1"/>
    <col min="2994" max="2994" width="12.7109375" style="10" customWidth="1"/>
    <col min="2995" max="2995" width="11.42578125" style="10" customWidth="1"/>
    <col min="2996" max="3000" width="12.7109375" style="10" customWidth="1"/>
    <col min="3001" max="3001" width="11.42578125" style="10" customWidth="1"/>
    <col min="3002" max="3009" width="12.7109375" style="10" customWidth="1"/>
    <col min="3010" max="3011" width="11.42578125" style="10" customWidth="1"/>
    <col min="3012" max="3021" width="12.7109375" style="10" customWidth="1"/>
    <col min="3022" max="3023" width="11.42578125" style="10" customWidth="1"/>
    <col min="3024" max="3032" width="12.7109375" style="10" customWidth="1"/>
    <col min="3033" max="3033" width="14.85546875" style="10" customWidth="1"/>
    <col min="3034" max="3034" width="17.85546875" style="10" customWidth="1"/>
    <col min="3035" max="3035" width="17.28515625" style="10" customWidth="1"/>
    <col min="3036" max="3067" width="12.7109375" style="10" customWidth="1"/>
    <col min="3068" max="3228" width="11.42578125" style="10"/>
    <col min="3229" max="3229" width="25.7109375" style="10" customWidth="1"/>
    <col min="3230" max="3232" width="12.7109375" style="10" customWidth="1"/>
    <col min="3233" max="3234" width="11.42578125" style="10" customWidth="1"/>
    <col min="3235" max="3235" width="12.7109375" style="10" customWidth="1"/>
    <col min="3236" max="3240" width="11.42578125" style="10" customWidth="1"/>
    <col min="3241" max="3243" width="12.7109375" style="10" customWidth="1"/>
    <col min="3244" max="3244" width="17.140625" style="10" customWidth="1"/>
    <col min="3245" max="3247" width="12.7109375" style="10" customWidth="1"/>
    <col min="3248" max="3249" width="11.42578125" style="10" customWidth="1"/>
    <col min="3250" max="3250" width="12.7109375" style="10" customWidth="1"/>
    <col min="3251" max="3251" width="11.42578125" style="10" customWidth="1"/>
    <col min="3252" max="3256" width="12.7109375" style="10" customWidth="1"/>
    <col min="3257" max="3257" width="11.42578125" style="10" customWidth="1"/>
    <col min="3258" max="3265" width="12.7109375" style="10" customWidth="1"/>
    <col min="3266" max="3267" width="11.42578125" style="10" customWidth="1"/>
    <col min="3268" max="3277" width="12.7109375" style="10" customWidth="1"/>
    <col min="3278" max="3279" width="11.42578125" style="10" customWidth="1"/>
    <col min="3280" max="3288" width="12.7109375" style="10" customWidth="1"/>
    <col min="3289" max="3289" width="14.85546875" style="10" customWidth="1"/>
    <col min="3290" max="3290" width="17.85546875" style="10" customWidth="1"/>
    <col min="3291" max="3291" width="17.28515625" style="10" customWidth="1"/>
    <col min="3292" max="3323" width="12.7109375" style="10" customWidth="1"/>
    <col min="3324" max="3484" width="11.42578125" style="10"/>
    <col min="3485" max="3485" width="25.7109375" style="10" customWidth="1"/>
    <col min="3486" max="3488" width="12.7109375" style="10" customWidth="1"/>
    <col min="3489" max="3490" width="11.42578125" style="10" customWidth="1"/>
    <col min="3491" max="3491" width="12.7109375" style="10" customWidth="1"/>
    <col min="3492" max="3496" width="11.42578125" style="10" customWidth="1"/>
    <col min="3497" max="3499" width="12.7109375" style="10" customWidth="1"/>
    <col min="3500" max="3500" width="17.140625" style="10" customWidth="1"/>
    <col min="3501" max="3503" width="12.7109375" style="10" customWidth="1"/>
    <col min="3504" max="3505" width="11.42578125" style="10" customWidth="1"/>
    <col min="3506" max="3506" width="12.7109375" style="10" customWidth="1"/>
    <col min="3507" max="3507" width="11.42578125" style="10" customWidth="1"/>
    <col min="3508" max="3512" width="12.7109375" style="10" customWidth="1"/>
    <col min="3513" max="3513" width="11.42578125" style="10" customWidth="1"/>
    <col min="3514" max="3521" width="12.7109375" style="10" customWidth="1"/>
    <col min="3522" max="3523" width="11.42578125" style="10" customWidth="1"/>
    <col min="3524" max="3533" width="12.7109375" style="10" customWidth="1"/>
    <col min="3534" max="3535" width="11.42578125" style="10" customWidth="1"/>
    <col min="3536" max="3544" width="12.7109375" style="10" customWidth="1"/>
    <col min="3545" max="3545" width="14.85546875" style="10" customWidth="1"/>
    <col min="3546" max="3546" width="17.85546875" style="10" customWidth="1"/>
    <col min="3547" max="3547" width="17.28515625" style="10" customWidth="1"/>
    <col min="3548" max="3579" width="12.7109375" style="10" customWidth="1"/>
    <col min="3580" max="3740" width="11.42578125" style="10"/>
    <col min="3741" max="3741" width="25.7109375" style="10" customWidth="1"/>
    <col min="3742" max="3744" width="12.7109375" style="10" customWidth="1"/>
    <col min="3745" max="3746" width="11.42578125" style="10" customWidth="1"/>
    <col min="3747" max="3747" width="12.7109375" style="10" customWidth="1"/>
    <col min="3748" max="3752" width="11.42578125" style="10" customWidth="1"/>
    <col min="3753" max="3755" width="12.7109375" style="10" customWidth="1"/>
    <col min="3756" max="3756" width="17.140625" style="10" customWidth="1"/>
    <col min="3757" max="3759" width="12.7109375" style="10" customWidth="1"/>
    <col min="3760" max="3761" width="11.42578125" style="10" customWidth="1"/>
    <col min="3762" max="3762" width="12.7109375" style="10" customWidth="1"/>
    <col min="3763" max="3763" width="11.42578125" style="10" customWidth="1"/>
    <col min="3764" max="3768" width="12.7109375" style="10" customWidth="1"/>
    <col min="3769" max="3769" width="11.42578125" style="10" customWidth="1"/>
    <col min="3770" max="3777" width="12.7109375" style="10" customWidth="1"/>
    <col min="3778" max="3779" width="11.42578125" style="10" customWidth="1"/>
    <col min="3780" max="3789" width="12.7109375" style="10" customWidth="1"/>
    <col min="3790" max="3791" width="11.42578125" style="10" customWidth="1"/>
    <col min="3792" max="3800" width="12.7109375" style="10" customWidth="1"/>
    <col min="3801" max="3801" width="14.85546875" style="10" customWidth="1"/>
    <col min="3802" max="3802" width="17.85546875" style="10" customWidth="1"/>
    <col min="3803" max="3803" width="17.28515625" style="10" customWidth="1"/>
    <col min="3804" max="3835" width="12.7109375" style="10" customWidth="1"/>
    <col min="3836" max="3996" width="11.42578125" style="10"/>
    <col min="3997" max="3997" width="25.7109375" style="10" customWidth="1"/>
    <col min="3998" max="4000" width="12.7109375" style="10" customWidth="1"/>
    <col min="4001" max="4002" width="11.42578125" style="10" customWidth="1"/>
    <col min="4003" max="4003" width="12.7109375" style="10" customWidth="1"/>
    <col min="4004" max="4008" width="11.42578125" style="10" customWidth="1"/>
    <col min="4009" max="4011" width="12.7109375" style="10" customWidth="1"/>
    <col min="4012" max="4012" width="17.140625" style="10" customWidth="1"/>
    <col min="4013" max="4015" width="12.7109375" style="10" customWidth="1"/>
    <col min="4016" max="4017" width="11.42578125" style="10" customWidth="1"/>
    <col min="4018" max="4018" width="12.7109375" style="10" customWidth="1"/>
    <col min="4019" max="4019" width="11.42578125" style="10" customWidth="1"/>
    <col min="4020" max="4024" width="12.7109375" style="10" customWidth="1"/>
    <col min="4025" max="4025" width="11.42578125" style="10" customWidth="1"/>
    <col min="4026" max="4033" width="12.7109375" style="10" customWidth="1"/>
    <col min="4034" max="4035" width="11.42578125" style="10" customWidth="1"/>
    <col min="4036" max="4045" width="12.7109375" style="10" customWidth="1"/>
    <col min="4046" max="4047" width="11.42578125" style="10" customWidth="1"/>
    <col min="4048" max="4056" width="12.7109375" style="10" customWidth="1"/>
    <col min="4057" max="4057" width="14.85546875" style="10" customWidth="1"/>
    <col min="4058" max="4058" width="17.85546875" style="10" customWidth="1"/>
    <col min="4059" max="4059" width="17.28515625" style="10" customWidth="1"/>
    <col min="4060" max="4091" width="12.7109375" style="10" customWidth="1"/>
    <col min="4092" max="4252" width="11.42578125" style="10"/>
    <col min="4253" max="4253" width="25.7109375" style="10" customWidth="1"/>
    <col min="4254" max="4256" width="12.7109375" style="10" customWidth="1"/>
    <col min="4257" max="4258" width="11.42578125" style="10" customWidth="1"/>
    <col min="4259" max="4259" width="12.7109375" style="10" customWidth="1"/>
    <col min="4260" max="4264" width="11.42578125" style="10" customWidth="1"/>
    <col min="4265" max="4267" width="12.7109375" style="10" customWidth="1"/>
    <col min="4268" max="4268" width="17.140625" style="10" customWidth="1"/>
    <col min="4269" max="4271" width="12.7109375" style="10" customWidth="1"/>
    <col min="4272" max="4273" width="11.42578125" style="10" customWidth="1"/>
    <col min="4274" max="4274" width="12.7109375" style="10" customWidth="1"/>
    <col min="4275" max="4275" width="11.42578125" style="10" customWidth="1"/>
    <col min="4276" max="4280" width="12.7109375" style="10" customWidth="1"/>
    <col min="4281" max="4281" width="11.42578125" style="10" customWidth="1"/>
    <col min="4282" max="4289" width="12.7109375" style="10" customWidth="1"/>
    <col min="4290" max="4291" width="11.42578125" style="10" customWidth="1"/>
    <col min="4292" max="4301" width="12.7109375" style="10" customWidth="1"/>
    <col min="4302" max="4303" width="11.42578125" style="10" customWidth="1"/>
    <col min="4304" max="4312" width="12.7109375" style="10" customWidth="1"/>
    <col min="4313" max="4313" width="14.85546875" style="10" customWidth="1"/>
    <col min="4314" max="4314" width="17.85546875" style="10" customWidth="1"/>
    <col min="4315" max="4315" width="17.28515625" style="10" customWidth="1"/>
    <col min="4316" max="4347" width="12.7109375" style="10" customWidth="1"/>
    <col min="4348" max="4508" width="11.42578125" style="10"/>
    <col min="4509" max="4509" width="25.7109375" style="10" customWidth="1"/>
    <col min="4510" max="4512" width="12.7109375" style="10" customWidth="1"/>
    <col min="4513" max="4514" width="11.42578125" style="10" customWidth="1"/>
    <col min="4515" max="4515" width="12.7109375" style="10" customWidth="1"/>
    <col min="4516" max="4520" width="11.42578125" style="10" customWidth="1"/>
    <col min="4521" max="4523" width="12.7109375" style="10" customWidth="1"/>
    <col min="4524" max="4524" width="17.140625" style="10" customWidth="1"/>
    <col min="4525" max="4527" width="12.7109375" style="10" customWidth="1"/>
    <col min="4528" max="4529" width="11.42578125" style="10" customWidth="1"/>
    <col min="4530" max="4530" width="12.7109375" style="10" customWidth="1"/>
    <col min="4531" max="4531" width="11.42578125" style="10" customWidth="1"/>
    <col min="4532" max="4536" width="12.7109375" style="10" customWidth="1"/>
    <col min="4537" max="4537" width="11.42578125" style="10" customWidth="1"/>
    <col min="4538" max="4545" width="12.7109375" style="10" customWidth="1"/>
    <col min="4546" max="4547" width="11.42578125" style="10" customWidth="1"/>
    <col min="4548" max="4557" width="12.7109375" style="10" customWidth="1"/>
    <col min="4558" max="4559" width="11.42578125" style="10" customWidth="1"/>
    <col min="4560" max="4568" width="12.7109375" style="10" customWidth="1"/>
    <col min="4569" max="4569" width="14.85546875" style="10" customWidth="1"/>
    <col min="4570" max="4570" width="17.85546875" style="10" customWidth="1"/>
    <col min="4571" max="4571" width="17.28515625" style="10" customWidth="1"/>
    <col min="4572" max="4603" width="12.7109375" style="10" customWidth="1"/>
    <col min="4604" max="4764" width="11.42578125" style="10"/>
    <col min="4765" max="4765" width="25.7109375" style="10" customWidth="1"/>
    <col min="4766" max="4768" width="12.7109375" style="10" customWidth="1"/>
    <col min="4769" max="4770" width="11.42578125" style="10" customWidth="1"/>
    <col min="4771" max="4771" width="12.7109375" style="10" customWidth="1"/>
    <col min="4772" max="4776" width="11.42578125" style="10" customWidth="1"/>
    <col min="4777" max="4779" width="12.7109375" style="10" customWidth="1"/>
    <col min="4780" max="4780" width="17.140625" style="10" customWidth="1"/>
    <col min="4781" max="4783" width="12.7109375" style="10" customWidth="1"/>
    <col min="4784" max="4785" width="11.42578125" style="10" customWidth="1"/>
    <col min="4786" max="4786" width="12.7109375" style="10" customWidth="1"/>
    <col min="4787" max="4787" width="11.42578125" style="10" customWidth="1"/>
    <col min="4788" max="4792" width="12.7109375" style="10" customWidth="1"/>
    <col min="4793" max="4793" width="11.42578125" style="10" customWidth="1"/>
    <col min="4794" max="4801" width="12.7109375" style="10" customWidth="1"/>
    <col min="4802" max="4803" width="11.42578125" style="10" customWidth="1"/>
    <col min="4804" max="4813" width="12.7109375" style="10" customWidth="1"/>
    <col min="4814" max="4815" width="11.42578125" style="10" customWidth="1"/>
    <col min="4816" max="4824" width="12.7109375" style="10" customWidth="1"/>
    <col min="4825" max="4825" width="14.85546875" style="10" customWidth="1"/>
    <col min="4826" max="4826" width="17.85546875" style="10" customWidth="1"/>
    <col min="4827" max="4827" width="17.28515625" style="10" customWidth="1"/>
    <col min="4828" max="4859" width="12.7109375" style="10" customWidth="1"/>
    <col min="4860" max="5020" width="11.42578125" style="10"/>
    <col min="5021" max="5021" width="25.7109375" style="10" customWidth="1"/>
    <col min="5022" max="5024" width="12.7109375" style="10" customWidth="1"/>
    <col min="5025" max="5026" width="11.42578125" style="10" customWidth="1"/>
    <col min="5027" max="5027" width="12.7109375" style="10" customWidth="1"/>
    <col min="5028" max="5032" width="11.42578125" style="10" customWidth="1"/>
    <col min="5033" max="5035" width="12.7109375" style="10" customWidth="1"/>
    <col min="5036" max="5036" width="17.140625" style="10" customWidth="1"/>
    <col min="5037" max="5039" width="12.7109375" style="10" customWidth="1"/>
    <col min="5040" max="5041" width="11.42578125" style="10" customWidth="1"/>
    <col min="5042" max="5042" width="12.7109375" style="10" customWidth="1"/>
    <col min="5043" max="5043" width="11.42578125" style="10" customWidth="1"/>
    <col min="5044" max="5048" width="12.7109375" style="10" customWidth="1"/>
    <col min="5049" max="5049" width="11.42578125" style="10" customWidth="1"/>
    <col min="5050" max="5057" width="12.7109375" style="10" customWidth="1"/>
    <col min="5058" max="5059" width="11.42578125" style="10" customWidth="1"/>
    <col min="5060" max="5069" width="12.7109375" style="10" customWidth="1"/>
    <col min="5070" max="5071" width="11.42578125" style="10" customWidth="1"/>
    <col min="5072" max="5080" width="12.7109375" style="10" customWidth="1"/>
    <col min="5081" max="5081" width="14.85546875" style="10" customWidth="1"/>
    <col min="5082" max="5082" width="17.85546875" style="10" customWidth="1"/>
    <col min="5083" max="5083" width="17.28515625" style="10" customWidth="1"/>
    <col min="5084" max="5115" width="12.7109375" style="10" customWidth="1"/>
    <col min="5116" max="5276" width="11.42578125" style="10"/>
    <col min="5277" max="5277" width="25.7109375" style="10" customWidth="1"/>
    <col min="5278" max="5280" width="12.7109375" style="10" customWidth="1"/>
    <col min="5281" max="5282" width="11.42578125" style="10" customWidth="1"/>
    <col min="5283" max="5283" width="12.7109375" style="10" customWidth="1"/>
    <col min="5284" max="5288" width="11.42578125" style="10" customWidth="1"/>
    <col min="5289" max="5291" width="12.7109375" style="10" customWidth="1"/>
    <col min="5292" max="5292" width="17.140625" style="10" customWidth="1"/>
    <col min="5293" max="5295" width="12.7109375" style="10" customWidth="1"/>
    <col min="5296" max="5297" width="11.42578125" style="10" customWidth="1"/>
    <col min="5298" max="5298" width="12.7109375" style="10" customWidth="1"/>
    <col min="5299" max="5299" width="11.42578125" style="10" customWidth="1"/>
    <col min="5300" max="5304" width="12.7109375" style="10" customWidth="1"/>
    <col min="5305" max="5305" width="11.42578125" style="10" customWidth="1"/>
    <col min="5306" max="5313" width="12.7109375" style="10" customWidth="1"/>
    <col min="5314" max="5315" width="11.42578125" style="10" customWidth="1"/>
    <col min="5316" max="5325" width="12.7109375" style="10" customWidth="1"/>
    <col min="5326" max="5327" width="11.42578125" style="10" customWidth="1"/>
    <col min="5328" max="5336" width="12.7109375" style="10" customWidth="1"/>
    <col min="5337" max="5337" width="14.85546875" style="10" customWidth="1"/>
    <col min="5338" max="5338" width="17.85546875" style="10" customWidth="1"/>
    <col min="5339" max="5339" width="17.28515625" style="10" customWidth="1"/>
    <col min="5340" max="5371" width="12.7109375" style="10" customWidth="1"/>
    <col min="5372" max="5532" width="11.42578125" style="10"/>
    <col min="5533" max="5533" width="25.7109375" style="10" customWidth="1"/>
    <col min="5534" max="5536" width="12.7109375" style="10" customWidth="1"/>
    <col min="5537" max="5538" width="11.42578125" style="10" customWidth="1"/>
    <col min="5539" max="5539" width="12.7109375" style="10" customWidth="1"/>
    <col min="5540" max="5544" width="11.42578125" style="10" customWidth="1"/>
    <col min="5545" max="5547" width="12.7109375" style="10" customWidth="1"/>
    <col min="5548" max="5548" width="17.140625" style="10" customWidth="1"/>
    <col min="5549" max="5551" width="12.7109375" style="10" customWidth="1"/>
    <col min="5552" max="5553" width="11.42578125" style="10" customWidth="1"/>
    <col min="5554" max="5554" width="12.7109375" style="10" customWidth="1"/>
    <col min="5555" max="5555" width="11.42578125" style="10" customWidth="1"/>
    <col min="5556" max="5560" width="12.7109375" style="10" customWidth="1"/>
    <col min="5561" max="5561" width="11.42578125" style="10" customWidth="1"/>
    <col min="5562" max="5569" width="12.7109375" style="10" customWidth="1"/>
    <col min="5570" max="5571" width="11.42578125" style="10" customWidth="1"/>
    <col min="5572" max="5581" width="12.7109375" style="10" customWidth="1"/>
    <col min="5582" max="5583" width="11.42578125" style="10" customWidth="1"/>
    <col min="5584" max="5592" width="12.7109375" style="10" customWidth="1"/>
    <col min="5593" max="5593" width="14.85546875" style="10" customWidth="1"/>
    <col min="5594" max="5594" width="17.85546875" style="10" customWidth="1"/>
    <col min="5595" max="5595" width="17.28515625" style="10" customWidth="1"/>
    <col min="5596" max="5627" width="12.7109375" style="10" customWidth="1"/>
    <col min="5628" max="5788" width="11.42578125" style="10"/>
    <col min="5789" max="5789" width="25.7109375" style="10" customWidth="1"/>
    <col min="5790" max="5792" width="12.7109375" style="10" customWidth="1"/>
    <col min="5793" max="5794" width="11.42578125" style="10" customWidth="1"/>
    <col min="5795" max="5795" width="12.7109375" style="10" customWidth="1"/>
    <col min="5796" max="5800" width="11.42578125" style="10" customWidth="1"/>
    <col min="5801" max="5803" width="12.7109375" style="10" customWidth="1"/>
    <col min="5804" max="5804" width="17.140625" style="10" customWidth="1"/>
    <col min="5805" max="5807" width="12.7109375" style="10" customWidth="1"/>
    <col min="5808" max="5809" width="11.42578125" style="10" customWidth="1"/>
    <col min="5810" max="5810" width="12.7109375" style="10" customWidth="1"/>
    <col min="5811" max="5811" width="11.42578125" style="10" customWidth="1"/>
    <col min="5812" max="5816" width="12.7109375" style="10" customWidth="1"/>
    <col min="5817" max="5817" width="11.42578125" style="10" customWidth="1"/>
    <col min="5818" max="5825" width="12.7109375" style="10" customWidth="1"/>
    <col min="5826" max="5827" width="11.42578125" style="10" customWidth="1"/>
    <col min="5828" max="5837" width="12.7109375" style="10" customWidth="1"/>
    <col min="5838" max="5839" width="11.42578125" style="10" customWidth="1"/>
    <col min="5840" max="5848" width="12.7109375" style="10" customWidth="1"/>
    <col min="5849" max="5849" width="14.85546875" style="10" customWidth="1"/>
    <col min="5850" max="5850" width="17.85546875" style="10" customWidth="1"/>
    <col min="5851" max="5851" width="17.28515625" style="10" customWidth="1"/>
    <col min="5852" max="5883" width="12.7109375" style="10" customWidth="1"/>
    <col min="5884" max="6044" width="11.42578125" style="10"/>
    <col min="6045" max="6045" width="25.7109375" style="10" customWidth="1"/>
    <col min="6046" max="6048" width="12.7109375" style="10" customWidth="1"/>
    <col min="6049" max="6050" width="11.42578125" style="10" customWidth="1"/>
    <col min="6051" max="6051" width="12.7109375" style="10" customWidth="1"/>
    <col min="6052" max="6056" width="11.42578125" style="10" customWidth="1"/>
    <col min="6057" max="6059" width="12.7109375" style="10" customWidth="1"/>
    <col min="6060" max="6060" width="17.140625" style="10" customWidth="1"/>
    <col min="6061" max="6063" width="12.7109375" style="10" customWidth="1"/>
    <col min="6064" max="6065" width="11.42578125" style="10" customWidth="1"/>
    <col min="6066" max="6066" width="12.7109375" style="10" customWidth="1"/>
    <col min="6067" max="6067" width="11.42578125" style="10" customWidth="1"/>
    <col min="6068" max="6072" width="12.7109375" style="10" customWidth="1"/>
    <col min="6073" max="6073" width="11.42578125" style="10" customWidth="1"/>
    <col min="6074" max="6081" width="12.7109375" style="10" customWidth="1"/>
    <col min="6082" max="6083" width="11.42578125" style="10" customWidth="1"/>
    <col min="6084" max="6093" width="12.7109375" style="10" customWidth="1"/>
    <col min="6094" max="6095" width="11.42578125" style="10" customWidth="1"/>
    <col min="6096" max="6104" width="12.7109375" style="10" customWidth="1"/>
    <col min="6105" max="6105" width="14.85546875" style="10" customWidth="1"/>
    <col min="6106" max="6106" width="17.85546875" style="10" customWidth="1"/>
    <col min="6107" max="6107" width="17.28515625" style="10" customWidth="1"/>
    <col min="6108" max="6139" width="12.7109375" style="10" customWidth="1"/>
    <col min="6140" max="6300" width="11.42578125" style="10"/>
    <col min="6301" max="6301" width="25.7109375" style="10" customWidth="1"/>
    <col min="6302" max="6304" width="12.7109375" style="10" customWidth="1"/>
    <col min="6305" max="6306" width="11.42578125" style="10" customWidth="1"/>
    <col min="6307" max="6307" width="12.7109375" style="10" customWidth="1"/>
    <col min="6308" max="6312" width="11.42578125" style="10" customWidth="1"/>
    <col min="6313" max="6315" width="12.7109375" style="10" customWidth="1"/>
    <col min="6316" max="6316" width="17.140625" style="10" customWidth="1"/>
    <col min="6317" max="6319" width="12.7109375" style="10" customWidth="1"/>
    <col min="6320" max="6321" width="11.42578125" style="10" customWidth="1"/>
    <col min="6322" max="6322" width="12.7109375" style="10" customWidth="1"/>
    <col min="6323" max="6323" width="11.42578125" style="10" customWidth="1"/>
    <col min="6324" max="6328" width="12.7109375" style="10" customWidth="1"/>
    <col min="6329" max="6329" width="11.42578125" style="10" customWidth="1"/>
    <col min="6330" max="6337" width="12.7109375" style="10" customWidth="1"/>
    <col min="6338" max="6339" width="11.42578125" style="10" customWidth="1"/>
    <col min="6340" max="6349" width="12.7109375" style="10" customWidth="1"/>
    <col min="6350" max="6351" width="11.42578125" style="10" customWidth="1"/>
    <col min="6352" max="6360" width="12.7109375" style="10" customWidth="1"/>
    <col min="6361" max="6361" width="14.85546875" style="10" customWidth="1"/>
    <col min="6362" max="6362" width="17.85546875" style="10" customWidth="1"/>
    <col min="6363" max="6363" width="17.28515625" style="10" customWidth="1"/>
    <col min="6364" max="6395" width="12.7109375" style="10" customWidth="1"/>
    <col min="6396" max="6556" width="11.42578125" style="10"/>
    <col min="6557" max="6557" width="25.7109375" style="10" customWidth="1"/>
    <col min="6558" max="6560" width="12.7109375" style="10" customWidth="1"/>
    <col min="6561" max="6562" width="11.42578125" style="10" customWidth="1"/>
    <col min="6563" max="6563" width="12.7109375" style="10" customWidth="1"/>
    <col min="6564" max="6568" width="11.42578125" style="10" customWidth="1"/>
    <col min="6569" max="6571" width="12.7109375" style="10" customWidth="1"/>
    <col min="6572" max="6572" width="17.140625" style="10" customWidth="1"/>
    <col min="6573" max="6575" width="12.7109375" style="10" customWidth="1"/>
    <col min="6576" max="6577" width="11.42578125" style="10" customWidth="1"/>
    <col min="6578" max="6578" width="12.7109375" style="10" customWidth="1"/>
    <col min="6579" max="6579" width="11.42578125" style="10" customWidth="1"/>
    <col min="6580" max="6584" width="12.7109375" style="10" customWidth="1"/>
    <col min="6585" max="6585" width="11.42578125" style="10" customWidth="1"/>
    <col min="6586" max="6593" width="12.7109375" style="10" customWidth="1"/>
    <col min="6594" max="6595" width="11.42578125" style="10" customWidth="1"/>
    <col min="6596" max="6605" width="12.7109375" style="10" customWidth="1"/>
    <col min="6606" max="6607" width="11.42578125" style="10" customWidth="1"/>
    <col min="6608" max="6616" width="12.7109375" style="10" customWidth="1"/>
    <col min="6617" max="6617" width="14.85546875" style="10" customWidth="1"/>
    <col min="6618" max="6618" width="17.85546875" style="10" customWidth="1"/>
    <col min="6619" max="6619" width="17.28515625" style="10" customWidth="1"/>
    <col min="6620" max="6651" width="12.7109375" style="10" customWidth="1"/>
    <col min="6652" max="6812" width="11.42578125" style="10"/>
    <col min="6813" max="6813" width="25.7109375" style="10" customWidth="1"/>
    <col min="6814" max="6816" width="12.7109375" style="10" customWidth="1"/>
    <col min="6817" max="6818" width="11.42578125" style="10" customWidth="1"/>
    <col min="6819" max="6819" width="12.7109375" style="10" customWidth="1"/>
    <col min="6820" max="6824" width="11.42578125" style="10" customWidth="1"/>
    <col min="6825" max="6827" width="12.7109375" style="10" customWidth="1"/>
    <col min="6828" max="6828" width="17.140625" style="10" customWidth="1"/>
    <col min="6829" max="6831" width="12.7109375" style="10" customWidth="1"/>
    <col min="6832" max="6833" width="11.42578125" style="10" customWidth="1"/>
    <col min="6834" max="6834" width="12.7109375" style="10" customWidth="1"/>
    <col min="6835" max="6835" width="11.42578125" style="10" customWidth="1"/>
    <col min="6836" max="6840" width="12.7109375" style="10" customWidth="1"/>
    <col min="6841" max="6841" width="11.42578125" style="10" customWidth="1"/>
    <col min="6842" max="6849" width="12.7109375" style="10" customWidth="1"/>
    <col min="6850" max="6851" width="11.42578125" style="10" customWidth="1"/>
    <col min="6852" max="6861" width="12.7109375" style="10" customWidth="1"/>
    <col min="6862" max="6863" width="11.42578125" style="10" customWidth="1"/>
    <col min="6864" max="6872" width="12.7109375" style="10" customWidth="1"/>
    <col min="6873" max="6873" width="14.85546875" style="10" customWidth="1"/>
    <col min="6874" max="6874" width="17.85546875" style="10" customWidth="1"/>
    <col min="6875" max="6875" width="17.28515625" style="10" customWidth="1"/>
    <col min="6876" max="6907" width="12.7109375" style="10" customWidth="1"/>
    <col min="6908" max="7068" width="11.42578125" style="10"/>
    <col min="7069" max="7069" width="25.7109375" style="10" customWidth="1"/>
    <col min="7070" max="7072" width="12.7109375" style="10" customWidth="1"/>
    <col min="7073" max="7074" width="11.42578125" style="10" customWidth="1"/>
    <col min="7075" max="7075" width="12.7109375" style="10" customWidth="1"/>
    <col min="7076" max="7080" width="11.42578125" style="10" customWidth="1"/>
    <col min="7081" max="7083" width="12.7109375" style="10" customWidth="1"/>
    <col min="7084" max="7084" width="17.140625" style="10" customWidth="1"/>
    <col min="7085" max="7087" width="12.7109375" style="10" customWidth="1"/>
    <col min="7088" max="7089" width="11.42578125" style="10" customWidth="1"/>
    <col min="7090" max="7090" width="12.7109375" style="10" customWidth="1"/>
    <col min="7091" max="7091" width="11.42578125" style="10" customWidth="1"/>
    <col min="7092" max="7096" width="12.7109375" style="10" customWidth="1"/>
    <col min="7097" max="7097" width="11.42578125" style="10" customWidth="1"/>
    <col min="7098" max="7105" width="12.7109375" style="10" customWidth="1"/>
    <col min="7106" max="7107" width="11.42578125" style="10" customWidth="1"/>
    <col min="7108" max="7117" width="12.7109375" style="10" customWidth="1"/>
    <col min="7118" max="7119" width="11.42578125" style="10" customWidth="1"/>
    <col min="7120" max="7128" width="12.7109375" style="10" customWidth="1"/>
    <col min="7129" max="7129" width="14.85546875" style="10" customWidth="1"/>
    <col min="7130" max="7130" width="17.85546875" style="10" customWidth="1"/>
    <col min="7131" max="7131" width="17.28515625" style="10" customWidth="1"/>
    <col min="7132" max="7163" width="12.7109375" style="10" customWidth="1"/>
    <col min="7164" max="7324" width="11.42578125" style="10"/>
    <col min="7325" max="7325" width="25.7109375" style="10" customWidth="1"/>
    <col min="7326" max="7328" width="12.7109375" style="10" customWidth="1"/>
    <col min="7329" max="7330" width="11.42578125" style="10" customWidth="1"/>
    <col min="7331" max="7331" width="12.7109375" style="10" customWidth="1"/>
    <col min="7332" max="7336" width="11.42578125" style="10" customWidth="1"/>
    <col min="7337" max="7339" width="12.7109375" style="10" customWidth="1"/>
    <col min="7340" max="7340" width="17.140625" style="10" customWidth="1"/>
    <col min="7341" max="7343" width="12.7109375" style="10" customWidth="1"/>
    <col min="7344" max="7345" width="11.42578125" style="10" customWidth="1"/>
    <col min="7346" max="7346" width="12.7109375" style="10" customWidth="1"/>
    <col min="7347" max="7347" width="11.42578125" style="10" customWidth="1"/>
    <col min="7348" max="7352" width="12.7109375" style="10" customWidth="1"/>
    <col min="7353" max="7353" width="11.42578125" style="10" customWidth="1"/>
    <col min="7354" max="7361" width="12.7109375" style="10" customWidth="1"/>
    <col min="7362" max="7363" width="11.42578125" style="10" customWidth="1"/>
    <col min="7364" max="7373" width="12.7109375" style="10" customWidth="1"/>
    <col min="7374" max="7375" width="11.42578125" style="10" customWidth="1"/>
    <col min="7376" max="7384" width="12.7109375" style="10" customWidth="1"/>
    <col min="7385" max="7385" width="14.85546875" style="10" customWidth="1"/>
    <col min="7386" max="7386" width="17.85546875" style="10" customWidth="1"/>
    <col min="7387" max="7387" width="17.28515625" style="10" customWidth="1"/>
    <col min="7388" max="7419" width="12.7109375" style="10" customWidth="1"/>
    <col min="7420" max="7580" width="11.42578125" style="10"/>
    <col min="7581" max="7581" width="25.7109375" style="10" customWidth="1"/>
    <col min="7582" max="7584" width="12.7109375" style="10" customWidth="1"/>
    <col min="7585" max="7586" width="11.42578125" style="10" customWidth="1"/>
    <col min="7587" max="7587" width="12.7109375" style="10" customWidth="1"/>
    <col min="7588" max="7592" width="11.42578125" style="10" customWidth="1"/>
    <col min="7593" max="7595" width="12.7109375" style="10" customWidth="1"/>
    <col min="7596" max="7596" width="17.140625" style="10" customWidth="1"/>
    <col min="7597" max="7599" width="12.7109375" style="10" customWidth="1"/>
    <col min="7600" max="7601" width="11.42578125" style="10" customWidth="1"/>
    <col min="7602" max="7602" width="12.7109375" style="10" customWidth="1"/>
    <col min="7603" max="7603" width="11.42578125" style="10" customWidth="1"/>
    <col min="7604" max="7608" width="12.7109375" style="10" customWidth="1"/>
    <col min="7609" max="7609" width="11.42578125" style="10" customWidth="1"/>
    <col min="7610" max="7617" width="12.7109375" style="10" customWidth="1"/>
    <col min="7618" max="7619" width="11.42578125" style="10" customWidth="1"/>
    <col min="7620" max="7629" width="12.7109375" style="10" customWidth="1"/>
    <col min="7630" max="7631" width="11.42578125" style="10" customWidth="1"/>
    <col min="7632" max="7640" width="12.7109375" style="10" customWidth="1"/>
    <col min="7641" max="7641" width="14.85546875" style="10" customWidth="1"/>
    <col min="7642" max="7642" width="17.85546875" style="10" customWidth="1"/>
    <col min="7643" max="7643" width="17.28515625" style="10" customWidth="1"/>
    <col min="7644" max="7675" width="12.7109375" style="10" customWidth="1"/>
    <col min="7676" max="7836" width="11.42578125" style="10"/>
    <col min="7837" max="7837" width="25.7109375" style="10" customWidth="1"/>
    <col min="7838" max="7840" width="12.7109375" style="10" customWidth="1"/>
    <col min="7841" max="7842" width="11.42578125" style="10" customWidth="1"/>
    <col min="7843" max="7843" width="12.7109375" style="10" customWidth="1"/>
    <col min="7844" max="7848" width="11.42578125" style="10" customWidth="1"/>
    <col min="7849" max="7851" width="12.7109375" style="10" customWidth="1"/>
    <col min="7852" max="7852" width="17.140625" style="10" customWidth="1"/>
    <col min="7853" max="7855" width="12.7109375" style="10" customWidth="1"/>
    <col min="7856" max="7857" width="11.42578125" style="10" customWidth="1"/>
    <col min="7858" max="7858" width="12.7109375" style="10" customWidth="1"/>
    <col min="7859" max="7859" width="11.42578125" style="10" customWidth="1"/>
    <col min="7860" max="7864" width="12.7109375" style="10" customWidth="1"/>
    <col min="7865" max="7865" width="11.42578125" style="10" customWidth="1"/>
    <col min="7866" max="7873" width="12.7109375" style="10" customWidth="1"/>
    <col min="7874" max="7875" width="11.42578125" style="10" customWidth="1"/>
    <col min="7876" max="7885" width="12.7109375" style="10" customWidth="1"/>
    <col min="7886" max="7887" width="11.42578125" style="10" customWidth="1"/>
    <col min="7888" max="7896" width="12.7109375" style="10" customWidth="1"/>
    <col min="7897" max="7897" width="14.85546875" style="10" customWidth="1"/>
    <col min="7898" max="7898" width="17.85546875" style="10" customWidth="1"/>
    <col min="7899" max="7899" width="17.28515625" style="10" customWidth="1"/>
    <col min="7900" max="7931" width="12.7109375" style="10" customWidth="1"/>
    <col min="7932" max="8092" width="11.42578125" style="10"/>
    <col min="8093" max="8093" width="25.7109375" style="10" customWidth="1"/>
    <col min="8094" max="8096" width="12.7109375" style="10" customWidth="1"/>
    <col min="8097" max="8098" width="11.42578125" style="10" customWidth="1"/>
    <col min="8099" max="8099" width="12.7109375" style="10" customWidth="1"/>
    <col min="8100" max="8104" width="11.42578125" style="10" customWidth="1"/>
    <col min="8105" max="8107" width="12.7109375" style="10" customWidth="1"/>
    <col min="8108" max="8108" width="17.140625" style="10" customWidth="1"/>
    <col min="8109" max="8111" width="12.7109375" style="10" customWidth="1"/>
    <col min="8112" max="8113" width="11.42578125" style="10" customWidth="1"/>
    <col min="8114" max="8114" width="12.7109375" style="10" customWidth="1"/>
    <col min="8115" max="8115" width="11.42578125" style="10" customWidth="1"/>
    <col min="8116" max="8120" width="12.7109375" style="10" customWidth="1"/>
    <col min="8121" max="8121" width="11.42578125" style="10" customWidth="1"/>
    <col min="8122" max="8129" width="12.7109375" style="10" customWidth="1"/>
    <col min="8130" max="8131" width="11.42578125" style="10" customWidth="1"/>
    <col min="8132" max="8141" width="12.7109375" style="10" customWidth="1"/>
    <col min="8142" max="8143" width="11.42578125" style="10" customWidth="1"/>
    <col min="8144" max="8152" width="12.7109375" style="10" customWidth="1"/>
    <col min="8153" max="8153" width="14.85546875" style="10" customWidth="1"/>
    <col min="8154" max="8154" width="17.85546875" style="10" customWidth="1"/>
    <col min="8155" max="8155" width="17.28515625" style="10" customWidth="1"/>
    <col min="8156" max="8187" width="12.7109375" style="10" customWidth="1"/>
    <col min="8188" max="8348" width="11.42578125" style="10"/>
    <col min="8349" max="8349" width="25.7109375" style="10" customWidth="1"/>
    <col min="8350" max="8352" width="12.7109375" style="10" customWidth="1"/>
    <col min="8353" max="8354" width="11.42578125" style="10" customWidth="1"/>
    <col min="8355" max="8355" width="12.7109375" style="10" customWidth="1"/>
    <col min="8356" max="8360" width="11.42578125" style="10" customWidth="1"/>
    <col min="8361" max="8363" width="12.7109375" style="10" customWidth="1"/>
    <col min="8364" max="8364" width="17.140625" style="10" customWidth="1"/>
    <col min="8365" max="8367" width="12.7109375" style="10" customWidth="1"/>
    <col min="8368" max="8369" width="11.42578125" style="10" customWidth="1"/>
    <col min="8370" max="8370" width="12.7109375" style="10" customWidth="1"/>
    <col min="8371" max="8371" width="11.42578125" style="10" customWidth="1"/>
    <col min="8372" max="8376" width="12.7109375" style="10" customWidth="1"/>
    <col min="8377" max="8377" width="11.42578125" style="10" customWidth="1"/>
    <col min="8378" max="8385" width="12.7109375" style="10" customWidth="1"/>
    <col min="8386" max="8387" width="11.42578125" style="10" customWidth="1"/>
    <col min="8388" max="8397" width="12.7109375" style="10" customWidth="1"/>
    <col min="8398" max="8399" width="11.42578125" style="10" customWidth="1"/>
    <col min="8400" max="8408" width="12.7109375" style="10" customWidth="1"/>
    <col min="8409" max="8409" width="14.85546875" style="10" customWidth="1"/>
    <col min="8410" max="8410" width="17.85546875" style="10" customWidth="1"/>
    <col min="8411" max="8411" width="17.28515625" style="10" customWidth="1"/>
    <col min="8412" max="8443" width="12.7109375" style="10" customWidth="1"/>
    <col min="8444" max="8604" width="11.42578125" style="10"/>
    <col min="8605" max="8605" width="25.7109375" style="10" customWidth="1"/>
    <col min="8606" max="8608" width="12.7109375" style="10" customWidth="1"/>
    <col min="8609" max="8610" width="11.42578125" style="10" customWidth="1"/>
    <col min="8611" max="8611" width="12.7109375" style="10" customWidth="1"/>
    <col min="8612" max="8616" width="11.42578125" style="10" customWidth="1"/>
    <col min="8617" max="8619" width="12.7109375" style="10" customWidth="1"/>
    <col min="8620" max="8620" width="17.140625" style="10" customWidth="1"/>
    <col min="8621" max="8623" width="12.7109375" style="10" customWidth="1"/>
    <col min="8624" max="8625" width="11.42578125" style="10" customWidth="1"/>
    <col min="8626" max="8626" width="12.7109375" style="10" customWidth="1"/>
    <col min="8627" max="8627" width="11.42578125" style="10" customWidth="1"/>
    <col min="8628" max="8632" width="12.7109375" style="10" customWidth="1"/>
    <col min="8633" max="8633" width="11.42578125" style="10" customWidth="1"/>
    <col min="8634" max="8641" width="12.7109375" style="10" customWidth="1"/>
    <col min="8642" max="8643" width="11.42578125" style="10" customWidth="1"/>
    <col min="8644" max="8653" width="12.7109375" style="10" customWidth="1"/>
    <col min="8654" max="8655" width="11.42578125" style="10" customWidth="1"/>
    <col min="8656" max="8664" width="12.7109375" style="10" customWidth="1"/>
    <col min="8665" max="8665" width="14.85546875" style="10" customWidth="1"/>
    <col min="8666" max="8666" width="17.85546875" style="10" customWidth="1"/>
    <col min="8667" max="8667" width="17.28515625" style="10" customWidth="1"/>
    <col min="8668" max="8699" width="12.7109375" style="10" customWidth="1"/>
    <col min="8700" max="8860" width="11.42578125" style="10"/>
    <col min="8861" max="8861" width="25.7109375" style="10" customWidth="1"/>
    <col min="8862" max="8864" width="12.7109375" style="10" customWidth="1"/>
    <col min="8865" max="8866" width="11.42578125" style="10" customWidth="1"/>
    <col min="8867" max="8867" width="12.7109375" style="10" customWidth="1"/>
    <col min="8868" max="8872" width="11.42578125" style="10" customWidth="1"/>
    <col min="8873" max="8875" width="12.7109375" style="10" customWidth="1"/>
    <col min="8876" max="8876" width="17.140625" style="10" customWidth="1"/>
    <col min="8877" max="8879" width="12.7109375" style="10" customWidth="1"/>
    <col min="8880" max="8881" width="11.42578125" style="10" customWidth="1"/>
    <col min="8882" max="8882" width="12.7109375" style="10" customWidth="1"/>
    <col min="8883" max="8883" width="11.42578125" style="10" customWidth="1"/>
    <col min="8884" max="8888" width="12.7109375" style="10" customWidth="1"/>
    <col min="8889" max="8889" width="11.42578125" style="10" customWidth="1"/>
    <col min="8890" max="8897" width="12.7109375" style="10" customWidth="1"/>
    <col min="8898" max="8899" width="11.42578125" style="10" customWidth="1"/>
    <col min="8900" max="8909" width="12.7109375" style="10" customWidth="1"/>
    <col min="8910" max="8911" width="11.42578125" style="10" customWidth="1"/>
    <col min="8912" max="8920" width="12.7109375" style="10" customWidth="1"/>
    <col min="8921" max="8921" width="14.85546875" style="10" customWidth="1"/>
    <col min="8922" max="8922" width="17.85546875" style="10" customWidth="1"/>
    <col min="8923" max="8923" width="17.28515625" style="10" customWidth="1"/>
    <col min="8924" max="8955" width="12.7109375" style="10" customWidth="1"/>
    <col min="8956" max="9116" width="11.42578125" style="10"/>
    <col min="9117" max="9117" width="25.7109375" style="10" customWidth="1"/>
    <col min="9118" max="9120" width="12.7109375" style="10" customWidth="1"/>
    <col min="9121" max="9122" width="11.42578125" style="10" customWidth="1"/>
    <col min="9123" max="9123" width="12.7109375" style="10" customWidth="1"/>
    <col min="9124" max="9128" width="11.42578125" style="10" customWidth="1"/>
    <col min="9129" max="9131" width="12.7109375" style="10" customWidth="1"/>
    <col min="9132" max="9132" width="17.140625" style="10" customWidth="1"/>
    <col min="9133" max="9135" width="12.7109375" style="10" customWidth="1"/>
    <col min="9136" max="9137" width="11.42578125" style="10" customWidth="1"/>
    <col min="9138" max="9138" width="12.7109375" style="10" customWidth="1"/>
    <col min="9139" max="9139" width="11.42578125" style="10" customWidth="1"/>
    <col min="9140" max="9144" width="12.7109375" style="10" customWidth="1"/>
    <col min="9145" max="9145" width="11.42578125" style="10" customWidth="1"/>
    <col min="9146" max="9153" width="12.7109375" style="10" customWidth="1"/>
    <col min="9154" max="9155" width="11.42578125" style="10" customWidth="1"/>
    <col min="9156" max="9165" width="12.7109375" style="10" customWidth="1"/>
    <col min="9166" max="9167" width="11.42578125" style="10" customWidth="1"/>
    <col min="9168" max="9176" width="12.7109375" style="10" customWidth="1"/>
    <col min="9177" max="9177" width="14.85546875" style="10" customWidth="1"/>
    <col min="9178" max="9178" width="17.85546875" style="10" customWidth="1"/>
    <col min="9179" max="9179" width="17.28515625" style="10" customWidth="1"/>
    <col min="9180" max="9211" width="12.7109375" style="10" customWidth="1"/>
    <col min="9212" max="9372" width="11.42578125" style="10"/>
    <col min="9373" max="9373" width="25.7109375" style="10" customWidth="1"/>
    <col min="9374" max="9376" width="12.7109375" style="10" customWidth="1"/>
    <col min="9377" max="9378" width="11.42578125" style="10" customWidth="1"/>
    <col min="9379" max="9379" width="12.7109375" style="10" customWidth="1"/>
    <col min="9380" max="9384" width="11.42578125" style="10" customWidth="1"/>
    <col min="9385" max="9387" width="12.7109375" style="10" customWidth="1"/>
    <col min="9388" max="9388" width="17.140625" style="10" customWidth="1"/>
    <col min="9389" max="9391" width="12.7109375" style="10" customWidth="1"/>
    <col min="9392" max="9393" width="11.42578125" style="10" customWidth="1"/>
    <col min="9394" max="9394" width="12.7109375" style="10" customWidth="1"/>
    <col min="9395" max="9395" width="11.42578125" style="10" customWidth="1"/>
    <col min="9396" max="9400" width="12.7109375" style="10" customWidth="1"/>
    <col min="9401" max="9401" width="11.42578125" style="10" customWidth="1"/>
    <col min="9402" max="9409" width="12.7109375" style="10" customWidth="1"/>
    <col min="9410" max="9411" width="11.42578125" style="10" customWidth="1"/>
    <col min="9412" max="9421" width="12.7109375" style="10" customWidth="1"/>
    <col min="9422" max="9423" width="11.42578125" style="10" customWidth="1"/>
    <col min="9424" max="9432" width="12.7109375" style="10" customWidth="1"/>
    <col min="9433" max="9433" width="14.85546875" style="10" customWidth="1"/>
    <col min="9434" max="9434" width="17.85546875" style="10" customWidth="1"/>
    <col min="9435" max="9435" width="17.28515625" style="10" customWidth="1"/>
    <col min="9436" max="9467" width="12.7109375" style="10" customWidth="1"/>
    <col min="9468" max="9628" width="11.42578125" style="10"/>
    <col min="9629" max="9629" width="25.7109375" style="10" customWidth="1"/>
    <col min="9630" max="9632" width="12.7109375" style="10" customWidth="1"/>
    <col min="9633" max="9634" width="11.42578125" style="10" customWidth="1"/>
    <col min="9635" max="9635" width="12.7109375" style="10" customWidth="1"/>
    <col min="9636" max="9640" width="11.42578125" style="10" customWidth="1"/>
    <col min="9641" max="9643" width="12.7109375" style="10" customWidth="1"/>
    <col min="9644" max="9644" width="17.140625" style="10" customWidth="1"/>
    <col min="9645" max="9647" width="12.7109375" style="10" customWidth="1"/>
    <col min="9648" max="9649" width="11.42578125" style="10" customWidth="1"/>
    <col min="9650" max="9650" width="12.7109375" style="10" customWidth="1"/>
    <col min="9651" max="9651" width="11.42578125" style="10" customWidth="1"/>
    <col min="9652" max="9656" width="12.7109375" style="10" customWidth="1"/>
    <col min="9657" max="9657" width="11.42578125" style="10" customWidth="1"/>
    <col min="9658" max="9665" width="12.7109375" style="10" customWidth="1"/>
    <col min="9666" max="9667" width="11.42578125" style="10" customWidth="1"/>
    <col min="9668" max="9677" width="12.7109375" style="10" customWidth="1"/>
    <col min="9678" max="9679" width="11.42578125" style="10" customWidth="1"/>
    <col min="9680" max="9688" width="12.7109375" style="10" customWidth="1"/>
    <col min="9689" max="9689" width="14.85546875" style="10" customWidth="1"/>
    <col min="9690" max="9690" width="17.85546875" style="10" customWidth="1"/>
    <col min="9691" max="9691" width="17.28515625" style="10" customWidth="1"/>
    <col min="9692" max="9723" width="12.7109375" style="10" customWidth="1"/>
    <col min="9724" max="9884" width="11.42578125" style="10"/>
    <col min="9885" max="9885" width="25.7109375" style="10" customWidth="1"/>
    <col min="9886" max="9888" width="12.7109375" style="10" customWidth="1"/>
    <col min="9889" max="9890" width="11.42578125" style="10" customWidth="1"/>
    <col min="9891" max="9891" width="12.7109375" style="10" customWidth="1"/>
    <col min="9892" max="9896" width="11.42578125" style="10" customWidth="1"/>
    <col min="9897" max="9899" width="12.7109375" style="10" customWidth="1"/>
    <col min="9900" max="9900" width="17.140625" style="10" customWidth="1"/>
    <col min="9901" max="9903" width="12.7109375" style="10" customWidth="1"/>
    <col min="9904" max="9905" width="11.42578125" style="10" customWidth="1"/>
    <col min="9906" max="9906" width="12.7109375" style="10" customWidth="1"/>
    <col min="9907" max="9907" width="11.42578125" style="10" customWidth="1"/>
    <col min="9908" max="9912" width="12.7109375" style="10" customWidth="1"/>
    <col min="9913" max="9913" width="11.42578125" style="10" customWidth="1"/>
    <col min="9914" max="9921" width="12.7109375" style="10" customWidth="1"/>
    <col min="9922" max="9923" width="11.42578125" style="10" customWidth="1"/>
    <col min="9924" max="9933" width="12.7109375" style="10" customWidth="1"/>
    <col min="9934" max="9935" width="11.42578125" style="10" customWidth="1"/>
    <col min="9936" max="9944" width="12.7109375" style="10" customWidth="1"/>
    <col min="9945" max="9945" width="14.85546875" style="10" customWidth="1"/>
    <col min="9946" max="9946" width="17.85546875" style="10" customWidth="1"/>
    <col min="9947" max="9947" width="17.28515625" style="10" customWidth="1"/>
    <col min="9948" max="9979" width="12.7109375" style="10" customWidth="1"/>
    <col min="9980" max="10140" width="11.42578125" style="10"/>
    <col min="10141" max="10141" width="25.7109375" style="10" customWidth="1"/>
    <col min="10142" max="10144" width="12.7109375" style="10" customWidth="1"/>
    <col min="10145" max="10146" width="11.42578125" style="10" customWidth="1"/>
    <col min="10147" max="10147" width="12.7109375" style="10" customWidth="1"/>
    <col min="10148" max="10152" width="11.42578125" style="10" customWidth="1"/>
    <col min="10153" max="10155" width="12.7109375" style="10" customWidth="1"/>
    <col min="10156" max="10156" width="17.140625" style="10" customWidth="1"/>
    <col min="10157" max="10159" width="12.7109375" style="10" customWidth="1"/>
    <col min="10160" max="10161" width="11.42578125" style="10" customWidth="1"/>
    <col min="10162" max="10162" width="12.7109375" style="10" customWidth="1"/>
    <col min="10163" max="10163" width="11.42578125" style="10" customWidth="1"/>
    <col min="10164" max="10168" width="12.7109375" style="10" customWidth="1"/>
    <col min="10169" max="10169" width="11.42578125" style="10" customWidth="1"/>
    <col min="10170" max="10177" width="12.7109375" style="10" customWidth="1"/>
    <col min="10178" max="10179" width="11.42578125" style="10" customWidth="1"/>
    <col min="10180" max="10189" width="12.7109375" style="10" customWidth="1"/>
    <col min="10190" max="10191" width="11.42578125" style="10" customWidth="1"/>
    <col min="10192" max="10200" width="12.7109375" style="10" customWidth="1"/>
    <col min="10201" max="10201" width="14.85546875" style="10" customWidth="1"/>
    <col min="10202" max="10202" width="17.85546875" style="10" customWidth="1"/>
    <col min="10203" max="10203" width="17.28515625" style="10" customWidth="1"/>
    <col min="10204" max="10235" width="12.7109375" style="10" customWidth="1"/>
    <col min="10236" max="10396" width="11.42578125" style="10"/>
    <col min="10397" max="10397" width="25.7109375" style="10" customWidth="1"/>
    <col min="10398" max="10400" width="12.7109375" style="10" customWidth="1"/>
    <col min="10401" max="10402" width="11.42578125" style="10" customWidth="1"/>
    <col min="10403" max="10403" width="12.7109375" style="10" customWidth="1"/>
    <col min="10404" max="10408" width="11.42578125" style="10" customWidth="1"/>
    <col min="10409" max="10411" width="12.7109375" style="10" customWidth="1"/>
    <col min="10412" max="10412" width="17.140625" style="10" customWidth="1"/>
    <col min="10413" max="10415" width="12.7109375" style="10" customWidth="1"/>
    <col min="10416" max="10417" width="11.42578125" style="10" customWidth="1"/>
    <col min="10418" max="10418" width="12.7109375" style="10" customWidth="1"/>
    <col min="10419" max="10419" width="11.42578125" style="10" customWidth="1"/>
    <col min="10420" max="10424" width="12.7109375" style="10" customWidth="1"/>
    <col min="10425" max="10425" width="11.42578125" style="10" customWidth="1"/>
    <col min="10426" max="10433" width="12.7109375" style="10" customWidth="1"/>
    <col min="10434" max="10435" width="11.42578125" style="10" customWidth="1"/>
    <col min="10436" max="10445" width="12.7109375" style="10" customWidth="1"/>
    <col min="10446" max="10447" width="11.42578125" style="10" customWidth="1"/>
    <col min="10448" max="10456" width="12.7109375" style="10" customWidth="1"/>
    <col min="10457" max="10457" width="14.85546875" style="10" customWidth="1"/>
    <col min="10458" max="10458" width="17.85546875" style="10" customWidth="1"/>
    <col min="10459" max="10459" width="17.28515625" style="10" customWidth="1"/>
    <col min="10460" max="10491" width="12.7109375" style="10" customWidth="1"/>
    <col min="10492" max="10652" width="11.42578125" style="10"/>
    <col min="10653" max="10653" width="25.7109375" style="10" customWidth="1"/>
    <col min="10654" max="10656" width="12.7109375" style="10" customWidth="1"/>
    <col min="10657" max="10658" width="11.42578125" style="10" customWidth="1"/>
    <col min="10659" max="10659" width="12.7109375" style="10" customWidth="1"/>
    <col min="10660" max="10664" width="11.42578125" style="10" customWidth="1"/>
    <col min="10665" max="10667" width="12.7109375" style="10" customWidth="1"/>
    <col min="10668" max="10668" width="17.140625" style="10" customWidth="1"/>
    <col min="10669" max="10671" width="12.7109375" style="10" customWidth="1"/>
    <col min="10672" max="10673" width="11.42578125" style="10" customWidth="1"/>
    <col min="10674" max="10674" width="12.7109375" style="10" customWidth="1"/>
    <col min="10675" max="10675" width="11.42578125" style="10" customWidth="1"/>
    <col min="10676" max="10680" width="12.7109375" style="10" customWidth="1"/>
    <col min="10681" max="10681" width="11.42578125" style="10" customWidth="1"/>
    <col min="10682" max="10689" width="12.7109375" style="10" customWidth="1"/>
    <col min="10690" max="10691" width="11.42578125" style="10" customWidth="1"/>
    <col min="10692" max="10701" width="12.7109375" style="10" customWidth="1"/>
    <col min="10702" max="10703" width="11.42578125" style="10" customWidth="1"/>
    <col min="10704" max="10712" width="12.7109375" style="10" customWidth="1"/>
    <col min="10713" max="10713" width="14.85546875" style="10" customWidth="1"/>
    <col min="10714" max="10714" width="17.85546875" style="10" customWidth="1"/>
    <col min="10715" max="10715" width="17.28515625" style="10" customWidth="1"/>
    <col min="10716" max="10747" width="12.7109375" style="10" customWidth="1"/>
    <col min="10748" max="10908" width="11.42578125" style="10"/>
    <col min="10909" max="10909" width="25.7109375" style="10" customWidth="1"/>
    <col min="10910" max="10912" width="12.7109375" style="10" customWidth="1"/>
    <col min="10913" max="10914" width="11.42578125" style="10" customWidth="1"/>
    <col min="10915" max="10915" width="12.7109375" style="10" customWidth="1"/>
    <col min="10916" max="10920" width="11.42578125" style="10" customWidth="1"/>
    <col min="10921" max="10923" width="12.7109375" style="10" customWidth="1"/>
    <col min="10924" max="10924" width="17.140625" style="10" customWidth="1"/>
    <col min="10925" max="10927" width="12.7109375" style="10" customWidth="1"/>
    <col min="10928" max="10929" width="11.42578125" style="10" customWidth="1"/>
    <col min="10930" max="10930" width="12.7109375" style="10" customWidth="1"/>
    <col min="10931" max="10931" width="11.42578125" style="10" customWidth="1"/>
    <col min="10932" max="10936" width="12.7109375" style="10" customWidth="1"/>
    <col min="10937" max="10937" width="11.42578125" style="10" customWidth="1"/>
    <col min="10938" max="10945" width="12.7109375" style="10" customWidth="1"/>
    <col min="10946" max="10947" width="11.42578125" style="10" customWidth="1"/>
    <col min="10948" max="10957" width="12.7109375" style="10" customWidth="1"/>
    <col min="10958" max="10959" width="11.42578125" style="10" customWidth="1"/>
    <col min="10960" max="10968" width="12.7109375" style="10" customWidth="1"/>
    <col min="10969" max="10969" width="14.85546875" style="10" customWidth="1"/>
    <col min="10970" max="10970" width="17.85546875" style="10" customWidth="1"/>
    <col min="10971" max="10971" width="17.28515625" style="10" customWidth="1"/>
    <col min="10972" max="11003" width="12.7109375" style="10" customWidth="1"/>
    <col min="11004" max="11164" width="11.42578125" style="10"/>
    <col min="11165" max="11165" width="25.7109375" style="10" customWidth="1"/>
    <col min="11166" max="11168" width="12.7109375" style="10" customWidth="1"/>
    <col min="11169" max="11170" width="11.42578125" style="10" customWidth="1"/>
    <col min="11171" max="11171" width="12.7109375" style="10" customWidth="1"/>
    <col min="11172" max="11176" width="11.42578125" style="10" customWidth="1"/>
    <col min="11177" max="11179" width="12.7109375" style="10" customWidth="1"/>
    <col min="11180" max="11180" width="17.140625" style="10" customWidth="1"/>
    <col min="11181" max="11183" width="12.7109375" style="10" customWidth="1"/>
    <col min="11184" max="11185" width="11.42578125" style="10" customWidth="1"/>
    <col min="11186" max="11186" width="12.7109375" style="10" customWidth="1"/>
    <col min="11187" max="11187" width="11.42578125" style="10" customWidth="1"/>
    <col min="11188" max="11192" width="12.7109375" style="10" customWidth="1"/>
    <col min="11193" max="11193" width="11.42578125" style="10" customWidth="1"/>
    <col min="11194" max="11201" width="12.7109375" style="10" customWidth="1"/>
    <col min="11202" max="11203" width="11.42578125" style="10" customWidth="1"/>
    <col min="11204" max="11213" width="12.7109375" style="10" customWidth="1"/>
    <col min="11214" max="11215" width="11.42578125" style="10" customWidth="1"/>
    <col min="11216" max="11224" width="12.7109375" style="10" customWidth="1"/>
    <col min="11225" max="11225" width="14.85546875" style="10" customWidth="1"/>
    <col min="11226" max="11226" width="17.85546875" style="10" customWidth="1"/>
    <col min="11227" max="11227" width="17.28515625" style="10" customWidth="1"/>
    <col min="11228" max="11259" width="12.7109375" style="10" customWidth="1"/>
    <col min="11260" max="11420" width="11.42578125" style="10"/>
    <col min="11421" max="11421" width="25.7109375" style="10" customWidth="1"/>
    <col min="11422" max="11424" width="12.7109375" style="10" customWidth="1"/>
    <col min="11425" max="11426" width="11.42578125" style="10" customWidth="1"/>
    <col min="11427" max="11427" width="12.7109375" style="10" customWidth="1"/>
    <col min="11428" max="11432" width="11.42578125" style="10" customWidth="1"/>
    <col min="11433" max="11435" width="12.7109375" style="10" customWidth="1"/>
    <col min="11436" max="11436" width="17.140625" style="10" customWidth="1"/>
    <col min="11437" max="11439" width="12.7109375" style="10" customWidth="1"/>
    <col min="11440" max="11441" width="11.42578125" style="10" customWidth="1"/>
    <col min="11442" max="11442" width="12.7109375" style="10" customWidth="1"/>
    <col min="11443" max="11443" width="11.42578125" style="10" customWidth="1"/>
    <col min="11444" max="11448" width="12.7109375" style="10" customWidth="1"/>
    <col min="11449" max="11449" width="11.42578125" style="10" customWidth="1"/>
    <col min="11450" max="11457" width="12.7109375" style="10" customWidth="1"/>
    <col min="11458" max="11459" width="11.42578125" style="10" customWidth="1"/>
    <col min="11460" max="11469" width="12.7109375" style="10" customWidth="1"/>
    <col min="11470" max="11471" width="11.42578125" style="10" customWidth="1"/>
    <col min="11472" max="11480" width="12.7109375" style="10" customWidth="1"/>
    <col min="11481" max="11481" width="14.85546875" style="10" customWidth="1"/>
    <col min="11482" max="11482" width="17.85546875" style="10" customWidth="1"/>
    <col min="11483" max="11483" width="17.28515625" style="10" customWidth="1"/>
    <col min="11484" max="11515" width="12.7109375" style="10" customWidth="1"/>
    <col min="11516" max="11676" width="11.42578125" style="10"/>
    <col min="11677" max="11677" width="25.7109375" style="10" customWidth="1"/>
    <col min="11678" max="11680" width="12.7109375" style="10" customWidth="1"/>
    <col min="11681" max="11682" width="11.42578125" style="10" customWidth="1"/>
    <col min="11683" max="11683" width="12.7109375" style="10" customWidth="1"/>
    <col min="11684" max="11688" width="11.42578125" style="10" customWidth="1"/>
    <col min="11689" max="11691" width="12.7109375" style="10" customWidth="1"/>
    <col min="11692" max="11692" width="17.140625" style="10" customWidth="1"/>
    <col min="11693" max="11695" width="12.7109375" style="10" customWidth="1"/>
    <col min="11696" max="11697" width="11.42578125" style="10" customWidth="1"/>
    <col min="11698" max="11698" width="12.7109375" style="10" customWidth="1"/>
    <col min="11699" max="11699" width="11.42578125" style="10" customWidth="1"/>
    <col min="11700" max="11704" width="12.7109375" style="10" customWidth="1"/>
    <col min="11705" max="11705" width="11.42578125" style="10" customWidth="1"/>
    <col min="11706" max="11713" width="12.7109375" style="10" customWidth="1"/>
    <col min="11714" max="11715" width="11.42578125" style="10" customWidth="1"/>
    <col min="11716" max="11725" width="12.7109375" style="10" customWidth="1"/>
    <col min="11726" max="11727" width="11.42578125" style="10" customWidth="1"/>
    <col min="11728" max="11736" width="12.7109375" style="10" customWidth="1"/>
    <col min="11737" max="11737" width="14.85546875" style="10" customWidth="1"/>
    <col min="11738" max="11738" width="17.85546875" style="10" customWidth="1"/>
    <col min="11739" max="11739" width="17.28515625" style="10" customWidth="1"/>
    <col min="11740" max="11771" width="12.7109375" style="10" customWidth="1"/>
    <col min="11772" max="11932" width="11.42578125" style="10"/>
    <col min="11933" max="11933" width="25.7109375" style="10" customWidth="1"/>
    <col min="11934" max="11936" width="12.7109375" style="10" customWidth="1"/>
    <col min="11937" max="11938" width="11.42578125" style="10" customWidth="1"/>
    <col min="11939" max="11939" width="12.7109375" style="10" customWidth="1"/>
    <col min="11940" max="11944" width="11.42578125" style="10" customWidth="1"/>
    <col min="11945" max="11947" width="12.7109375" style="10" customWidth="1"/>
    <col min="11948" max="11948" width="17.140625" style="10" customWidth="1"/>
    <col min="11949" max="11951" width="12.7109375" style="10" customWidth="1"/>
    <col min="11952" max="11953" width="11.42578125" style="10" customWidth="1"/>
    <col min="11954" max="11954" width="12.7109375" style="10" customWidth="1"/>
    <col min="11955" max="11955" width="11.42578125" style="10" customWidth="1"/>
    <col min="11956" max="11960" width="12.7109375" style="10" customWidth="1"/>
    <col min="11961" max="11961" width="11.42578125" style="10" customWidth="1"/>
    <col min="11962" max="11969" width="12.7109375" style="10" customWidth="1"/>
    <col min="11970" max="11971" width="11.42578125" style="10" customWidth="1"/>
    <col min="11972" max="11981" width="12.7109375" style="10" customWidth="1"/>
    <col min="11982" max="11983" width="11.42578125" style="10" customWidth="1"/>
    <col min="11984" max="11992" width="12.7109375" style="10" customWidth="1"/>
    <col min="11993" max="11993" width="14.85546875" style="10" customWidth="1"/>
    <col min="11994" max="11994" width="17.85546875" style="10" customWidth="1"/>
    <col min="11995" max="11995" width="17.28515625" style="10" customWidth="1"/>
    <col min="11996" max="12027" width="12.7109375" style="10" customWidth="1"/>
    <col min="12028" max="12188" width="11.42578125" style="10"/>
    <col min="12189" max="12189" width="25.7109375" style="10" customWidth="1"/>
    <col min="12190" max="12192" width="12.7109375" style="10" customWidth="1"/>
    <col min="12193" max="12194" width="11.42578125" style="10" customWidth="1"/>
    <col min="12195" max="12195" width="12.7109375" style="10" customWidth="1"/>
    <col min="12196" max="12200" width="11.42578125" style="10" customWidth="1"/>
    <col min="12201" max="12203" width="12.7109375" style="10" customWidth="1"/>
    <col min="12204" max="12204" width="17.140625" style="10" customWidth="1"/>
    <col min="12205" max="12207" width="12.7109375" style="10" customWidth="1"/>
    <col min="12208" max="12209" width="11.42578125" style="10" customWidth="1"/>
    <col min="12210" max="12210" width="12.7109375" style="10" customWidth="1"/>
    <col min="12211" max="12211" width="11.42578125" style="10" customWidth="1"/>
    <col min="12212" max="12216" width="12.7109375" style="10" customWidth="1"/>
    <col min="12217" max="12217" width="11.42578125" style="10" customWidth="1"/>
    <col min="12218" max="12225" width="12.7109375" style="10" customWidth="1"/>
    <col min="12226" max="12227" width="11.42578125" style="10" customWidth="1"/>
    <col min="12228" max="12237" width="12.7109375" style="10" customWidth="1"/>
    <col min="12238" max="12239" width="11.42578125" style="10" customWidth="1"/>
    <col min="12240" max="12248" width="12.7109375" style="10" customWidth="1"/>
    <col min="12249" max="12249" width="14.85546875" style="10" customWidth="1"/>
    <col min="12250" max="12250" width="17.85546875" style="10" customWidth="1"/>
    <col min="12251" max="12251" width="17.28515625" style="10" customWidth="1"/>
    <col min="12252" max="12283" width="12.7109375" style="10" customWidth="1"/>
    <col min="12284" max="12444" width="11.42578125" style="10"/>
    <col min="12445" max="12445" width="25.7109375" style="10" customWidth="1"/>
    <col min="12446" max="12448" width="12.7109375" style="10" customWidth="1"/>
    <col min="12449" max="12450" width="11.42578125" style="10" customWidth="1"/>
    <col min="12451" max="12451" width="12.7109375" style="10" customWidth="1"/>
    <col min="12452" max="12456" width="11.42578125" style="10" customWidth="1"/>
    <col min="12457" max="12459" width="12.7109375" style="10" customWidth="1"/>
    <col min="12460" max="12460" width="17.140625" style="10" customWidth="1"/>
    <col min="12461" max="12463" width="12.7109375" style="10" customWidth="1"/>
    <col min="12464" max="12465" width="11.42578125" style="10" customWidth="1"/>
    <col min="12466" max="12466" width="12.7109375" style="10" customWidth="1"/>
    <col min="12467" max="12467" width="11.42578125" style="10" customWidth="1"/>
    <col min="12468" max="12472" width="12.7109375" style="10" customWidth="1"/>
    <col min="12473" max="12473" width="11.42578125" style="10" customWidth="1"/>
    <col min="12474" max="12481" width="12.7109375" style="10" customWidth="1"/>
    <col min="12482" max="12483" width="11.42578125" style="10" customWidth="1"/>
    <col min="12484" max="12493" width="12.7109375" style="10" customWidth="1"/>
    <col min="12494" max="12495" width="11.42578125" style="10" customWidth="1"/>
    <col min="12496" max="12504" width="12.7109375" style="10" customWidth="1"/>
    <col min="12505" max="12505" width="14.85546875" style="10" customWidth="1"/>
    <col min="12506" max="12506" width="17.85546875" style="10" customWidth="1"/>
    <col min="12507" max="12507" width="17.28515625" style="10" customWidth="1"/>
    <col min="12508" max="12539" width="12.7109375" style="10" customWidth="1"/>
    <col min="12540" max="12700" width="11.42578125" style="10"/>
    <col min="12701" max="12701" width="25.7109375" style="10" customWidth="1"/>
    <col min="12702" max="12704" width="12.7109375" style="10" customWidth="1"/>
    <col min="12705" max="12706" width="11.42578125" style="10" customWidth="1"/>
    <col min="12707" max="12707" width="12.7109375" style="10" customWidth="1"/>
    <col min="12708" max="12712" width="11.42578125" style="10" customWidth="1"/>
    <col min="12713" max="12715" width="12.7109375" style="10" customWidth="1"/>
    <col min="12716" max="12716" width="17.140625" style="10" customWidth="1"/>
    <col min="12717" max="12719" width="12.7109375" style="10" customWidth="1"/>
    <col min="12720" max="12721" width="11.42578125" style="10" customWidth="1"/>
    <col min="12722" max="12722" width="12.7109375" style="10" customWidth="1"/>
    <col min="12723" max="12723" width="11.42578125" style="10" customWidth="1"/>
    <col min="12724" max="12728" width="12.7109375" style="10" customWidth="1"/>
    <col min="12729" max="12729" width="11.42578125" style="10" customWidth="1"/>
    <col min="12730" max="12737" width="12.7109375" style="10" customWidth="1"/>
    <col min="12738" max="12739" width="11.42578125" style="10" customWidth="1"/>
    <col min="12740" max="12749" width="12.7109375" style="10" customWidth="1"/>
    <col min="12750" max="12751" width="11.42578125" style="10" customWidth="1"/>
    <col min="12752" max="12760" width="12.7109375" style="10" customWidth="1"/>
    <col min="12761" max="12761" width="14.85546875" style="10" customWidth="1"/>
    <col min="12762" max="12762" width="17.85546875" style="10" customWidth="1"/>
    <col min="12763" max="12763" width="17.28515625" style="10" customWidth="1"/>
    <col min="12764" max="12795" width="12.7109375" style="10" customWidth="1"/>
    <col min="12796" max="12956" width="11.42578125" style="10"/>
    <col min="12957" max="12957" width="25.7109375" style="10" customWidth="1"/>
    <col min="12958" max="12960" width="12.7109375" style="10" customWidth="1"/>
    <col min="12961" max="12962" width="11.42578125" style="10" customWidth="1"/>
    <col min="12963" max="12963" width="12.7109375" style="10" customWidth="1"/>
    <col min="12964" max="12968" width="11.42578125" style="10" customWidth="1"/>
    <col min="12969" max="12971" width="12.7109375" style="10" customWidth="1"/>
    <col min="12972" max="12972" width="17.140625" style="10" customWidth="1"/>
    <col min="12973" max="12975" width="12.7109375" style="10" customWidth="1"/>
    <col min="12976" max="12977" width="11.42578125" style="10" customWidth="1"/>
    <col min="12978" max="12978" width="12.7109375" style="10" customWidth="1"/>
    <col min="12979" max="12979" width="11.42578125" style="10" customWidth="1"/>
    <col min="12980" max="12984" width="12.7109375" style="10" customWidth="1"/>
    <col min="12985" max="12985" width="11.42578125" style="10" customWidth="1"/>
    <col min="12986" max="12993" width="12.7109375" style="10" customWidth="1"/>
    <col min="12994" max="12995" width="11.42578125" style="10" customWidth="1"/>
    <col min="12996" max="13005" width="12.7109375" style="10" customWidth="1"/>
    <col min="13006" max="13007" width="11.42578125" style="10" customWidth="1"/>
    <col min="13008" max="13016" width="12.7109375" style="10" customWidth="1"/>
    <col min="13017" max="13017" width="14.85546875" style="10" customWidth="1"/>
    <col min="13018" max="13018" width="17.85546875" style="10" customWidth="1"/>
    <col min="13019" max="13019" width="17.28515625" style="10" customWidth="1"/>
    <col min="13020" max="13051" width="12.7109375" style="10" customWidth="1"/>
    <col min="13052" max="13212" width="11.42578125" style="10"/>
    <col min="13213" max="13213" width="25.7109375" style="10" customWidth="1"/>
    <col min="13214" max="13216" width="12.7109375" style="10" customWidth="1"/>
    <col min="13217" max="13218" width="11.42578125" style="10" customWidth="1"/>
    <col min="13219" max="13219" width="12.7109375" style="10" customWidth="1"/>
    <col min="13220" max="13224" width="11.42578125" style="10" customWidth="1"/>
    <col min="13225" max="13227" width="12.7109375" style="10" customWidth="1"/>
    <col min="13228" max="13228" width="17.140625" style="10" customWidth="1"/>
    <col min="13229" max="13231" width="12.7109375" style="10" customWidth="1"/>
    <col min="13232" max="13233" width="11.42578125" style="10" customWidth="1"/>
    <col min="13234" max="13234" width="12.7109375" style="10" customWidth="1"/>
    <col min="13235" max="13235" width="11.42578125" style="10" customWidth="1"/>
    <col min="13236" max="13240" width="12.7109375" style="10" customWidth="1"/>
    <col min="13241" max="13241" width="11.42578125" style="10" customWidth="1"/>
    <col min="13242" max="13249" width="12.7109375" style="10" customWidth="1"/>
    <col min="13250" max="13251" width="11.42578125" style="10" customWidth="1"/>
    <col min="13252" max="13261" width="12.7109375" style="10" customWidth="1"/>
    <col min="13262" max="13263" width="11.42578125" style="10" customWidth="1"/>
    <col min="13264" max="13272" width="12.7109375" style="10" customWidth="1"/>
    <col min="13273" max="13273" width="14.85546875" style="10" customWidth="1"/>
    <col min="13274" max="13274" width="17.85546875" style="10" customWidth="1"/>
    <col min="13275" max="13275" width="17.28515625" style="10" customWidth="1"/>
    <col min="13276" max="13307" width="12.7109375" style="10" customWidth="1"/>
    <col min="13308" max="13468" width="11.42578125" style="10"/>
    <col min="13469" max="13469" width="25.7109375" style="10" customWidth="1"/>
    <col min="13470" max="13472" width="12.7109375" style="10" customWidth="1"/>
    <col min="13473" max="13474" width="11.42578125" style="10" customWidth="1"/>
    <col min="13475" max="13475" width="12.7109375" style="10" customWidth="1"/>
    <col min="13476" max="13480" width="11.42578125" style="10" customWidth="1"/>
    <col min="13481" max="13483" width="12.7109375" style="10" customWidth="1"/>
    <col min="13484" max="13484" width="17.140625" style="10" customWidth="1"/>
    <col min="13485" max="13487" width="12.7109375" style="10" customWidth="1"/>
    <col min="13488" max="13489" width="11.42578125" style="10" customWidth="1"/>
    <col min="13490" max="13490" width="12.7109375" style="10" customWidth="1"/>
    <col min="13491" max="13491" width="11.42578125" style="10" customWidth="1"/>
    <col min="13492" max="13496" width="12.7109375" style="10" customWidth="1"/>
    <col min="13497" max="13497" width="11.42578125" style="10" customWidth="1"/>
    <col min="13498" max="13505" width="12.7109375" style="10" customWidth="1"/>
    <col min="13506" max="13507" width="11.42578125" style="10" customWidth="1"/>
    <col min="13508" max="13517" width="12.7109375" style="10" customWidth="1"/>
    <col min="13518" max="13519" width="11.42578125" style="10" customWidth="1"/>
    <col min="13520" max="13528" width="12.7109375" style="10" customWidth="1"/>
    <col min="13529" max="13529" width="14.85546875" style="10" customWidth="1"/>
    <col min="13530" max="13530" width="17.85546875" style="10" customWidth="1"/>
    <col min="13531" max="13531" width="17.28515625" style="10" customWidth="1"/>
    <col min="13532" max="13563" width="12.7109375" style="10" customWidth="1"/>
    <col min="13564" max="13724" width="11.42578125" style="10"/>
    <col min="13725" max="13725" width="25.7109375" style="10" customWidth="1"/>
    <col min="13726" max="13728" width="12.7109375" style="10" customWidth="1"/>
    <col min="13729" max="13730" width="11.42578125" style="10" customWidth="1"/>
    <col min="13731" max="13731" width="12.7109375" style="10" customWidth="1"/>
    <col min="13732" max="13736" width="11.42578125" style="10" customWidth="1"/>
    <col min="13737" max="13739" width="12.7109375" style="10" customWidth="1"/>
    <col min="13740" max="13740" width="17.140625" style="10" customWidth="1"/>
    <col min="13741" max="13743" width="12.7109375" style="10" customWidth="1"/>
    <col min="13744" max="13745" width="11.42578125" style="10" customWidth="1"/>
    <col min="13746" max="13746" width="12.7109375" style="10" customWidth="1"/>
    <col min="13747" max="13747" width="11.42578125" style="10" customWidth="1"/>
    <col min="13748" max="13752" width="12.7109375" style="10" customWidth="1"/>
    <col min="13753" max="13753" width="11.42578125" style="10" customWidth="1"/>
    <col min="13754" max="13761" width="12.7109375" style="10" customWidth="1"/>
    <col min="13762" max="13763" width="11.42578125" style="10" customWidth="1"/>
    <col min="13764" max="13773" width="12.7109375" style="10" customWidth="1"/>
    <col min="13774" max="13775" width="11.42578125" style="10" customWidth="1"/>
    <col min="13776" max="13784" width="12.7109375" style="10" customWidth="1"/>
    <col min="13785" max="13785" width="14.85546875" style="10" customWidth="1"/>
    <col min="13786" max="13786" width="17.85546875" style="10" customWidth="1"/>
    <col min="13787" max="13787" width="17.28515625" style="10" customWidth="1"/>
    <col min="13788" max="13819" width="12.7109375" style="10" customWidth="1"/>
    <col min="13820" max="13980" width="11.42578125" style="10"/>
    <col min="13981" max="13981" width="25.7109375" style="10" customWidth="1"/>
    <col min="13982" max="13984" width="12.7109375" style="10" customWidth="1"/>
    <col min="13985" max="13986" width="11.42578125" style="10" customWidth="1"/>
    <col min="13987" max="13987" width="12.7109375" style="10" customWidth="1"/>
    <col min="13988" max="13992" width="11.42578125" style="10" customWidth="1"/>
    <col min="13993" max="13995" width="12.7109375" style="10" customWidth="1"/>
    <col min="13996" max="13996" width="17.140625" style="10" customWidth="1"/>
    <col min="13997" max="13999" width="12.7109375" style="10" customWidth="1"/>
    <col min="14000" max="14001" width="11.42578125" style="10" customWidth="1"/>
    <col min="14002" max="14002" width="12.7109375" style="10" customWidth="1"/>
    <col min="14003" max="14003" width="11.42578125" style="10" customWidth="1"/>
    <col min="14004" max="14008" width="12.7109375" style="10" customWidth="1"/>
    <col min="14009" max="14009" width="11.42578125" style="10" customWidth="1"/>
    <col min="14010" max="14017" width="12.7109375" style="10" customWidth="1"/>
    <col min="14018" max="14019" width="11.42578125" style="10" customWidth="1"/>
    <col min="14020" max="14029" width="12.7109375" style="10" customWidth="1"/>
    <col min="14030" max="14031" width="11.42578125" style="10" customWidth="1"/>
    <col min="14032" max="14040" width="12.7109375" style="10" customWidth="1"/>
    <col min="14041" max="14041" width="14.85546875" style="10" customWidth="1"/>
    <col min="14042" max="14042" width="17.85546875" style="10" customWidth="1"/>
    <col min="14043" max="14043" width="17.28515625" style="10" customWidth="1"/>
    <col min="14044" max="14075" width="12.7109375" style="10" customWidth="1"/>
    <col min="14076" max="14236" width="11.42578125" style="10"/>
    <col min="14237" max="14237" width="25.7109375" style="10" customWidth="1"/>
    <col min="14238" max="14240" width="12.7109375" style="10" customWidth="1"/>
    <col min="14241" max="14242" width="11.42578125" style="10" customWidth="1"/>
    <col min="14243" max="14243" width="12.7109375" style="10" customWidth="1"/>
    <col min="14244" max="14248" width="11.42578125" style="10" customWidth="1"/>
    <col min="14249" max="14251" width="12.7109375" style="10" customWidth="1"/>
    <col min="14252" max="14252" width="17.140625" style="10" customWidth="1"/>
    <col min="14253" max="14255" width="12.7109375" style="10" customWidth="1"/>
    <col min="14256" max="14257" width="11.42578125" style="10" customWidth="1"/>
    <col min="14258" max="14258" width="12.7109375" style="10" customWidth="1"/>
    <col min="14259" max="14259" width="11.42578125" style="10" customWidth="1"/>
    <col min="14260" max="14264" width="12.7109375" style="10" customWidth="1"/>
    <col min="14265" max="14265" width="11.42578125" style="10" customWidth="1"/>
    <col min="14266" max="14273" width="12.7109375" style="10" customWidth="1"/>
    <col min="14274" max="14275" width="11.42578125" style="10" customWidth="1"/>
    <col min="14276" max="14285" width="12.7109375" style="10" customWidth="1"/>
    <col min="14286" max="14287" width="11.42578125" style="10" customWidth="1"/>
    <col min="14288" max="14296" width="12.7109375" style="10" customWidth="1"/>
    <col min="14297" max="14297" width="14.85546875" style="10" customWidth="1"/>
    <col min="14298" max="14298" width="17.85546875" style="10" customWidth="1"/>
    <col min="14299" max="14299" width="17.28515625" style="10" customWidth="1"/>
    <col min="14300" max="14331" width="12.7109375" style="10" customWidth="1"/>
    <col min="14332" max="14492" width="11.42578125" style="10"/>
    <col min="14493" max="14493" width="25.7109375" style="10" customWidth="1"/>
    <col min="14494" max="14496" width="12.7109375" style="10" customWidth="1"/>
    <col min="14497" max="14498" width="11.42578125" style="10" customWidth="1"/>
    <col min="14499" max="14499" width="12.7109375" style="10" customWidth="1"/>
    <col min="14500" max="14504" width="11.42578125" style="10" customWidth="1"/>
    <col min="14505" max="14507" width="12.7109375" style="10" customWidth="1"/>
    <col min="14508" max="14508" width="17.140625" style="10" customWidth="1"/>
    <col min="14509" max="14511" width="12.7109375" style="10" customWidth="1"/>
    <col min="14512" max="14513" width="11.42578125" style="10" customWidth="1"/>
    <col min="14514" max="14514" width="12.7109375" style="10" customWidth="1"/>
    <col min="14515" max="14515" width="11.42578125" style="10" customWidth="1"/>
    <col min="14516" max="14520" width="12.7109375" style="10" customWidth="1"/>
    <col min="14521" max="14521" width="11.42578125" style="10" customWidth="1"/>
    <col min="14522" max="14529" width="12.7109375" style="10" customWidth="1"/>
    <col min="14530" max="14531" width="11.42578125" style="10" customWidth="1"/>
    <col min="14532" max="14541" width="12.7109375" style="10" customWidth="1"/>
    <col min="14542" max="14543" width="11.42578125" style="10" customWidth="1"/>
    <col min="14544" max="14552" width="12.7109375" style="10" customWidth="1"/>
    <col min="14553" max="14553" width="14.85546875" style="10" customWidth="1"/>
    <col min="14554" max="14554" width="17.85546875" style="10" customWidth="1"/>
    <col min="14555" max="14555" width="17.28515625" style="10" customWidth="1"/>
    <col min="14556" max="14587" width="12.7109375" style="10" customWidth="1"/>
    <col min="14588" max="14748" width="11.42578125" style="10"/>
    <col min="14749" max="14749" width="25.7109375" style="10" customWidth="1"/>
    <col min="14750" max="14752" width="12.7109375" style="10" customWidth="1"/>
    <col min="14753" max="14754" width="11.42578125" style="10" customWidth="1"/>
    <col min="14755" max="14755" width="12.7109375" style="10" customWidth="1"/>
    <col min="14756" max="14760" width="11.42578125" style="10" customWidth="1"/>
    <col min="14761" max="14763" width="12.7109375" style="10" customWidth="1"/>
    <col min="14764" max="14764" width="17.140625" style="10" customWidth="1"/>
    <col min="14765" max="14767" width="12.7109375" style="10" customWidth="1"/>
    <col min="14768" max="14769" width="11.42578125" style="10" customWidth="1"/>
    <col min="14770" max="14770" width="12.7109375" style="10" customWidth="1"/>
    <col min="14771" max="14771" width="11.42578125" style="10" customWidth="1"/>
    <col min="14772" max="14776" width="12.7109375" style="10" customWidth="1"/>
    <col min="14777" max="14777" width="11.42578125" style="10" customWidth="1"/>
    <col min="14778" max="14785" width="12.7109375" style="10" customWidth="1"/>
    <col min="14786" max="14787" width="11.42578125" style="10" customWidth="1"/>
    <col min="14788" max="14797" width="12.7109375" style="10" customWidth="1"/>
    <col min="14798" max="14799" width="11.42578125" style="10" customWidth="1"/>
    <col min="14800" max="14808" width="12.7109375" style="10" customWidth="1"/>
    <col min="14809" max="14809" width="14.85546875" style="10" customWidth="1"/>
    <col min="14810" max="14810" width="17.85546875" style="10" customWidth="1"/>
    <col min="14811" max="14811" width="17.28515625" style="10" customWidth="1"/>
    <col min="14812" max="14843" width="12.7109375" style="10" customWidth="1"/>
    <col min="14844" max="15004" width="11.42578125" style="10"/>
    <col min="15005" max="15005" width="25.7109375" style="10" customWidth="1"/>
    <col min="15006" max="15008" width="12.7109375" style="10" customWidth="1"/>
    <col min="15009" max="15010" width="11.42578125" style="10" customWidth="1"/>
    <col min="15011" max="15011" width="12.7109375" style="10" customWidth="1"/>
    <col min="15012" max="15016" width="11.42578125" style="10" customWidth="1"/>
    <col min="15017" max="15019" width="12.7109375" style="10" customWidth="1"/>
    <col min="15020" max="15020" width="17.140625" style="10" customWidth="1"/>
    <col min="15021" max="15023" width="12.7109375" style="10" customWidth="1"/>
    <col min="15024" max="15025" width="11.42578125" style="10" customWidth="1"/>
    <col min="15026" max="15026" width="12.7109375" style="10" customWidth="1"/>
    <col min="15027" max="15027" width="11.42578125" style="10" customWidth="1"/>
    <col min="15028" max="15032" width="12.7109375" style="10" customWidth="1"/>
    <col min="15033" max="15033" width="11.42578125" style="10" customWidth="1"/>
    <col min="15034" max="15041" width="12.7109375" style="10" customWidth="1"/>
    <col min="15042" max="15043" width="11.42578125" style="10" customWidth="1"/>
    <col min="15044" max="15053" width="12.7109375" style="10" customWidth="1"/>
    <col min="15054" max="15055" width="11.42578125" style="10" customWidth="1"/>
    <col min="15056" max="15064" width="12.7109375" style="10" customWidth="1"/>
    <col min="15065" max="15065" width="14.85546875" style="10" customWidth="1"/>
    <col min="15066" max="15066" width="17.85546875" style="10" customWidth="1"/>
    <col min="15067" max="15067" width="17.28515625" style="10" customWidth="1"/>
    <col min="15068" max="15099" width="12.7109375" style="10" customWidth="1"/>
    <col min="15100" max="15260" width="11.42578125" style="10"/>
    <col min="15261" max="15261" width="25.7109375" style="10" customWidth="1"/>
    <col min="15262" max="15264" width="12.7109375" style="10" customWidth="1"/>
    <col min="15265" max="15266" width="11.42578125" style="10" customWidth="1"/>
    <col min="15267" max="15267" width="12.7109375" style="10" customWidth="1"/>
    <col min="15268" max="15272" width="11.42578125" style="10" customWidth="1"/>
    <col min="15273" max="15275" width="12.7109375" style="10" customWidth="1"/>
    <col min="15276" max="15276" width="17.140625" style="10" customWidth="1"/>
    <col min="15277" max="15279" width="12.7109375" style="10" customWidth="1"/>
    <col min="15280" max="15281" width="11.42578125" style="10" customWidth="1"/>
    <col min="15282" max="15282" width="12.7109375" style="10" customWidth="1"/>
    <col min="15283" max="15283" width="11.42578125" style="10" customWidth="1"/>
    <col min="15284" max="15288" width="12.7109375" style="10" customWidth="1"/>
    <col min="15289" max="15289" width="11.42578125" style="10" customWidth="1"/>
    <col min="15290" max="15297" width="12.7109375" style="10" customWidth="1"/>
    <col min="15298" max="15299" width="11.42578125" style="10" customWidth="1"/>
    <col min="15300" max="15309" width="12.7109375" style="10" customWidth="1"/>
    <col min="15310" max="15311" width="11.42578125" style="10" customWidth="1"/>
    <col min="15312" max="15320" width="12.7109375" style="10" customWidth="1"/>
    <col min="15321" max="15321" width="14.85546875" style="10" customWidth="1"/>
    <col min="15322" max="15322" width="17.85546875" style="10" customWidth="1"/>
    <col min="15323" max="15323" width="17.28515625" style="10" customWidth="1"/>
    <col min="15324" max="15355" width="12.7109375" style="10" customWidth="1"/>
    <col min="15356" max="15516" width="11.42578125" style="10"/>
    <col min="15517" max="15517" width="25.7109375" style="10" customWidth="1"/>
    <col min="15518" max="15520" width="12.7109375" style="10" customWidth="1"/>
    <col min="15521" max="15522" width="11.42578125" style="10" customWidth="1"/>
    <col min="15523" max="15523" width="12.7109375" style="10" customWidth="1"/>
    <col min="15524" max="15528" width="11.42578125" style="10" customWidth="1"/>
    <col min="15529" max="15531" width="12.7109375" style="10" customWidth="1"/>
    <col min="15532" max="15532" width="17.140625" style="10" customWidth="1"/>
    <col min="15533" max="15535" width="12.7109375" style="10" customWidth="1"/>
    <col min="15536" max="15537" width="11.42578125" style="10" customWidth="1"/>
    <col min="15538" max="15538" width="12.7109375" style="10" customWidth="1"/>
    <col min="15539" max="15539" width="11.42578125" style="10" customWidth="1"/>
    <col min="15540" max="15544" width="12.7109375" style="10" customWidth="1"/>
    <col min="15545" max="15545" width="11.42578125" style="10" customWidth="1"/>
    <col min="15546" max="15553" width="12.7109375" style="10" customWidth="1"/>
    <col min="15554" max="15555" width="11.42578125" style="10" customWidth="1"/>
    <col min="15556" max="15565" width="12.7109375" style="10" customWidth="1"/>
    <col min="15566" max="15567" width="11.42578125" style="10" customWidth="1"/>
    <col min="15568" max="15576" width="12.7109375" style="10" customWidth="1"/>
    <col min="15577" max="15577" width="14.85546875" style="10" customWidth="1"/>
    <col min="15578" max="15578" width="17.85546875" style="10" customWidth="1"/>
    <col min="15579" max="15579" width="17.28515625" style="10" customWidth="1"/>
    <col min="15580" max="15611" width="12.7109375" style="10" customWidth="1"/>
    <col min="15612" max="15772" width="11.42578125" style="10"/>
    <col min="15773" max="15773" width="25.7109375" style="10" customWidth="1"/>
    <col min="15774" max="15776" width="12.7109375" style="10" customWidth="1"/>
    <col min="15777" max="15778" width="11.42578125" style="10" customWidth="1"/>
    <col min="15779" max="15779" width="12.7109375" style="10" customWidth="1"/>
    <col min="15780" max="15784" width="11.42578125" style="10" customWidth="1"/>
    <col min="15785" max="15787" width="12.7109375" style="10" customWidth="1"/>
    <col min="15788" max="15788" width="17.140625" style="10" customWidth="1"/>
    <col min="15789" max="15791" width="12.7109375" style="10" customWidth="1"/>
    <col min="15792" max="15793" width="11.42578125" style="10" customWidth="1"/>
    <col min="15794" max="15794" width="12.7109375" style="10" customWidth="1"/>
    <col min="15795" max="15795" width="11.42578125" style="10" customWidth="1"/>
    <col min="15796" max="15800" width="12.7109375" style="10" customWidth="1"/>
    <col min="15801" max="15801" width="11.42578125" style="10" customWidth="1"/>
    <col min="15802" max="15809" width="12.7109375" style="10" customWidth="1"/>
    <col min="15810" max="15811" width="11.42578125" style="10" customWidth="1"/>
    <col min="15812" max="15821" width="12.7109375" style="10" customWidth="1"/>
    <col min="15822" max="15823" width="11.42578125" style="10" customWidth="1"/>
    <col min="15824" max="15832" width="12.7109375" style="10" customWidth="1"/>
    <col min="15833" max="15833" width="14.85546875" style="10" customWidth="1"/>
    <col min="15834" max="15834" width="17.85546875" style="10" customWidth="1"/>
    <col min="15835" max="15835" width="17.28515625" style="10" customWidth="1"/>
    <col min="15836" max="15867" width="12.7109375" style="10" customWidth="1"/>
    <col min="15868" max="16384" width="11.42578125" style="10"/>
  </cols>
  <sheetData>
    <row r="1" spans="1:18" ht="12.75" customHeight="1"/>
    <row r="3" spans="1:18" ht="15.75">
      <c r="A3" s="27" t="s">
        <v>314</v>
      </c>
    </row>
    <row r="4" spans="1:18" ht="16.5" customHeight="1" thickBot="1">
      <c r="A4" s="26"/>
    </row>
    <row r="5" spans="1:18" ht="81" customHeight="1" thickBot="1">
      <c r="A5" s="26"/>
      <c r="B5" s="626" t="s">
        <v>295</v>
      </c>
      <c r="C5" s="627"/>
      <c r="D5" s="628"/>
      <c r="F5" s="637" t="s">
        <v>30</v>
      </c>
      <c r="G5" s="638"/>
      <c r="H5" s="638"/>
      <c r="I5" s="638"/>
      <c r="J5" s="638"/>
      <c r="K5" s="638"/>
      <c r="L5" s="638"/>
      <c r="M5" s="638"/>
      <c r="N5" s="638"/>
      <c r="O5" s="639"/>
    </row>
    <row r="6" spans="1:18" s="12" customFormat="1" ht="63" customHeight="1" thickBot="1">
      <c r="A6" s="28"/>
      <c r="B6" s="629"/>
      <c r="C6" s="624"/>
      <c r="D6" s="625"/>
      <c r="F6" s="632" t="s">
        <v>5</v>
      </c>
      <c r="G6" s="633"/>
      <c r="H6" s="633"/>
      <c r="I6" s="633"/>
      <c r="J6" s="634"/>
      <c r="K6" s="632" t="s">
        <v>6</v>
      </c>
      <c r="L6" s="633"/>
      <c r="M6" s="633"/>
      <c r="N6" s="633"/>
      <c r="O6" s="634"/>
    </row>
    <row r="7" spans="1:18" s="14" customFormat="1" ht="77.25" customHeight="1" thickBot="1">
      <c r="A7" s="472" t="s">
        <v>1</v>
      </c>
      <c r="B7" s="4" t="s">
        <v>2</v>
      </c>
      <c r="C7" s="6" t="s">
        <v>3</v>
      </c>
      <c r="D7" s="5" t="s">
        <v>4</v>
      </c>
      <c r="F7" s="4" t="s">
        <v>152</v>
      </c>
      <c r="G7" s="6" t="s">
        <v>153</v>
      </c>
      <c r="H7" s="6" t="s">
        <v>24</v>
      </c>
      <c r="I7" s="174" t="s">
        <v>154</v>
      </c>
      <c r="J7" s="174" t="s">
        <v>280</v>
      </c>
      <c r="K7" s="4" t="s">
        <v>152</v>
      </c>
      <c r="L7" s="6" t="s">
        <v>153</v>
      </c>
      <c r="M7" s="6" t="s">
        <v>24</v>
      </c>
      <c r="N7" s="174" t="s">
        <v>154</v>
      </c>
      <c r="O7" s="174" t="s">
        <v>280</v>
      </c>
    </row>
    <row r="8" spans="1:18" s="12" customFormat="1" ht="30" customHeight="1">
      <c r="A8" s="481">
        <v>43891</v>
      </c>
      <c r="B8" s="525">
        <v>0</v>
      </c>
      <c r="C8" s="16">
        <v>0</v>
      </c>
      <c r="D8" s="44" t="e">
        <f t="shared" ref="D8:D38" si="0">C8/B8-1</f>
        <v>#DIV/0!</v>
      </c>
      <c r="F8" s="15">
        <v>0</v>
      </c>
      <c r="G8" s="16">
        <v>0</v>
      </c>
      <c r="H8" s="39" t="e">
        <f>+G8/F8*1-1</f>
        <v>#DIV/0!</v>
      </c>
      <c r="I8" s="175">
        <v>0</v>
      </c>
      <c r="J8" s="175">
        <v>0</v>
      </c>
      <c r="K8" s="525">
        <v>0</v>
      </c>
      <c r="L8" s="16">
        <v>0</v>
      </c>
      <c r="M8" s="39" t="e">
        <f>+L8/K8*1-1</f>
        <v>#DIV/0!</v>
      </c>
      <c r="N8" s="175">
        <v>0</v>
      </c>
      <c r="O8" s="175">
        <v>0</v>
      </c>
      <c r="R8" s="429"/>
    </row>
    <row r="9" spans="1:18" s="12" customFormat="1" ht="30" customHeight="1">
      <c r="A9" s="481">
        <v>43892</v>
      </c>
      <c r="B9" s="523">
        <v>380</v>
      </c>
      <c r="C9" s="19">
        <v>361</v>
      </c>
      <c r="D9" s="43">
        <f t="shared" si="0"/>
        <v>-5.0000000000000044E-2</v>
      </c>
      <c r="F9" s="18">
        <v>34.778047859852599</v>
      </c>
      <c r="G9" s="19">
        <v>12</v>
      </c>
      <c r="H9" s="40">
        <f>+G9/F9*1-1</f>
        <v>-0.65495475627737376</v>
      </c>
      <c r="I9" s="175">
        <v>12</v>
      </c>
      <c r="J9" s="175">
        <v>12</v>
      </c>
      <c r="K9" s="18">
        <v>45.3544350535322</v>
      </c>
      <c r="L9" s="19">
        <v>41</v>
      </c>
      <c r="M9" s="40">
        <f>+L9/K9*1-1</f>
        <v>-9.6009024219850247E-2</v>
      </c>
      <c r="N9" s="175">
        <v>35</v>
      </c>
      <c r="O9" s="175">
        <v>40</v>
      </c>
      <c r="R9" s="355"/>
    </row>
    <row r="10" spans="1:18" s="12" customFormat="1" ht="30" customHeight="1">
      <c r="A10" s="481">
        <v>43893</v>
      </c>
      <c r="B10" s="523">
        <v>350</v>
      </c>
      <c r="C10" s="19">
        <v>410</v>
      </c>
      <c r="D10" s="43">
        <f t="shared" si="0"/>
        <v>0.17142857142857149</v>
      </c>
      <c r="F10" s="18">
        <v>27.820321235578803</v>
      </c>
      <c r="G10" s="19">
        <v>13</v>
      </c>
      <c r="H10" s="40">
        <f>+G10/F10*1-1</f>
        <v>-0.53271567607297854</v>
      </c>
      <c r="I10" s="175">
        <v>13</v>
      </c>
      <c r="J10" s="175">
        <v>13</v>
      </c>
      <c r="K10" s="18">
        <v>40.553739561002402</v>
      </c>
      <c r="L10" s="19">
        <v>36</v>
      </c>
      <c r="M10" s="40">
        <f>+L10/K10*1-1</f>
        <v>-0.11228901724716411</v>
      </c>
      <c r="N10" s="175">
        <v>34</v>
      </c>
      <c r="O10" s="175">
        <v>35</v>
      </c>
      <c r="R10" s="355"/>
    </row>
    <row r="11" spans="1:18" s="12" customFormat="1" ht="30" customHeight="1">
      <c r="A11" s="481">
        <v>43894</v>
      </c>
      <c r="B11" s="523">
        <v>351</v>
      </c>
      <c r="C11" s="19">
        <v>321</v>
      </c>
      <c r="D11" s="43">
        <f t="shared" si="0"/>
        <v>-8.54700854700855E-2</v>
      </c>
      <c r="F11" s="18">
        <v>31.5430225356371</v>
      </c>
      <c r="G11" s="19">
        <v>14</v>
      </c>
      <c r="H11" s="40">
        <f>+G11/F11*1-1</f>
        <v>-0.55616174752489589</v>
      </c>
      <c r="I11" s="175">
        <v>14</v>
      </c>
      <c r="J11" s="175">
        <v>14</v>
      </c>
      <c r="K11" s="18">
        <v>43.842274125303398</v>
      </c>
      <c r="L11" s="19">
        <v>37</v>
      </c>
      <c r="M11" s="40">
        <f>+L11/K11*1-1</f>
        <v>-0.1560656754653702</v>
      </c>
      <c r="N11" s="175">
        <v>35</v>
      </c>
      <c r="O11" s="175">
        <v>35</v>
      </c>
      <c r="R11" s="355"/>
    </row>
    <row r="12" spans="1:18" s="12" customFormat="1" ht="30" customHeight="1">
      <c r="A12" s="481">
        <v>43895</v>
      </c>
      <c r="B12" s="523">
        <v>302</v>
      </c>
      <c r="C12" s="19">
        <v>352</v>
      </c>
      <c r="D12" s="43">
        <f t="shared" si="0"/>
        <v>0.16556291390728473</v>
      </c>
      <c r="F12" s="18">
        <v>30.994067571151803</v>
      </c>
      <c r="G12" s="19">
        <v>20</v>
      </c>
      <c r="H12" s="40">
        <f>+G12/F12*1-1</f>
        <v>-0.3547152223861284</v>
      </c>
      <c r="I12" s="175">
        <v>20</v>
      </c>
      <c r="J12" s="175">
        <v>20</v>
      </c>
      <c r="K12" s="18">
        <v>42.878888432315001</v>
      </c>
      <c r="L12" s="19">
        <v>53</v>
      </c>
      <c r="M12" s="40">
        <f>+L12/K12*1-1</f>
        <v>0.23603950423438169</v>
      </c>
      <c r="N12" s="175">
        <v>52</v>
      </c>
      <c r="O12" s="175">
        <v>52</v>
      </c>
      <c r="R12" s="355"/>
    </row>
    <row r="13" spans="1:18" s="12" customFormat="1" ht="30" customHeight="1">
      <c r="A13" s="481">
        <v>43896</v>
      </c>
      <c r="B13" s="523">
        <v>249</v>
      </c>
      <c r="C13" s="19">
        <v>236</v>
      </c>
      <c r="D13" s="43">
        <f t="shared" si="0"/>
        <v>-5.2208835341365445E-2</v>
      </c>
      <c r="F13" s="18">
        <v>41.883650976677295</v>
      </c>
      <c r="G13" s="19">
        <v>41</v>
      </c>
      <c r="H13" s="40">
        <f t="shared" ref="H13:H38" si="1">+G13/F13*1-1</f>
        <v>-2.109775428052707E-2</v>
      </c>
      <c r="I13" s="175">
        <v>41</v>
      </c>
      <c r="J13" s="175">
        <v>41</v>
      </c>
      <c r="K13" s="18">
        <v>37.520735972908099</v>
      </c>
      <c r="L13" s="19">
        <v>27</v>
      </c>
      <c r="M13" s="40">
        <f t="shared" ref="M13:M38" si="2">+L13/K13*1-1</f>
        <v>-0.28039791065144914</v>
      </c>
      <c r="N13" s="175">
        <v>21</v>
      </c>
      <c r="O13" s="175">
        <v>25</v>
      </c>
      <c r="R13" s="355"/>
    </row>
    <row r="14" spans="1:18" s="12" customFormat="1" ht="30" customHeight="1">
      <c r="A14" s="481">
        <v>43897</v>
      </c>
      <c r="B14" s="525">
        <v>0</v>
      </c>
      <c r="C14" s="16">
        <v>0</v>
      </c>
      <c r="D14" s="44" t="e">
        <f t="shared" si="0"/>
        <v>#DIV/0!</v>
      </c>
      <c r="F14" s="15">
        <v>1.8247213578035</v>
      </c>
      <c r="G14" s="16">
        <v>1</v>
      </c>
      <c r="H14" s="39">
        <f t="shared" si="1"/>
        <v>-0.45197112111202253</v>
      </c>
      <c r="I14" s="175">
        <v>1</v>
      </c>
      <c r="J14" s="175">
        <v>1</v>
      </c>
      <c r="K14" s="525">
        <v>1.5683788886340999</v>
      </c>
      <c r="L14" s="16">
        <v>0</v>
      </c>
      <c r="M14" s="39">
        <f t="shared" si="2"/>
        <v>-1</v>
      </c>
      <c r="N14" s="175">
        <v>0</v>
      </c>
      <c r="O14" s="175">
        <v>0</v>
      </c>
      <c r="R14" s="429"/>
    </row>
    <row r="15" spans="1:18" s="12" customFormat="1" ht="30" customHeight="1">
      <c r="A15" s="481">
        <v>43898</v>
      </c>
      <c r="B15" s="525">
        <v>0</v>
      </c>
      <c r="C15" s="16">
        <v>0</v>
      </c>
      <c r="D15" s="44" t="e">
        <f t="shared" si="0"/>
        <v>#DIV/0!</v>
      </c>
      <c r="F15" s="15">
        <v>0</v>
      </c>
      <c r="G15" s="16">
        <v>0</v>
      </c>
      <c r="H15" s="39" t="e">
        <f t="shared" si="1"/>
        <v>#DIV/0!</v>
      </c>
      <c r="I15" s="175">
        <v>0</v>
      </c>
      <c r="J15" s="175">
        <v>0</v>
      </c>
      <c r="K15" s="525">
        <v>0</v>
      </c>
      <c r="L15" s="16">
        <v>0</v>
      </c>
      <c r="M15" s="39" t="e">
        <f t="shared" si="2"/>
        <v>#DIV/0!</v>
      </c>
      <c r="N15" s="175">
        <v>0</v>
      </c>
      <c r="O15" s="175">
        <v>0</v>
      </c>
      <c r="R15" s="429"/>
    </row>
    <row r="16" spans="1:18" s="12" customFormat="1" ht="30" customHeight="1">
      <c r="A16" s="481">
        <v>43899</v>
      </c>
      <c r="B16" s="523">
        <v>391</v>
      </c>
      <c r="C16" s="19">
        <v>343</v>
      </c>
      <c r="D16" s="43">
        <f t="shared" si="0"/>
        <v>-0.12276214833759591</v>
      </c>
      <c r="F16" s="18">
        <v>25.727684856087603</v>
      </c>
      <c r="G16" s="19">
        <v>20</v>
      </c>
      <c r="H16" s="40">
        <f t="shared" si="1"/>
        <v>-0.22262729383255553</v>
      </c>
      <c r="I16" s="175">
        <v>19</v>
      </c>
      <c r="J16" s="175">
        <v>20</v>
      </c>
      <c r="K16" s="18">
        <v>40.416512590072429</v>
      </c>
      <c r="L16" s="19">
        <v>34</v>
      </c>
      <c r="M16" s="40">
        <f t="shared" si="2"/>
        <v>-0.15875967961789283</v>
      </c>
      <c r="N16" s="175">
        <v>31</v>
      </c>
      <c r="O16" s="175">
        <v>32</v>
      </c>
      <c r="R16" s="355"/>
    </row>
    <row r="17" spans="1:18" s="12" customFormat="1" ht="30" customHeight="1">
      <c r="A17" s="481">
        <v>43900</v>
      </c>
      <c r="B17" s="523">
        <v>361</v>
      </c>
      <c r="C17" s="19">
        <v>306</v>
      </c>
      <c r="D17" s="43">
        <f t="shared" si="0"/>
        <v>-0.1523545706371191</v>
      </c>
      <c r="F17" s="18">
        <v>34.775591836973199</v>
      </c>
      <c r="G17" s="19">
        <v>30</v>
      </c>
      <c r="H17" s="40">
        <f t="shared" si="1"/>
        <v>-0.13732596872429981</v>
      </c>
      <c r="I17" s="175">
        <v>29</v>
      </c>
      <c r="J17" s="175">
        <v>30</v>
      </c>
      <c r="K17" s="18">
        <v>45.282221998451597</v>
      </c>
      <c r="L17" s="19">
        <v>39</v>
      </c>
      <c r="M17" s="40">
        <f t="shared" si="2"/>
        <v>-0.13873484385696477</v>
      </c>
      <c r="N17" s="175">
        <v>37</v>
      </c>
      <c r="O17" s="175">
        <v>39</v>
      </c>
      <c r="R17" s="355"/>
    </row>
    <row r="18" spans="1:18" s="12" customFormat="1" ht="30" customHeight="1">
      <c r="A18" s="481">
        <v>43901</v>
      </c>
      <c r="B18" s="523">
        <v>361</v>
      </c>
      <c r="C18" s="19">
        <v>333</v>
      </c>
      <c r="D18" s="43">
        <f t="shared" si="0"/>
        <v>-7.7562326869806131E-2</v>
      </c>
      <c r="F18" s="18">
        <v>26.1987978152004</v>
      </c>
      <c r="G18" s="19">
        <v>38</v>
      </c>
      <c r="H18" s="40">
        <f t="shared" si="1"/>
        <v>0.45044823308467263</v>
      </c>
      <c r="I18" s="175">
        <v>37</v>
      </c>
      <c r="J18" s="175">
        <v>38</v>
      </c>
      <c r="K18" s="18">
        <v>42.799512167610203</v>
      </c>
      <c r="L18" s="19">
        <v>38</v>
      </c>
      <c r="M18" s="40">
        <f t="shared" si="2"/>
        <v>-0.11213941291700924</v>
      </c>
      <c r="N18" s="175">
        <v>35</v>
      </c>
      <c r="O18" s="175">
        <v>38</v>
      </c>
      <c r="R18" s="355"/>
    </row>
    <row r="19" spans="1:18" s="12" customFormat="1" ht="30" customHeight="1">
      <c r="A19" s="481">
        <v>43902</v>
      </c>
      <c r="B19" s="523">
        <v>311</v>
      </c>
      <c r="C19" s="19">
        <v>288</v>
      </c>
      <c r="D19" s="43">
        <f t="shared" si="0"/>
        <v>-7.395498392282962E-2</v>
      </c>
      <c r="F19" s="18">
        <v>39.704222922108301</v>
      </c>
      <c r="G19" s="19">
        <v>27</v>
      </c>
      <c r="H19" s="40">
        <f t="shared" si="1"/>
        <v>-0.31997157952269795</v>
      </c>
      <c r="I19" s="175">
        <v>25</v>
      </c>
      <c r="J19" s="175">
        <v>27</v>
      </c>
      <c r="K19" s="18">
        <v>42.522751921861499</v>
      </c>
      <c r="L19" s="19">
        <v>51</v>
      </c>
      <c r="M19" s="40">
        <f t="shared" si="2"/>
        <v>0.19935793651633915</v>
      </c>
      <c r="N19" s="175">
        <v>47</v>
      </c>
      <c r="O19" s="175">
        <v>50</v>
      </c>
      <c r="R19" s="355"/>
    </row>
    <row r="20" spans="1:18" s="12" customFormat="1" ht="30" customHeight="1">
      <c r="A20" s="481">
        <v>43903</v>
      </c>
      <c r="B20" s="523">
        <v>256</v>
      </c>
      <c r="C20" s="19">
        <v>212</v>
      </c>
      <c r="D20" s="43">
        <f t="shared" si="0"/>
        <v>-0.171875</v>
      </c>
      <c r="F20" s="18">
        <v>31.9342880675825</v>
      </c>
      <c r="G20" s="19">
        <v>25</v>
      </c>
      <c r="H20" s="40">
        <f>+G20/F20*1-1</f>
        <v>-0.2171424035791083</v>
      </c>
      <c r="I20" s="175">
        <v>24</v>
      </c>
      <c r="J20" s="175">
        <v>25</v>
      </c>
      <c r="K20" s="18">
        <v>28.312303500887101</v>
      </c>
      <c r="L20" s="19">
        <v>24</v>
      </c>
      <c r="M20" s="40">
        <f>+L20/K20*1-1</f>
        <v>-0.15231199752969538</v>
      </c>
      <c r="N20" s="175">
        <v>21</v>
      </c>
      <c r="O20" s="175">
        <v>23</v>
      </c>
      <c r="R20" s="355"/>
    </row>
    <row r="21" spans="1:18" s="12" customFormat="1" ht="30" customHeight="1">
      <c r="A21" s="481">
        <v>43904</v>
      </c>
      <c r="B21" s="525">
        <v>0</v>
      </c>
      <c r="C21" s="16">
        <v>0</v>
      </c>
      <c r="D21" s="44" t="e">
        <f t="shared" si="0"/>
        <v>#DIV/0!</v>
      </c>
      <c r="F21" s="15">
        <v>2.4681570732522999</v>
      </c>
      <c r="G21" s="16">
        <v>1</v>
      </c>
      <c r="H21" s="39">
        <f>+G21/F21*1-1</f>
        <v>-0.59483940028083537</v>
      </c>
      <c r="I21" s="175">
        <v>1</v>
      </c>
      <c r="J21" s="175">
        <v>1</v>
      </c>
      <c r="K21" s="525">
        <v>4.733888651234901</v>
      </c>
      <c r="L21" s="16">
        <v>1</v>
      </c>
      <c r="M21" s="39">
        <f>+L21/K21*1-1</f>
        <v>-0.78875717751850039</v>
      </c>
      <c r="N21" s="175">
        <v>1</v>
      </c>
      <c r="O21" s="175">
        <v>1</v>
      </c>
      <c r="R21" s="429"/>
    </row>
    <row r="22" spans="1:18" s="12" customFormat="1" ht="30" customHeight="1">
      <c r="A22" s="481">
        <v>43905</v>
      </c>
      <c r="B22" s="525">
        <v>0</v>
      </c>
      <c r="C22" s="16">
        <v>0</v>
      </c>
      <c r="D22" s="44" t="e">
        <f t="shared" si="0"/>
        <v>#DIV/0!</v>
      </c>
      <c r="F22" s="15">
        <v>0</v>
      </c>
      <c r="G22" s="16">
        <v>0</v>
      </c>
      <c r="H22" s="39" t="e">
        <f t="shared" si="1"/>
        <v>#DIV/0!</v>
      </c>
      <c r="I22" s="175">
        <v>0</v>
      </c>
      <c r="J22" s="175">
        <v>0</v>
      </c>
      <c r="K22" s="525">
        <v>0.90586036848831997</v>
      </c>
      <c r="L22" s="16">
        <v>0</v>
      </c>
      <c r="M22" s="39">
        <f t="shared" si="2"/>
        <v>-1</v>
      </c>
      <c r="N22" s="175">
        <v>0</v>
      </c>
      <c r="O22" s="175">
        <v>0</v>
      </c>
      <c r="R22" s="429"/>
    </row>
    <row r="23" spans="1:18" s="12" customFormat="1" ht="30" customHeight="1">
      <c r="A23" s="481">
        <v>43906</v>
      </c>
      <c r="B23" s="523">
        <v>373</v>
      </c>
      <c r="C23" s="19">
        <v>267</v>
      </c>
      <c r="D23" s="43">
        <f t="shared" si="0"/>
        <v>-0.28418230563002678</v>
      </c>
      <c r="F23" s="18">
        <v>26.144644731819202</v>
      </c>
      <c r="G23" s="19">
        <v>31</v>
      </c>
      <c r="H23" s="40">
        <f t="shared" si="1"/>
        <v>0.18571127349348204</v>
      </c>
      <c r="I23" s="175">
        <v>30</v>
      </c>
      <c r="J23" s="175">
        <v>31</v>
      </c>
      <c r="K23" s="18">
        <v>39.457633808084196</v>
      </c>
      <c r="L23" s="19">
        <v>24</v>
      </c>
      <c r="M23" s="40">
        <f t="shared" si="2"/>
        <v>-0.39175268043866307</v>
      </c>
      <c r="N23" s="175">
        <v>21</v>
      </c>
      <c r="O23" s="175">
        <v>22</v>
      </c>
      <c r="R23" s="355"/>
    </row>
    <row r="24" spans="1:18" s="12" customFormat="1" ht="30" customHeight="1">
      <c r="A24" s="481">
        <v>43907</v>
      </c>
      <c r="B24" s="523">
        <v>343</v>
      </c>
      <c r="C24" s="19">
        <v>228</v>
      </c>
      <c r="D24" s="43">
        <f t="shared" si="0"/>
        <v>-0.33527696793002915</v>
      </c>
      <c r="F24" s="18">
        <v>27.890250935634601</v>
      </c>
      <c r="G24" s="19">
        <v>28</v>
      </c>
      <c r="H24" s="40">
        <f t="shared" si="1"/>
        <v>3.9350332350425177E-3</v>
      </c>
      <c r="I24" s="175">
        <v>28</v>
      </c>
      <c r="J24" s="175">
        <v>28</v>
      </c>
      <c r="K24" s="18">
        <v>40.825377497010003</v>
      </c>
      <c r="L24" s="19">
        <v>26</v>
      </c>
      <c r="M24" s="40">
        <f t="shared" si="2"/>
        <v>-0.36314122259116388</v>
      </c>
      <c r="N24" s="175">
        <v>25</v>
      </c>
      <c r="O24" s="175">
        <v>25</v>
      </c>
      <c r="R24" s="355"/>
    </row>
    <row r="25" spans="1:18" s="12" customFormat="1" ht="30" customHeight="1">
      <c r="A25" s="481">
        <v>43908</v>
      </c>
      <c r="B25" s="523">
        <v>344</v>
      </c>
      <c r="C25" s="19">
        <v>196</v>
      </c>
      <c r="D25" s="43">
        <f t="shared" si="0"/>
        <v>-0.43023255813953487</v>
      </c>
      <c r="F25" s="18">
        <v>21.196750516823201</v>
      </c>
      <c r="G25" s="19">
        <v>13</v>
      </c>
      <c r="H25" s="40">
        <f t="shared" si="1"/>
        <v>-0.38669844749636018</v>
      </c>
      <c r="I25" s="175">
        <v>12</v>
      </c>
      <c r="J25" s="175">
        <v>13</v>
      </c>
      <c r="K25" s="18">
        <v>39.250246716327197</v>
      </c>
      <c r="L25" s="19">
        <v>23</v>
      </c>
      <c r="M25" s="40">
        <f t="shared" si="2"/>
        <v>-0.41401642220932766</v>
      </c>
      <c r="N25" s="175">
        <v>19</v>
      </c>
      <c r="O25" s="175">
        <v>19</v>
      </c>
      <c r="R25" s="355"/>
    </row>
    <row r="26" spans="1:18" s="12" customFormat="1" ht="30" customHeight="1">
      <c r="A26" s="481">
        <v>43909</v>
      </c>
      <c r="B26" s="523">
        <v>296</v>
      </c>
      <c r="C26" s="19">
        <v>115</v>
      </c>
      <c r="D26" s="43">
        <f t="shared" si="0"/>
        <v>-0.61148648648648651</v>
      </c>
      <c r="F26" s="18">
        <v>21.212877684091701</v>
      </c>
      <c r="G26" s="19">
        <v>23</v>
      </c>
      <c r="H26" s="40">
        <f t="shared" si="1"/>
        <v>8.4247047596400559E-2</v>
      </c>
      <c r="I26" s="175">
        <v>23</v>
      </c>
      <c r="J26" s="175">
        <v>23</v>
      </c>
      <c r="K26" s="18">
        <v>38.3208132223116</v>
      </c>
      <c r="L26" s="19">
        <v>13</v>
      </c>
      <c r="M26" s="40">
        <f t="shared" si="2"/>
        <v>-0.66075876509763143</v>
      </c>
      <c r="N26" s="175">
        <v>10</v>
      </c>
      <c r="O26" s="175">
        <v>11</v>
      </c>
      <c r="R26" s="355"/>
    </row>
    <row r="27" spans="1:18" s="12" customFormat="1" ht="30" customHeight="1">
      <c r="A27" s="481">
        <v>43910</v>
      </c>
      <c r="B27" s="523">
        <v>244</v>
      </c>
      <c r="C27" s="19">
        <v>161</v>
      </c>
      <c r="D27" s="43">
        <f t="shared" si="0"/>
        <v>-0.3401639344262295</v>
      </c>
      <c r="F27" s="18">
        <v>39.833457331666196</v>
      </c>
      <c r="G27" s="19">
        <v>20</v>
      </c>
      <c r="H27" s="40">
        <f>+G27/F27*1-1</f>
        <v>-0.4979095127627623</v>
      </c>
      <c r="I27" s="175">
        <v>19</v>
      </c>
      <c r="J27" s="175">
        <v>20</v>
      </c>
      <c r="K27" s="18">
        <v>35.9380728707036</v>
      </c>
      <c r="L27" s="19">
        <v>8</v>
      </c>
      <c r="M27" s="40">
        <f t="shared" si="2"/>
        <v>-0.77739485284082854</v>
      </c>
      <c r="N27" s="175">
        <v>5</v>
      </c>
      <c r="O27" s="175">
        <v>5</v>
      </c>
      <c r="R27" s="355"/>
    </row>
    <row r="28" spans="1:18" s="12" customFormat="1" ht="30" customHeight="1">
      <c r="A28" s="481">
        <v>43911</v>
      </c>
      <c r="B28" s="525">
        <v>0</v>
      </c>
      <c r="C28" s="16">
        <v>0</v>
      </c>
      <c r="D28" s="44" t="e">
        <f t="shared" si="0"/>
        <v>#DIV/0!</v>
      </c>
      <c r="F28" s="15">
        <v>3.0583731326248</v>
      </c>
      <c r="G28" s="16">
        <v>0</v>
      </c>
      <c r="H28" s="39">
        <f>+G28/F28*1-1</f>
        <v>-1</v>
      </c>
      <c r="I28" s="175">
        <v>0</v>
      </c>
      <c r="J28" s="175">
        <v>0</v>
      </c>
      <c r="K28" s="525">
        <v>0.55003081499557005</v>
      </c>
      <c r="L28" s="16">
        <v>0</v>
      </c>
      <c r="M28" s="39">
        <f t="shared" si="2"/>
        <v>-1</v>
      </c>
      <c r="N28" s="175">
        <v>0</v>
      </c>
      <c r="O28" s="175">
        <v>0</v>
      </c>
      <c r="R28" s="429"/>
    </row>
    <row r="29" spans="1:18" s="12" customFormat="1" ht="30" customHeight="1">
      <c r="A29" s="481">
        <v>43912</v>
      </c>
      <c r="B29" s="525">
        <v>0</v>
      </c>
      <c r="C29" s="16">
        <v>0</v>
      </c>
      <c r="D29" s="44" t="e">
        <f t="shared" si="0"/>
        <v>#DIV/0!</v>
      </c>
      <c r="F29" s="15">
        <v>0</v>
      </c>
      <c r="G29" s="16">
        <v>0</v>
      </c>
      <c r="H29" s="39" t="e">
        <f t="shared" si="1"/>
        <v>#DIV/0!</v>
      </c>
      <c r="I29" s="175">
        <v>0</v>
      </c>
      <c r="J29" s="175">
        <v>0</v>
      </c>
      <c r="K29" s="525">
        <v>0.54733835895280003</v>
      </c>
      <c r="L29" s="16">
        <v>0</v>
      </c>
      <c r="M29" s="39">
        <f t="shared" si="2"/>
        <v>-1</v>
      </c>
      <c r="N29" s="175">
        <v>0</v>
      </c>
      <c r="O29" s="175">
        <v>0</v>
      </c>
      <c r="R29" s="429"/>
    </row>
    <row r="30" spans="1:18" s="12" customFormat="1" ht="30" customHeight="1">
      <c r="A30" s="481">
        <v>43913</v>
      </c>
      <c r="B30" s="523">
        <v>362</v>
      </c>
      <c r="C30" s="19">
        <v>177</v>
      </c>
      <c r="D30" s="43">
        <f t="shared" si="0"/>
        <v>-0.51104972375690605</v>
      </c>
      <c r="F30" s="18">
        <v>14.3073655176358</v>
      </c>
      <c r="G30" s="19">
        <v>26</v>
      </c>
      <c r="H30" s="40">
        <f t="shared" si="1"/>
        <v>0.81724580726978813</v>
      </c>
      <c r="I30" s="175">
        <v>23</v>
      </c>
      <c r="J30" s="175">
        <v>26</v>
      </c>
      <c r="K30" s="18">
        <v>44.010665117869301</v>
      </c>
      <c r="L30" s="19">
        <v>18</v>
      </c>
      <c r="M30" s="40">
        <f t="shared" si="2"/>
        <v>-0.59100822603356651</v>
      </c>
      <c r="N30" s="175">
        <v>15</v>
      </c>
      <c r="O30" s="175">
        <v>16</v>
      </c>
      <c r="R30" s="355"/>
    </row>
    <row r="31" spans="1:18" s="12" customFormat="1" ht="30" customHeight="1">
      <c r="A31" s="481">
        <v>43914</v>
      </c>
      <c r="B31" s="523">
        <v>333</v>
      </c>
      <c r="C31" s="19">
        <v>77</v>
      </c>
      <c r="D31" s="43">
        <f t="shared" si="0"/>
        <v>-0.76876876876876876</v>
      </c>
      <c r="F31" s="18">
        <v>27.491866673059498</v>
      </c>
      <c r="G31" s="19">
        <v>12</v>
      </c>
      <c r="H31" s="40">
        <f t="shared" si="1"/>
        <v>-0.56350726770549442</v>
      </c>
      <c r="I31" s="175">
        <v>11</v>
      </c>
      <c r="J31" s="175">
        <v>12</v>
      </c>
      <c r="K31" s="18">
        <v>40.424284502354205</v>
      </c>
      <c r="L31" s="19">
        <v>15</v>
      </c>
      <c r="M31" s="40">
        <f t="shared" si="2"/>
        <v>-0.62893591847923891</v>
      </c>
      <c r="N31" s="175">
        <v>12</v>
      </c>
      <c r="O31" s="175">
        <v>13</v>
      </c>
      <c r="R31" s="355"/>
    </row>
    <row r="32" spans="1:18" s="12" customFormat="1" ht="30" customHeight="1">
      <c r="A32" s="481">
        <v>43915</v>
      </c>
      <c r="B32" s="523">
        <v>334</v>
      </c>
      <c r="C32" s="19">
        <v>95</v>
      </c>
      <c r="D32" s="43">
        <f t="shared" si="0"/>
        <v>-0.71556886227544902</v>
      </c>
      <c r="F32" s="18">
        <v>29.6439153231067</v>
      </c>
      <c r="G32" s="19">
        <v>10</v>
      </c>
      <c r="H32" s="40">
        <f t="shared" si="1"/>
        <v>-0.66266264455946389</v>
      </c>
      <c r="I32" s="175">
        <v>7</v>
      </c>
      <c r="J32" s="175">
        <v>10</v>
      </c>
      <c r="K32" s="18">
        <v>38.94793051661803</v>
      </c>
      <c r="L32" s="19">
        <v>12</v>
      </c>
      <c r="M32" s="40">
        <f t="shared" si="2"/>
        <v>-0.69189633850045196</v>
      </c>
      <c r="N32" s="175">
        <v>5</v>
      </c>
      <c r="O32" s="175">
        <v>7</v>
      </c>
      <c r="R32" s="355"/>
    </row>
    <row r="33" spans="1:20" s="12" customFormat="1" ht="30" customHeight="1">
      <c r="A33" s="481">
        <v>43916</v>
      </c>
      <c r="B33" s="523">
        <v>287</v>
      </c>
      <c r="C33" s="19"/>
      <c r="D33" s="43">
        <f t="shared" si="0"/>
        <v>-1</v>
      </c>
      <c r="F33" s="18">
        <v>27.1737019533142</v>
      </c>
      <c r="G33" s="19"/>
      <c r="H33" s="40">
        <f t="shared" si="1"/>
        <v>-1</v>
      </c>
      <c r="I33" s="175"/>
      <c r="J33" s="175"/>
      <c r="K33" s="18">
        <v>38.630881421679405</v>
      </c>
      <c r="L33" s="19"/>
      <c r="M33" s="40">
        <f t="shared" si="2"/>
        <v>-1</v>
      </c>
      <c r="N33" s="175"/>
      <c r="O33" s="175"/>
      <c r="R33" s="355"/>
    </row>
    <row r="34" spans="1:20" s="12" customFormat="1" ht="30" customHeight="1">
      <c r="A34" s="481">
        <v>43917</v>
      </c>
      <c r="B34" s="523">
        <v>237</v>
      </c>
      <c r="C34" s="19"/>
      <c r="D34" s="43">
        <f t="shared" si="0"/>
        <v>-1</v>
      </c>
      <c r="F34" s="18">
        <v>21.3424111709691</v>
      </c>
      <c r="G34" s="19"/>
      <c r="H34" s="40">
        <f>+G34/F34*1-1</f>
        <v>-1</v>
      </c>
      <c r="I34" s="175"/>
      <c r="J34" s="175"/>
      <c r="K34" s="18">
        <v>28.67924224435443</v>
      </c>
      <c r="L34" s="19"/>
      <c r="M34" s="40">
        <f>+L34/K34*1-1</f>
        <v>-1</v>
      </c>
      <c r="N34" s="175"/>
      <c r="O34" s="175"/>
      <c r="R34" s="355"/>
    </row>
    <row r="35" spans="1:20" s="12" customFormat="1" ht="30" customHeight="1">
      <c r="A35" s="481">
        <v>43918</v>
      </c>
      <c r="B35" s="525">
        <v>0</v>
      </c>
      <c r="C35" s="16"/>
      <c r="D35" s="44" t="e">
        <f t="shared" si="0"/>
        <v>#DIV/0!</v>
      </c>
      <c r="F35" s="15">
        <v>2.4918507616282</v>
      </c>
      <c r="G35" s="16"/>
      <c r="H35" s="39">
        <f>+G35/F35*1-1</f>
        <v>-1</v>
      </c>
      <c r="I35" s="175"/>
      <c r="J35" s="175"/>
      <c r="K35" s="525">
        <v>1.7089841719168499</v>
      </c>
      <c r="L35" s="16"/>
      <c r="M35" s="39">
        <f>+L35/K35*1-1</f>
        <v>-1</v>
      </c>
      <c r="N35" s="175"/>
      <c r="O35" s="175"/>
      <c r="R35" s="429"/>
    </row>
    <row r="36" spans="1:20" s="12" customFormat="1" ht="30" customHeight="1">
      <c r="A36" s="481">
        <v>43919</v>
      </c>
      <c r="B36" s="525">
        <v>0</v>
      </c>
      <c r="C36" s="16"/>
      <c r="D36" s="44" t="e">
        <f t="shared" si="0"/>
        <v>#DIV/0!</v>
      </c>
      <c r="F36" s="15">
        <v>0</v>
      </c>
      <c r="G36" s="16"/>
      <c r="H36" s="39" t="e">
        <f t="shared" si="1"/>
        <v>#DIV/0!</v>
      </c>
      <c r="I36" s="175"/>
      <c r="J36" s="175"/>
      <c r="K36" s="525">
        <v>0</v>
      </c>
      <c r="L36" s="16"/>
      <c r="M36" s="39" t="e">
        <f t="shared" si="2"/>
        <v>#DIV/0!</v>
      </c>
      <c r="N36" s="175"/>
      <c r="O36" s="175"/>
      <c r="R36" s="429"/>
    </row>
    <row r="37" spans="1:20" s="12" customFormat="1" ht="30" customHeight="1">
      <c r="A37" s="481">
        <v>43920</v>
      </c>
      <c r="B37" s="523">
        <v>373</v>
      </c>
      <c r="C37" s="19"/>
      <c r="D37" s="43">
        <f t="shared" si="0"/>
        <v>-1</v>
      </c>
      <c r="F37" s="18">
        <v>34.778047859852599</v>
      </c>
      <c r="G37" s="19"/>
      <c r="H37" s="40">
        <f t="shared" si="1"/>
        <v>-1</v>
      </c>
      <c r="I37" s="175"/>
      <c r="J37" s="175"/>
      <c r="K37" s="18">
        <v>45.3544350535322</v>
      </c>
      <c r="L37" s="19"/>
      <c r="M37" s="40">
        <f t="shared" si="2"/>
        <v>-1</v>
      </c>
      <c r="N37" s="175"/>
      <c r="O37" s="175"/>
      <c r="R37" s="355"/>
    </row>
    <row r="38" spans="1:20" s="12" customFormat="1" ht="30" customHeight="1" thickBot="1">
      <c r="A38" s="481">
        <v>43921</v>
      </c>
      <c r="B38" s="523">
        <v>343</v>
      </c>
      <c r="C38" s="19"/>
      <c r="D38" s="43">
        <f t="shared" si="0"/>
        <v>-1</v>
      </c>
      <c r="F38" s="18">
        <v>27.820321235578803</v>
      </c>
      <c r="G38" s="19"/>
      <c r="H38" s="40">
        <f t="shared" si="1"/>
        <v>-1</v>
      </c>
      <c r="I38" s="175"/>
      <c r="J38" s="175"/>
      <c r="K38" s="18">
        <v>40.553739561002402</v>
      </c>
      <c r="L38" s="19"/>
      <c r="M38" s="40">
        <f t="shared" si="2"/>
        <v>-1</v>
      </c>
      <c r="N38" s="175"/>
      <c r="O38" s="175"/>
      <c r="R38" s="355"/>
    </row>
    <row r="39" spans="1:20" ht="32.25" customHeight="1" thickBot="1">
      <c r="A39" s="486" t="s">
        <v>7</v>
      </c>
      <c r="B39" s="20">
        <f>SUM(B8:B32)</f>
        <v>5941</v>
      </c>
      <c r="C39" s="2">
        <f>SUM(C8:C38)</f>
        <v>4478</v>
      </c>
      <c r="D39" s="3">
        <f>+C39/B39*1-1</f>
        <v>-0.24625483925265101</v>
      </c>
      <c r="F39" s="20">
        <f>SUM(F8:F32)</f>
        <v>540.43207595436718</v>
      </c>
      <c r="G39" s="2">
        <f>SUM(G8:G38)</f>
        <v>405</v>
      </c>
      <c r="H39" s="176">
        <f>+G39/F39*1-1</f>
        <v>-0.25059962570726968</v>
      </c>
      <c r="I39" s="177">
        <f>SUM(I8:I38)</f>
        <v>389</v>
      </c>
      <c r="J39" s="177">
        <f>SUM(J8:J38)</f>
        <v>405</v>
      </c>
      <c r="K39" s="20">
        <f>SUM(K8:K32)</f>
        <v>734.96389665752781</v>
      </c>
      <c r="L39" s="2">
        <f>SUM(L8:L38)</f>
        <v>520</v>
      </c>
      <c r="M39" s="176">
        <f>+L39/K39*1-1</f>
        <v>-0.2924822533938628</v>
      </c>
      <c r="N39" s="177">
        <f>SUM(N8:N38)</f>
        <v>461</v>
      </c>
      <c r="O39" s="177">
        <f>SUM(O8:O38)</f>
        <v>488</v>
      </c>
    </row>
    <row r="40" spans="1:20" ht="32.25" customHeight="1">
      <c r="A40" s="29"/>
    </row>
    <row r="41" spans="1:20" s="24" customFormat="1" ht="30" customHeight="1" thickBot="1">
      <c r="A41" s="29"/>
      <c r="B41" s="10"/>
      <c r="C41" s="10"/>
      <c r="D41" s="10"/>
      <c r="F41" s="10"/>
      <c r="G41" s="10"/>
      <c r="H41" s="10"/>
      <c r="I41" s="10"/>
      <c r="J41" s="10"/>
    </row>
    <row r="42" spans="1:20" s="232" customFormat="1" ht="30" customHeight="1" thickBot="1">
      <c r="A42" s="230"/>
      <c r="B42" s="228">
        <f>SUM(B8:B38)</f>
        <v>7181</v>
      </c>
      <c r="C42" s="231"/>
      <c r="D42" s="231"/>
      <c r="F42" s="228">
        <f>SUM(F8:F38)</f>
        <v>654.03840893570998</v>
      </c>
      <c r="G42" s="231"/>
      <c r="I42" s="497">
        <v>601.48653269922477</v>
      </c>
      <c r="J42" s="497">
        <v>654</v>
      </c>
      <c r="K42" s="228">
        <f>SUM(K8:K38)</f>
        <v>889.89117911001313</v>
      </c>
      <c r="L42" s="24"/>
      <c r="M42" s="490"/>
      <c r="N42" s="497">
        <v>743.37995164036909</v>
      </c>
      <c r="O42" s="497">
        <v>850.9619836382692</v>
      </c>
    </row>
    <row r="43" spans="1:20" ht="29.25" customHeight="1"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s="8" customFormat="1" ht="15"/>
    <row r="45" spans="1:20" s="8" customFormat="1" ht="18" customHeight="1"/>
    <row r="46" spans="1:20" s="8" customFormat="1" ht="15"/>
    <row r="47" spans="1:20" s="8" customFormat="1" ht="19.5" customHeight="1"/>
    <row r="48" spans="1:20" s="8" customFormat="1" ht="20.25" customHeight="1"/>
    <row r="49" spans="1:1" s="8" customFormat="1" ht="21.75" customHeight="1"/>
    <row r="50" spans="1:1" s="8" customFormat="1" ht="15" customHeight="1"/>
    <row r="51" spans="1:1" s="8" customFormat="1" ht="15"/>
    <row r="52" spans="1:1" s="8" customFormat="1" ht="15"/>
    <row r="53" spans="1:1" s="12" customFormat="1"/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</sheetData>
  <mergeCells count="4">
    <mergeCell ref="B5:D6"/>
    <mergeCell ref="F5:O5"/>
    <mergeCell ref="F6:J6"/>
    <mergeCell ref="K6:O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showGridLines="0" topLeftCell="A103" workbookViewId="0">
      <selection activeCell="J126" sqref="J126"/>
    </sheetView>
  </sheetViews>
  <sheetFormatPr baseColWidth="10" defaultRowHeight="15"/>
  <cols>
    <col min="1" max="1" width="19.42578125" style="8" customWidth="1"/>
    <col min="2" max="3" width="8.42578125" style="8" bestFit="1" customWidth="1"/>
    <col min="4" max="4" width="8.42578125" style="8" customWidth="1"/>
    <col min="5" max="6" width="10.140625" style="8" customWidth="1"/>
    <col min="7" max="7" width="9.7109375" style="8" bestFit="1" customWidth="1"/>
    <col min="8" max="9" width="8.42578125" style="8" bestFit="1" customWidth="1"/>
    <col min="10" max="10" width="9.42578125" style="8" customWidth="1"/>
    <col min="11" max="11" width="6.5703125" style="8" bestFit="1" customWidth="1"/>
    <col min="12" max="12" width="8.42578125" style="8" bestFit="1" customWidth="1"/>
    <col min="13" max="13" width="12" style="8" customWidth="1"/>
    <col min="14" max="14" width="8.28515625" style="8" customWidth="1"/>
    <col min="15" max="15" width="9.7109375" style="8" bestFit="1" customWidth="1"/>
    <col min="16" max="16" width="19.5703125" style="73" bestFit="1" customWidth="1"/>
    <col min="17" max="16384" width="11.42578125" style="73"/>
  </cols>
  <sheetData>
    <row r="1" spans="1:17" ht="15.75" thickBot="1"/>
    <row r="2" spans="1:17" ht="15.75" thickBot="1">
      <c r="B2" s="640" t="s">
        <v>31</v>
      </c>
      <c r="C2" s="641"/>
      <c r="D2" s="641"/>
      <c r="E2" s="641"/>
      <c r="F2" s="641"/>
      <c r="G2" s="642"/>
      <c r="H2" s="640" t="s">
        <v>8</v>
      </c>
      <c r="I2" s="641"/>
      <c r="J2" s="642"/>
      <c r="K2" s="640" t="s">
        <v>9</v>
      </c>
      <c r="L2" s="641"/>
      <c r="M2" s="641"/>
      <c r="N2" s="641"/>
      <c r="O2" s="642"/>
    </row>
    <row r="3" spans="1:17" s="100" customFormat="1" ht="26.25" thickBot="1">
      <c r="A3" s="48" t="s">
        <v>69</v>
      </c>
      <c r="B3" s="49" t="s">
        <v>33</v>
      </c>
      <c r="C3" s="50" t="s">
        <v>39</v>
      </c>
      <c r="D3" s="50" t="s">
        <v>62</v>
      </c>
      <c r="E3" s="50" t="s">
        <v>63</v>
      </c>
      <c r="F3" s="50" t="s">
        <v>37</v>
      </c>
      <c r="G3" s="51" t="s">
        <v>38</v>
      </c>
      <c r="H3" s="52" t="s">
        <v>33</v>
      </c>
      <c r="I3" s="53" t="s">
        <v>39</v>
      </c>
      <c r="J3" s="54" t="s">
        <v>38</v>
      </c>
      <c r="K3" s="55" t="s">
        <v>40</v>
      </c>
      <c r="L3" s="56" t="s">
        <v>34</v>
      </c>
      <c r="M3" s="56" t="s">
        <v>36</v>
      </c>
      <c r="N3" s="56" t="s">
        <v>15</v>
      </c>
      <c r="O3" s="57" t="s">
        <v>38</v>
      </c>
      <c r="P3" s="99"/>
      <c r="Q3" s="99"/>
    </row>
    <row r="4" spans="1:17" s="100" customFormat="1">
      <c r="A4" s="58" t="s">
        <v>70</v>
      </c>
      <c r="B4" s="59">
        <v>3431</v>
      </c>
      <c r="C4" s="60">
        <v>31.1</v>
      </c>
      <c r="D4" s="60">
        <v>41.5</v>
      </c>
      <c r="E4" s="60">
        <v>110.32154340836013</v>
      </c>
      <c r="F4" s="60">
        <v>82.674698795180717</v>
      </c>
      <c r="G4" s="61">
        <v>9.4038181288254155</v>
      </c>
      <c r="H4" s="59">
        <v>23</v>
      </c>
      <c r="I4" s="60">
        <v>0</v>
      </c>
      <c r="J4" s="62">
        <v>0</v>
      </c>
      <c r="K4" s="59">
        <f t="shared" ref="K4:L7" si="0">+B4+H4</f>
        <v>3454</v>
      </c>
      <c r="L4" s="60">
        <f t="shared" si="0"/>
        <v>31.1</v>
      </c>
      <c r="M4" s="60">
        <f>+K4/L4</f>
        <v>111.06109324758842</v>
      </c>
      <c r="N4" s="60">
        <v>34049.4</v>
      </c>
      <c r="O4" s="61">
        <f>+N4/K4</f>
        <v>9.8579617834394906</v>
      </c>
      <c r="P4" s="99"/>
      <c r="Q4" s="99"/>
    </row>
    <row r="5" spans="1:17" s="100" customFormat="1">
      <c r="A5" s="63" t="s">
        <v>71</v>
      </c>
      <c r="B5" s="64">
        <v>3910</v>
      </c>
      <c r="C5" s="65">
        <v>61.7</v>
      </c>
      <c r="D5" s="65">
        <v>85.3</v>
      </c>
      <c r="E5" s="65">
        <v>63.37115072933549</v>
      </c>
      <c r="F5" s="65">
        <v>45.838218053927314</v>
      </c>
      <c r="G5" s="66">
        <v>23.547058823529412</v>
      </c>
      <c r="H5" s="64">
        <v>11</v>
      </c>
      <c r="I5" s="65">
        <v>3.4</v>
      </c>
      <c r="J5" s="67">
        <v>1269.7272727272727</v>
      </c>
      <c r="K5" s="64">
        <f t="shared" si="0"/>
        <v>3921</v>
      </c>
      <c r="L5" s="65">
        <f t="shared" si="0"/>
        <v>65.100000000000009</v>
      </c>
      <c r="M5" s="65">
        <f>+K5/L5</f>
        <v>60.230414746543772</v>
      </c>
      <c r="N5" s="65">
        <v>107820.9</v>
      </c>
      <c r="O5" s="66">
        <f>+N5/K5</f>
        <v>27.498316755929608</v>
      </c>
      <c r="P5" s="99"/>
      <c r="Q5" s="99"/>
    </row>
    <row r="6" spans="1:17" s="100" customFormat="1">
      <c r="A6" s="63" t="s">
        <v>72</v>
      </c>
      <c r="B6" s="64">
        <v>4146</v>
      </c>
      <c r="C6" s="65">
        <v>59.375999999999998</v>
      </c>
      <c r="D6" s="65">
        <v>96.754000000000005</v>
      </c>
      <c r="E6" s="65">
        <v>69.826192400970086</v>
      </c>
      <c r="F6" s="65">
        <v>42.850941563139507</v>
      </c>
      <c r="G6" s="66">
        <v>26.364725036179447</v>
      </c>
      <c r="H6" s="64">
        <v>6</v>
      </c>
      <c r="I6" s="65">
        <v>4.6859999999999999</v>
      </c>
      <c r="J6" s="67">
        <v>3673.3333333333335</v>
      </c>
      <c r="K6" s="64">
        <f t="shared" si="0"/>
        <v>4152</v>
      </c>
      <c r="L6" s="65">
        <f t="shared" si="0"/>
        <v>64.061999999999998</v>
      </c>
      <c r="M6" s="65">
        <f>+K6/L6</f>
        <v>64.812213168493031</v>
      </c>
      <c r="N6" s="65">
        <v>133133.08548387096</v>
      </c>
      <c r="O6" s="66">
        <f>+N6/K6</f>
        <v>32.064808642550808</v>
      </c>
      <c r="P6" s="99"/>
      <c r="Q6" s="99"/>
    </row>
    <row r="7" spans="1:17" s="100" customFormat="1" ht="15.75" thickBot="1">
      <c r="A7" s="101" t="s">
        <v>73</v>
      </c>
      <c r="B7" s="102">
        <v>4085</v>
      </c>
      <c r="C7" s="103">
        <v>46.606999999999999</v>
      </c>
      <c r="D7" s="103">
        <v>69.915999999999997</v>
      </c>
      <c r="E7" s="103">
        <v>87.64777823073787</v>
      </c>
      <c r="F7" s="103">
        <v>58.427255563819443</v>
      </c>
      <c r="G7" s="104">
        <v>21.910396572827416</v>
      </c>
      <c r="H7" s="102">
        <v>24</v>
      </c>
      <c r="I7" s="103">
        <v>9.2539999999999996</v>
      </c>
      <c r="J7" s="105">
        <v>1944.375</v>
      </c>
      <c r="K7" s="102">
        <f t="shared" si="0"/>
        <v>4109</v>
      </c>
      <c r="L7" s="103">
        <f t="shared" si="0"/>
        <v>55.860999999999997</v>
      </c>
      <c r="M7" s="103">
        <f>+K7/L7</f>
        <v>73.557580422835258</v>
      </c>
      <c r="N7" s="103">
        <v>137953.90548387097</v>
      </c>
      <c r="O7" s="104">
        <f>+N7/K7</f>
        <v>33.573595883151853</v>
      </c>
      <c r="P7" s="99"/>
      <c r="Q7" s="99"/>
    </row>
    <row r="8" spans="1:17" ht="16.5" thickTop="1" thickBot="1">
      <c r="A8" s="73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</row>
    <row r="9" spans="1:17" s="100" customFormat="1" ht="15.75" thickBot="1">
      <c r="A9" s="75" t="s">
        <v>64</v>
      </c>
      <c r="B9" s="76">
        <f t="shared" ref="B9:L9" si="1">AVERAGE(B4:B7)</f>
        <v>3893</v>
      </c>
      <c r="C9" s="77">
        <f t="shared" si="1"/>
        <v>49.695750000000004</v>
      </c>
      <c r="D9" s="77">
        <f t="shared" si="1"/>
        <v>73.367500000000007</v>
      </c>
      <c r="E9" s="77">
        <f t="shared" si="1"/>
        <v>82.791666192350888</v>
      </c>
      <c r="F9" s="77">
        <f t="shared" si="1"/>
        <v>57.447778494016745</v>
      </c>
      <c r="G9" s="78">
        <f t="shared" si="1"/>
        <v>20.306499640340419</v>
      </c>
      <c r="H9" s="77">
        <f t="shared" si="1"/>
        <v>16</v>
      </c>
      <c r="I9" s="77">
        <f t="shared" si="1"/>
        <v>4.335</v>
      </c>
      <c r="J9" s="77">
        <f t="shared" si="1"/>
        <v>1721.8589015151515</v>
      </c>
      <c r="K9" s="77">
        <f t="shared" si="1"/>
        <v>3909</v>
      </c>
      <c r="L9" s="77">
        <f t="shared" si="1"/>
        <v>54.030749999999998</v>
      </c>
      <c r="M9" s="85">
        <f>+K9/L9</f>
        <v>72.347690898238511</v>
      </c>
      <c r="N9" s="77">
        <f>AVERAGE(N4:N7)</f>
        <v>103239.3227419355</v>
      </c>
      <c r="O9" s="78">
        <f>+N9/K9</f>
        <v>26.410673507786004</v>
      </c>
      <c r="P9" s="99"/>
      <c r="Q9" s="99"/>
    </row>
    <row r="10" spans="1:17" ht="15.75" thickBot="1"/>
    <row r="11" spans="1:17" ht="15.75" thickBot="1">
      <c r="B11" s="640" t="s">
        <v>31</v>
      </c>
      <c r="C11" s="641"/>
      <c r="D11" s="641"/>
      <c r="E11" s="641"/>
      <c r="F11" s="641"/>
      <c r="G11" s="642"/>
      <c r="H11" s="640" t="s">
        <v>8</v>
      </c>
      <c r="I11" s="641"/>
      <c r="J11" s="642"/>
      <c r="K11" s="640" t="s">
        <v>9</v>
      </c>
      <c r="L11" s="641"/>
      <c r="M11" s="641"/>
      <c r="N11" s="641"/>
      <c r="O11" s="642"/>
    </row>
    <row r="12" spans="1:17" s="100" customFormat="1" ht="26.25" thickBot="1">
      <c r="A12" s="106" t="s">
        <v>74</v>
      </c>
      <c r="B12" s="49" t="s">
        <v>33</v>
      </c>
      <c r="C12" s="50" t="s">
        <v>34</v>
      </c>
      <c r="D12" s="50" t="s">
        <v>35</v>
      </c>
      <c r="E12" s="50" t="s">
        <v>36</v>
      </c>
      <c r="F12" s="50" t="s">
        <v>37</v>
      </c>
      <c r="G12" s="51" t="s">
        <v>38</v>
      </c>
      <c r="H12" s="107" t="s">
        <v>33</v>
      </c>
      <c r="I12" s="108" t="s">
        <v>39</v>
      </c>
      <c r="J12" s="109" t="s">
        <v>38</v>
      </c>
      <c r="K12" s="55" t="s">
        <v>40</v>
      </c>
      <c r="L12" s="56" t="s">
        <v>34</v>
      </c>
      <c r="M12" s="56" t="s">
        <v>36</v>
      </c>
      <c r="N12" s="56" t="s">
        <v>15</v>
      </c>
      <c r="O12" s="57" t="s">
        <v>38</v>
      </c>
      <c r="P12" s="99"/>
      <c r="Q12" s="99"/>
    </row>
    <row r="13" spans="1:17" s="100" customFormat="1">
      <c r="A13" s="86" t="s">
        <v>75</v>
      </c>
      <c r="B13" s="59">
        <v>3369</v>
      </c>
      <c r="C13" s="60">
        <v>53.960999999999999</v>
      </c>
      <c r="D13" s="60">
        <v>80.938999999999993</v>
      </c>
      <c r="E13" s="60">
        <v>62.433980096736533</v>
      </c>
      <c r="F13" s="60">
        <v>41.62393901580203</v>
      </c>
      <c r="G13" s="61">
        <v>25.618646482635796</v>
      </c>
      <c r="H13" s="59">
        <v>454</v>
      </c>
      <c r="I13" s="60">
        <v>4.5199999999999996</v>
      </c>
      <c r="J13" s="62">
        <v>48.546255506607928</v>
      </c>
      <c r="K13" s="59">
        <f t="shared" ref="K13:L17" si="2">+B13+H13</f>
        <v>3823</v>
      </c>
      <c r="L13" s="60">
        <f t="shared" si="2"/>
        <v>58.480999999999995</v>
      </c>
      <c r="M13" s="60">
        <f>+K13/L13</f>
        <v>65.371659171354807</v>
      </c>
      <c r="N13" s="60">
        <v>110257.25448275862</v>
      </c>
      <c r="O13" s="61">
        <f>+N13/K13</f>
        <v>28.840506011707724</v>
      </c>
      <c r="P13" s="99"/>
      <c r="Q13" s="99"/>
    </row>
    <row r="14" spans="1:17" s="100" customFormat="1">
      <c r="A14" s="87" t="s">
        <v>76</v>
      </c>
      <c r="B14" s="64">
        <v>3065</v>
      </c>
      <c r="C14" s="65">
        <v>60.305</v>
      </c>
      <c r="D14" s="65">
        <v>82.397999999999996</v>
      </c>
      <c r="E14" s="65">
        <v>50.82497305364398</v>
      </c>
      <c r="F14" s="65">
        <v>37.197504793805678</v>
      </c>
      <c r="G14" s="66">
        <v>35.245703099510607</v>
      </c>
      <c r="H14" s="64">
        <v>1202</v>
      </c>
      <c r="I14" s="65">
        <v>10.718999999999999</v>
      </c>
      <c r="J14" s="67">
        <v>41.430948419301167</v>
      </c>
      <c r="K14" s="64">
        <f t="shared" si="2"/>
        <v>4267</v>
      </c>
      <c r="L14" s="65">
        <f t="shared" si="2"/>
        <v>71.024000000000001</v>
      </c>
      <c r="M14" s="65">
        <f>+K14/L14</f>
        <v>60.07828339716152</v>
      </c>
      <c r="N14" s="65">
        <v>159736.11448275862</v>
      </c>
      <c r="O14" s="66">
        <f>+N14/K14</f>
        <v>37.435227204771181</v>
      </c>
      <c r="P14" s="99"/>
      <c r="Q14" s="99"/>
    </row>
    <row r="15" spans="1:17" s="100" customFormat="1">
      <c r="A15" s="87" t="s">
        <v>77</v>
      </c>
      <c r="B15" s="64">
        <v>2696</v>
      </c>
      <c r="C15" s="65">
        <v>45.371000000000002</v>
      </c>
      <c r="D15" s="65">
        <v>64.840999999999994</v>
      </c>
      <c r="E15" s="65">
        <v>59.42121619536708</v>
      </c>
      <c r="F15" s="65">
        <v>41.578630804583526</v>
      </c>
      <c r="G15" s="66">
        <v>31.281060830860536</v>
      </c>
      <c r="H15" s="64">
        <v>245</v>
      </c>
      <c r="I15" s="65">
        <v>3.169</v>
      </c>
      <c r="J15" s="67">
        <v>49.183673469387756</v>
      </c>
      <c r="K15" s="64">
        <f t="shared" si="2"/>
        <v>2941</v>
      </c>
      <c r="L15" s="65">
        <f t="shared" si="2"/>
        <v>48.54</v>
      </c>
      <c r="M15" s="65">
        <f>+K15/L15</f>
        <v>60.589204779563246</v>
      </c>
      <c r="N15" s="65">
        <v>98291.774482758628</v>
      </c>
      <c r="O15" s="66">
        <f>+N15/K15</f>
        <v>33.421208596653734</v>
      </c>
      <c r="P15" s="99"/>
      <c r="Q15" s="99"/>
    </row>
    <row r="16" spans="1:17" s="100" customFormat="1">
      <c r="A16" s="87" t="s">
        <v>78</v>
      </c>
      <c r="B16" s="64">
        <v>2865</v>
      </c>
      <c r="C16" s="65">
        <v>57.08</v>
      </c>
      <c r="D16" s="65">
        <v>71.347999999999999</v>
      </c>
      <c r="E16" s="65">
        <v>50.192711983181503</v>
      </c>
      <c r="F16" s="65">
        <v>40.155295172955093</v>
      </c>
      <c r="G16" s="66">
        <v>37.915012216404882</v>
      </c>
      <c r="H16" s="64">
        <v>925</v>
      </c>
      <c r="I16" s="65">
        <v>3.6520000000000001</v>
      </c>
      <c r="J16" s="67">
        <v>16.82162162162162</v>
      </c>
      <c r="K16" s="64">
        <f t="shared" si="2"/>
        <v>3790</v>
      </c>
      <c r="L16" s="65">
        <f t="shared" si="2"/>
        <v>60.731999999999999</v>
      </c>
      <c r="M16" s="65">
        <f>+K16/L16</f>
        <v>62.405321741421325</v>
      </c>
      <c r="N16" s="65">
        <v>126094.54448275862</v>
      </c>
      <c r="O16" s="66">
        <f>+N16/K16</f>
        <v>33.270328359566918</v>
      </c>
      <c r="P16" s="99"/>
      <c r="Q16" s="99"/>
    </row>
    <row r="17" spans="1:17" s="100" customFormat="1" ht="15.75" thickBot="1">
      <c r="A17" s="88" t="s">
        <v>79</v>
      </c>
      <c r="B17" s="69">
        <v>2606</v>
      </c>
      <c r="C17" s="70">
        <v>43.746000000000002</v>
      </c>
      <c r="D17" s="70">
        <v>54.683999999999997</v>
      </c>
      <c r="E17" s="70">
        <v>59.571160791843823</v>
      </c>
      <c r="F17" s="70">
        <v>47.655621388340286</v>
      </c>
      <c r="G17" s="71">
        <v>34.602812739831158</v>
      </c>
      <c r="H17" s="69">
        <v>1059</v>
      </c>
      <c r="I17" s="70">
        <v>4.8170000000000002</v>
      </c>
      <c r="J17" s="72">
        <v>15.684608120868743</v>
      </c>
      <c r="K17" s="69">
        <f t="shared" si="2"/>
        <v>3665</v>
      </c>
      <c r="L17" s="70">
        <f t="shared" si="2"/>
        <v>48.563000000000002</v>
      </c>
      <c r="M17" s="70">
        <f>+K17/L17</f>
        <v>75.468978440376418</v>
      </c>
      <c r="N17" s="70">
        <v>108692.96448275862</v>
      </c>
      <c r="O17" s="71">
        <f>+N17/K17</f>
        <v>29.657016229947782</v>
      </c>
      <c r="P17" s="99"/>
      <c r="Q17" s="99"/>
    </row>
    <row r="18" spans="1:17" ht="15.75" thickBot="1">
      <c r="A18" s="73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</row>
    <row r="19" spans="1:17" s="100" customFormat="1" ht="15.75" thickBot="1">
      <c r="A19" s="75" t="s">
        <v>64</v>
      </c>
      <c r="B19" s="76">
        <f>AVERAGE(B13:B17)</f>
        <v>2920.2</v>
      </c>
      <c r="C19" s="77">
        <f t="shared" ref="C19:L19" si="3">AVERAGE(C13:C17)</f>
        <v>52.09259999999999</v>
      </c>
      <c r="D19" s="77">
        <f>AVERAGE(D14:D17)</f>
        <v>68.31774999999999</v>
      </c>
      <c r="E19" s="77">
        <f>AVERAGE(E14:E17)</f>
        <v>55.002515506009097</v>
      </c>
      <c r="F19" s="77">
        <f>AVERAGE(F14:F17)</f>
        <v>41.646763039921147</v>
      </c>
      <c r="G19" s="78">
        <f t="shared" si="3"/>
        <v>32.932647073848599</v>
      </c>
      <c r="H19" s="77">
        <f t="shared" si="3"/>
        <v>777</v>
      </c>
      <c r="I19" s="77">
        <f t="shared" si="3"/>
        <v>5.3754</v>
      </c>
      <c r="J19" s="77">
        <f t="shared" si="3"/>
        <v>34.33342142755744</v>
      </c>
      <c r="K19" s="77">
        <f t="shared" si="3"/>
        <v>3697.2</v>
      </c>
      <c r="L19" s="77">
        <f t="shared" si="3"/>
        <v>57.467999999999996</v>
      </c>
      <c r="M19" s="85">
        <f>+K19/L19</f>
        <v>64.334934224263932</v>
      </c>
      <c r="N19" s="77">
        <f>AVERAGE(N13:N17)</f>
        <v>120614.53048275862</v>
      </c>
      <c r="O19" s="78">
        <f>+N19/K19</f>
        <v>32.623209586378508</v>
      </c>
      <c r="P19" s="99"/>
      <c r="Q19" s="99"/>
    </row>
    <row r="20" spans="1:17" ht="15.75" thickBot="1"/>
    <row r="21" spans="1:17" ht="15.75" thickBot="1">
      <c r="B21" s="640" t="s">
        <v>31</v>
      </c>
      <c r="C21" s="641"/>
      <c r="D21" s="641"/>
      <c r="E21" s="641"/>
      <c r="F21" s="641"/>
      <c r="G21" s="642"/>
      <c r="H21" s="640" t="s">
        <v>8</v>
      </c>
      <c r="I21" s="641"/>
      <c r="J21" s="642"/>
      <c r="K21" s="640" t="s">
        <v>9</v>
      </c>
      <c r="L21" s="641"/>
      <c r="M21" s="641"/>
      <c r="N21" s="641"/>
      <c r="O21" s="642"/>
    </row>
    <row r="22" spans="1:17" ht="26.25" thickBot="1">
      <c r="A22" s="48" t="s">
        <v>46</v>
      </c>
      <c r="B22" s="49" t="s">
        <v>33</v>
      </c>
      <c r="C22" s="50" t="s">
        <v>34</v>
      </c>
      <c r="D22" s="50" t="s">
        <v>35</v>
      </c>
      <c r="E22" s="50" t="s">
        <v>36</v>
      </c>
      <c r="F22" s="50" t="s">
        <v>37</v>
      </c>
      <c r="G22" s="51" t="s">
        <v>38</v>
      </c>
      <c r="H22" s="107" t="s">
        <v>33</v>
      </c>
      <c r="I22" s="108" t="s">
        <v>39</v>
      </c>
      <c r="J22" s="109" t="s">
        <v>38</v>
      </c>
      <c r="K22" s="55" t="s">
        <v>40</v>
      </c>
      <c r="L22" s="56" t="s">
        <v>34</v>
      </c>
      <c r="M22" s="56" t="s">
        <v>36</v>
      </c>
      <c r="N22" s="56" t="s">
        <v>15</v>
      </c>
      <c r="O22" s="57" t="s">
        <v>38</v>
      </c>
    </row>
    <row r="23" spans="1:17">
      <c r="A23" s="58" t="s">
        <v>65</v>
      </c>
      <c r="B23" s="59">
        <v>2845</v>
      </c>
      <c r="C23" s="60">
        <v>87.3</v>
      </c>
      <c r="D23" s="60">
        <v>109.1</v>
      </c>
      <c r="E23" s="60">
        <v>32.588774341351659</v>
      </c>
      <c r="F23" s="60">
        <v>26.076993583868013</v>
      </c>
      <c r="G23" s="61">
        <v>51.244344463971885</v>
      </c>
      <c r="H23" s="59">
        <v>1090</v>
      </c>
      <c r="I23" s="60">
        <v>6.3</v>
      </c>
      <c r="J23" s="62">
        <v>42.53119266055046</v>
      </c>
      <c r="K23" s="59">
        <f t="shared" ref="K23:L26" si="4">+B23+H23</f>
        <v>3935</v>
      </c>
      <c r="L23" s="60">
        <f t="shared" si="4"/>
        <v>93.6</v>
      </c>
      <c r="M23" s="79">
        <f>+K23/L23</f>
        <v>42.040598290598297</v>
      </c>
      <c r="N23" s="60">
        <v>192149.16</v>
      </c>
      <c r="O23" s="61">
        <f>+N23/K23</f>
        <v>48.830790343074966</v>
      </c>
    </row>
    <row r="24" spans="1:17">
      <c r="A24" s="63" t="s">
        <v>66</v>
      </c>
      <c r="B24" s="64">
        <v>2494</v>
      </c>
      <c r="C24" s="65">
        <v>71.826999999999998</v>
      </c>
      <c r="D24" s="65">
        <v>89.781999999999996</v>
      </c>
      <c r="E24" s="65">
        <v>34.722318905147091</v>
      </c>
      <c r="F24" s="65">
        <v>27.778396560557798</v>
      </c>
      <c r="G24" s="66">
        <v>42.405866078588609</v>
      </c>
      <c r="H24" s="64">
        <v>287</v>
      </c>
      <c r="I24" s="65">
        <v>4.7699999999999996</v>
      </c>
      <c r="J24" s="67">
        <v>80.836236933797906</v>
      </c>
      <c r="K24" s="110">
        <f t="shared" si="4"/>
        <v>2781</v>
      </c>
      <c r="L24" s="111">
        <f t="shared" si="4"/>
        <v>76.596999999999994</v>
      </c>
      <c r="M24" s="112">
        <f>+K24/L24</f>
        <v>36.306904970168546</v>
      </c>
      <c r="N24" s="65">
        <v>128960.23</v>
      </c>
      <c r="O24" s="66">
        <f>+N24/K24</f>
        <v>46.371891405969073</v>
      </c>
    </row>
    <row r="25" spans="1:17">
      <c r="A25" s="63" t="s">
        <v>67</v>
      </c>
      <c r="B25" s="64">
        <v>2829</v>
      </c>
      <c r="C25" s="65">
        <v>80.8</v>
      </c>
      <c r="D25" s="65">
        <v>101</v>
      </c>
      <c r="E25" s="65">
        <v>35.012376237623762</v>
      </c>
      <c r="F25" s="65">
        <v>28.009900990099009</v>
      </c>
      <c r="G25" s="66">
        <v>43.133626723223756</v>
      </c>
      <c r="H25" s="64">
        <v>138</v>
      </c>
      <c r="I25" s="65">
        <v>0</v>
      </c>
      <c r="J25" s="67">
        <v>0</v>
      </c>
      <c r="K25" s="113">
        <f t="shared" si="4"/>
        <v>2967</v>
      </c>
      <c r="L25" s="114">
        <f t="shared" si="4"/>
        <v>80.8</v>
      </c>
      <c r="M25" s="115">
        <f>+K25/L25</f>
        <v>36.720297029702969</v>
      </c>
      <c r="N25" s="82">
        <v>122025.03</v>
      </c>
      <c r="O25" s="84">
        <f>+N25/K25</f>
        <v>41.127411526794745</v>
      </c>
    </row>
    <row r="26" spans="1:17" ht="15.75" thickBot="1">
      <c r="A26" s="68" t="s">
        <v>68</v>
      </c>
      <c r="B26" s="69">
        <v>2316</v>
      </c>
      <c r="C26" s="70">
        <v>65.2</v>
      </c>
      <c r="D26" s="70">
        <v>81.5</v>
      </c>
      <c r="E26" s="70">
        <v>35.521472392638039</v>
      </c>
      <c r="F26" s="70">
        <v>28.417177914110429</v>
      </c>
      <c r="G26" s="71">
        <v>47.290064766839379</v>
      </c>
      <c r="H26" s="69">
        <v>899</v>
      </c>
      <c r="I26" s="70">
        <v>6.7</v>
      </c>
      <c r="J26" s="72">
        <v>52.790878754171302</v>
      </c>
      <c r="K26" s="116">
        <f t="shared" si="4"/>
        <v>3215</v>
      </c>
      <c r="L26" s="117">
        <f t="shared" si="4"/>
        <v>71.900000000000006</v>
      </c>
      <c r="M26" s="118">
        <f>+K26/L26</f>
        <v>44.714881780250344</v>
      </c>
      <c r="N26" s="70">
        <v>156982.78999999998</v>
      </c>
      <c r="O26" s="71">
        <f>+N26/K26</f>
        <v>48.828239502332806</v>
      </c>
    </row>
    <row r="27" spans="1:17" ht="15.75" thickBot="1">
      <c r="A27" s="73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</row>
    <row r="28" spans="1:17" ht="15.75" thickBot="1">
      <c r="A28" s="75" t="s">
        <v>64</v>
      </c>
      <c r="B28" s="76">
        <f>AVERAGE(B23:B25)</f>
        <v>2722.6666666666665</v>
      </c>
      <c r="C28" s="77">
        <f t="shared" ref="C28:L28" si="5">AVERAGE(C23:C25)</f>
        <v>79.975666666666669</v>
      </c>
      <c r="D28" s="77">
        <f>AVERAGE(D23:D26)</f>
        <v>95.345500000000001</v>
      </c>
      <c r="E28" s="77">
        <f>AVERAGE(E23:E26)</f>
        <v>34.461235469190136</v>
      </c>
      <c r="F28" s="77">
        <f>AVERAGE(F23:F26)</f>
        <v>27.570617262158812</v>
      </c>
      <c r="G28" s="78">
        <f t="shared" si="5"/>
        <v>45.594612421928083</v>
      </c>
      <c r="H28" s="77">
        <f t="shared" si="5"/>
        <v>505</v>
      </c>
      <c r="I28" s="77">
        <f t="shared" si="5"/>
        <v>3.69</v>
      </c>
      <c r="J28" s="77">
        <f t="shared" si="5"/>
        <v>41.122476531449458</v>
      </c>
      <c r="K28" s="77">
        <f t="shared" si="5"/>
        <v>3227.6666666666665</v>
      </c>
      <c r="L28" s="77">
        <f t="shared" si="5"/>
        <v>83.665666666666667</v>
      </c>
      <c r="M28" s="85">
        <f>+K28/L28</f>
        <v>38.578150336458201</v>
      </c>
      <c r="N28" s="77">
        <f>AVERAGE(N23:N25)</f>
        <v>147711.47333333336</v>
      </c>
      <c r="O28" s="78">
        <f>+N28/K28</f>
        <v>45.764166064236299</v>
      </c>
    </row>
    <row r="29" spans="1:17" ht="15.75" thickBot="1"/>
    <row r="30" spans="1:17" ht="15.75" thickBot="1">
      <c r="B30" s="640" t="s">
        <v>31</v>
      </c>
      <c r="C30" s="641"/>
      <c r="D30" s="641"/>
      <c r="E30" s="641"/>
      <c r="F30" s="641"/>
      <c r="G30" s="642"/>
      <c r="H30" s="640" t="s">
        <v>8</v>
      </c>
      <c r="I30" s="641"/>
      <c r="J30" s="642"/>
      <c r="K30" s="640" t="s">
        <v>9</v>
      </c>
      <c r="L30" s="641"/>
      <c r="M30" s="641"/>
      <c r="N30" s="641"/>
      <c r="O30" s="642"/>
    </row>
    <row r="31" spans="1:17" ht="26.25" thickBot="1">
      <c r="A31" s="48" t="s">
        <v>52</v>
      </c>
      <c r="B31" s="49" t="s">
        <v>33</v>
      </c>
      <c r="C31" s="50" t="s">
        <v>34</v>
      </c>
      <c r="D31" s="50" t="s">
        <v>35</v>
      </c>
      <c r="E31" s="50" t="s">
        <v>36</v>
      </c>
      <c r="F31" s="50" t="s">
        <v>37</v>
      </c>
      <c r="G31" s="51" t="s">
        <v>38</v>
      </c>
      <c r="H31" s="107" t="s">
        <v>33</v>
      </c>
      <c r="I31" s="108" t="s">
        <v>39</v>
      </c>
      <c r="J31" s="109" t="s">
        <v>38</v>
      </c>
      <c r="K31" s="55" t="s">
        <v>40</v>
      </c>
      <c r="L31" s="56" t="s">
        <v>34</v>
      </c>
      <c r="M31" s="56" t="s">
        <v>36</v>
      </c>
      <c r="N31" s="56" t="s">
        <v>15</v>
      </c>
      <c r="O31" s="57" t="s">
        <v>38</v>
      </c>
    </row>
    <row r="32" spans="1:17">
      <c r="A32" s="86" t="s">
        <v>70</v>
      </c>
      <c r="B32" s="59">
        <v>2841</v>
      </c>
      <c r="C32" s="60">
        <v>84.8</v>
      </c>
      <c r="D32" s="60">
        <v>106</v>
      </c>
      <c r="E32" s="60">
        <v>33.502358490566039</v>
      </c>
      <c r="F32" s="60">
        <v>26.80188679245283</v>
      </c>
      <c r="G32" s="61">
        <v>56.466730024639219</v>
      </c>
      <c r="H32" s="59">
        <v>444</v>
      </c>
      <c r="I32" s="60">
        <v>9.5</v>
      </c>
      <c r="J32" s="62">
        <v>70.493243243243242</v>
      </c>
      <c r="K32" s="59">
        <f t="shared" ref="K32:L35" si="6">+B32+H32</f>
        <v>3285</v>
      </c>
      <c r="L32" s="60">
        <f t="shared" si="6"/>
        <v>94.3</v>
      </c>
      <c r="M32" s="79">
        <f>+K32/L32</f>
        <v>34.835630965005301</v>
      </c>
      <c r="N32" s="60">
        <v>223019.98</v>
      </c>
      <c r="O32" s="61">
        <f>+N32/K32</f>
        <v>67.890404870624053</v>
      </c>
    </row>
    <row r="33" spans="1:16">
      <c r="A33" s="87" t="s">
        <v>71</v>
      </c>
      <c r="B33" s="64">
        <v>2558</v>
      </c>
      <c r="C33" s="65">
        <v>67.397000000000006</v>
      </c>
      <c r="D33" s="65">
        <v>96.287000000000006</v>
      </c>
      <c r="E33" s="65">
        <v>37.954211611792807</v>
      </c>
      <c r="F33" s="65">
        <v>26.566410834276692</v>
      </c>
      <c r="G33" s="66">
        <v>55.755426114151682</v>
      </c>
      <c r="H33" s="64">
        <v>181</v>
      </c>
      <c r="I33" s="65">
        <v>0.79</v>
      </c>
      <c r="J33" s="67">
        <v>19.19889502762431</v>
      </c>
      <c r="K33" s="81">
        <f t="shared" si="6"/>
        <v>2739</v>
      </c>
      <c r="L33" s="82">
        <f t="shared" si="6"/>
        <v>68.187000000000012</v>
      </c>
      <c r="M33" s="83">
        <f>+K33/L33</f>
        <v>40.168947160015833</v>
      </c>
      <c r="N33" s="82">
        <v>146097.38</v>
      </c>
      <c r="O33" s="84">
        <f>+N33/K33</f>
        <v>53.339678714859438</v>
      </c>
    </row>
    <row r="34" spans="1:16">
      <c r="A34" s="87" t="s">
        <v>72</v>
      </c>
      <c r="B34" s="64">
        <v>2342</v>
      </c>
      <c r="C34" s="65">
        <v>79.888000000000005</v>
      </c>
      <c r="D34" s="65">
        <v>119.83499999999999</v>
      </c>
      <c r="E34" s="65">
        <v>29.316042459443217</v>
      </c>
      <c r="F34" s="65">
        <v>19.543539032836819</v>
      </c>
      <c r="G34" s="66">
        <v>63.301216908625115</v>
      </c>
      <c r="H34" s="64">
        <v>248</v>
      </c>
      <c r="I34" s="65">
        <v>5.2069999999999999</v>
      </c>
      <c r="J34" s="67">
        <v>130.27822580645162</v>
      </c>
      <c r="K34" s="81">
        <f t="shared" si="6"/>
        <v>2590</v>
      </c>
      <c r="L34" s="82">
        <f t="shared" si="6"/>
        <v>85.094999999999999</v>
      </c>
      <c r="M34" s="83">
        <f>+K34/L34</f>
        <v>30.43657089135672</v>
      </c>
      <c r="N34" s="82">
        <v>180560.45</v>
      </c>
      <c r="O34" s="84">
        <f>+N34/K34</f>
        <v>69.714459459459462</v>
      </c>
    </row>
    <row r="35" spans="1:16" ht="15.75" thickBot="1">
      <c r="A35" s="88" t="s">
        <v>73</v>
      </c>
      <c r="B35" s="69">
        <v>2242</v>
      </c>
      <c r="C35" s="70">
        <v>95.02</v>
      </c>
      <c r="D35" s="70">
        <v>142.52000000000001</v>
      </c>
      <c r="E35" s="70">
        <v>23.595032624710587</v>
      </c>
      <c r="F35" s="70">
        <v>15.73112545607634</v>
      </c>
      <c r="G35" s="71">
        <v>83.904491525423722</v>
      </c>
      <c r="H35" s="69">
        <v>337</v>
      </c>
      <c r="I35" s="70">
        <v>5.2069999999999999</v>
      </c>
      <c r="J35" s="72">
        <v>130.27822580645162</v>
      </c>
      <c r="K35" s="119">
        <f t="shared" si="6"/>
        <v>2579</v>
      </c>
      <c r="L35" s="120">
        <f t="shared" si="6"/>
        <v>100.22699999999999</v>
      </c>
      <c r="M35" s="118">
        <f>+K35/L35</f>
        <v>25.731589292306467</v>
      </c>
      <c r="N35" s="120">
        <v>212357.87</v>
      </c>
      <c r="O35" s="121">
        <f>+N35/K35</f>
        <v>82.341167119038388</v>
      </c>
    </row>
    <row r="36" spans="1:16" ht="15.75" thickBot="1">
      <c r="A36" s="73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</row>
    <row r="37" spans="1:16" ht="15.75" thickBot="1">
      <c r="A37" s="75" t="s">
        <v>64</v>
      </c>
      <c r="B37" s="76">
        <f>AVERAGE(B32:B35)</f>
        <v>2495.75</v>
      </c>
      <c r="C37" s="77">
        <f t="shared" ref="C37:O37" si="7">AVERAGE(C32:C35)</f>
        <v>81.776250000000005</v>
      </c>
      <c r="D37" s="77">
        <f t="shared" si="7"/>
        <v>116.16050000000001</v>
      </c>
      <c r="E37" s="77">
        <f t="shared" si="7"/>
        <v>31.091911296628165</v>
      </c>
      <c r="F37" s="77">
        <f t="shared" si="7"/>
        <v>22.160740528910672</v>
      </c>
      <c r="G37" s="78">
        <f t="shared" si="7"/>
        <v>64.856966143209931</v>
      </c>
      <c r="H37" s="77">
        <f t="shared" si="7"/>
        <v>302.5</v>
      </c>
      <c r="I37" s="77">
        <f t="shared" si="7"/>
        <v>5.1760000000000002</v>
      </c>
      <c r="J37" s="77">
        <f t="shared" si="7"/>
        <v>87.562147470942705</v>
      </c>
      <c r="K37" s="77">
        <f t="shared" si="7"/>
        <v>2798.25</v>
      </c>
      <c r="L37" s="77">
        <f t="shared" si="7"/>
        <v>86.952250000000006</v>
      </c>
      <c r="M37" s="85">
        <f t="shared" si="7"/>
        <v>32.793184577171083</v>
      </c>
      <c r="N37" s="77">
        <f>AVERAGE(N32:N35)</f>
        <v>190508.92</v>
      </c>
      <c r="O37" s="78">
        <f t="shared" si="7"/>
        <v>68.321427540995344</v>
      </c>
    </row>
    <row r="38" spans="1:16" ht="15.75" thickBot="1"/>
    <row r="39" spans="1:16" ht="15.75" thickBot="1">
      <c r="B39" s="640" t="s">
        <v>31</v>
      </c>
      <c r="C39" s="641"/>
      <c r="D39" s="641"/>
      <c r="E39" s="641"/>
      <c r="F39" s="641"/>
      <c r="G39" s="642"/>
      <c r="H39" s="640" t="s">
        <v>8</v>
      </c>
      <c r="I39" s="641"/>
      <c r="J39" s="642"/>
      <c r="K39" s="640" t="s">
        <v>9</v>
      </c>
      <c r="L39" s="641"/>
      <c r="M39" s="641"/>
      <c r="N39" s="641"/>
      <c r="O39" s="642"/>
    </row>
    <row r="40" spans="1:16" ht="26.25" thickBot="1">
      <c r="A40" s="48" t="s">
        <v>124</v>
      </c>
      <c r="B40" s="49" t="s">
        <v>33</v>
      </c>
      <c r="C40" s="50" t="s">
        <v>34</v>
      </c>
      <c r="D40" s="50" t="s">
        <v>35</v>
      </c>
      <c r="E40" s="50" t="s">
        <v>36</v>
      </c>
      <c r="F40" s="50" t="s">
        <v>37</v>
      </c>
      <c r="G40" s="51" t="s">
        <v>38</v>
      </c>
      <c r="H40" s="107" t="s">
        <v>33</v>
      </c>
      <c r="I40" s="108" t="s">
        <v>39</v>
      </c>
      <c r="J40" s="109" t="s">
        <v>38</v>
      </c>
      <c r="K40" s="55" t="s">
        <v>40</v>
      </c>
      <c r="L40" s="56" t="s">
        <v>34</v>
      </c>
      <c r="M40" s="56" t="s">
        <v>36</v>
      </c>
      <c r="N40" s="56" t="s">
        <v>15</v>
      </c>
      <c r="O40" s="57" t="s">
        <v>38</v>
      </c>
    </row>
    <row r="41" spans="1:16">
      <c r="A41" s="86" t="s">
        <v>147</v>
      </c>
      <c r="B41" s="59">
        <v>1555</v>
      </c>
      <c r="C41" s="60">
        <v>40.722000000000001</v>
      </c>
      <c r="D41" s="60">
        <v>61.078000000000003</v>
      </c>
      <c r="E41" s="60">
        <v>38.185747261922302</v>
      </c>
      <c r="F41" s="60">
        <v>25.459248829365727</v>
      </c>
      <c r="G41" s="61">
        <v>57.449401929260453</v>
      </c>
      <c r="H41" s="59">
        <v>28</v>
      </c>
      <c r="I41" s="60">
        <v>0</v>
      </c>
      <c r="J41" s="62">
        <v>0</v>
      </c>
      <c r="K41" s="59">
        <f>+B41+H41</f>
        <v>1583</v>
      </c>
      <c r="L41" s="60">
        <f>+C41+I41</f>
        <v>40.722000000000001</v>
      </c>
      <c r="M41" s="79">
        <f>+K41/L41</f>
        <v>38.873336280143413</v>
      </c>
      <c r="N41" s="60">
        <v>89333.82</v>
      </c>
      <c r="O41" s="61">
        <f>+N41/K41</f>
        <v>56.433240682248901</v>
      </c>
    </row>
    <row r="42" spans="1:16">
      <c r="A42" s="87" t="s">
        <v>148</v>
      </c>
      <c r="B42" s="64">
        <v>3087</v>
      </c>
      <c r="C42" s="65">
        <v>71.325000000000003</v>
      </c>
      <c r="D42" s="65">
        <v>106.9</v>
      </c>
      <c r="E42" s="65">
        <v>43.280757097791799</v>
      </c>
      <c r="F42" s="65">
        <v>28.877455565949482</v>
      </c>
      <c r="G42" s="66">
        <v>48.55656948493683</v>
      </c>
      <c r="H42" s="110">
        <v>367</v>
      </c>
      <c r="I42" s="111">
        <v>7.57</v>
      </c>
      <c r="J42" s="161">
        <v>88.008174386920984</v>
      </c>
      <c r="K42" s="81">
        <f>+B42+H42</f>
        <v>3454</v>
      </c>
      <c r="L42" s="82">
        <f>+C42+I42</f>
        <v>78.89500000000001</v>
      </c>
      <c r="M42" s="83">
        <f>+K42/L42</f>
        <v>43.779707205779829</v>
      </c>
      <c r="N42" s="82">
        <v>182193.13</v>
      </c>
      <c r="O42" s="84">
        <f>+N42/K42</f>
        <v>52.74844528083382</v>
      </c>
    </row>
    <row r="43" spans="1:16">
      <c r="A43" s="87" t="s">
        <v>149</v>
      </c>
      <c r="B43" s="64">
        <v>1845</v>
      </c>
      <c r="C43" s="65">
        <v>28.678999999999998</v>
      </c>
      <c r="D43" s="65">
        <v>43.017000000000003</v>
      </c>
      <c r="E43" s="65">
        <v>64.332787056731405</v>
      </c>
      <c r="F43" s="65">
        <v>42.890020224562377</v>
      </c>
      <c r="G43" s="66">
        <v>36.477674796747969</v>
      </c>
      <c r="H43" s="64">
        <v>59</v>
      </c>
      <c r="I43" s="65">
        <v>0</v>
      </c>
      <c r="J43" s="67">
        <v>0</v>
      </c>
      <c r="K43" s="81">
        <f t="shared" ref="K43:L45" si="8">+B43+H43</f>
        <v>1904</v>
      </c>
      <c r="L43" s="82">
        <f t="shared" si="8"/>
        <v>28.678999999999998</v>
      </c>
      <c r="M43" s="83">
        <f>+K43/L43</f>
        <v>66.390041493775939</v>
      </c>
      <c r="N43" s="82">
        <v>67301.31</v>
      </c>
      <c r="O43" s="84">
        <f>+N43/K43</f>
        <v>35.347326680672268</v>
      </c>
    </row>
    <row r="44" spans="1:16">
      <c r="A44" s="87" t="s">
        <v>150</v>
      </c>
      <c r="B44" s="64">
        <v>2203</v>
      </c>
      <c r="C44" s="65">
        <v>47.496000000000002</v>
      </c>
      <c r="D44" s="65">
        <v>71.242999999999995</v>
      </c>
      <c r="E44" s="65">
        <v>46.382853292908877</v>
      </c>
      <c r="F44" s="65">
        <v>30.922336229524305</v>
      </c>
      <c r="G44" s="66">
        <v>48.82992283250114</v>
      </c>
      <c r="H44" s="64">
        <v>261</v>
      </c>
      <c r="I44" s="65">
        <v>5.8570000000000002</v>
      </c>
      <c r="J44" s="67">
        <v>118.94252873563218</v>
      </c>
      <c r="K44" s="81">
        <f t="shared" si="8"/>
        <v>2464</v>
      </c>
      <c r="L44" s="82">
        <f t="shared" si="8"/>
        <v>53.353000000000002</v>
      </c>
      <c r="M44" s="83">
        <f>+K44/L44</f>
        <v>46.18297002980151</v>
      </c>
      <c r="N44" s="82">
        <v>138616.32000000001</v>
      </c>
      <c r="O44" s="84">
        <f>+N44/K44</f>
        <v>56.256623376623381</v>
      </c>
      <c r="P44" s="178"/>
    </row>
    <row r="45" spans="1:16" ht="15.75" thickBot="1">
      <c r="A45" s="88" t="s">
        <v>151</v>
      </c>
      <c r="B45" s="69">
        <v>2323</v>
      </c>
      <c r="C45" s="70">
        <v>45.851999999999997</v>
      </c>
      <c r="D45" s="70">
        <v>68.775000000000006</v>
      </c>
      <c r="E45" s="70">
        <v>50.66300270435314</v>
      </c>
      <c r="F45" s="70">
        <v>33.776808433296978</v>
      </c>
      <c r="G45" s="71">
        <v>38.129827808867844</v>
      </c>
      <c r="H45" s="69">
        <v>173</v>
      </c>
      <c r="I45" s="70">
        <v>3</v>
      </c>
      <c r="J45" s="72">
        <v>69.653179190751445</v>
      </c>
      <c r="K45" s="119">
        <f t="shared" si="8"/>
        <v>2496</v>
      </c>
      <c r="L45" s="120">
        <f t="shared" si="8"/>
        <v>48.851999999999997</v>
      </c>
      <c r="M45" s="221">
        <f>+K45/L45</f>
        <v>51.093097519037094</v>
      </c>
      <c r="N45" s="120">
        <v>100625.59</v>
      </c>
      <c r="O45" s="121">
        <f>+N45/K45</f>
        <v>40.314739583333335</v>
      </c>
    </row>
    <row r="46" spans="1:16" ht="15.75" thickBot="1">
      <c r="A46" s="73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</row>
    <row r="47" spans="1:16" ht="15.75" thickBot="1">
      <c r="A47" s="75" t="s">
        <v>64</v>
      </c>
      <c r="B47" s="76">
        <f>AVERAGE(B41:B45)</f>
        <v>2202.6</v>
      </c>
      <c r="C47" s="77">
        <f t="shared" ref="C47:O47" si="9">AVERAGE(C41:C45)</f>
        <v>46.814800000000005</v>
      </c>
      <c r="D47" s="77">
        <f t="shared" si="9"/>
        <v>70.202600000000004</v>
      </c>
      <c r="E47" s="77">
        <f t="shared" si="9"/>
        <v>48.569029482741499</v>
      </c>
      <c r="F47" s="77">
        <f t="shared" si="9"/>
        <v>32.38517385653978</v>
      </c>
      <c r="G47" s="78">
        <f t="shared" si="9"/>
        <v>45.888679370462853</v>
      </c>
      <c r="H47" s="77">
        <f t="shared" si="9"/>
        <v>177.6</v>
      </c>
      <c r="I47" s="77">
        <f t="shared" si="9"/>
        <v>3.2854000000000001</v>
      </c>
      <c r="J47" s="77">
        <f t="shared" si="9"/>
        <v>55.320776462660923</v>
      </c>
      <c r="K47" s="77">
        <f t="shared" si="9"/>
        <v>2380.1999999999998</v>
      </c>
      <c r="L47" s="77">
        <f t="shared" si="9"/>
        <v>50.100200000000008</v>
      </c>
      <c r="M47" s="85">
        <f t="shared" si="9"/>
        <v>49.26383050570756</v>
      </c>
      <c r="N47" s="77">
        <f t="shared" si="9"/>
        <v>115614.03400000001</v>
      </c>
      <c r="O47" s="78">
        <f t="shared" si="9"/>
        <v>48.220075120742344</v>
      </c>
    </row>
    <row r="48" spans="1:16" ht="15.75" thickBot="1"/>
    <row r="49" spans="1:16" ht="15.75" thickBot="1">
      <c r="B49" s="640" t="s">
        <v>31</v>
      </c>
      <c r="C49" s="641"/>
      <c r="D49" s="641"/>
      <c r="E49" s="641"/>
      <c r="F49" s="641"/>
      <c r="G49" s="642"/>
      <c r="H49" s="640" t="s">
        <v>8</v>
      </c>
      <c r="I49" s="641"/>
      <c r="J49" s="642"/>
      <c r="K49" s="640" t="s">
        <v>9</v>
      </c>
      <c r="L49" s="641"/>
      <c r="M49" s="641"/>
      <c r="N49" s="641"/>
      <c r="O49" s="642"/>
    </row>
    <row r="50" spans="1:16" ht="26.25" thickBot="1">
      <c r="A50" s="48" t="s">
        <v>177</v>
      </c>
      <c r="B50" s="49" t="s">
        <v>33</v>
      </c>
      <c r="C50" s="50" t="s">
        <v>34</v>
      </c>
      <c r="D50" s="50" t="s">
        <v>35</v>
      </c>
      <c r="E50" s="50" t="s">
        <v>36</v>
      </c>
      <c r="F50" s="50" t="s">
        <v>37</v>
      </c>
      <c r="G50" s="51" t="s">
        <v>38</v>
      </c>
      <c r="H50" s="107" t="s">
        <v>33</v>
      </c>
      <c r="I50" s="108" t="s">
        <v>39</v>
      </c>
      <c r="J50" s="109" t="s">
        <v>38</v>
      </c>
      <c r="K50" s="55" t="s">
        <v>40</v>
      </c>
      <c r="L50" s="56" t="s">
        <v>34</v>
      </c>
      <c r="M50" s="56" t="s">
        <v>36</v>
      </c>
      <c r="N50" s="56" t="s">
        <v>15</v>
      </c>
      <c r="O50" s="57" t="s">
        <v>38</v>
      </c>
    </row>
    <row r="51" spans="1:16">
      <c r="A51" s="86" t="s">
        <v>192</v>
      </c>
      <c r="B51" s="59">
        <v>2362</v>
      </c>
      <c r="C51" s="60">
        <v>103.355</v>
      </c>
      <c r="D51" s="60">
        <v>106.851</v>
      </c>
      <c r="E51" s="60">
        <v>22.853272700885299</v>
      </c>
      <c r="F51" s="60">
        <v>22.105548848396364</v>
      </c>
      <c r="G51" s="61">
        <v>44.0252116850127</v>
      </c>
      <c r="H51" s="59">
        <v>442</v>
      </c>
      <c r="I51" s="60">
        <v>6.383</v>
      </c>
      <c r="J51" s="62">
        <v>70.549773755656105</v>
      </c>
      <c r="K51" s="59">
        <f t="shared" ref="K51:L54" si="10">+B51+H51</f>
        <v>2804</v>
      </c>
      <c r="L51" s="60">
        <f t="shared" si="10"/>
        <v>109.738</v>
      </c>
      <c r="M51" s="79">
        <f>+K51/L51</f>
        <v>25.551768758315259</v>
      </c>
      <c r="N51" s="60">
        <v>135170.54999999999</v>
      </c>
      <c r="O51" s="61">
        <f>+N51/K51</f>
        <v>48.206330242510695</v>
      </c>
    </row>
    <row r="52" spans="1:16">
      <c r="A52" s="87" t="s">
        <v>193</v>
      </c>
      <c r="B52" s="64">
        <v>2490</v>
      </c>
      <c r="C52" s="65">
        <v>93.888000000000005</v>
      </c>
      <c r="D52" s="65">
        <v>74.679000000000002</v>
      </c>
      <c r="E52" s="65">
        <v>26.520961145194274</v>
      </c>
      <c r="F52" s="65">
        <v>33.342706785039972</v>
      </c>
      <c r="G52" s="66">
        <v>44.603983935742974</v>
      </c>
      <c r="H52" s="64">
        <v>35</v>
      </c>
      <c r="I52" s="65">
        <v>0</v>
      </c>
      <c r="J52" s="67">
        <v>0</v>
      </c>
      <c r="K52" s="81">
        <f t="shared" si="10"/>
        <v>2525</v>
      </c>
      <c r="L52" s="82">
        <f t="shared" si="10"/>
        <v>93.888000000000005</v>
      </c>
      <c r="M52" s="83">
        <f>+K52/L52</f>
        <v>26.893745739604633</v>
      </c>
      <c r="N52" s="82">
        <v>111063.92</v>
      </c>
      <c r="O52" s="84">
        <f>+N52/K52</f>
        <v>43.985710891089106</v>
      </c>
    </row>
    <row r="53" spans="1:16">
      <c r="A53" s="87" t="s">
        <v>194</v>
      </c>
      <c r="B53" s="64">
        <v>2623</v>
      </c>
      <c r="C53" s="65">
        <v>86.033000000000001</v>
      </c>
      <c r="D53" s="65">
        <v>66.62</v>
      </c>
      <c r="E53" s="65">
        <v>30.488301000778769</v>
      </c>
      <c r="F53" s="65">
        <v>39.372560792554786</v>
      </c>
      <c r="G53" s="66">
        <v>40.181025543271062</v>
      </c>
      <c r="H53" s="64">
        <v>353</v>
      </c>
      <c r="I53" s="65">
        <v>6.1539999999999999</v>
      </c>
      <c r="J53" s="67">
        <v>88.337110481586407</v>
      </c>
      <c r="K53" s="81">
        <f t="shared" si="10"/>
        <v>2976</v>
      </c>
      <c r="L53" s="82">
        <f t="shared" si="10"/>
        <v>92.186999999999998</v>
      </c>
      <c r="M53" s="83">
        <f>+K53/L53</f>
        <v>32.282208988252144</v>
      </c>
      <c r="N53" s="82">
        <v>137497.30033333335</v>
      </c>
      <c r="O53" s="84">
        <f>+N53/K53</f>
        <v>46.202049843189968</v>
      </c>
    </row>
    <row r="54" spans="1:16" ht="15.75" thickBot="1">
      <c r="A54" s="88" t="s">
        <v>195</v>
      </c>
      <c r="B54" s="69">
        <v>2756</v>
      </c>
      <c r="C54" s="70">
        <v>43.64</v>
      </c>
      <c r="D54" s="70">
        <v>34.131</v>
      </c>
      <c r="E54" s="70">
        <v>63.153070577451878</v>
      </c>
      <c r="F54" s="70">
        <v>80.747707362808001</v>
      </c>
      <c r="G54" s="71">
        <v>21.041690856313497</v>
      </c>
      <c r="H54" s="69">
        <v>497</v>
      </c>
      <c r="I54" s="70">
        <v>2.66</v>
      </c>
      <c r="J54" s="72">
        <v>32.313883299798796</v>
      </c>
      <c r="K54" s="119">
        <f t="shared" si="10"/>
        <v>3253</v>
      </c>
      <c r="L54" s="120">
        <f t="shared" si="10"/>
        <v>46.3</v>
      </c>
      <c r="M54" s="221">
        <f>+K54/L54</f>
        <v>70.259179265658759</v>
      </c>
      <c r="N54" s="120">
        <v>74970.370333333325</v>
      </c>
      <c r="O54" s="121">
        <f>+N54/K54</f>
        <v>23.046532534071112</v>
      </c>
    </row>
    <row r="55" spans="1:16" ht="15.75" thickBot="1">
      <c r="A55" s="73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</row>
    <row r="56" spans="1:16" ht="15.75" thickBot="1">
      <c r="A56" s="75" t="s">
        <v>64</v>
      </c>
      <c r="B56" s="76">
        <f>AVERAGE(B51:B54)</f>
        <v>2557.75</v>
      </c>
      <c r="C56" s="77">
        <f t="shared" ref="C56:O56" si="11">AVERAGE(C51:C54)</f>
        <v>81.728999999999999</v>
      </c>
      <c r="D56" s="77">
        <f t="shared" si="11"/>
        <v>70.570250000000001</v>
      </c>
      <c r="E56" s="77">
        <f t="shared" si="11"/>
        <v>35.753901356077556</v>
      </c>
      <c r="F56" s="77">
        <f t="shared" si="11"/>
        <v>43.892130947199782</v>
      </c>
      <c r="G56" s="78">
        <f t="shared" si="11"/>
        <v>37.462978005085056</v>
      </c>
      <c r="H56" s="77">
        <f t="shared" si="11"/>
        <v>331.75</v>
      </c>
      <c r="I56" s="77">
        <f t="shared" si="11"/>
        <v>3.7992499999999998</v>
      </c>
      <c r="J56" s="77">
        <f t="shared" si="11"/>
        <v>47.800191884260322</v>
      </c>
      <c r="K56" s="77">
        <f t="shared" si="11"/>
        <v>2889.5</v>
      </c>
      <c r="L56" s="77">
        <f t="shared" si="11"/>
        <v>85.52825</v>
      </c>
      <c r="M56" s="85">
        <f t="shared" si="11"/>
        <v>38.746725687957699</v>
      </c>
      <c r="N56" s="77">
        <f t="shared" si="11"/>
        <v>114675.53516666665</v>
      </c>
      <c r="O56" s="78">
        <f t="shared" si="11"/>
        <v>40.360155877715215</v>
      </c>
    </row>
    <row r="57" spans="1:16" ht="15.75" thickBot="1"/>
    <row r="58" spans="1:16" ht="15.75" thickBot="1">
      <c r="B58" s="640" t="s">
        <v>31</v>
      </c>
      <c r="C58" s="641"/>
      <c r="D58" s="641"/>
      <c r="E58" s="641"/>
      <c r="F58" s="641"/>
      <c r="G58" s="642"/>
      <c r="H58" s="640" t="s">
        <v>8</v>
      </c>
      <c r="I58" s="641"/>
      <c r="J58" s="642"/>
      <c r="K58" s="640" t="s">
        <v>9</v>
      </c>
      <c r="L58" s="641"/>
      <c r="M58" s="641"/>
      <c r="N58" s="641"/>
      <c r="O58" s="642"/>
    </row>
    <row r="59" spans="1:16" ht="26.25" thickBot="1">
      <c r="A59" s="48" t="s">
        <v>200</v>
      </c>
      <c r="B59" s="49" t="s">
        <v>33</v>
      </c>
      <c r="C59" s="50" t="s">
        <v>34</v>
      </c>
      <c r="D59" s="50" t="s">
        <v>35</v>
      </c>
      <c r="E59" s="50" t="s">
        <v>36</v>
      </c>
      <c r="F59" s="50" t="s">
        <v>37</v>
      </c>
      <c r="G59" s="51" t="s">
        <v>38</v>
      </c>
      <c r="H59" s="107" t="s">
        <v>33</v>
      </c>
      <c r="I59" s="108" t="s">
        <v>39</v>
      </c>
      <c r="J59" s="109" t="s">
        <v>38</v>
      </c>
      <c r="K59" s="55" t="s">
        <v>40</v>
      </c>
      <c r="L59" s="56" t="s">
        <v>34</v>
      </c>
      <c r="M59" s="56" t="s">
        <v>36</v>
      </c>
      <c r="N59" s="56" t="s">
        <v>15</v>
      </c>
      <c r="O59" s="57" t="s">
        <v>38</v>
      </c>
    </row>
    <row r="60" spans="1:16">
      <c r="A60" s="86" t="s">
        <v>70</v>
      </c>
      <c r="B60" s="59">
        <v>2880</v>
      </c>
      <c r="C60" s="60">
        <v>121.21899999999999</v>
      </c>
      <c r="D60" s="60">
        <v>91.727000000000004</v>
      </c>
      <c r="E60" s="60">
        <v>23.758651696516225</v>
      </c>
      <c r="F60" s="60">
        <v>31.397516543656717</v>
      </c>
      <c r="G60" s="61">
        <v>52.064611111111105</v>
      </c>
      <c r="H60" s="59">
        <v>255</v>
      </c>
      <c r="I60" s="60">
        <v>1.7010000000000001</v>
      </c>
      <c r="J60" s="62">
        <v>61.411764705882355</v>
      </c>
      <c r="K60" s="223">
        <f t="shared" ref="K60:L62" si="12">+B60+H60</f>
        <v>3135</v>
      </c>
      <c r="L60" s="224">
        <f t="shared" si="12"/>
        <v>122.91999999999999</v>
      </c>
      <c r="M60" s="225">
        <f>+K60/L60</f>
        <v>25.504393101204037</v>
      </c>
      <c r="N60" s="224">
        <v>167385.69999999998</v>
      </c>
      <c r="O60" s="226">
        <f>+N60/K60</f>
        <v>53.392567783094094</v>
      </c>
    </row>
    <row r="61" spans="1:16">
      <c r="A61" s="87" t="s">
        <v>71</v>
      </c>
      <c r="B61" s="64">
        <v>2275</v>
      </c>
      <c r="C61" s="65">
        <v>61.99</v>
      </c>
      <c r="D61" s="65">
        <v>77.483000000000004</v>
      </c>
      <c r="E61" s="65">
        <v>36.699467656073558</v>
      </c>
      <c r="F61" s="65">
        <v>29.361279248351249</v>
      </c>
      <c r="G61" s="66">
        <v>36.699467656073558</v>
      </c>
      <c r="H61" s="64">
        <v>343</v>
      </c>
      <c r="I61" s="65">
        <v>5.0490000000000004</v>
      </c>
      <c r="J61" s="67">
        <v>66.906705539358597</v>
      </c>
      <c r="K61" s="81">
        <f t="shared" si="12"/>
        <v>2618</v>
      </c>
      <c r="L61" s="82">
        <f t="shared" si="12"/>
        <v>67.039000000000001</v>
      </c>
      <c r="M61" s="83">
        <f>+K61/L61</f>
        <v>39.051895165500675</v>
      </c>
      <c r="N61" s="82">
        <v>127410.28</v>
      </c>
      <c r="O61" s="84">
        <f>+N61/K61</f>
        <v>48.667028265851798</v>
      </c>
    </row>
    <row r="62" spans="1:16">
      <c r="A62" s="87" t="s">
        <v>72</v>
      </c>
      <c r="B62" s="64">
        <v>2540</v>
      </c>
      <c r="C62" s="65">
        <v>54.905999999999999</v>
      </c>
      <c r="D62" s="65">
        <v>68.634</v>
      </c>
      <c r="E62" s="65">
        <v>46.260882235092701</v>
      </c>
      <c r="F62" s="65">
        <v>37.00789696069004</v>
      </c>
      <c r="G62" s="66">
        <v>30.599492125984256</v>
      </c>
      <c r="H62" s="64">
        <v>172</v>
      </c>
      <c r="I62" s="65">
        <v>1.4330000000000001</v>
      </c>
      <c r="J62" s="67">
        <v>91.04651162790698</v>
      </c>
      <c r="K62" s="81">
        <f t="shared" si="12"/>
        <v>2712</v>
      </c>
      <c r="L62" s="82">
        <f t="shared" si="12"/>
        <v>56.338999999999999</v>
      </c>
      <c r="M62" s="83">
        <f>+K62/L62</f>
        <v>48.137169633823817</v>
      </c>
      <c r="N62" s="82">
        <v>95162.33</v>
      </c>
      <c r="O62" s="84">
        <f>+N62/K62</f>
        <v>35.08935471976401</v>
      </c>
    </row>
    <row r="63" spans="1:16" ht="15.75" thickBot="1">
      <c r="A63" s="88" t="s">
        <v>73</v>
      </c>
      <c r="B63" s="246">
        <v>2059</v>
      </c>
      <c r="C63" s="247">
        <v>32.479999999999997</v>
      </c>
      <c r="D63" s="247">
        <v>40.725999999999999</v>
      </c>
      <c r="E63" s="247">
        <v>63.392857142857146</v>
      </c>
      <c r="F63" s="247">
        <v>50.557383489662627</v>
      </c>
      <c r="G63" s="248">
        <v>19.080252549781445</v>
      </c>
      <c r="H63" s="246">
        <v>47</v>
      </c>
      <c r="I63" s="247">
        <v>0</v>
      </c>
      <c r="J63" s="249">
        <v>0</v>
      </c>
      <c r="K63" s="250">
        <v>2106</v>
      </c>
      <c r="L63" s="251">
        <v>32.479999999999997</v>
      </c>
      <c r="M63" s="252">
        <v>64.839901477832512</v>
      </c>
      <c r="N63" s="251">
        <v>41065.86</v>
      </c>
      <c r="O63" s="253">
        <v>19.499458689458688</v>
      </c>
      <c r="P63" s="73" t="s">
        <v>204</v>
      </c>
    </row>
    <row r="64" spans="1:16" ht="15.75" thickBot="1">
      <c r="A64" s="73"/>
      <c r="B64" s="74"/>
      <c r="C64" s="74"/>
      <c r="D64" s="74"/>
      <c r="E64" s="74"/>
      <c r="F64" s="74"/>
      <c r="G64" s="74"/>
      <c r="H64" s="74"/>
      <c r="I64" s="74"/>
      <c r="J64" s="74"/>
      <c r="K64" s="233"/>
      <c r="L64" s="233"/>
      <c r="M64" s="233"/>
      <c r="N64" s="233"/>
      <c r="O64" s="233"/>
    </row>
    <row r="65" spans="1:16" ht="15.75" thickBot="1">
      <c r="A65" s="75" t="s">
        <v>64</v>
      </c>
      <c r="B65" s="76">
        <f>AVERAGE(B60:B63)</f>
        <v>2438.5</v>
      </c>
      <c r="C65" s="77">
        <f t="shared" ref="C65:O65" si="13">AVERAGE(C60:C63)</f>
        <v>67.648750000000007</v>
      </c>
      <c r="D65" s="77">
        <f t="shared" si="13"/>
        <v>69.642499999999998</v>
      </c>
      <c r="E65" s="77">
        <f t="shared" si="13"/>
        <v>42.527964682634909</v>
      </c>
      <c r="F65" s="77">
        <f t="shared" si="13"/>
        <v>37.081019060590158</v>
      </c>
      <c r="G65" s="78">
        <f t="shared" si="13"/>
        <v>34.61095586073759</v>
      </c>
      <c r="H65" s="77">
        <f t="shared" si="13"/>
        <v>204.25</v>
      </c>
      <c r="I65" s="77">
        <f t="shared" si="13"/>
        <v>2.04575</v>
      </c>
      <c r="J65" s="77">
        <f t="shared" si="13"/>
        <v>54.841245468286985</v>
      </c>
      <c r="K65" s="77">
        <f t="shared" si="13"/>
        <v>2642.75</v>
      </c>
      <c r="L65" s="77">
        <f t="shared" si="13"/>
        <v>69.694500000000005</v>
      </c>
      <c r="M65" s="85">
        <f t="shared" si="13"/>
        <v>44.38333984459026</v>
      </c>
      <c r="N65" s="77">
        <f t="shared" si="13"/>
        <v>107756.0425</v>
      </c>
      <c r="O65" s="78">
        <f t="shared" si="13"/>
        <v>39.16210236454215</v>
      </c>
    </row>
    <row r="66" spans="1:16" ht="15.75" thickBot="1"/>
    <row r="67" spans="1:16" ht="15.75" thickBot="1">
      <c r="B67" s="640" t="s">
        <v>31</v>
      </c>
      <c r="C67" s="641"/>
      <c r="D67" s="641"/>
      <c r="E67" s="641"/>
      <c r="F67" s="641"/>
      <c r="G67" s="642"/>
      <c r="H67" s="640" t="s">
        <v>8</v>
      </c>
      <c r="I67" s="641"/>
      <c r="J67" s="642"/>
      <c r="K67" s="640" t="s">
        <v>9</v>
      </c>
      <c r="L67" s="641"/>
      <c r="M67" s="641"/>
      <c r="N67" s="641"/>
      <c r="O67" s="642"/>
    </row>
    <row r="68" spans="1:16" ht="26.25" thickBot="1">
      <c r="A68" s="106" t="s">
        <v>203</v>
      </c>
      <c r="B68" s="49" t="s">
        <v>33</v>
      </c>
      <c r="C68" s="50" t="s">
        <v>34</v>
      </c>
      <c r="D68" s="50" t="s">
        <v>35</v>
      </c>
      <c r="E68" s="50" t="s">
        <v>36</v>
      </c>
      <c r="F68" s="50" t="s">
        <v>37</v>
      </c>
      <c r="G68" s="51" t="s">
        <v>38</v>
      </c>
      <c r="H68" s="107" t="s">
        <v>33</v>
      </c>
      <c r="I68" s="108" t="s">
        <v>39</v>
      </c>
      <c r="J68" s="109" t="s">
        <v>38</v>
      </c>
      <c r="K68" s="55" t="s">
        <v>40</v>
      </c>
      <c r="L68" s="56" t="s">
        <v>34</v>
      </c>
      <c r="M68" s="56" t="s">
        <v>36</v>
      </c>
      <c r="N68" s="56" t="s">
        <v>15</v>
      </c>
      <c r="O68" s="57" t="s">
        <v>38</v>
      </c>
    </row>
    <row r="69" spans="1:16">
      <c r="A69" s="86" t="s">
        <v>75</v>
      </c>
      <c r="B69" s="59">
        <v>2511</v>
      </c>
      <c r="C69" s="60">
        <v>29.785</v>
      </c>
      <c r="D69" s="60">
        <v>37.231999999999999</v>
      </c>
      <c r="E69" s="60">
        <v>84.304179956353863</v>
      </c>
      <c r="F69" s="60">
        <v>67.441985388912769</v>
      </c>
      <c r="G69" s="61">
        <v>11.853843090402231</v>
      </c>
      <c r="H69" s="59">
        <v>58</v>
      </c>
      <c r="I69" s="60">
        <v>0</v>
      </c>
      <c r="J69" s="62">
        <v>0</v>
      </c>
      <c r="K69" s="59">
        <f t="shared" ref="K69:L73" si="14">+B69+H69</f>
        <v>2569</v>
      </c>
      <c r="L69" s="60">
        <f t="shared" si="14"/>
        <v>29.785</v>
      </c>
      <c r="M69" s="60">
        <f>+K69/L69</f>
        <v>86.251468860164508</v>
      </c>
      <c r="N69" s="60">
        <v>29765</v>
      </c>
      <c r="O69" s="61">
        <f>+N69/K69</f>
        <v>11.586220319190346</v>
      </c>
    </row>
    <row r="70" spans="1:16">
      <c r="A70" s="87" t="s">
        <v>76</v>
      </c>
      <c r="B70" s="64">
        <v>2490</v>
      </c>
      <c r="C70" s="65">
        <v>50.456000000000003</v>
      </c>
      <c r="D70" s="65">
        <v>68.5</v>
      </c>
      <c r="E70" s="65">
        <v>49.349928650705564</v>
      </c>
      <c r="F70" s="65">
        <v>36.350364963503651</v>
      </c>
      <c r="G70" s="66">
        <v>16.872839357429719</v>
      </c>
      <c r="H70" s="64">
        <v>390</v>
      </c>
      <c r="I70" s="65">
        <v>1.661</v>
      </c>
      <c r="J70" s="67">
        <v>41.179487179487182</v>
      </c>
      <c r="K70" s="81">
        <f t="shared" si="14"/>
        <v>2880</v>
      </c>
      <c r="L70" s="82">
        <f t="shared" si="14"/>
        <v>52.117000000000004</v>
      </c>
      <c r="M70" s="82">
        <f>+K70/L70</f>
        <v>55.260279755166259</v>
      </c>
      <c r="N70" s="82">
        <v>58073.37</v>
      </c>
      <c r="O70" s="84">
        <f>+N70/K70</f>
        <v>20.164364583333334</v>
      </c>
    </row>
    <row r="71" spans="1:16">
      <c r="A71" s="87" t="s">
        <v>77</v>
      </c>
      <c r="B71" s="254">
        <v>149</v>
      </c>
      <c r="C71" s="255">
        <v>28.62</v>
      </c>
      <c r="D71" s="255">
        <v>41.3</v>
      </c>
      <c r="E71" s="255">
        <v>5.2061495457721874</v>
      </c>
      <c r="F71" s="255">
        <v>3.6077481840193708</v>
      </c>
      <c r="G71" s="256">
        <v>284.50624161073824</v>
      </c>
      <c r="H71" s="254">
        <v>41</v>
      </c>
      <c r="I71" s="255">
        <v>0</v>
      </c>
      <c r="J71" s="257">
        <v>0</v>
      </c>
      <c r="K71" s="258">
        <f t="shared" si="14"/>
        <v>190</v>
      </c>
      <c r="L71" s="259">
        <f t="shared" si="14"/>
        <v>28.62</v>
      </c>
      <c r="M71" s="259">
        <f>+K71/L71</f>
        <v>6.6387141858839973</v>
      </c>
      <c r="N71" s="259">
        <v>42391.43</v>
      </c>
      <c r="O71" s="260">
        <f>+N71/K71</f>
        <v>223.11278947368422</v>
      </c>
      <c r="P71" s="73" t="s">
        <v>207</v>
      </c>
    </row>
    <row r="72" spans="1:16">
      <c r="A72" s="87" t="s">
        <v>78</v>
      </c>
      <c r="B72" s="64">
        <v>3501</v>
      </c>
      <c r="C72" s="65">
        <v>58.62</v>
      </c>
      <c r="D72" s="65">
        <v>83.2</v>
      </c>
      <c r="E72" s="65">
        <v>59.723643807574213</v>
      </c>
      <c r="F72" s="65">
        <v>42.07932692307692</v>
      </c>
      <c r="G72" s="66">
        <v>21.182253641816626</v>
      </c>
      <c r="H72" s="64">
        <v>365</v>
      </c>
      <c r="I72" s="65">
        <v>3.5870000000000002</v>
      </c>
      <c r="J72" s="67">
        <v>40.610958904109587</v>
      </c>
      <c r="K72" s="64">
        <f t="shared" si="14"/>
        <v>3866</v>
      </c>
      <c r="L72" s="65">
        <f t="shared" si="14"/>
        <v>62.207000000000001</v>
      </c>
      <c r="M72" s="65">
        <f>+K72/L72</f>
        <v>62.147346761618465</v>
      </c>
      <c r="N72" s="65">
        <v>88982.07</v>
      </c>
      <c r="O72" s="66">
        <f>+N72/K72</f>
        <v>23.016572684945682</v>
      </c>
    </row>
    <row r="73" spans="1:16" ht="15.75" thickBot="1">
      <c r="A73" s="88" t="s">
        <v>79</v>
      </c>
      <c r="B73" s="69">
        <v>3424</v>
      </c>
      <c r="C73" s="70">
        <v>59.581000000000003</v>
      </c>
      <c r="D73" s="70">
        <v>86.1</v>
      </c>
      <c r="E73" s="70">
        <v>57.467984760242359</v>
      </c>
      <c r="F73" s="70">
        <v>39.767711962833914</v>
      </c>
      <c r="G73" s="71">
        <v>20.240192757009346</v>
      </c>
      <c r="H73" s="69">
        <v>625</v>
      </c>
      <c r="I73" s="70">
        <v>1.9670000000000001</v>
      </c>
      <c r="J73" s="72">
        <v>25.056000000000001</v>
      </c>
      <c r="K73" s="119">
        <f t="shared" si="14"/>
        <v>4049</v>
      </c>
      <c r="L73" s="120">
        <f t="shared" si="14"/>
        <v>61.548000000000002</v>
      </c>
      <c r="M73" s="120">
        <f>+K73/L73</f>
        <v>65.786053161759924</v>
      </c>
      <c r="N73" s="120">
        <v>84962.42</v>
      </c>
      <c r="O73" s="121">
        <f>+N73/K73</f>
        <v>20.98355643368733</v>
      </c>
    </row>
    <row r="74" spans="1:16" ht="15.75" thickBot="1">
      <c r="A74" s="73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</row>
    <row r="75" spans="1:16" ht="15.75" thickBot="1">
      <c r="A75" s="75" t="s">
        <v>64</v>
      </c>
      <c r="B75" s="76">
        <f>+AVERAGE(B69,B70,B72,B73)</f>
        <v>2981.5</v>
      </c>
      <c r="C75" s="77">
        <f t="shared" ref="C75:O75" si="15">+AVERAGE(C69,C70,C72,C73)</f>
        <v>49.610500000000002</v>
      </c>
      <c r="D75" s="77">
        <f t="shared" si="15"/>
        <v>68.75800000000001</v>
      </c>
      <c r="E75" s="77">
        <f t="shared" si="15"/>
        <v>62.711434293718995</v>
      </c>
      <c r="F75" s="77">
        <f t="shared" si="15"/>
        <v>46.409847309581814</v>
      </c>
      <c r="G75" s="78">
        <f t="shared" si="15"/>
        <v>17.537282211664483</v>
      </c>
      <c r="H75" s="77">
        <f t="shared" si="15"/>
        <v>359.5</v>
      </c>
      <c r="I75" s="77">
        <f t="shared" si="15"/>
        <v>1.80375</v>
      </c>
      <c r="J75" s="77">
        <f t="shared" si="15"/>
        <v>26.711611520899194</v>
      </c>
      <c r="K75" s="77">
        <f t="shared" si="15"/>
        <v>3341</v>
      </c>
      <c r="L75" s="77">
        <f t="shared" si="15"/>
        <v>51.414250000000003</v>
      </c>
      <c r="M75" s="85">
        <f t="shared" si="15"/>
        <v>67.361287134677283</v>
      </c>
      <c r="N75" s="77">
        <f t="shared" si="15"/>
        <v>65445.714999999997</v>
      </c>
      <c r="O75" s="78">
        <f t="shared" si="15"/>
        <v>18.937678505289174</v>
      </c>
    </row>
    <row r="76" spans="1:16" ht="15.75" thickBot="1"/>
    <row r="77" spans="1:16" ht="15.75" thickBot="1">
      <c r="B77" s="640" t="s">
        <v>31</v>
      </c>
      <c r="C77" s="641"/>
      <c r="D77" s="641"/>
      <c r="E77" s="641"/>
      <c r="F77" s="641"/>
      <c r="G77" s="642"/>
      <c r="H77" s="640" t="s">
        <v>8</v>
      </c>
      <c r="I77" s="641"/>
      <c r="J77" s="642"/>
      <c r="K77" s="640" t="s">
        <v>9</v>
      </c>
      <c r="L77" s="641"/>
      <c r="M77" s="641"/>
      <c r="N77" s="641"/>
      <c r="O77" s="642"/>
    </row>
    <row r="78" spans="1:16" ht="26.25" thickBot="1">
      <c r="A78" s="48" t="s">
        <v>208</v>
      </c>
      <c r="B78" s="49" t="s">
        <v>33</v>
      </c>
      <c r="C78" s="50" t="s">
        <v>34</v>
      </c>
      <c r="D78" s="50" t="s">
        <v>35</v>
      </c>
      <c r="E78" s="50" t="s">
        <v>36</v>
      </c>
      <c r="F78" s="50" t="s">
        <v>37</v>
      </c>
      <c r="G78" s="51" t="s">
        <v>38</v>
      </c>
      <c r="H78" s="107" t="s">
        <v>33</v>
      </c>
      <c r="I78" s="108" t="s">
        <v>39</v>
      </c>
      <c r="J78" s="109" t="s">
        <v>38</v>
      </c>
      <c r="K78" s="55" t="s">
        <v>40</v>
      </c>
      <c r="L78" s="56" t="s">
        <v>34</v>
      </c>
      <c r="M78" s="56" t="s">
        <v>36</v>
      </c>
      <c r="N78" s="56" t="s">
        <v>15</v>
      </c>
      <c r="O78" s="57" t="s">
        <v>38</v>
      </c>
    </row>
    <row r="79" spans="1:16">
      <c r="A79" s="86" t="s">
        <v>227</v>
      </c>
      <c r="B79" s="59">
        <v>2723</v>
      </c>
      <c r="C79" s="60">
        <v>54.856999999999999</v>
      </c>
      <c r="D79" s="60">
        <v>67.7</v>
      </c>
      <c r="E79" s="60">
        <v>49.638150099349218</v>
      </c>
      <c r="F79" s="60">
        <v>40.221565731166912</v>
      </c>
      <c r="G79" s="61">
        <v>32.635717958134407</v>
      </c>
      <c r="H79" s="59">
        <v>267</v>
      </c>
      <c r="I79" s="60">
        <v>3.4380000000000002</v>
      </c>
      <c r="J79" s="62">
        <v>56.640449438202246</v>
      </c>
      <c r="K79" s="59">
        <f t="shared" ref="K79:L82" si="16">+B79+H79</f>
        <v>2990</v>
      </c>
      <c r="L79" s="60">
        <f t="shared" si="16"/>
        <v>58.295000000000002</v>
      </c>
      <c r="M79" s="79">
        <f>+K79/L79</f>
        <v>51.290848271721416</v>
      </c>
      <c r="N79" s="60">
        <v>103990.06</v>
      </c>
      <c r="O79" s="61">
        <f>+N79/K79</f>
        <v>34.779284280936452</v>
      </c>
    </row>
    <row r="80" spans="1:16">
      <c r="A80" s="87" t="s">
        <v>228</v>
      </c>
      <c r="B80" s="64">
        <v>3037</v>
      </c>
      <c r="C80" s="65">
        <v>69.790999999999997</v>
      </c>
      <c r="D80" s="65">
        <v>96</v>
      </c>
      <c r="E80" s="65">
        <v>43.515639552377813</v>
      </c>
      <c r="F80" s="65">
        <v>31.635416666666668</v>
      </c>
      <c r="G80" s="66">
        <v>40.667313137965095</v>
      </c>
      <c r="H80" s="64">
        <v>440</v>
      </c>
      <c r="I80" s="65">
        <v>4.4489999999999998</v>
      </c>
      <c r="J80" s="67">
        <v>4.4909090909090912</v>
      </c>
      <c r="K80" s="81">
        <f t="shared" si="16"/>
        <v>3477</v>
      </c>
      <c r="L80" s="82">
        <f t="shared" si="16"/>
        <v>74.239999999999995</v>
      </c>
      <c r="M80" s="83">
        <f>+K80/L80</f>
        <v>46.834590517241381</v>
      </c>
      <c r="N80" s="82">
        <v>125482.63</v>
      </c>
      <c r="O80" s="84">
        <f>+N80/K80</f>
        <v>36.089338510209956</v>
      </c>
    </row>
    <row r="81" spans="1:16">
      <c r="A81" s="87" t="s">
        <v>229</v>
      </c>
      <c r="B81" s="64">
        <v>3059</v>
      </c>
      <c r="C81" s="65">
        <v>66.010999999999996</v>
      </c>
      <c r="D81" s="65">
        <v>82.3</v>
      </c>
      <c r="E81" s="65">
        <v>46.340761388253476</v>
      </c>
      <c r="F81" s="65">
        <v>37.168894289185907</v>
      </c>
      <c r="G81" s="66">
        <v>31.592327558025495</v>
      </c>
      <c r="H81" s="64">
        <v>263</v>
      </c>
      <c r="I81" s="65">
        <v>2.9769999999999999</v>
      </c>
      <c r="J81" s="67">
        <v>76.99239543726236</v>
      </c>
      <c r="K81" s="81">
        <f t="shared" si="16"/>
        <v>3322</v>
      </c>
      <c r="L81" s="82">
        <f t="shared" si="16"/>
        <v>68.988</v>
      </c>
      <c r="M81" s="83">
        <f>+K81/L81</f>
        <v>48.153302023540327</v>
      </c>
      <c r="N81" s="82">
        <v>116889.93</v>
      </c>
      <c r="O81" s="84">
        <f>+N81/K81</f>
        <v>35.186613485851893</v>
      </c>
    </row>
    <row r="82" spans="1:16" ht="15.75" thickBot="1">
      <c r="A82" s="88" t="s">
        <v>230</v>
      </c>
      <c r="B82" s="69">
        <v>2978</v>
      </c>
      <c r="C82" s="70">
        <v>71.870999999999995</v>
      </c>
      <c r="D82" s="70">
        <v>90</v>
      </c>
      <c r="E82" s="70">
        <v>41.435349445534364</v>
      </c>
      <c r="F82" s="70">
        <v>33.088888888888889</v>
      </c>
      <c r="G82" s="71">
        <v>38.241715916722633</v>
      </c>
      <c r="H82" s="69">
        <v>187</v>
      </c>
      <c r="I82" s="70">
        <v>2.8759999999999999</v>
      </c>
      <c r="J82" s="72">
        <v>108.28342245989305</v>
      </c>
      <c r="K82" s="119">
        <f t="shared" si="16"/>
        <v>3165</v>
      </c>
      <c r="L82" s="120">
        <f t="shared" si="16"/>
        <v>74.747</v>
      </c>
      <c r="M82" s="221">
        <f>+K82/L82</f>
        <v>42.342836501799404</v>
      </c>
      <c r="N82" s="120">
        <v>134132.83000000002</v>
      </c>
      <c r="O82" s="121">
        <f>+N82/K82</f>
        <v>42.380041074249611</v>
      </c>
    </row>
    <row r="83" spans="1:16" ht="15.75" thickBot="1">
      <c r="A83" s="73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</row>
    <row r="84" spans="1:16" ht="15.75" thickBot="1">
      <c r="A84" s="75" t="s">
        <v>64</v>
      </c>
      <c r="B84" s="76">
        <f>AVERAGE(B79:B82)</f>
        <v>2949.25</v>
      </c>
      <c r="C84" s="77">
        <f t="shared" ref="C84:O84" si="17">AVERAGE(C79:C82)</f>
        <v>65.632499999999993</v>
      </c>
      <c r="D84" s="77">
        <f t="shared" si="17"/>
        <v>84</v>
      </c>
      <c r="E84" s="77">
        <f t="shared" si="17"/>
        <v>45.23247512137872</v>
      </c>
      <c r="F84" s="77">
        <f t="shared" si="17"/>
        <v>35.528691393977098</v>
      </c>
      <c r="G84" s="78">
        <f t="shared" si="17"/>
        <v>35.784268642711908</v>
      </c>
      <c r="H84" s="77">
        <f t="shared" si="17"/>
        <v>289.25</v>
      </c>
      <c r="I84" s="77">
        <f t="shared" si="17"/>
        <v>3.4350000000000001</v>
      </c>
      <c r="J84" s="77">
        <f t="shared" si="17"/>
        <v>61.601794106566686</v>
      </c>
      <c r="K84" s="77">
        <f t="shared" si="17"/>
        <v>3238.5</v>
      </c>
      <c r="L84" s="77">
        <f t="shared" si="17"/>
        <v>69.067499999999995</v>
      </c>
      <c r="M84" s="85">
        <f t="shared" si="17"/>
        <v>47.155394328575632</v>
      </c>
      <c r="N84" s="77">
        <f t="shared" si="17"/>
        <v>120123.8625</v>
      </c>
      <c r="O84" s="78">
        <f t="shared" si="17"/>
        <v>37.10881933781198</v>
      </c>
    </row>
    <row r="85" spans="1:16" ht="15.75" thickBot="1"/>
    <row r="86" spans="1:16" ht="15.75" thickBot="1">
      <c r="B86" s="640" t="s">
        <v>31</v>
      </c>
      <c r="C86" s="641"/>
      <c r="D86" s="641"/>
      <c r="E86" s="641"/>
      <c r="F86" s="641"/>
      <c r="G86" s="642"/>
      <c r="H86" s="640" t="s">
        <v>8</v>
      </c>
      <c r="I86" s="641"/>
      <c r="J86" s="642"/>
      <c r="K86" s="640" t="s">
        <v>9</v>
      </c>
      <c r="L86" s="641"/>
      <c r="M86" s="641"/>
      <c r="N86" s="641"/>
      <c r="O86" s="642"/>
    </row>
    <row r="87" spans="1:16" ht="26.25" thickBot="1">
      <c r="A87" s="48" t="s">
        <v>233</v>
      </c>
      <c r="B87" s="49" t="s">
        <v>33</v>
      </c>
      <c r="C87" s="50" t="s">
        <v>34</v>
      </c>
      <c r="D87" s="50" t="s">
        <v>35</v>
      </c>
      <c r="E87" s="50" t="s">
        <v>36</v>
      </c>
      <c r="F87" s="50" t="s">
        <v>37</v>
      </c>
      <c r="G87" s="51" t="s">
        <v>38</v>
      </c>
      <c r="H87" s="107" t="s">
        <v>33</v>
      </c>
      <c r="I87" s="108" t="s">
        <v>39</v>
      </c>
      <c r="J87" s="109" t="s">
        <v>38</v>
      </c>
      <c r="K87" s="55" t="s">
        <v>40</v>
      </c>
      <c r="L87" s="56" t="s">
        <v>34</v>
      </c>
      <c r="M87" s="56" t="s">
        <v>36</v>
      </c>
      <c r="N87" s="56" t="s">
        <v>15</v>
      </c>
      <c r="O87" s="57" t="s">
        <v>38</v>
      </c>
    </row>
    <row r="88" spans="1:16">
      <c r="A88" s="86" t="s">
        <v>234</v>
      </c>
      <c r="B88" s="59">
        <v>2645</v>
      </c>
      <c r="C88" s="60">
        <v>62.518000000000001</v>
      </c>
      <c r="D88" s="60">
        <v>62.8</v>
      </c>
      <c r="E88" s="60">
        <f>+B88/C88</f>
        <v>42.307815349179435</v>
      </c>
      <c r="F88" s="60">
        <f>+B88/D88</f>
        <v>42.117834394904463</v>
      </c>
      <c r="G88" s="61">
        <v>37.525255198487699</v>
      </c>
      <c r="H88" s="59">
        <v>455</v>
      </c>
      <c r="I88" s="60">
        <v>4.7960000000000003</v>
      </c>
      <c r="J88" s="62">
        <v>53.406593406593409</v>
      </c>
      <c r="K88" s="59">
        <f t="shared" ref="K88:L90" si="18">+B88+H88</f>
        <v>3100</v>
      </c>
      <c r="L88" s="60">
        <f t="shared" si="18"/>
        <v>67.314000000000007</v>
      </c>
      <c r="M88" s="79">
        <f>+K88/L88</f>
        <v>46.052827049350796</v>
      </c>
      <c r="N88" s="60">
        <v>123554.3</v>
      </c>
      <c r="O88" s="61">
        <f>+N88/K88</f>
        <v>39.856225806451612</v>
      </c>
    </row>
    <row r="89" spans="1:16">
      <c r="A89" s="87" t="s">
        <v>235</v>
      </c>
      <c r="B89" s="64">
        <v>2568</v>
      </c>
      <c r="C89" s="65">
        <v>67.665000000000006</v>
      </c>
      <c r="D89" s="65">
        <v>67.665000000000006</v>
      </c>
      <c r="E89" s="65">
        <f>+B89/C89</f>
        <v>37.951673686543998</v>
      </c>
      <c r="F89" s="65">
        <f>+B89/D89</f>
        <v>37.951673686543998</v>
      </c>
      <c r="G89" s="66">
        <v>34.663796728971967</v>
      </c>
      <c r="H89" s="64">
        <v>114</v>
      </c>
      <c r="I89" s="65">
        <v>0</v>
      </c>
      <c r="J89" s="67">
        <v>0</v>
      </c>
      <c r="K89" s="81">
        <f t="shared" si="18"/>
        <v>2682</v>
      </c>
      <c r="L89" s="82">
        <f t="shared" si="18"/>
        <v>67.665000000000006</v>
      </c>
      <c r="M89" s="83">
        <f>+K89/L89</f>
        <v>39.636444247395254</v>
      </c>
      <c r="N89" s="82">
        <v>89016.63</v>
      </c>
      <c r="O89" s="84">
        <f>+N89/K89</f>
        <v>33.190391498881432</v>
      </c>
    </row>
    <row r="90" spans="1:16">
      <c r="A90" s="87" t="s">
        <v>236</v>
      </c>
      <c r="B90" s="64">
        <v>2717</v>
      </c>
      <c r="C90" s="65">
        <v>69.47</v>
      </c>
      <c r="D90" s="65">
        <v>69.47</v>
      </c>
      <c r="E90" s="65">
        <f>+B90/C90</f>
        <v>39.110407370087806</v>
      </c>
      <c r="F90" s="65">
        <f>+B90/D90</f>
        <v>39.110407370087806</v>
      </c>
      <c r="G90" s="66">
        <v>32.301048951048948</v>
      </c>
      <c r="H90" s="64">
        <v>331</v>
      </c>
      <c r="I90" s="65">
        <v>1.968</v>
      </c>
      <c r="J90" s="67">
        <v>47.311178247734141</v>
      </c>
      <c r="K90" s="81">
        <f t="shared" si="18"/>
        <v>3048</v>
      </c>
      <c r="L90" s="82">
        <f t="shared" si="18"/>
        <v>71.438000000000002</v>
      </c>
      <c r="M90" s="83">
        <f>+K90/L90</f>
        <v>42.666368039418792</v>
      </c>
      <c r="N90" s="82">
        <v>103421.95</v>
      </c>
      <c r="O90" s="84">
        <f>+N90/K90</f>
        <v>33.931085958005248</v>
      </c>
    </row>
    <row r="91" spans="1:16">
      <c r="A91" s="87" t="s">
        <v>237</v>
      </c>
      <c r="B91" s="331"/>
      <c r="C91" s="332"/>
      <c r="D91" s="332"/>
      <c r="E91" s="332"/>
      <c r="F91" s="332"/>
      <c r="G91" s="333"/>
      <c r="H91" s="331"/>
      <c r="I91" s="332"/>
      <c r="J91" s="334"/>
      <c r="K91" s="335"/>
      <c r="L91" s="336"/>
      <c r="M91" s="337"/>
      <c r="N91" s="336"/>
      <c r="O91" s="338"/>
      <c r="P91" s="643" t="s">
        <v>254</v>
      </c>
    </row>
    <row r="92" spans="1:16" ht="15.75" thickBot="1">
      <c r="A92" s="88" t="s">
        <v>238</v>
      </c>
      <c r="B92" s="339"/>
      <c r="C92" s="340"/>
      <c r="D92" s="340"/>
      <c r="E92" s="340"/>
      <c r="F92" s="340"/>
      <c r="G92" s="341"/>
      <c r="H92" s="339"/>
      <c r="I92" s="340"/>
      <c r="J92" s="342"/>
      <c r="K92" s="343"/>
      <c r="L92" s="344"/>
      <c r="M92" s="345"/>
      <c r="N92" s="344"/>
      <c r="O92" s="346"/>
      <c r="P92" s="643"/>
    </row>
    <row r="93" spans="1:16" ht="15.75" thickBot="1">
      <c r="A93" s="73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</row>
    <row r="94" spans="1:16" ht="15.75" thickBot="1">
      <c r="A94" s="75" t="s">
        <v>64</v>
      </c>
      <c r="B94" s="76">
        <f>AVERAGE(B88:B91)</f>
        <v>2643.3333333333335</v>
      </c>
      <c r="C94" s="77">
        <f>AVERAGE(C88:C91)</f>
        <v>66.551000000000002</v>
      </c>
      <c r="D94" s="77">
        <f>AVERAGE(D88:D91)</f>
        <v>66.644999999999996</v>
      </c>
      <c r="E94" s="77">
        <f t="shared" ref="E94:O94" si="19">AVERAGE(E88:E91)</f>
        <v>39.789965468603747</v>
      </c>
      <c r="F94" s="77">
        <f>AVERAGE(F88:F91)</f>
        <v>39.72663848384542</v>
      </c>
      <c r="G94" s="78">
        <f t="shared" si="19"/>
        <v>34.830033626169545</v>
      </c>
      <c r="H94" s="77">
        <f>AVERAGE(H88:H91)</f>
        <v>300</v>
      </c>
      <c r="I94" s="77">
        <f>AVERAGE(I88:I91)</f>
        <v>2.2546666666666666</v>
      </c>
      <c r="J94" s="77">
        <f>AVERAGE(J88:J91)</f>
        <v>33.572590551442516</v>
      </c>
      <c r="K94" s="77">
        <f t="shared" si="19"/>
        <v>2943.3333333333335</v>
      </c>
      <c r="L94" s="77">
        <f>AVERAGE(L88:L91)</f>
        <v>68.805666666666681</v>
      </c>
      <c r="M94" s="85">
        <f t="shared" si="19"/>
        <v>42.785213112054947</v>
      </c>
      <c r="N94" s="77">
        <f t="shared" si="19"/>
        <v>105330.96</v>
      </c>
      <c r="O94" s="78">
        <f t="shared" si="19"/>
        <v>35.659234421112764</v>
      </c>
    </row>
    <row r="95" spans="1:16" ht="15.75" thickBot="1"/>
    <row r="96" spans="1:16" ht="15.75" thickBot="1">
      <c r="B96" s="640" t="s">
        <v>31</v>
      </c>
      <c r="C96" s="641"/>
      <c r="D96" s="641"/>
      <c r="E96" s="641"/>
      <c r="F96" s="641"/>
      <c r="G96" s="642"/>
      <c r="H96" s="640" t="s">
        <v>8</v>
      </c>
      <c r="I96" s="641"/>
      <c r="J96" s="642"/>
      <c r="K96" s="640" t="s">
        <v>9</v>
      </c>
      <c r="L96" s="641"/>
      <c r="M96" s="641"/>
      <c r="N96" s="641"/>
      <c r="O96" s="642"/>
    </row>
    <row r="97" spans="1:16" ht="26.25" thickBot="1">
      <c r="A97" s="48" t="s">
        <v>83</v>
      </c>
      <c r="B97" s="49" t="s">
        <v>33</v>
      </c>
      <c r="C97" s="50" t="s">
        <v>34</v>
      </c>
      <c r="D97" s="50" t="s">
        <v>35</v>
      </c>
      <c r="E97" s="50" t="s">
        <v>36</v>
      </c>
      <c r="F97" s="50" t="s">
        <v>37</v>
      </c>
      <c r="G97" s="51" t="s">
        <v>38</v>
      </c>
      <c r="H97" s="107" t="s">
        <v>33</v>
      </c>
      <c r="I97" s="108" t="s">
        <v>39</v>
      </c>
      <c r="J97" s="109" t="s">
        <v>38</v>
      </c>
      <c r="K97" s="55" t="s">
        <v>40</v>
      </c>
      <c r="L97" s="56" t="s">
        <v>34</v>
      </c>
      <c r="M97" s="56" t="s">
        <v>36</v>
      </c>
      <c r="N97" s="56" t="s">
        <v>15</v>
      </c>
      <c r="O97" s="57" t="s">
        <v>38</v>
      </c>
    </row>
    <row r="98" spans="1:16">
      <c r="A98" s="58" t="s">
        <v>65</v>
      </c>
      <c r="B98" s="59">
        <v>2552</v>
      </c>
      <c r="C98" s="60">
        <v>83.510999999999996</v>
      </c>
      <c r="D98" s="60">
        <v>140</v>
      </c>
      <c r="E98" s="224">
        <f>+B98/C98</f>
        <v>30.558848534923545</v>
      </c>
      <c r="F98" s="224">
        <f>+B98/D98</f>
        <v>18.228571428571428</v>
      </c>
      <c r="G98" s="61">
        <v>67.319388714733535</v>
      </c>
      <c r="H98" s="59">
        <v>25</v>
      </c>
      <c r="I98" s="60">
        <v>0</v>
      </c>
      <c r="J98" s="62">
        <v>0</v>
      </c>
      <c r="K98" s="59">
        <f t="shared" ref="K98:L101" si="20">+B98+H98</f>
        <v>2577</v>
      </c>
      <c r="L98" s="60">
        <f t="shared" si="20"/>
        <v>83.510999999999996</v>
      </c>
      <c r="M98" s="79">
        <f>+K98/L98</f>
        <v>30.858210295649677</v>
      </c>
      <c r="N98" s="60">
        <v>219377.9118265885</v>
      </c>
      <c r="O98" s="61">
        <f>+N98/K98</f>
        <v>85.1291858077565</v>
      </c>
    </row>
    <row r="99" spans="1:16">
      <c r="A99" s="63" t="s">
        <v>66</v>
      </c>
      <c r="B99" s="64">
        <v>2240</v>
      </c>
      <c r="C99" s="65">
        <v>64.62</v>
      </c>
      <c r="D99" s="65">
        <v>96.6</v>
      </c>
      <c r="E99" s="82">
        <f>+B99/C99</f>
        <v>34.664190653048593</v>
      </c>
      <c r="F99" s="82">
        <f>+B99/D99</f>
        <v>23.188405797101449</v>
      </c>
      <c r="G99" s="66">
        <v>51.281705357142862</v>
      </c>
      <c r="H99" s="64">
        <v>21</v>
      </c>
      <c r="I99" s="65">
        <v>0</v>
      </c>
      <c r="J99" s="67">
        <v>0</v>
      </c>
      <c r="K99" s="113">
        <f t="shared" si="20"/>
        <v>2261</v>
      </c>
      <c r="L99" s="114">
        <f t="shared" si="20"/>
        <v>64.62</v>
      </c>
      <c r="M99" s="115">
        <f>+K99/L99</f>
        <v>34.989167440420921</v>
      </c>
      <c r="N99" s="82">
        <v>149539.13754087419</v>
      </c>
      <c r="O99" s="84">
        <f>+N99/K99</f>
        <v>66.138495152973988</v>
      </c>
    </row>
    <row r="100" spans="1:16">
      <c r="A100" s="63" t="s">
        <v>67</v>
      </c>
      <c r="B100" s="64">
        <v>2683</v>
      </c>
      <c r="C100" s="65">
        <v>78.281000000000006</v>
      </c>
      <c r="D100" s="65">
        <v>116.8</v>
      </c>
      <c r="E100" s="82">
        <v>34.273961753171264</v>
      </c>
      <c r="F100" s="82">
        <v>22.970890410958905</v>
      </c>
      <c r="G100" s="66">
        <v>50.694256429370107</v>
      </c>
      <c r="H100" s="64">
        <v>31</v>
      </c>
      <c r="I100" s="65">
        <v>0</v>
      </c>
      <c r="J100" s="67">
        <v>0</v>
      </c>
      <c r="K100" s="113">
        <f t="shared" si="20"/>
        <v>2714</v>
      </c>
      <c r="L100" s="114">
        <f t="shared" si="20"/>
        <v>78.281000000000006</v>
      </c>
      <c r="M100" s="115">
        <f>+K100/L100</f>
        <v>34.669971001903399</v>
      </c>
      <c r="N100" s="82">
        <v>143208.29754087422</v>
      </c>
      <c r="O100" s="84">
        <f>+N100/K100</f>
        <v>52.766506094647831</v>
      </c>
    </row>
    <row r="101" spans="1:16" ht="15.75" thickBot="1">
      <c r="A101" s="68" t="s">
        <v>68</v>
      </c>
      <c r="B101" s="69">
        <v>2635</v>
      </c>
      <c r="C101" s="70">
        <v>57.191000000000003</v>
      </c>
      <c r="D101" s="70">
        <v>85.9</v>
      </c>
      <c r="E101" s="120">
        <v>46.073682922138097</v>
      </c>
      <c r="F101" s="120">
        <v>30.67520372526193</v>
      </c>
      <c r="G101" s="71">
        <v>40.580113851992415</v>
      </c>
      <c r="H101" s="69">
        <v>36</v>
      </c>
      <c r="I101" s="70">
        <v>0</v>
      </c>
      <c r="J101" s="72">
        <v>0</v>
      </c>
      <c r="K101" s="353">
        <f t="shared" si="20"/>
        <v>2671</v>
      </c>
      <c r="L101" s="354">
        <f t="shared" si="20"/>
        <v>57.191000000000003</v>
      </c>
      <c r="M101" s="221">
        <f>+K101/L101</f>
        <v>46.703152593939606</v>
      </c>
      <c r="N101" s="120">
        <v>114124.20754087421</v>
      </c>
      <c r="O101" s="121">
        <f>+N101/K101</f>
        <v>42.727146215228082</v>
      </c>
    </row>
    <row r="102" spans="1:16" ht="15.75" thickBot="1">
      <c r="A102" s="73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</row>
    <row r="103" spans="1:16" ht="15.75" thickBot="1">
      <c r="A103" s="75" t="s">
        <v>64</v>
      </c>
      <c r="B103" s="76">
        <f>AVERAGE(B98:B101)</f>
        <v>2527.5</v>
      </c>
      <c r="C103" s="77">
        <f t="shared" ref="C103:O103" si="21">AVERAGE(C98:C101)</f>
        <v>70.900750000000002</v>
      </c>
      <c r="D103" s="77">
        <f t="shared" si="21"/>
        <v>109.82499999999999</v>
      </c>
      <c r="E103" s="77">
        <f t="shared" si="21"/>
        <v>36.392670965820372</v>
      </c>
      <c r="F103" s="77">
        <f t="shared" si="21"/>
        <v>23.76576784047343</v>
      </c>
      <c r="G103" s="78">
        <f t="shared" si="21"/>
        <v>52.468866088309731</v>
      </c>
      <c r="H103" s="77">
        <f t="shared" si="21"/>
        <v>28.25</v>
      </c>
      <c r="I103" s="77">
        <f t="shared" si="21"/>
        <v>0</v>
      </c>
      <c r="J103" s="77">
        <f t="shared" si="21"/>
        <v>0</v>
      </c>
      <c r="K103" s="77">
        <f t="shared" si="21"/>
        <v>2555.75</v>
      </c>
      <c r="L103" s="77">
        <f t="shared" si="21"/>
        <v>70.900750000000002</v>
      </c>
      <c r="M103" s="85">
        <f t="shared" si="21"/>
        <v>36.805125332978406</v>
      </c>
      <c r="N103" s="77">
        <f t="shared" si="21"/>
        <v>156562.38861230278</v>
      </c>
      <c r="O103" s="78">
        <f t="shared" si="21"/>
        <v>61.690333317651607</v>
      </c>
    </row>
    <row r="104" spans="1:16" ht="15.75" thickBot="1"/>
    <row r="105" spans="1:16" ht="15.75" thickBot="1">
      <c r="B105" s="640" t="s">
        <v>31</v>
      </c>
      <c r="C105" s="641"/>
      <c r="D105" s="641"/>
      <c r="E105" s="641"/>
      <c r="F105" s="641"/>
      <c r="G105" s="642"/>
      <c r="H105" s="640" t="s">
        <v>8</v>
      </c>
      <c r="I105" s="641"/>
      <c r="J105" s="642"/>
      <c r="K105" s="640" t="s">
        <v>9</v>
      </c>
      <c r="L105" s="641"/>
      <c r="M105" s="641"/>
      <c r="N105" s="641"/>
      <c r="O105" s="642"/>
    </row>
    <row r="106" spans="1:16" ht="26.25" thickBot="1">
      <c r="A106" s="48" t="s">
        <v>92</v>
      </c>
      <c r="B106" s="49" t="s">
        <v>33</v>
      </c>
      <c r="C106" s="50" t="s">
        <v>34</v>
      </c>
      <c r="D106" s="50" t="s">
        <v>35</v>
      </c>
      <c r="E106" s="50" t="s">
        <v>36</v>
      </c>
      <c r="F106" s="50" t="s">
        <v>37</v>
      </c>
      <c r="G106" s="51" t="s">
        <v>38</v>
      </c>
      <c r="H106" s="107" t="s">
        <v>33</v>
      </c>
      <c r="I106" s="108" t="s">
        <v>39</v>
      </c>
      <c r="J106" s="109" t="s">
        <v>38</v>
      </c>
      <c r="K106" s="55" t="s">
        <v>40</v>
      </c>
      <c r="L106" s="56" t="s">
        <v>34</v>
      </c>
      <c r="M106" s="56" t="s">
        <v>36</v>
      </c>
      <c r="N106" s="56" t="s">
        <v>15</v>
      </c>
      <c r="O106" s="57" t="s">
        <v>38</v>
      </c>
    </row>
    <row r="107" spans="1:16">
      <c r="A107" s="86" t="s">
        <v>227</v>
      </c>
      <c r="B107" s="223">
        <v>1925</v>
      </c>
      <c r="C107" s="224">
        <v>58.475000000000001</v>
      </c>
      <c r="D107" s="224">
        <v>87.7</v>
      </c>
      <c r="E107" s="224">
        <f>+B107/C107</f>
        <v>32.920051303976059</v>
      </c>
      <c r="F107" s="224">
        <f>+B107/D107</f>
        <v>21.949828962371722</v>
      </c>
      <c r="G107" s="226">
        <v>63.698706493506492</v>
      </c>
      <c r="H107" s="223">
        <v>168</v>
      </c>
      <c r="I107" s="224">
        <v>0</v>
      </c>
      <c r="J107" s="364">
        <v>0</v>
      </c>
      <c r="K107" s="223">
        <f t="shared" ref="K107:L109" si="22">+B107+H107</f>
        <v>2093</v>
      </c>
      <c r="L107" s="224">
        <f t="shared" si="22"/>
        <v>58.475000000000001</v>
      </c>
      <c r="M107" s="225">
        <f>+K107/L107</f>
        <v>35.793073963232146</v>
      </c>
      <c r="N107" s="224">
        <v>122620.01</v>
      </c>
      <c r="O107" s="226">
        <f>+N107/K107</f>
        <v>58.585766841853797</v>
      </c>
    </row>
    <row r="108" spans="1:16">
      <c r="A108" s="87" t="s">
        <v>228</v>
      </c>
      <c r="B108" s="64">
        <v>2562</v>
      </c>
      <c r="C108" s="65">
        <v>125.357</v>
      </c>
      <c r="D108" s="65">
        <v>136</v>
      </c>
      <c r="E108" s="65">
        <v>20.437630128353423</v>
      </c>
      <c r="F108" s="65">
        <v>18.838235294117649</v>
      </c>
      <c r="G108" s="66">
        <v>86.893508977361435</v>
      </c>
      <c r="H108" s="64">
        <v>60</v>
      </c>
      <c r="I108" s="65">
        <v>0</v>
      </c>
      <c r="J108" s="67">
        <v>0</v>
      </c>
      <c r="K108" s="81">
        <f t="shared" si="22"/>
        <v>2622</v>
      </c>
      <c r="L108" s="82">
        <f t="shared" si="22"/>
        <v>125.357</v>
      </c>
      <c r="M108" s="83">
        <f>+K108/L108</f>
        <v>20.916263152436642</v>
      </c>
      <c r="N108" s="82">
        <v>222621.17</v>
      </c>
      <c r="O108" s="84">
        <f>+N108/K108</f>
        <v>84.905099160945852</v>
      </c>
    </row>
    <row r="109" spans="1:16">
      <c r="A109" s="87" t="s">
        <v>229</v>
      </c>
      <c r="B109" s="64">
        <v>2299</v>
      </c>
      <c r="C109" s="65">
        <v>137.18199999999999</v>
      </c>
      <c r="D109" s="65">
        <v>147.30000000000001</v>
      </c>
      <c r="E109" s="65">
        <v>16.75875843769591</v>
      </c>
      <c r="F109" s="65">
        <v>15.607603530210454</v>
      </c>
      <c r="G109" s="66">
        <v>99.425454545454542</v>
      </c>
      <c r="H109" s="64">
        <v>61</v>
      </c>
      <c r="I109" s="65">
        <v>0</v>
      </c>
      <c r="J109" s="67">
        <v>0</v>
      </c>
      <c r="K109" s="81">
        <f t="shared" si="22"/>
        <v>2360</v>
      </c>
      <c r="L109" s="82">
        <f t="shared" si="22"/>
        <v>137.18199999999999</v>
      </c>
      <c r="M109" s="83">
        <f>+K109/L109</f>
        <v>17.203423189631295</v>
      </c>
      <c r="N109" s="82">
        <v>228579.12</v>
      </c>
      <c r="O109" s="84">
        <f>+N109/K109</f>
        <v>96.855559322033898</v>
      </c>
    </row>
    <row r="110" spans="1:16" ht="15.75" thickBot="1">
      <c r="A110" s="88" t="s">
        <v>230</v>
      </c>
      <c r="B110" s="339"/>
      <c r="C110" s="340"/>
      <c r="D110" s="340"/>
      <c r="E110" s="340"/>
      <c r="F110" s="340"/>
      <c r="G110" s="341"/>
      <c r="H110" s="339"/>
      <c r="I110" s="340"/>
      <c r="J110" s="342"/>
      <c r="K110" s="343">
        <v>0</v>
      </c>
      <c r="L110" s="344">
        <v>0</v>
      </c>
      <c r="M110" s="345" t="e">
        <v>#DIV/0!</v>
      </c>
      <c r="N110" s="344"/>
      <c r="O110" s="346" t="e">
        <v>#DIV/0!</v>
      </c>
      <c r="P110" s="73" t="s">
        <v>261</v>
      </c>
    </row>
    <row r="111" spans="1:16" ht="15.75" thickBot="1">
      <c r="A111" s="73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</row>
    <row r="112" spans="1:16" ht="15.75" thickBot="1">
      <c r="A112" s="75" t="s">
        <v>64</v>
      </c>
      <c r="B112" s="76">
        <f>AVERAGE(B107:B109)</f>
        <v>2262</v>
      </c>
      <c r="C112" s="77">
        <f t="shared" ref="C112:O112" si="23">AVERAGE(C107:C109)</f>
        <v>107.00466666666667</v>
      </c>
      <c r="D112" s="77">
        <f t="shared" si="23"/>
        <v>123.66666666666667</v>
      </c>
      <c r="E112" s="77">
        <f t="shared" si="23"/>
        <v>23.372146623341802</v>
      </c>
      <c r="F112" s="77">
        <f t="shared" si="23"/>
        <v>18.79855592889994</v>
      </c>
      <c r="G112" s="78">
        <f>AVERAGE(G107:G109)</f>
        <v>83.339223338774161</v>
      </c>
      <c r="H112" s="77">
        <f t="shared" si="23"/>
        <v>96.333333333333329</v>
      </c>
      <c r="I112" s="77">
        <f>AVERAGE(I107:I109)</f>
        <v>0</v>
      </c>
      <c r="J112" s="77">
        <f t="shared" si="23"/>
        <v>0</v>
      </c>
      <c r="K112" s="77">
        <f>AVERAGE(K107:K109)</f>
        <v>2358.3333333333335</v>
      </c>
      <c r="L112" s="77">
        <f>AVERAGE(L107:L109)</f>
        <v>107.00466666666667</v>
      </c>
      <c r="M112" s="85">
        <f t="shared" si="23"/>
        <v>24.637586768433362</v>
      </c>
      <c r="N112" s="77">
        <f t="shared" si="23"/>
        <v>191273.43333333335</v>
      </c>
      <c r="O112" s="78">
        <f t="shared" si="23"/>
        <v>80.115475108277849</v>
      </c>
    </row>
    <row r="114" spans="1:15" ht="18.75">
      <c r="A114" s="366">
        <v>2017</v>
      </c>
    </row>
    <row r="115" spans="1:15" ht="15.75" thickBot="1"/>
    <row r="116" spans="1:15" ht="15.75" thickBot="1">
      <c r="B116" s="640" t="s">
        <v>31</v>
      </c>
      <c r="C116" s="641"/>
      <c r="D116" s="641"/>
      <c r="E116" s="641"/>
      <c r="F116" s="641"/>
      <c r="G116" s="642"/>
      <c r="H116" s="640" t="s">
        <v>8</v>
      </c>
      <c r="I116" s="641"/>
      <c r="J116" s="642"/>
      <c r="K116" s="640" t="s">
        <v>9</v>
      </c>
      <c r="L116" s="641"/>
      <c r="M116" s="641"/>
      <c r="N116" s="641"/>
      <c r="O116" s="642"/>
    </row>
    <row r="117" spans="1:15" ht="26.25" thickBot="1">
      <c r="A117" s="48" t="s">
        <v>260</v>
      </c>
      <c r="B117" s="49" t="s">
        <v>33</v>
      </c>
      <c r="C117" s="50" t="s">
        <v>34</v>
      </c>
      <c r="D117" s="50" t="s">
        <v>35</v>
      </c>
      <c r="E117" s="50" t="s">
        <v>36</v>
      </c>
      <c r="F117" s="50" t="s">
        <v>37</v>
      </c>
      <c r="G117" s="51" t="s">
        <v>38</v>
      </c>
      <c r="H117" s="107" t="s">
        <v>33</v>
      </c>
      <c r="I117" s="108" t="s">
        <v>39</v>
      </c>
      <c r="J117" s="109" t="s">
        <v>38</v>
      </c>
      <c r="K117" s="55" t="s">
        <v>40</v>
      </c>
      <c r="L117" s="56" t="s">
        <v>34</v>
      </c>
      <c r="M117" s="56" t="s">
        <v>36</v>
      </c>
      <c r="N117" s="56" t="s">
        <v>15</v>
      </c>
      <c r="O117" s="57" t="s">
        <v>38</v>
      </c>
    </row>
    <row r="118" spans="1:15">
      <c r="A118" s="86" t="s">
        <v>147</v>
      </c>
      <c r="B118" s="59">
        <v>2238</v>
      </c>
      <c r="C118" s="60">
        <v>50.875</v>
      </c>
      <c r="D118" s="60">
        <v>50.875</v>
      </c>
      <c r="E118" s="60">
        <f>+B118/C118</f>
        <v>43.990171990171987</v>
      </c>
      <c r="F118" s="60">
        <f>+B118/D118</f>
        <v>43.990171990171987</v>
      </c>
      <c r="G118" s="61">
        <v>20.011161751563897</v>
      </c>
      <c r="H118" s="223">
        <v>15</v>
      </c>
      <c r="I118" s="224">
        <v>0</v>
      </c>
      <c r="J118" s="364">
        <v>0</v>
      </c>
      <c r="K118" s="223">
        <f>+B118+H118</f>
        <v>2253</v>
      </c>
      <c r="L118" s="224">
        <f>+C118+I118</f>
        <v>50.875</v>
      </c>
      <c r="M118" s="225">
        <f>+K118/L118</f>
        <v>44.285012285012286</v>
      </c>
      <c r="N118" s="224">
        <v>44784.98</v>
      </c>
      <c r="O118" s="226">
        <f>+N118/K118</f>
        <v>19.877931646693298</v>
      </c>
    </row>
    <row r="119" spans="1:15">
      <c r="A119" s="87" t="s">
        <v>148</v>
      </c>
      <c r="B119" s="81">
        <v>2435</v>
      </c>
      <c r="C119" s="82">
        <v>54.4</v>
      </c>
      <c r="D119" s="82">
        <v>60.6</v>
      </c>
      <c r="E119" s="82">
        <f>+B119/C119</f>
        <v>44.76102941176471</v>
      </c>
      <c r="F119" s="82">
        <f>+B119/D119</f>
        <v>40.181518151815183</v>
      </c>
      <c r="G119" s="84">
        <v>32.821930184804927</v>
      </c>
      <c r="H119" s="81">
        <v>186</v>
      </c>
      <c r="I119" s="82">
        <v>3.6</v>
      </c>
      <c r="J119" s="227">
        <v>82.573602150537639</v>
      </c>
      <c r="K119" s="81">
        <f>+B119+H119</f>
        <v>2621</v>
      </c>
      <c r="L119" s="82">
        <f>+C119+I119</f>
        <v>58</v>
      </c>
      <c r="M119" s="83">
        <f>+K119/L119</f>
        <v>45.189655172413794</v>
      </c>
      <c r="N119" s="82">
        <v>97059.710200846006</v>
      </c>
      <c r="O119" s="84">
        <f>+N119/K119</f>
        <v>37.031556734393746</v>
      </c>
    </row>
    <row r="120" spans="1:15">
      <c r="A120" s="87" t="s">
        <v>149</v>
      </c>
      <c r="B120" s="367">
        <v>2620</v>
      </c>
      <c r="C120" s="330">
        <v>0</v>
      </c>
      <c r="D120" s="330">
        <v>0</v>
      </c>
      <c r="E120" s="330" t="e">
        <f>+B120/C120</f>
        <v>#DIV/0!</v>
      </c>
      <c r="F120" s="330" t="e">
        <f>+B120/D120</f>
        <v>#DIV/0!</v>
      </c>
      <c r="G120" s="368">
        <v>0</v>
      </c>
      <c r="H120" s="367">
        <v>115</v>
      </c>
      <c r="I120" s="330">
        <v>0</v>
      </c>
      <c r="J120" s="369">
        <v>0</v>
      </c>
      <c r="K120" s="367">
        <f t="shared" ref="K120:L122" si="24">+B120+H120</f>
        <v>2735</v>
      </c>
      <c r="L120" s="330">
        <f t="shared" si="24"/>
        <v>0</v>
      </c>
      <c r="M120" s="370" t="e">
        <f>+K120/L120</f>
        <v>#DIV/0!</v>
      </c>
      <c r="N120" s="330">
        <v>0</v>
      </c>
      <c r="O120" s="368">
        <f>+N120/K120</f>
        <v>0</v>
      </c>
    </row>
    <row r="121" spans="1:15">
      <c r="A121" s="87" t="s">
        <v>150</v>
      </c>
      <c r="B121" s="371">
        <v>0</v>
      </c>
      <c r="C121" s="372">
        <v>0</v>
      </c>
      <c r="D121" s="372">
        <v>0</v>
      </c>
      <c r="E121" s="372" t="e">
        <f>+B121/C121</f>
        <v>#DIV/0!</v>
      </c>
      <c r="F121" s="372" t="e">
        <f>+B121/D121</f>
        <v>#DIV/0!</v>
      </c>
      <c r="G121" s="373" t="e">
        <v>#DIV/0!</v>
      </c>
      <c r="H121" s="367">
        <v>0</v>
      </c>
      <c r="I121" s="330">
        <v>0</v>
      </c>
      <c r="J121" s="369" t="e">
        <v>#DIV/0!</v>
      </c>
      <c r="K121" s="367">
        <f t="shared" si="24"/>
        <v>0</v>
      </c>
      <c r="L121" s="330">
        <f t="shared" si="24"/>
        <v>0</v>
      </c>
      <c r="M121" s="370" t="e">
        <f>+K121/L121</f>
        <v>#DIV/0!</v>
      </c>
      <c r="N121" s="330">
        <v>0</v>
      </c>
      <c r="O121" s="368" t="e">
        <f>+N121/K121</f>
        <v>#DIV/0!</v>
      </c>
    </row>
    <row r="122" spans="1:15" ht="15.75" thickBot="1">
      <c r="A122" s="88" t="s">
        <v>151</v>
      </c>
      <c r="B122" s="374">
        <v>0</v>
      </c>
      <c r="C122" s="375">
        <v>0</v>
      </c>
      <c r="D122" s="375">
        <v>0</v>
      </c>
      <c r="E122" s="375" t="e">
        <f>+B122/C122</f>
        <v>#DIV/0!</v>
      </c>
      <c r="F122" s="375" t="e">
        <f>+B122/D122</f>
        <v>#DIV/0!</v>
      </c>
      <c r="G122" s="376" t="e">
        <v>#DIV/0!</v>
      </c>
      <c r="H122" s="266">
        <v>0</v>
      </c>
      <c r="I122" s="267">
        <v>0</v>
      </c>
      <c r="J122" s="377" t="e">
        <v>#DIV/0!</v>
      </c>
      <c r="K122" s="266">
        <f t="shared" si="24"/>
        <v>0</v>
      </c>
      <c r="L122" s="267">
        <f t="shared" si="24"/>
        <v>0</v>
      </c>
      <c r="M122" s="365" t="e">
        <f>+K122/L122</f>
        <v>#DIV/0!</v>
      </c>
      <c r="N122" s="267">
        <v>0</v>
      </c>
      <c r="O122" s="268" t="e">
        <f>+N122/K122</f>
        <v>#DIV/0!</v>
      </c>
    </row>
    <row r="123" spans="1:15" ht="15.75" thickBot="1"/>
    <row r="124" spans="1:15" ht="15.75" thickBot="1">
      <c r="A124" s="75" t="s">
        <v>64</v>
      </c>
      <c r="B124" s="76">
        <f>AVERAGE(B118:B119)</f>
        <v>2336.5</v>
      </c>
      <c r="C124" s="77">
        <f t="shared" ref="C124:O124" si="25">AVERAGE(C118:C119)</f>
        <v>52.637500000000003</v>
      </c>
      <c r="D124" s="77">
        <f t="shared" si="25"/>
        <v>55.737499999999997</v>
      </c>
      <c r="E124" s="77">
        <f t="shared" si="25"/>
        <v>44.375600700968349</v>
      </c>
      <c r="F124" s="77">
        <f>AVERAGE(F118:F119)</f>
        <v>42.085845070993585</v>
      </c>
      <c r="G124" s="78">
        <f>AVERAGE(G118:G119)</f>
        <v>26.416545968184412</v>
      </c>
      <c r="H124" s="77">
        <f>AVERAGE(H118:H119)</f>
        <v>100.5</v>
      </c>
      <c r="I124" s="77">
        <f t="shared" si="25"/>
        <v>1.8</v>
      </c>
      <c r="J124" s="77">
        <f>AVERAGE(J118:J119)</f>
        <v>41.286801075268819</v>
      </c>
      <c r="K124" s="77">
        <f>AVERAGE(K118:K119)</f>
        <v>2437</v>
      </c>
      <c r="L124" s="77">
        <f t="shared" si="25"/>
        <v>54.4375</v>
      </c>
      <c r="M124" s="85">
        <f t="shared" si="25"/>
        <v>44.73733372871304</v>
      </c>
      <c r="N124" s="77">
        <f>AVERAGE(N118:N119)</f>
        <v>70922.345100423001</v>
      </c>
      <c r="O124" s="78">
        <f t="shared" si="25"/>
        <v>28.454744190543522</v>
      </c>
    </row>
  </sheetData>
  <mergeCells count="40">
    <mergeCell ref="P91:P92"/>
    <mergeCell ref="H39:J39"/>
    <mergeCell ref="K39:O39"/>
    <mergeCell ref="B58:G58"/>
    <mergeCell ref="B49:G49"/>
    <mergeCell ref="H49:J49"/>
    <mergeCell ref="K49:O49"/>
    <mergeCell ref="B39:G39"/>
    <mergeCell ref="B86:G86"/>
    <mergeCell ref="H86:J86"/>
    <mergeCell ref="K86:O86"/>
    <mergeCell ref="H58:J58"/>
    <mergeCell ref="K58:O58"/>
    <mergeCell ref="B77:G77"/>
    <mergeCell ref="H77:J77"/>
    <mergeCell ref="K77:O77"/>
    <mergeCell ref="B2:G2"/>
    <mergeCell ref="H2:J2"/>
    <mergeCell ref="K2:O2"/>
    <mergeCell ref="B11:G11"/>
    <mergeCell ref="H11:J11"/>
    <mergeCell ref="K11:O11"/>
    <mergeCell ref="B21:G21"/>
    <mergeCell ref="H21:J21"/>
    <mergeCell ref="K21:O21"/>
    <mergeCell ref="B30:G30"/>
    <mergeCell ref="H30:J30"/>
    <mergeCell ref="K30:O30"/>
    <mergeCell ref="B116:G116"/>
    <mergeCell ref="H116:J116"/>
    <mergeCell ref="K116:O116"/>
    <mergeCell ref="B67:G67"/>
    <mergeCell ref="H67:J67"/>
    <mergeCell ref="K67:O67"/>
    <mergeCell ref="B105:G105"/>
    <mergeCell ref="H105:J105"/>
    <mergeCell ref="K105:O105"/>
    <mergeCell ref="B96:G96"/>
    <mergeCell ref="H96:J96"/>
    <mergeCell ref="K96:O96"/>
  </mergeCells>
  <pageMargins left="0.7" right="0.7" top="0.75" bottom="0.75" header="0.3" footer="0.3"/>
  <pageSetup paperSize="9" orientation="portrait" r:id="rId1"/>
  <ignoredErrors>
    <ignoredError sqref="M119 E122:F122 M122 O119 E119:F119 E120:F120 E121:F121 M120 O120 M121 O121 O122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3"/>
  <sheetViews>
    <sheetView topLeftCell="A122" workbookViewId="0">
      <selection activeCell="B138" sqref="B138"/>
    </sheetView>
  </sheetViews>
  <sheetFormatPr baseColWidth="10" defaultRowHeight="15"/>
  <cols>
    <col min="1" max="1" width="19.42578125" style="8" customWidth="1"/>
    <col min="2" max="2" width="9.42578125" style="8" bestFit="1" customWidth="1"/>
    <col min="3" max="3" width="8.42578125" style="8" bestFit="1" customWidth="1"/>
    <col min="4" max="4" width="8.42578125" style="8" customWidth="1"/>
    <col min="5" max="6" width="9.5703125" style="8" customWidth="1"/>
    <col min="7" max="7" width="9.7109375" style="8" bestFit="1" customWidth="1"/>
    <col min="8" max="9" width="8.42578125" style="8" bestFit="1" customWidth="1"/>
    <col min="10" max="10" width="9.85546875" style="8" customWidth="1"/>
    <col min="11" max="11" width="8.42578125" style="8" bestFit="1" customWidth="1"/>
    <col min="12" max="12" width="8.140625" style="8" customWidth="1"/>
    <col min="13" max="13" width="12.28515625" style="8" customWidth="1"/>
    <col min="14" max="14" width="8.42578125" style="8" bestFit="1" customWidth="1"/>
    <col min="15" max="15" width="9.7109375" style="8" bestFit="1" customWidth="1"/>
    <col min="16" max="16" width="11.42578125" style="73" hidden="1" customWidth="1"/>
    <col min="17" max="17" width="0" style="73" hidden="1" customWidth="1"/>
    <col min="18" max="18" width="19.7109375" style="73" hidden="1" customWidth="1"/>
    <col min="19" max="19" width="18" style="73" hidden="1" customWidth="1"/>
    <col min="20" max="16384" width="11.42578125" style="73"/>
  </cols>
  <sheetData>
    <row r="1" spans="1:19">
      <c r="G1" s="73"/>
    </row>
    <row r="2" spans="1:19" ht="15.75" hidden="1" thickBot="1">
      <c r="B2" s="640" t="s">
        <v>31</v>
      </c>
      <c r="C2" s="641"/>
      <c r="D2" s="641"/>
      <c r="E2" s="641"/>
      <c r="F2" s="641"/>
      <c r="G2" s="642"/>
      <c r="H2" s="640" t="s">
        <v>8</v>
      </c>
      <c r="I2" s="641"/>
      <c r="J2" s="642"/>
      <c r="K2" s="640" t="s">
        <v>9</v>
      </c>
      <c r="L2" s="641"/>
      <c r="M2" s="641"/>
      <c r="N2" s="641"/>
      <c r="O2" s="642"/>
      <c r="P2" s="640" t="s">
        <v>82</v>
      </c>
      <c r="Q2" s="641"/>
      <c r="R2" s="641"/>
      <c r="S2" s="642"/>
    </row>
    <row r="3" spans="1:19" s="100" customFormat="1" ht="15.75" hidden="1" customHeight="1">
      <c r="A3" s="48" t="s">
        <v>83</v>
      </c>
      <c r="B3" s="49" t="s">
        <v>33</v>
      </c>
      <c r="C3" s="50" t="s">
        <v>39</v>
      </c>
      <c r="D3" s="50"/>
      <c r="E3" s="50" t="s">
        <v>63</v>
      </c>
      <c r="F3" s="50"/>
      <c r="G3" s="51" t="s">
        <v>38</v>
      </c>
      <c r="H3" s="52" t="s">
        <v>33</v>
      </c>
      <c r="I3" s="53" t="s">
        <v>39</v>
      </c>
      <c r="J3" s="54" t="s">
        <v>38</v>
      </c>
      <c r="K3" s="55" t="s">
        <v>40</v>
      </c>
      <c r="L3" s="56" t="s">
        <v>39</v>
      </c>
      <c r="M3" s="56" t="s">
        <v>63</v>
      </c>
      <c r="N3" s="56" t="s">
        <v>15</v>
      </c>
      <c r="O3" s="57" t="s">
        <v>38</v>
      </c>
      <c r="P3" s="122" t="s">
        <v>84</v>
      </c>
      <c r="Q3" s="123" t="s">
        <v>7</v>
      </c>
      <c r="R3" s="124" t="s">
        <v>85</v>
      </c>
      <c r="S3" s="124" t="s">
        <v>86</v>
      </c>
    </row>
    <row r="4" spans="1:19" s="100" customFormat="1" ht="15.75" hidden="1" thickBot="1">
      <c r="A4" s="86" t="s">
        <v>87</v>
      </c>
      <c r="B4" s="60">
        <v>3478</v>
      </c>
      <c r="C4" s="60">
        <v>38.484000000000002</v>
      </c>
      <c r="D4" s="60"/>
      <c r="E4" s="60">
        <f>B4/C4</f>
        <v>90.375220871011322</v>
      </c>
      <c r="F4" s="60"/>
      <c r="G4" s="61">
        <v>17.896273720529038</v>
      </c>
      <c r="H4" s="59">
        <v>110</v>
      </c>
      <c r="I4" s="60">
        <v>0</v>
      </c>
      <c r="J4" s="62">
        <v>0</v>
      </c>
      <c r="K4" s="59">
        <f t="shared" ref="K4:L7" si="0">B4+H4</f>
        <v>3588</v>
      </c>
      <c r="L4" s="60">
        <f t="shared" si="0"/>
        <v>38.484000000000002</v>
      </c>
      <c r="M4" s="60">
        <f>K4/L4</f>
        <v>93.233551605862175</v>
      </c>
      <c r="N4" s="60">
        <v>62243.239999999991</v>
      </c>
      <c r="O4" s="61">
        <f>N4/K4</f>
        <v>17.347614269788181</v>
      </c>
      <c r="P4" s="59">
        <v>352</v>
      </c>
      <c r="Q4" s="60">
        <v>492</v>
      </c>
      <c r="R4" s="125">
        <f>P4/L4</f>
        <v>9.14665835152271</v>
      </c>
      <c r="S4" s="126">
        <v>9.510922095495844E-2</v>
      </c>
    </row>
    <row r="5" spans="1:19" s="100" customFormat="1" ht="15.75" hidden="1" thickBot="1">
      <c r="A5" s="87" t="s">
        <v>88</v>
      </c>
      <c r="B5" s="65">
        <v>3566</v>
      </c>
      <c r="C5" s="65">
        <v>48.565000000000012</v>
      </c>
      <c r="D5" s="65"/>
      <c r="E5" s="65">
        <f>B5/C5</f>
        <v>73.42736538659527</v>
      </c>
      <c r="F5" s="65"/>
      <c r="G5" s="66">
        <v>19.603477285473915</v>
      </c>
      <c r="H5" s="64">
        <v>124</v>
      </c>
      <c r="I5" s="65">
        <v>0</v>
      </c>
      <c r="J5" s="67">
        <v>0</v>
      </c>
      <c r="K5" s="64">
        <f t="shared" si="0"/>
        <v>3690</v>
      </c>
      <c r="L5" s="65">
        <f t="shared" si="0"/>
        <v>48.565000000000012</v>
      </c>
      <c r="M5" s="65">
        <f>K5/L5</f>
        <v>75.980644497065768</v>
      </c>
      <c r="N5" s="65">
        <v>69905.999999999985</v>
      </c>
      <c r="O5" s="66">
        <f>N5/K5</f>
        <v>18.944715447154469</v>
      </c>
      <c r="P5" s="64">
        <v>329</v>
      </c>
      <c r="Q5" s="65">
        <v>470</v>
      </c>
      <c r="R5" s="127">
        <f>P5/L5</f>
        <v>6.7744260269741563</v>
      </c>
      <c r="S5" s="128">
        <v>0.12365167061299658</v>
      </c>
    </row>
    <row r="6" spans="1:19" s="100" customFormat="1" ht="15.75" hidden="1" thickBot="1">
      <c r="A6" s="87" t="s">
        <v>89</v>
      </c>
      <c r="B6" s="65">
        <v>3263</v>
      </c>
      <c r="C6" s="65">
        <v>61.123999999999995</v>
      </c>
      <c r="D6" s="65"/>
      <c r="E6" s="65">
        <f>B6/C6</f>
        <v>53.383286434133893</v>
      </c>
      <c r="F6" s="65"/>
      <c r="G6" s="66">
        <v>24.644351823475336</v>
      </c>
      <c r="H6" s="64">
        <v>31</v>
      </c>
      <c r="I6" s="65">
        <v>0</v>
      </c>
      <c r="J6" s="67">
        <v>0</v>
      </c>
      <c r="K6" s="64">
        <f t="shared" si="0"/>
        <v>3294</v>
      </c>
      <c r="L6" s="65">
        <f t="shared" si="0"/>
        <v>61.123999999999995</v>
      </c>
      <c r="M6" s="65">
        <f>K6/L6</f>
        <v>53.890452195536945</v>
      </c>
      <c r="N6" s="65">
        <v>81350.520000000019</v>
      </c>
      <c r="O6" s="66">
        <f>N6/K6</f>
        <v>24.696575591985432</v>
      </c>
      <c r="P6" s="64">
        <v>305</v>
      </c>
      <c r="Q6" s="65">
        <v>462</v>
      </c>
      <c r="R6" s="127">
        <f>P6/L6</f>
        <v>4.9898566847719392</v>
      </c>
      <c r="S6" s="128">
        <v>0.11590566984445559</v>
      </c>
    </row>
    <row r="7" spans="1:19" s="100" customFormat="1" ht="15.75" hidden="1" thickBot="1">
      <c r="A7" s="88" t="s">
        <v>90</v>
      </c>
      <c r="B7" s="70">
        <v>3297</v>
      </c>
      <c r="C7" s="70">
        <v>41.488</v>
      </c>
      <c r="D7" s="70"/>
      <c r="E7" s="70">
        <f>B7/C7</f>
        <v>79.468762051677601</v>
      </c>
      <c r="F7" s="70"/>
      <c r="G7" s="71">
        <v>14.666584774037007</v>
      </c>
      <c r="H7" s="69">
        <v>1218</v>
      </c>
      <c r="I7" s="70">
        <v>7.0110000000000001</v>
      </c>
      <c r="J7" s="72">
        <v>20.043513957307059</v>
      </c>
      <c r="K7" s="69">
        <f t="shared" si="0"/>
        <v>4515</v>
      </c>
      <c r="L7" s="70">
        <f t="shared" si="0"/>
        <v>48.499000000000002</v>
      </c>
      <c r="M7" s="70">
        <f>K7/L7</f>
        <v>93.094702983566663</v>
      </c>
      <c r="N7" s="70">
        <v>75704.73000000001</v>
      </c>
      <c r="O7" s="71">
        <f>N7/K7</f>
        <v>16.767382059800667</v>
      </c>
      <c r="P7" s="69">
        <v>286</v>
      </c>
      <c r="Q7" s="70">
        <v>422</v>
      </c>
      <c r="R7" s="129">
        <f>P7/L7</f>
        <v>5.8970288047176229</v>
      </c>
      <c r="S7" s="130">
        <v>0.10946822308690013</v>
      </c>
    </row>
    <row r="8" spans="1:19" ht="15.75" hidden="1" thickBot="1"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131"/>
    </row>
    <row r="9" spans="1:19" s="100" customFormat="1" ht="15.75" hidden="1" thickBot="1">
      <c r="A9" s="75" t="s">
        <v>91</v>
      </c>
      <c r="B9" s="76">
        <f>AVERAGE(B4:B7)</f>
        <v>3401</v>
      </c>
      <c r="C9" s="77">
        <f t="shared" ref="C9:N9" si="1">AVERAGE(C4:C7)</f>
        <v>47.41525</v>
      </c>
      <c r="D9" s="77"/>
      <c r="E9" s="77">
        <f t="shared" si="1"/>
        <v>74.163658685854529</v>
      </c>
      <c r="F9" s="77"/>
      <c r="G9" s="78">
        <f t="shared" si="1"/>
        <v>19.202671900878823</v>
      </c>
      <c r="H9" s="77">
        <f t="shared" si="1"/>
        <v>370.75</v>
      </c>
      <c r="I9" s="77">
        <f t="shared" si="1"/>
        <v>1.75275</v>
      </c>
      <c r="J9" s="77">
        <f t="shared" si="1"/>
        <v>5.0108784893267648</v>
      </c>
      <c r="K9" s="77">
        <f t="shared" si="1"/>
        <v>3771.75</v>
      </c>
      <c r="L9" s="77">
        <f t="shared" si="1"/>
        <v>49.167999999999999</v>
      </c>
      <c r="M9" s="77">
        <f>K9/L9</f>
        <v>76.711479010738699</v>
      </c>
      <c r="N9" s="77">
        <f t="shared" si="1"/>
        <v>72301.122499999998</v>
      </c>
      <c r="O9" s="78">
        <f>N9/K9</f>
        <v>19.169118446344534</v>
      </c>
      <c r="P9" s="77">
        <f>AVERAGE(P4:P7)</f>
        <v>318</v>
      </c>
      <c r="Q9" s="77">
        <f>AVERAGE(Q4:Q7)</f>
        <v>461.5</v>
      </c>
      <c r="R9" s="132">
        <f>P9/L9</f>
        <v>6.4676212170517413</v>
      </c>
      <c r="S9" s="133">
        <f>AVERAGE(S4:S7)</f>
        <v>0.11103369612482769</v>
      </c>
    </row>
    <row r="10" spans="1:19" ht="15.75" hidden="1" thickBot="1"/>
    <row r="11" spans="1:19" ht="15.75" hidden="1" thickBot="1">
      <c r="B11" s="640" t="s">
        <v>31</v>
      </c>
      <c r="C11" s="641"/>
      <c r="D11" s="641"/>
      <c r="E11" s="641"/>
      <c r="F11" s="641"/>
      <c r="G11" s="642"/>
      <c r="H11" s="640" t="s">
        <v>8</v>
      </c>
      <c r="I11" s="641"/>
      <c r="J11" s="642"/>
      <c r="K11" s="640" t="s">
        <v>9</v>
      </c>
      <c r="L11" s="641"/>
      <c r="M11" s="641"/>
      <c r="N11" s="641"/>
      <c r="O11" s="642"/>
      <c r="P11" s="640" t="s">
        <v>82</v>
      </c>
      <c r="Q11" s="641"/>
      <c r="R11" s="641"/>
      <c r="S11" s="642"/>
    </row>
    <row r="12" spans="1:19" s="100" customFormat="1" ht="15.75" hidden="1" customHeight="1">
      <c r="A12" s="48" t="s">
        <v>92</v>
      </c>
      <c r="B12" s="49" t="s">
        <v>33</v>
      </c>
      <c r="C12" s="50" t="s">
        <v>39</v>
      </c>
      <c r="D12" s="50"/>
      <c r="E12" s="50" t="s">
        <v>63</v>
      </c>
      <c r="F12" s="50"/>
      <c r="G12" s="51" t="s">
        <v>38</v>
      </c>
      <c r="H12" s="52" t="s">
        <v>33</v>
      </c>
      <c r="I12" s="53" t="s">
        <v>39</v>
      </c>
      <c r="J12" s="54" t="s">
        <v>38</v>
      </c>
      <c r="K12" s="55" t="s">
        <v>40</v>
      </c>
      <c r="L12" s="56" t="s">
        <v>39</v>
      </c>
      <c r="M12" s="56" t="s">
        <v>63</v>
      </c>
      <c r="N12" s="56" t="s">
        <v>15</v>
      </c>
      <c r="O12" s="57" t="s">
        <v>38</v>
      </c>
      <c r="P12" s="122" t="s">
        <v>84</v>
      </c>
      <c r="Q12" s="123" t="s">
        <v>7</v>
      </c>
      <c r="R12" s="124" t="s">
        <v>85</v>
      </c>
      <c r="S12" s="124" t="s">
        <v>86</v>
      </c>
    </row>
    <row r="13" spans="1:19" s="100" customFormat="1" ht="15.75" hidden="1" thickBot="1">
      <c r="A13" s="86" t="s">
        <v>93</v>
      </c>
      <c r="B13" s="60">
        <v>3462</v>
      </c>
      <c r="C13" s="60">
        <v>27.512</v>
      </c>
      <c r="D13" s="60"/>
      <c r="E13" s="60">
        <f>B13/C13</f>
        <v>125.83599883687118</v>
      </c>
      <c r="F13" s="60"/>
      <c r="G13" s="61">
        <v>26.583035817446564</v>
      </c>
      <c r="H13" s="59">
        <v>1119</v>
      </c>
      <c r="I13" s="60">
        <v>45.262613880161275</v>
      </c>
      <c r="J13" s="62">
        <f>I13/E13</f>
        <v>0.35969527240641164</v>
      </c>
      <c r="K13" s="59">
        <f t="shared" ref="K13:L16" si="2">B13+H13</f>
        <v>4581</v>
      </c>
      <c r="L13" s="60">
        <f t="shared" si="2"/>
        <v>72.774613880161269</v>
      </c>
      <c r="M13" s="60">
        <f>K13/L13</f>
        <v>62.947774721877352</v>
      </c>
      <c r="N13" s="60">
        <v>127544.24857142857</v>
      </c>
      <c r="O13" s="61">
        <f>N13/K13</f>
        <v>27.842010166214489</v>
      </c>
      <c r="P13" s="59">
        <v>290</v>
      </c>
      <c r="Q13" s="60">
        <v>431</v>
      </c>
      <c r="R13" s="125">
        <f>P13/L13</f>
        <v>3.9849060618520915</v>
      </c>
      <c r="S13" s="126">
        <v>0.11561158798283262</v>
      </c>
    </row>
    <row r="14" spans="1:19" s="100" customFormat="1" ht="15.75" hidden="1" thickBot="1">
      <c r="A14" s="87" t="s">
        <v>94</v>
      </c>
      <c r="B14" s="65">
        <v>3615</v>
      </c>
      <c r="C14" s="65">
        <v>88.128</v>
      </c>
      <c r="D14" s="65"/>
      <c r="E14" s="65">
        <f>B14/C14</f>
        <v>41.019880174291941</v>
      </c>
      <c r="F14" s="65"/>
      <c r="G14" s="66">
        <v>33.268603042876904</v>
      </c>
      <c r="H14" s="64">
        <v>1418</v>
      </c>
      <c r="I14" s="65">
        <v>37.982077714444593</v>
      </c>
      <c r="J14" s="67">
        <f>I14/E14</f>
        <v>0.92594316592491643</v>
      </c>
      <c r="K14" s="64">
        <f t="shared" si="2"/>
        <v>5033</v>
      </c>
      <c r="L14" s="65">
        <f t="shared" si="2"/>
        <v>126.1100777144446</v>
      </c>
      <c r="M14" s="65">
        <f>K14/L14</f>
        <v>39.909578133766558</v>
      </c>
      <c r="N14" s="65">
        <v>159830.17857142858</v>
      </c>
      <c r="O14" s="66">
        <f>N14/K14</f>
        <v>31.756443189236755</v>
      </c>
      <c r="P14" s="64"/>
      <c r="Q14" s="65"/>
      <c r="R14" s="67"/>
      <c r="S14" s="134"/>
    </row>
    <row r="15" spans="1:19" s="100" customFormat="1" ht="15.75" hidden="1" thickBot="1">
      <c r="A15" s="87" t="s">
        <v>95</v>
      </c>
      <c r="B15" s="65">
        <v>2239</v>
      </c>
      <c r="C15" s="65">
        <v>73.599999999999994</v>
      </c>
      <c r="D15" s="65"/>
      <c r="E15" s="65">
        <f>B15/C15</f>
        <v>30.421195652173914</v>
      </c>
      <c r="F15" s="65"/>
      <c r="G15" s="66">
        <v>49.991683787405094</v>
      </c>
      <c r="H15" s="64">
        <v>210</v>
      </c>
      <c r="I15" s="65">
        <v>37.50516771444461</v>
      </c>
      <c r="J15" s="67">
        <f>I15/E15</f>
        <v>1.2328630387597692</v>
      </c>
      <c r="K15" s="64">
        <f t="shared" si="2"/>
        <v>2449</v>
      </c>
      <c r="L15" s="65">
        <f t="shared" si="2"/>
        <v>111.1051677144446</v>
      </c>
      <c r="M15" s="65">
        <f>K15/L15</f>
        <v>22.042179048721326</v>
      </c>
      <c r="N15" s="65">
        <v>125207.55857142857</v>
      </c>
      <c r="O15" s="66">
        <f>N15/K15</f>
        <v>51.125993700052497</v>
      </c>
      <c r="P15" s="64"/>
      <c r="Q15" s="65"/>
      <c r="R15" s="67"/>
      <c r="S15" s="134"/>
    </row>
    <row r="16" spans="1:19" s="100" customFormat="1" ht="15.75" hidden="1" thickBot="1">
      <c r="A16" s="88" t="s">
        <v>96</v>
      </c>
      <c r="B16" s="70">
        <v>2964</v>
      </c>
      <c r="C16" s="70">
        <v>73.3</v>
      </c>
      <c r="D16" s="70"/>
      <c r="E16" s="70">
        <f>B16/C16</f>
        <v>40.436562073669855</v>
      </c>
      <c r="F16" s="70"/>
      <c r="G16" s="71">
        <v>23.401923076923079</v>
      </c>
      <c r="H16" s="69">
        <v>583</v>
      </c>
      <c r="I16" s="70">
        <v>90</v>
      </c>
      <c r="J16" s="72">
        <f>I16/E16</f>
        <v>2.225708502024291</v>
      </c>
      <c r="K16" s="69">
        <f t="shared" si="2"/>
        <v>3547</v>
      </c>
      <c r="L16" s="70">
        <f t="shared" si="2"/>
        <v>163.30000000000001</v>
      </c>
      <c r="M16" s="70">
        <f>K16/L16</f>
        <v>21.720759338640537</v>
      </c>
      <c r="N16" s="70">
        <v>85413.3</v>
      </c>
      <c r="O16" s="71">
        <f>N16/K16</f>
        <v>24.080434169720892</v>
      </c>
      <c r="P16" s="69"/>
      <c r="Q16" s="70"/>
      <c r="R16" s="72"/>
      <c r="S16" s="135"/>
    </row>
    <row r="17" spans="1:19" ht="15.75" hidden="1" thickBot="1"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</row>
    <row r="18" spans="1:19" s="100" customFormat="1" ht="15.75" hidden="1" thickBot="1">
      <c r="A18" s="75" t="s">
        <v>91</v>
      </c>
      <c r="B18" s="76">
        <f>AVERAGE(B13:B16)</f>
        <v>3070</v>
      </c>
      <c r="C18" s="77">
        <f t="shared" ref="C18:N18" si="3">AVERAGE(C13:C16)</f>
        <v>65.635000000000005</v>
      </c>
      <c r="D18" s="77"/>
      <c r="E18" s="77">
        <f t="shared" si="3"/>
        <v>59.42840918425172</v>
      </c>
      <c r="F18" s="77"/>
      <c r="G18" s="78">
        <f t="shared" si="3"/>
        <v>33.311311431162913</v>
      </c>
      <c r="H18" s="77">
        <f t="shared" si="3"/>
        <v>832.5</v>
      </c>
      <c r="I18" s="77">
        <f t="shared" si="3"/>
        <v>52.687464827262616</v>
      </c>
      <c r="J18" s="77">
        <f t="shared" si="3"/>
        <v>1.1860524947788471</v>
      </c>
      <c r="K18" s="77">
        <f t="shared" si="3"/>
        <v>3902.5</v>
      </c>
      <c r="L18" s="77">
        <f t="shared" si="3"/>
        <v>118.32246482726262</v>
      </c>
      <c r="M18" s="77">
        <f>K18/L18</f>
        <v>32.981902512740987</v>
      </c>
      <c r="N18" s="77">
        <f t="shared" si="3"/>
        <v>124498.82142857143</v>
      </c>
      <c r="O18" s="78">
        <f>N18/K18</f>
        <v>31.902324517250847</v>
      </c>
      <c r="P18" s="77">
        <f>AVERAGE(P13)</f>
        <v>290</v>
      </c>
      <c r="Q18" s="77">
        <f>AVERAGE(Q13)</f>
        <v>431</v>
      </c>
      <c r="R18" s="132">
        <f>P18/L18</f>
        <v>2.4509293347072099</v>
      </c>
      <c r="S18" s="133">
        <f>AVERAGE(S13)</f>
        <v>0.11561158798283262</v>
      </c>
    </row>
    <row r="19" spans="1:19" ht="15.75" hidden="1" thickBot="1"/>
    <row r="20" spans="1:19" ht="15.75" hidden="1" thickBot="1">
      <c r="B20" s="640" t="s">
        <v>31</v>
      </c>
      <c r="C20" s="641"/>
      <c r="D20" s="641"/>
      <c r="E20" s="641"/>
      <c r="F20" s="641"/>
      <c r="G20" s="642"/>
      <c r="H20" s="640" t="s">
        <v>8</v>
      </c>
      <c r="I20" s="641"/>
      <c r="J20" s="642"/>
      <c r="K20" s="640" t="s">
        <v>9</v>
      </c>
      <c r="L20" s="641"/>
      <c r="M20" s="641"/>
      <c r="N20" s="641"/>
      <c r="O20" s="642"/>
      <c r="P20" s="640" t="s">
        <v>82</v>
      </c>
      <c r="Q20" s="641"/>
      <c r="R20" s="641"/>
      <c r="S20" s="642"/>
    </row>
    <row r="21" spans="1:19" s="100" customFormat="1" ht="30" hidden="1" customHeight="1" thickBot="1">
      <c r="A21" s="48" t="s">
        <v>69</v>
      </c>
      <c r="B21" s="49" t="s">
        <v>33</v>
      </c>
      <c r="C21" s="50" t="s">
        <v>39</v>
      </c>
      <c r="D21" s="50" t="s">
        <v>62</v>
      </c>
      <c r="E21" s="50" t="s">
        <v>63</v>
      </c>
      <c r="F21" s="50" t="s">
        <v>37</v>
      </c>
      <c r="G21" s="51" t="s">
        <v>38</v>
      </c>
      <c r="H21" s="52" t="s">
        <v>33</v>
      </c>
      <c r="I21" s="53" t="s">
        <v>39</v>
      </c>
      <c r="J21" s="54" t="s">
        <v>38</v>
      </c>
      <c r="K21" s="55" t="s">
        <v>40</v>
      </c>
      <c r="L21" s="56" t="s">
        <v>34</v>
      </c>
      <c r="M21" s="56" t="s">
        <v>36</v>
      </c>
      <c r="N21" s="56" t="s">
        <v>15</v>
      </c>
      <c r="O21" s="57" t="s">
        <v>38</v>
      </c>
      <c r="P21" s="122" t="s">
        <v>84</v>
      </c>
      <c r="Q21" s="123" t="s">
        <v>7</v>
      </c>
      <c r="R21" s="124" t="s">
        <v>85</v>
      </c>
      <c r="S21" s="124" t="s">
        <v>86</v>
      </c>
    </row>
    <row r="22" spans="1:19" s="100" customFormat="1" hidden="1">
      <c r="A22" s="86" t="s">
        <v>97</v>
      </c>
      <c r="B22" s="60">
        <v>2287</v>
      </c>
      <c r="C22" s="60">
        <v>38.700000000000003</v>
      </c>
      <c r="D22" s="60"/>
      <c r="E22" s="60">
        <f>B22/C22</f>
        <v>59.095607235142111</v>
      </c>
      <c r="F22" s="60"/>
      <c r="G22" s="61">
        <v>18.008963707914297</v>
      </c>
      <c r="H22" s="59">
        <v>55</v>
      </c>
      <c r="I22" s="60">
        <v>0</v>
      </c>
      <c r="J22" s="62">
        <v>0</v>
      </c>
      <c r="K22" s="59">
        <f t="shared" ref="K22:L25" si="4">B22+H22</f>
        <v>2342</v>
      </c>
      <c r="L22" s="60">
        <f t="shared" si="4"/>
        <v>38.700000000000003</v>
      </c>
      <c r="M22" s="60">
        <f>K22/L22</f>
        <v>60.516795865633071</v>
      </c>
      <c r="N22" s="60">
        <v>42971.4</v>
      </c>
      <c r="O22" s="61">
        <f>N22/K22</f>
        <v>18.348163962425279</v>
      </c>
      <c r="P22" s="59">
        <v>290</v>
      </c>
      <c r="Q22" s="60">
        <v>431</v>
      </c>
      <c r="R22" s="125">
        <f>P22/L22</f>
        <v>7.4935400516795863</v>
      </c>
      <c r="S22" s="126">
        <v>0.11561158798283262</v>
      </c>
    </row>
    <row r="23" spans="1:19" s="100" customFormat="1" hidden="1">
      <c r="A23" s="87" t="s">
        <v>98</v>
      </c>
      <c r="B23" s="65">
        <v>3261</v>
      </c>
      <c r="C23" s="65">
        <v>53.6</v>
      </c>
      <c r="D23" s="65"/>
      <c r="E23" s="65">
        <f>B23/C23</f>
        <v>60.839552238805972</v>
      </c>
      <c r="F23" s="65"/>
      <c r="G23" s="66">
        <v>25.279423489727076</v>
      </c>
      <c r="H23" s="64">
        <v>242</v>
      </c>
      <c r="I23" s="65">
        <v>0</v>
      </c>
      <c r="J23" s="67">
        <v>0</v>
      </c>
      <c r="K23" s="64">
        <f t="shared" si="4"/>
        <v>3503</v>
      </c>
      <c r="L23" s="65">
        <f t="shared" si="4"/>
        <v>53.6</v>
      </c>
      <c r="M23" s="65">
        <f>K23/L23</f>
        <v>65.354477611940297</v>
      </c>
      <c r="N23" s="65">
        <v>84221.099999999991</v>
      </c>
      <c r="O23" s="66">
        <f>N23/K23</f>
        <v>24.042563516985439</v>
      </c>
      <c r="P23" s="64"/>
      <c r="Q23" s="65"/>
      <c r="R23" s="67"/>
      <c r="S23" s="134"/>
    </row>
    <row r="24" spans="1:19" s="100" customFormat="1" hidden="1">
      <c r="A24" s="87" t="s">
        <v>99</v>
      </c>
      <c r="B24" s="65">
        <v>3602</v>
      </c>
      <c r="C24" s="65">
        <v>58.408999999999999</v>
      </c>
      <c r="D24" s="65"/>
      <c r="E24" s="65">
        <f>B24/C24</f>
        <v>61.668578472495675</v>
      </c>
      <c r="F24" s="65"/>
      <c r="G24" s="66">
        <v>32.362115491393666</v>
      </c>
      <c r="H24" s="64">
        <v>649</v>
      </c>
      <c r="I24" s="65">
        <v>7.359</v>
      </c>
      <c r="J24" s="67">
        <v>29.599383667180277</v>
      </c>
      <c r="K24" s="64">
        <f t="shared" si="4"/>
        <v>4251</v>
      </c>
      <c r="L24" s="65">
        <f t="shared" si="4"/>
        <v>65.768000000000001</v>
      </c>
      <c r="M24" s="65">
        <f>K24/L24</f>
        <v>64.636297287434616</v>
      </c>
      <c r="N24" s="65">
        <v>137563.27548387097</v>
      </c>
      <c r="O24" s="66">
        <f>N24/K24</f>
        <v>32.360215357297335</v>
      </c>
      <c r="P24" s="64"/>
      <c r="Q24" s="65"/>
      <c r="R24" s="67"/>
      <c r="S24" s="134"/>
    </row>
    <row r="25" spans="1:19" s="100" customFormat="1" ht="15.75" hidden="1" thickBot="1">
      <c r="A25" s="88" t="s">
        <v>100</v>
      </c>
      <c r="B25" s="70">
        <v>2986</v>
      </c>
      <c r="C25" s="70">
        <v>58.43</v>
      </c>
      <c r="D25" s="70"/>
      <c r="E25" s="70">
        <f>B25/C25</f>
        <v>51.103884990587026</v>
      </c>
      <c r="F25" s="70"/>
      <c r="G25" s="71">
        <v>40.624430676490292</v>
      </c>
      <c r="H25" s="69">
        <v>748</v>
      </c>
      <c r="I25" s="70">
        <v>8.0350000000000001</v>
      </c>
      <c r="J25" s="72">
        <v>51.671122994652407</v>
      </c>
      <c r="K25" s="69">
        <f t="shared" si="4"/>
        <v>3734</v>
      </c>
      <c r="L25" s="70">
        <f t="shared" si="4"/>
        <v>66.465000000000003</v>
      </c>
      <c r="M25" s="70">
        <f>K25/L25</f>
        <v>56.179944331603096</v>
      </c>
      <c r="N25" s="70">
        <v>161739.48548387096</v>
      </c>
      <c r="O25" s="71">
        <f>N25/K25</f>
        <v>43.315341586467852</v>
      </c>
      <c r="P25" s="69"/>
      <c r="Q25" s="70"/>
      <c r="R25" s="72"/>
      <c r="S25" s="135"/>
    </row>
    <row r="26" spans="1:19" ht="15.75" hidden="1" thickBot="1"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</row>
    <row r="27" spans="1:19" s="100" customFormat="1" ht="15.75" hidden="1" thickBot="1">
      <c r="A27" s="75" t="s">
        <v>91</v>
      </c>
      <c r="B27" s="76">
        <f>AVERAGE(B22:B25)</f>
        <v>3034</v>
      </c>
      <c r="C27" s="77">
        <f t="shared" ref="C27:N27" si="5">AVERAGE(C22:C25)</f>
        <v>52.284750000000003</v>
      </c>
      <c r="D27" s="77"/>
      <c r="E27" s="77">
        <f t="shared" si="5"/>
        <v>58.176905734257701</v>
      </c>
      <c r="F27" s="77"/>
      <c r="G27" s="78">
        <f t="shared" si="5"/>
        <v>29.068733341381332</v>
      </c>
      <c r="H27" s="77">
        <f t="shared" si="5"/>
        <v>423.5</v>
      </c>
      <c r="I27" s="77">
        <f t="shared" si="5"/>
        <v>3.8485</v>
      </c>
      <c r="J27" s="77">
        <f t="shared" si="5"/>
        <v>20.317626665458171</v>
      </c>
      <c r="K27" s="77">
        <f t="shared" si="5"/>
        <v>3457.5</v>
      </c>
      <c r="L27" s="77">
        <f t="shared" si="5"/>
        <v>56.133250000000004</v>
      </c>
      <c r="M27" s="77">
        <f>K27/L27</f>
        <v>61.594509493036654</v>
      </c>
      <c r="N27" s="77">
        <f t="shared" si="5"/>
        <v>106623.81524193549</v>
      </c>
      <c r="O27" s="78">
        <f>N27/K27</f>
        <v>30.838413663611131</v>
      </c>
      <c r="P27" s="77">
        <f>AVERAGE(P22)</f>
        <v>290</v>
      </c>
      <c r="Q27" s="77">
        <f>AVERAGE(Q22)</f>
        <v>431</v>
      </c>
      <c r="R27" s="132">
        <f>P27/L27</f>
        <v>5.1662784535012669</v>
      </c>
      <c r="S27" s="133">
        <f>AVERAGE(S22)</f>
        <v>0.11561158798283262</v>
      </c>
    </row>
    <row r="28" spans="1:19" ht="15.75" thickBot="1"/>
    <row r="29" spans="1:19" ht="15.75" thickBot="1">
      <c r="B29" s="640" t="s">
        <v>31</v>
      </c>
      <c r="C29" s="641"/>
      <c r="D29" s="641"/>
      <c r="E29" s="641"/>
      <c r="F29" s="641"/>
      <c r="G29" s="642"/>
      <c r="H29" s="640" t="s">
        <v>8</v>
      </c>
      <c r="I29" s="641"/>
      <c r="J29" s="642"/>
      <c r="K29" s="640" t="s">
        <v>9</v>
      </c>
      <c r="L29" s="641"/>
      <c r="M29" s="641"/>
      <c r="N29" s="641"/>
      <c r="O29" s="642"/>
      <c r="P29" s="640" t="s">
        <v>82</v>
      </c>
      <c r="Q29" s="641"/>
      <c r="R29" s="641"/>
      <c r="S29" s="642"/>
    </row>
    <row r="30" spans="1:19" s="100" customFormat="1" ht="25.5" customHeight="1" thickBot="1">
      <c r="A30" s="48" t="s">
        <v>74</v>
      </c>
      <c r="B30" s="49" t="s">
        <v>33</v>
      </c>
      <c r="C30" s="50" t="s">
        <v>34</v>
      </c>
      <c r="D30" s="50" t="s">
        <v>35</v>
      </c>
      <c r="E30" s="50" t="s">
        <v>36</v>
      </c>
      <c r="F30" s="50" t="s">
        <v>37</v>
      </c>
      <c r="G30" s="51" t="s">
        <v>38</v>
      </c>
      <c r="H30" s="52" t="s">
        <v>33</v>
      </c>
      <c r="I30" s="53" t="s">
        <v>39</v>
      </c>
      <c r="J30" s="54" t="s">
        <v>38</v>
      </c>
      <c r="K30" s="55" t="s">
        <v>40</v>
      </c>
      <c r="L30" s="56" t="s">
        <v>34</v>
      </c>
      <c r="M30" s="56" t="s">
        <v>36</v>
      </c>
      <c r="N30" s="56" t="s">
        <v>15</v>
      </c>
      <c r="O30" s="57" t="s">
        <v>38</v>
      </c>
      <c r="P30" s="122" t="s">
        <v>84</v>
      </c>
      <c r="Q30" s="123" t="s">
        <v>7</v>
      </c>
      <c r="R30" s="124" t="s">
        <v>85</v>
      </c>
      <c r="S30" s="124" t="s">
        <v>86</v>
      </c>
    </row>
    <row r="31" spans="1:19" s="100" customFormat="1">
      <c r="A31" s="86" t="s">
        <v>101</v>
      </c>
      <c r="B31" s="60">
        <v>2818</v>
      </c>
      <c r="C31" s="60">
        <v>57.264000000000003</v>
      </c>
      <c r="D31" s="60">
        <v>85.891999999999996</v>
      </c>
      <c r="E31" s="60">
        <v>62.433980096736533</v>
      </c>
      <c r="F31" s="60">
        <v>32.808643412657759</v>
      </c>
      <c r="G31" s="61">
        <v>33.550273243435058</v>
      </c>
      <c r="H31" s="59">
        <v>477</v>
      </c>
      <c r="I31" s="60">
        <v>4.9160000000000004</v>
      </c>
      <c r="J31" s="62">
        <v>34.821802935010481</v>
      </c>
      <c r="K31" s="59">
        <f t="shared" ref="K31:L34" si="6">B31+H31</f>
        <v>3295</v>
      </c>
      <c r="L31" s="60">
        <f t="shared" si="6"/>
        <v>62.180000000000007</v>
      </c>
      <c r="M31" s="60">
        <f>K31/L31</f>
        <v>52.991315535541972</v>
      </c>
      <c r="N31" s="60">
        <v>113062.70448275862</v>
      </c>
      <c r="O31" s="61">
        <f>N31/K31</f>
        <v>34.313415624509446</v>
      </c>
      <c r="P31" s="59">
        <v>290</v>
      </c>
      <c r="Q31" s="60">
        <v>431</v>
      </c>
      <c r="R31" s="125">
        <f>P31/L31</f>
        <v>4.6638790607912508</v>
      </c>
      <c r="S31" s="126">
        <v>0.11561158798283262</v>
      </c>
    </row>
    <row r="32" spans="1:19" s="100" customFormat="1">
      <c r="A32" s="87" t="s">
        <v>102</v>
      </c>
      <c r="B32" s="65">
        <v>2757</v>
      </c>
      <c r="C32" s="65">
        <v>59.866999999999997</v>
      </c>
      <c r="D32" s="65">
        <v>82.507999999999996</v>
      </c>
      <c r="E32" s="65">
        <v>46.052082115355709</v>
      </c>
      <c r="F32" s="65">
        <v>33.414941581422411</v>
      </c>
      <c r="G32" s="66">
        <v>39.776499818643451</v>
      </c>
      <c r="H32" s="64">
        <v>411</v>
      </c>
      <c r="I32" s="65">
        <v>4.1289999999999996</v>
      </c>
      <c r="J32" s="67">
        <v>33.982968369829685</v>
      </c>
      <c r="K32" s="64">
        <f t="shared" si="6"/>
        <v>3168</v>
      </c>
      <c r="L32" s="65">
        <f t="shared" si="6"/>
        <v>63.995999999999995</v>
      </c>
      <c r="M32" s="65">
        <f>K32/L32</f>
        <v>49.503093943371468</v>
      </c>
      <c r="N32" s="65">
        <v>125538.84448275862</v>
      </c>
      <c r="O32" s="66">
        <f>N32/K32</f>
        <v>39.627160505921282</v>
      </c>
      <c r="P32" s="64"/>
      <c r="Q32" s="65"/>
      <c r="R32" s="67"/>
      <c r="S32" s="134"/>
    </row>
    <row r="33" spans="1:19" s="100" customFormat="1">
      <c r="A33" s="87" t="s">
        <v>103</v>
      </c>
      <c r="B33" s="65">
        <v>2412</v>
      </c>
      <c r="C33" s="65">
        <v>50.692</v>
      </c>
      <c r="D33" s="65">
        <v>68.903999999999996</v>
      </c>
      <c r="E33" s="65">
        <v>47.581472421683898</v>
      </c>
      <c r="F33" s="65">
        <v>35.005224660397076</v>
      </c>
      <c r="G33" s="66">
        <v>34.9637271973466</v>
      </c>
      <c r="H33" s="64">
        <v>0</v>
      </c>
      <c r="I33" s="65">
        <v>0</v>
      </c>
      <c r="J33" s="67">
        <v>0</v>
      </c>
      <c r="K33" s="64">
        <f t="shared" si="6"/>
        <v>2412</v>
      </c>
      <c r="L33" s="65">
        <f t="shared" si="6"/>
        <v>50.692</v>
      </c>
      <c r="M33" s="65">
        <f>K33/L33</f>
        <v>47.581472421683898</v>
      </c>
      <c r="N33" s="65">
        <v>86240.544482758618</v>
      </c>
      <c r="O33" s="66">
        <f>N33/K33</f>
        <v>35.75478626980042</v>
      </c>
      <c r="P33" s="64"/>
      <c r="Q33" s="65"/>
      <c r="R33" s="67"/>
      <c r="S33" s="134"/>
    </row>
    <row r="34" spans="1:19" s="100" customFormat="1" ht="15.75" thickBot="1">
      <c r="A34" s="88" t="s">
        <v>104</v>
      </c>
      <c r="B34" s="70">
        <v>2683</v>
      </c>
      <c r="C34" s="70">
        <v>49.542000000000002</v>
      </c>
      <c r="D34" s="70">
        <v>61.923999999999999</v>
      </c>
      <c r="E34" s="70">
        <v>59.571160791843823</v>
      </c>
      <c r="F34" s="70">
        <v>43.327304437697826</v>
      </c>
      <c r="G34" s="71">
        <v>34.602812739831158</v>
      </c>
      <c r="H34" s="69">
        <v>755</v>
      </c>
      <c r="I34" s="70">
        <v>7.09</v>
      </c>
      <c r="J34" s="72">
        <v>41.630463576158938</v>
      </c>
      <c r="K34" s="69">
        <f t="shared" si="6"/>
        <v>3438</v>
      </c>
      <c r="L34" s="70">
        <f t="shared" si="6"/>
        <v>56.632000000000005</v>
      </c>
      <c r="M34" s="70">
        <f>K34/L34</f>
        <v>60.707727080096056</v>
      </c>
      <c r="N34" s="70">
        <v>113338.78448275862</v>
      </c>
      <c r="O34" s="71">
        <f>N34/K34</f>
        <v>32.966487633146777</v>
      </c>
      <c r="P34" s="69"/>
      <c r="Q34" s="70"/>
      <c r="R34" s="72"/>
      <c r="S34" s="135"/>
    </row>
    <row r="35" spans="1:19" ht="15.75" thickBot="1"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</row>
    <row r="36" spans="1:19" s="100" customFormat="1" ht="15.75" thickBot="1">
      <c r="A36" s="75" t="s">
        <v>91</v>
      </c>
      <c r="B36" s="76">
        <f>AVERAGE(B31:B34)</f>
        <v>2667.5</v>
      </c>
      <c r="C36" s="77">
        <f t="shared" ref="C36:L36" si="7">AVERAGE(C31:C34)</f>
        <v>54.341250000000002</v>
      </c>
      <c r="D36" s="77">
        <f t="shared" si="7"/>
        <v>74.806999999999988</v>
      </c>
      <c r="E36" s="77">
        <f t="shared" si="7"/>
        <v>53.909673856404986</v>
      </c>
      <c r="F36" s="77">
        <f t="shared" si="7"/>
        <v>36.13902852304377</v>
      </c>
      <c r="G36" s="78">
        <f t="shared" si="7"/>
        <v>35.723328249814067</v>
      </c>
      <c r="H36" s="77">
        <f t="shared" si="7"/>
        <v>410.75</v>
      </c>
      <c r="I36" s="77">
        <f t="shared" si="7"/>
        <v>4.0337499999999995</v>
      </c>
      <c r="J36" s="77">
        <f t="shared" si="7"/>
        <v>27.608808720249776</v>
      </c>
      <c r="K36" s="77">
        <f t="shared" si="7"/>
        <v>3078.25</v>
      </c>
      <c r="L36" s="77">
        <f t="shared" si="7"/>
        <v>58.375</v>
      </c>
      <c r="M36" s="77">
        <f>K36/L36</f>
        <v>52.732334047109205</v>
      </c>
      <c r="N36" s="77">
        <f>AVERAGE(N31:N34)</f>
        <v>109545.21948275862</v>
      </c>
      <c r="O36" s="78">
        <f>N36/K36</f>
        <v>35.586849503048363</v>
      </c>
      <c r="P36" s="77">
        <f>AVERAGE(P31)</f>
        <v>290</v>
      </c>
      <c r="Q36" s="77">
        <f>AVERAGE(Q31)</f>
        <v>431</v>
      </c>
      <c r="R36" s="132">
        <f>P36/L36</f>
        <v>4.9678800856531051</v>
      </c>
      <c r="S36" s="133">
        <f>AVERAGE(S31)</f>
        <v>0.11561158798283262</v>
      </c>
    </row>
    <row r="37" spans="1:19" ht="15.75" thickBot="1"/>
    <row r="38" spans="1:19" ht="15.75" thickBot="1">
      <c r="B38" s="640" t="s">
        <v>31</v>
      </c>
      <c r="C38" s="641"/>
      <c r="D38" s="641"/>
      <c r="E38" s="641"/>
      <c r="F38" s="641"/>
      <c r="G38" s="642"/>
      <c r="H38" s="640" t="s">
        <v>8</v>
      </c>
      <c r="I38" s="641"/>
      <c r="J38" s="642"/>
      <c r="K38" s="640" t="s">
        <v>9</v>
      </c>
      <c r="L38" s="641"/>
      <c r="M38" s="641"/>
      <c r="N38" s="641"/>
      <c r="O38" s="642"/>
    </row>
    <row r="39" spans="1:19" ht="26.25" thickBot="1">
      <c r="A39" s="48" t="s">
        <v>105</v>
      </c>
      <c r="B39" s="49" t="s">
        <v>33</v>
      </c>
      <c r="C39" s="50" t="s">
        <v>34</v>
      </c>
      <c r="D39" s="50" t="s">
        <v>35</v>
      </c>
      <c r="E39" s="50" t="s">
        <v>36</v>
      </c>
      <c r="F39" s="50" t="s">
        <v>37</v>
      </c>
      <c r="G39" s="51" t="s">
        <v>38</v>
      </c>
      <c r="H39" s="52" t="s">
        <v>33</v>
      </c>
      <c r="I39" s="53" t="s">
        <v>39</v>
      </c>
      <c r="J39" s="54" t="s">
        <v>38</v>
      </c>
      <c r="K39" s="55" t="s">
        <v>40</v>
      </c>
      <c r="L39" s="56" t="s">
        <v>34</v>
      </c>
      <c r="M39" s="56" t="s">
        <v>36</v>
      </c>
      <c r="N39" s="56" t="s">
        <v>15</v>
      </c>
      <c r="O39" s="57" t="s">
        <v>38</v>
      </c>
    </row>
    <row r="40" spans="1:19">
      <c r="A40" s="86" t="s">
        <v>93</v>
      </c>
      <c r="B40" s="60">
        <v>2931</v>
      </c>
      <c r="C40" s="60">
        <v>86.867999999999995</v>
      </c>
      <c r="D40" s="60">
        <v>108.587</v>
      </c>
      <c r="E40" s="60">
        <v>33.740848183450758</v>
      </c>
      <c r="F40" s="60">
        <v>26.992181384511959</v>
      </c>
      <c r="G40" s="61">
        <v>52.692596383486865</v>
      </c>
      <c r="H40" s="59">
        <v>1011</v>
      </c>
      <c r="I40" s="60">
        <v>9.8789999999999996</v>
      </c>
      <c r="J40" s="62">
        <v>45.42235410484669</v>
      </c>
      <c r="K40" s="59">
        <f t="shared" ref="K40:L44" si="8">B40+H40</f>
        <v>3942</v>
      </c>
      <c r="L40" s="60">
        <f t="shared" si="8"/>
        <v>96.747</v>
      </c>
      <c r="M40" s="79">
        <f>K40/L40</f>
        <v>40.745449471301434</v>
      </c>
      <c r="N40" s="60">
        <v>200364</v>
      </c>
      <c r="O40" s="61">
        <f>N40/K40</f>
        <v>50.828006088280063</v>
      </c>
    </row>
    <row r="41" spans="1:19">
      <c r="A41" s="87" t="s">
        <v>106</v>
      </c>
      <c r="B41" s="65">
        <v>2782</v>
      </c>
      <c r="C41" s="65">
        <v>39.692</v>
      </c>
      <c r="D41" s="65">
        <v>49.616</v>
      </c>
      <c r="E41" s="65">
        <v>70.08969061775673</v>
      </c>
      <c r="F41" s="65">
        <v>56.070622379877456</v>
      </c>
      <c r="G41" s="66">
        <v>24.380316319194822</v>
      </c>
      <c r="H41" s="64">
        <v>838</v>
      </c>
      <c r="I41" s="65">
        <v>4.8120000000000003</v>
      </c>
      <c r="J41" s="67">
        <v>32.184964200477324</v>
      </c>
      <c r="K41" s="64">
        <f t="shared" si="8"/>
        <v>3620</v>
      </c>
      <c r="L41" s="82">
        <f t="shared" si="8"/>
        <v>44.503999999999998</v>
      </c>
      <c r="M41" s="83">
        <f>K41/L41</f>
        <v>81.341003055905091</v>
      </c>
      <c r="N41" s="82">
        <v>94797.04</v>
      </c>
      <c r="O41" s="84">
        <f>N41/K41</f>
        <v>26.18702762430939</v>
      </c>
    </row>
    <row r="42" spans="1:19">
      <c r="A42" s="87" t="s">
        <v>94</v>
      </c>
      <c r="B42" s="65">
        <v>2416</v>
      </c>
      <c r="C42" s="65">
        <v>52.433</v>
      </c>
      <c r="D42" s="65">
        <v>65.55</v>
      </c>
      <c r="E42" s="65">
        <v>46.077851734594624</v>
      </c>
      <c r="F42" s="65">
        <v>36.857360793287569</v>
      </c>
      <c r="G42" s="66">
        <v>32.356204470198676</v>
      </c>
      <c r="H42" s="64">
        <v>337</v>
      </c>
      <c r="I42" s="65">
        <v>2.06</v>
      </c>
      <c r="J42" s="67">
        <v>47.655786350148368</v>
      </c>
      <c r="K42" s="81">
        <f t="shared" si="8"/>
        <v>2753</v>
      </c>
      <c r="L42" s="82">
        <f t="shared" si="8"/>
        <v>54.493000000000002</v>
      </c>
      <c r="M42" s="83">
        <f>K42/L42</f>
        <v>50.52025030737893</v>
      </c>
      <c r="N42" s="82">
        <v>94232.59</v>
      </c>
      <c r="O42" s="84">
        <f>N42/K42</f>
        <v>34.229055575735558</v>
      </c>
    </row>
    <row r="43" spans="1:19">
      <c r="A43" s="87" t="s">
        <v>95</v>
      </c>
      <c r="B43" s="65">
        <v>2525</v>
      </c>
      <c r="C43" s="65">
        <v>89.3</v>
      </c>
      <c r="D43" s="65">
        <v>111</v>
      </c>
      <c r="E43" s="65">
        <v>28.275475923852184</v>
      </c>
      <c r="F43" s="65">
        <v>22.747747747747749</v>
      </c>
      <c r="G43" s="66">
        <v>58.093635643564355</v>
      </c>
      <c r="H43" s="64">
        <v>70</v>
      </c>
      <c r="I43" s="65">
        <v>0</v>
      </c>
      <c r="J43" s="67">
        <v>0</v>
      </c>
      <c r="K43" s="81">
        <f t="shared" si="8"/>
        <v>2595</v>
      </c>
      <c r="L43" s="82">
        <f t="shared" si="8"/>
        <v>89.3</v>
      </c>
      <c r="M43" s="83">
        <f>K43/L43</f>
        <v>29.059350503919372</v>
      </c>
      <c r="N43" s="82">
        <v>146686.43</v>
      </c>
      <c r="O43" s="84">
        <f>N43/K43</f>
        <v>56.526562620423888</v>
      </c>
    </row>
    <row r="44" spans="1:19" ht="15.75" thickBot="1">
      <c r="A44" s="88" t="s">
        <v>96</v>
      </c>
      <c r="B44" s="70">
        <v>2564</v>
      </c>
      <c r="C44" s="70">
        <v>79.5</v>
      </c>
      <c r="D44" s="70">
        <v>99.4</v>
      </c>
      <c r="E44" s="70">
        <v>32.251572327044023</v>
      </c>
      <c r="F44" s="70">
        <v>25.794768611670019</v>
      </c>
      <c r="G44" s="71">
        <v>52.765245709828392</v>
      </c>
      <c r="H44" s="69">
        <v>433</v>
      </c>
      <c r="I44" s="70">
        <v>3.7</v>
      </c>
      <c r="J44" s="72">
        <v>45.94919168591224</v>
      </c>
      <c r="K44" s="119">
        <f t="shared" si="8"/>
        <v>2997</v>
      </c>
      <c r="L44" s="120">
        <f t="shared" si="8"/>
        <v>83.2</v>
      </c>
      <c r="M44" s="136">
        <f>K44/L44</f>
        <v>36.021634615384613</v>
      </c>
      <c r="N44" s="120">
        <v>155186.09</v>
      </c>
      <c r="O44" s="121">
        <f>N44/K44</f>
        <v>51.780477143810479</v>
      </c>
    </row>
    <row r="45" spans="1:19" ht="15.75" thickBot="1"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</row>
    <row r="46" spans="1:19" ht="15.75" thickBot="1">
      <c r="A46" s="75" t="s">
        <v>91</v>
      </c>
      <c r="B46" s="76">
        <f>+AVERAGE(B40,B41,B42,B44)</f>
        <v>2673.25</v>
      </c>
      <c r="C46" s="77">
        <f t="shared" ref="C46:K46" si="9">+AVERAGE(C40,C41,C42,C44)</f>
        <v>64.623249999999999</v>
      </c>
      <c r="D46" s="77">
        <f t="shared" si="9"/>
        <v>80.788250000000005</v>
      </c>
      <c r="E46" s="77">
        <f t="shared" si="9"/>
        <v>45.539990715711532</v>
      </c>
      <c r="F46" s="77">
        <f t="shared" si="9"/>
        <v>36.428733292336752</v>
      </c>
      <c r="G46" s="78">
        <f t="shared" si="9"/>
        <v>40.54859072067719</v>
      </c>
      <c r="H46" s="77">
        <f t="shared" si="9"/>
        <v>654.75</v>
      </c>
      <c r="I46" s="77">
        <f t="shared" si="9"/>
        <v>5.1127499999999992</v>
      </c>
      <c r="J46" s="77">
        <f t="shared" si="9"/>
        <v>42.803074085346154</v>
      </c>
      <c r="K46" s="77">
        <f t="shared" si="9"/>
        <v>3328</v>
      </c>
      <c r="L46" s="77">
        <f>+AVERAGE(L40,L41,L42,L44)</f>
        <v>69.736000000000004</v>
      </c>
      <c r="M46" s="85">
        <f>K46/L46</f>
        <v>47.72284042675232</v>
      </c>
      <c r="N46" s="77">
        <f>+AVERAGE(N40,N41,N42,N44)</f>
        <v>136144.93</v>
      </c>
      <c r="O46" s="78">
        <f>N46/K46</f>
        <v>40.908933293269229</v>
      </c>
    </row>
    <row r="47" spans="1:19" ht="15.75" thickBot="1"/>
    <row r="48" spans="1:19" ht="15.75" thickBot="1">
      <c r="B48" s="640" t="s">
        <v>31</v>
      </c>
      <c r="C48" s="641"/>
      <c r="D48" s="641"/>
      <c r="E48" s="641"/>
      <c r="F48" s="641"/>
      <c r="G48" s="642"/>
      <c r="H48" s="640" t="s">
        <v>8</v>
      </c>
      <c r="I48" s="641"/>
      <c r="J48" s="642"/>
      <c r="K48" s="640" t="s">
        <v>9</v>
      </c>
      <c r="L48" s="641"/>
      <c r="M48" s="641"/>
      <c r="N48" s="641"/>
      <c r="O48" s="642"/>
    </row>
    <row r="49" spans="1:15" ht="26.25" thickBot="1">
      <c r="A49" s="48" t="s">
        <v>52</v>
      </c>
      <c r="B49" s="49" t="s">
        <v>33</v>
      </c>
      <c r="C49" s="50" t="s">
        <v>34</v>
      </c>
      <c r="D49" s="50" t="s">
        <v>35</v>
      </c>
      <c r="E49" s="50" t="s">
        <v>36</v>
      </c>
      <c r="F49" s="50" t="s">
        <v>37</v>
      </c>
      <c r="G49" s="51" t="s">
        <v>38</v>
      </c>
      <c r="H49" s="52" t="s">
        <v>33</v>
      </c>
      <c r="I49" s="53" t="s">
        <v>39</v>
      </c>
      <c r="J49" s="54" t="s">
        <v>38</v>
      </c>
      <c r="K49" s="55" t="s">
        <v>40</v>
      </c>
      <c r="L49" s="56" t="s">
        <v>34</v>
      </c>
      <c r="M49" s="56" t="s">
        <v>36</v>
      </c>
      <c r="N49" s="56" t="s">
        <v>15</v>
      </c>
      <c r="O49" s="57" t="s">
        <v>38</v>
      </c>
    </row>
    <row r="50" spans="1:15">
      <c r="A50" s="86" t="s">
        <v>97</v>
      </c>
      <c r="B50" s="60">
        <v>2465</v>
      </c>
      <c r="C50" s="60">
        <v>52.5</v>
      </c>
      <c r="D50" s="60">
        <v>65.599999999999994</v>
      </c>
      <c r="E50" s="60">
        <v>46.952380952380949</v>
      </c>
      <c r="F50" s="60">
        <v>37.576219512195124</v>
      </c>
      <c r="G50" s="61">
        <v>43.201683569979714</v>
      </c>
      <c r="H50" s="59">
        <v>519</v>
      </c>
      <c r="I50" s="60">
        <v>8.1</v>
      </c>
      <c r="J50" s="62">
        <v>51.9</v>
      </c>
      <c r="K50" s="59">
        <f t="shared" ref="K50:L53" si="10">B50+H50</f>
        <v>2984</v>
      </c>
      <c r="L50" s="60">
        <f t="shared" si="10"/>
        <v>60.6</v>
      </c>
      <c r="M50" s="79">
        <f>K50/L50</f>
        <v>49.240924092409237</v>
      </c>
      <c r="N50" s="60">
        <v>135352.15</v>
      </c>
      <c r="O50" s="61">
        <f>N50/K50</f>
        <v>45.359299597855227</v>
      </c>
    </row>
    <row r="51" spans="1:15">
      <c r="A51" s="87" t="s">
        <v>98</v>
      </c>
      <c r="B51" s="65">
        <v>2215</v>
      </c>
      <c r="C51" s="65">
        <v>62.067</v>
      </c>
      <c r="D51" s="65">
        <v>85.927999999999997</v>
      </c>
      <c r="E51" s="65">
        <v>35.687241207082671</v>
      </c>
      <c r="F51" s="65">
        <v>25.777395028395865</v>
      </c>
      <c r="G51" s="66">
        <v>47.684803611738147</v>
      </c>
      <c r="H51" s="64">
        <v>355</v>
      </c>
      <c r="I51" s="65">
        <v>4.7030000000000003</v>
      </c>
      <c r="J51" s="67">
        <v>29.044</v>
      </c>
      <c r="K51" s="81">
        <f t="shared" si="10"/>
        <v>2570</v>
      </c>
      <c r="L51" s="82">
        <f t="shared" si="10"/>
        <v>66.77</v>
      </c>
      <c r="M51" s="83">
        <f>K51/L51</f>
        <v>38.490339973041785</v>
      </c>
      <c r="N51" s="82">
        <v>132731.84</v>
      </c>
      <c r="O51" s="84">
        <f>N51/K51</f>
        <v>51.646630350194549</v>
      </c>
    </row>
    <row r="52" spans="1:15">
      <c r="A52" s="87" t="s">
        <v>99</v>
      </c>
      <c r="B52" s="65">
        <v>2318</v>
      </c>
      <c r="C52" s="65">
        <v>49.726999999999997</v>
      </c>
      <c r="D52" s="65">
        <v>74.593999999999994</v>
      </c>
      <c r="E52" s="65">
        <v>46.614515253282924</v>
      </c>
      <c r="F52" s="65">
        <v>31.074885379521145</v>
      </c>
      <c r="G52" s="66">
        <v>38.575504745470234</v>
      </c>
      <c r="H52" s="64">
        <v>444</v>
      </c>
      <c r="I52" s="65">
        <v>8.2539999999999996</v>
      </c>
      <c r="J52" s="67">
        <v>53.356999999999999</v>
      </c>
      <c r="K52" s="81">
        <f t="shared" si="10"/>
        <v>2762</v>
      </c>
      <c r="L52" s="82">
        <f t="shared" si="10"/>
        <v>57.980999999999995</v>
      </c>
      <c r="M52" s="83">
        <f>K52/L52</f>
        <v>47.636294648246846</v>
      </c>
      <c r="N52" s="82">
        <v>119851.02</v>
      </c>
      <c r="O52" s="84">
        <f>N52/K52</f>
        <v>43.392838522809562</v>
      </c>
    </row>
    <row r="53" spans="1:15" ht="15.75" thickBot="1">
      <c r="A53" s="88" t="s">
        <v>100</v>
      </c>
      <c r="B53" s="70">
        <v>1902</v>
      </c>
      <c r="C53" s="70">
        <v>31.302</v>
      </c>
      <c r="D53" s="70">
        <v>46.957000000000001</v>
      </c>
      <c r="E53" s="70">
        <v>60.762890550124595</v>
      </c>
      <c r="F53" s="70">
        <v>40.505143003173117</v>
      </c>
      <c r="G53" s="71">
        <v>31.964426919032597</v>
      </c>
      <c r="H53" s="69">
        <v>468</v>
      </c>
      <c r="I53" s="70">
        <v>6.5670000000000002</v>
      </c>
      <c r="J53" s="72">
        <v>43.856999999999999</v>
      </c>
      <c r="K53" s="119">
        <f t="shared" si="10"/>
        <v>2370</v>
      </c>
      <c r="L53" s="120">
        <f t="shared" si="10"/>
        <v>37.869</v>
      </c>
      <c r="M53" s="136">
        <f>K53/L53</f>
        <v>62.584171749980193</v>
      </c>
      <c r="N53" s="120">
        <v>76856.34</v>
      </c>
      <c r="O53" s="121">
        <f>N53/K53</f>
        <v>32.428835443037975</v>
      </c>
    </row>
    <row r="54" spans="1:15" ht="15.75" thickBot="1"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</row>
    <row r="55" spans="1:15" ht="15.75" thickBot="1">
      <c r="A55" s="75" t="s">
        <v>91</v>
      </c>
      <c r="B55" s="76">
        <f>AVERAGE(B50:B53)</f>
        <v>2225</v>
      </c>
      <c r="C55" s="77">
        <f t="shared" ref="C55:O55" si="11">AVERAGE(C50:C53)</f>
        <v>48.899000000000001</v>
      </c>
      <c r="D55" s="77">
        <f t="shared" si="11"/>
        <v>68.269750000000002</v>
      </c>
      <c r="E55" s="77">
        <f t="shared" si="11"/>
        <v>47.504256990717778</v>
      </c>
      <c r="F55" s="77">
        <f t="shared" si="11"/>
        <v>33.733410730821312</v>
      </c>
      <c r="G55" s="78">
        <f t="shared" si="11"/>
        <v>40.356604711555171</v>
      </c>
      <c r="H55" s="77">
        <f t="shared" si="11"/>
        <v>446.5</v>
      </c>
      <c r="I55" s="77">
        <f t="shared" si="11"/>
        <v>6.9060000000000006</v>
      </c>
      <c r="J55" s="77">
        <f t="shared" si="11"/>
        <v>44.539499999999997</v>
      </c>
      <c r="K55" s="77">
        <f t="shared" si="11"/>
        <v>2671.5</v>
      </c>
      <c r="L55" s="77">
        <f t="shared" si="11"/>
        <v>55.805</v>
      </c>
      <c r="M55" s="85">
        <f t="shared" si="11"/>
        <v>49.487932615919512</v>
      </c>
      <c r="N55" s="77">
        <f t="shared" si="11"/>
        <v>116197.83749999999</v>
      </c>
      <c r="O55" s="78">
        <f t="shared" si="11"/>
        <v>43.20690097847433</v>
      </c>
    </row>
    <row r="56" spans="1:15" ht="15.75" thickBot="1"/>
    <row r="57" spans="1:15" ht="15.75" thickBot="1">
      <c r="B57" s="640" t="s">
        <v>31</v>
      </c>
      <c r="C57" s="641"/>
      <c r="D57" s="641"/>
      <c r="E57" s="641"/>
      <c r="F57" s="641"/>
      <c r="G57" s="642"/>
      <c r="H57" s="640" t="s">
        <v>8</v>
      </c>
      <c r="I57" s="641"/>
      <c r="J57" s="642"/>
      <c r="K57" s="640" t="s">
        <v>9</v>
      </c>
      <c r="L57" s="641"/>
      <c r="M57" s="641"/>
      <c r="N57" s="641"/>
      <c r="O57" s="642"/>
    </row>
    <row r="58" spans="1:15" ht="26.25" thickBot="1">
      <c r="A58" s="48" t="s">
        <v>124</v>
      </c>
      <c r="B58" s="49" t="s">
        <v>33</v>
      </c>
      <c r="C58" s="50" t="s">
        <v>34</v>
      </c>
      <c r="D58" s="50" t="s">
        <v>35</v>
      </c>
      <c r="E58" s="50" t="s">
        <v>36</v>
      </c>
      <c r="F58" s="50" t="s">
        <v>37</v>
      </c>
      <c r="G58" s="51" t="s">
        <v>38</v>
      </c>
      <c r="H58" s="52" t="s">
        <v>33</v>
      </c>
      <c r="I58" s="53" t="s">
        <v>39</v>
      </c>
      <c r="J58" s="54" t="s">
        <v>38</v>
      </c>
      <c r="K58" s="55" t="s">
        <v>40</v>
      </c>
      <c r="L58" s="56" t="s">
        <v>34</v>
      </c>
      <c r="M58" s="56" t="s">
        <v>36</v>
      </c>
      <c r="N58" s="56" t="s">
        <v>15</v>
      </c>
      <c r="O58" s="57" t="s">
        <v>38</v>
      </c>
    </row>
    <row r="59" spans="1:15">
      <c r="A59" s="86" t="s">
        <v>87</v>
      </c>
      <c r="B59" s="60">
        <v>2014</v>
      </c>
      <c r="C59" s="60">
        <v>40.872999999999998</v>
      </c>
      <c r="D59" s="60">
        <v>61.307000000000002</v>
      </c>
      <c r="E59" s="60">
        <v>49.274582242556214</v>
      </c>
      <c r="F59" s="60">
        <v>32.851061053387049</v>
      </c>
      <c r="G59" s="61">
        <v>38.637239324726906</v>
      </c>
      <c r="H59" s="59">
        <v>274</v>
      </c>
      <c r="I59" s="60">
        <v>4.6509999999999998</v>
      </c>
      <c r="J59" s="62">
        <v>75.857664233576642</v>
      </c>
      <c r="K59" s="59">
        <f>B59+H59</f>
        <v>2288</v>
      </c>
      <c r="L59" s="60">
        <f>+I59+C59</f>
        <v>45.524000000000001</v>
      </c>
      <c r="M59" s="79">
        <f>K59/L59</f>
        <v>50.259203936385205</v>
      </c>
      <c r="N59" s="60">
        <v>98600.4</v>
      </c>
      <c r="O59" s="61">
        <f>N59/K59</f>
        <v>43.094580419580417</v>
      </c>
    </row>
    <row r="60" spans="1:15">
      <c r="A60" s="87" t="s">
        <v>88</v>
      </c>
      <c r="B60" s="65">
        <v>2799</v>
      </c>
      <c r="C60" s="65">
        <v>46.9</v>
      </c>
      <c r="D60" s="65">
        <v>70.3</v>
      </c>
      <c r="E60" s="65">
        <v>59.680170575692962</v>
      </c>
      <c r="F60" s="65">
        <v>39.815078236130873</v>
      </c>
      <c r="G60" s="66">
        <v>31.851868524473026</v>
      </c>
      <c r="H60" s="64">
        <v>156</v>
      </c>
      <c r="I60" s="65">
        <v>1</v>
      </c>
      <c r="J60" s="67">
        <v>28.191489361702128</v>
      </c>
      <c r="K60" s="81">
        <f>B60+H60</f>
        <v>2955</v>
      </c>
      <c r="L60" s="82">
        <f>C60+I60</f>
        <v>47.9</v>
      </c>
      <c r="M60" s="83">
        <f>K60/L60</f>
        <v>61.691022964509393</v>
      </c>
      <c r="N60" s="82">
        <v>93128.38</v>
      </c>
      <c r="O60" s="84">
        <f>N60/K60</f>
        <v>31.515526226734352</v>
      </c>
    </row>
    <row r="61" spans="1:15">
      <c r="A61" s="87" t="s">
        <v>89</v>
      </c>
      <c r="B61" s="65">
        <v>2072</v>
      </c>
      <c r="C61" s="65">
        <v>53.64</v>
      </c>
      <c r="D61" s="65">
        <v>80.3</v>
      </c>
      <c r="E61" s="65">
        <v>38.627889634601047</v>
      </c>
      <c r="F61" s="65">
        <v>25.803237858032379</v>
      </c>
      <c r="G61" s="66">
        <v>54.998889961389963</v>
      </c>
      <c r="H61" s="64">
        <v>491</v>
      </c>
      <c r="I61" s="65">
        <v>7.4109999999999996</v>
      </c>
      <c r="J61" s="67">
        <v>56.967413441955195</v>
      </c>
      <c r="K61" s="81">
        <f>B61+H61</f>
        <v>2563</v>
      </c>
      <c r="L61" s="82">
        <f>C61+I61</f>
        <v>61.051000000000002</v>
      </c>
      <c r="M61" s="83">
        <f>K61/L61</f>
        <v>41.981294327693242</v>
      </c>
      <c r="N61" s="82">
        <v>141928.70000000001</v>
      </c>
      <c r="O61" s="84">
        <f>N61/K61</f>
        <v>55.376004682013267</v>
      </c>
    </row>
    <row r="62" spans="1:15">
      <c r="A62" s="87" t="s">
        <v>90</v>
      </c>
      <c r="B62" s="65">
        <v>2130</v>
      </c>
      <c r="C62" s="65">
        <v>40.360999999999997</v>
      </c>
      <c r="D62" s="65">
        <v>60.537999999999997</v>
      </c>
      <c r="E62" s="65">
        <v>52.773717202249699</v>
      </c>
      <c r="F62" s="65">
        <v>35.184512207208698</v>
      </c>
      <c r="G62" s="66">
        <v>44.42834272300469</v>
      </c>
      <c r="H62" s="64">
        <v>545</v>
      </c>
      <c r="I62" s="65">
        <v>10.026</v>
      </c>
      <c r="J62" s="67">
        <v>43.341284403669725</v>
      </c>
      <c r="K62" s="81">
        <f>B62+H62</f>
        <v>2675</v>
      </c>
      <c r="L62" s="82">
        <f>C62+I62</f>
        <v>50.387</v>
      </c>
      <c r="M62" s="83">
        <f>K62/L62</f>
        <v>53.089090439994443</v>
      </c>
      <c r="N62" s="82">
        <v>118253.37</v>
      </c>
      <c r="O62" s="84">
        <f>N62/K62</f>
        <v>44.206867289719625</v>
      </c>
    </row>
    <row r="63" spans="1:15" ht="15.75" thickBot="1">
      <c r="A63" s="88" t="s">
        <v>125</v>
      </c>
      <c r="B63" s="70">
        <v>2324</v>
      </c>
      <c r="C63" s="70">
        <v>40.859000000000002</v>
      </c>
      <c r="D63" s="70">
        <v>61.289000000000001</v>
      </c>
      <c r="E63" s="70">
        <v>56.878533493232823</v>
      </c>
      <c r="F63" s="70">
        <v>37.918712982753839</v>
      </c>
      <c r="G63" s="71">
        <v>36.100576592082618</v>
      </c>
      <c r="H63" s="69">
        <v>413</v>
      </c>
      <c r="I63" s="70">
        <v>5.53</v>
      </c>
      <c r="J63" s="72">
        <v>75.503631961259075</v>
      </c>
      <c r="K63" s="119">
        <f>B63+H63</f>
        <v>2737</v>
      </c>
      <c r="L63" s="120">
        <f>C63+I63</f>
        <v>46.389000000000003</v>
      </c>
      <c r="M63" s="136">
        <f>K63/L63</f>
        <v>59.001056284895121</v>
      </c>
      <c r="N63" s="120">
        <v>115080.74</v>
      </c>
      <c r="O63" s="121">
        <f>N63/K63</f>
        <v>42.046306174643775</v>
      </c>
    </row>
    <row r="64" spans="1:15" ht="15.75" thickBot="1"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</row>
    <row r="65" spans="1:15" ht="15.75" thickBot="1">
      <c r="A65" s="75" t="s">
        <v>91</v>
      </c>
      <c r="B65" s="76">
        <f>AVERAGE(B59:B63)</f>
        <v>2267.8000000000002</v>
      </c>
      <c r="C65" s="77">
        <f t="shared" ref="C65:O65" si="12">AVERAGE(C59:C63)</f>
        <v>44.526600000000002</v>
      </c>
      <c r="D65" s="77">
        <f t="shared" si="12"/>
        <v>66.746799999999993</v>
      </c>
      <c r="E65" s="77">
        <f t="shared" si="12"/>
        <v>51.446978629666546</v>
      </c>
      <c r="F65" s="77">
        <f t="shared" si="12"/>
        <v>34.314520467502568</v>
      </c>
      <c r="G65" s="78">
        <f t="shared" si="12"/>
        <v>41.203383425135442</v>
      </c>
      <c r="H65" s="77">
        <f t="shared" si="12"/>
        <v>375.8</v>
      </c>
      <c r="I65" s="77">
        <f t="shared" si="12"/>
        <v>5.7236000000000002</v>
      </c>
      <c r="J65" s="77">
        <f t="shared" si="12"/>
        <v>55.972296680432557</v>
      </c>
      <c r="K65" s="77">
        <f t="shared" si="12"/>
        <v>2643.6</v>
      </c>
      <c r="L65" s="77">
        <f t="shared" si="12"/>
        <v>50.250200000000007</v>
      </c>
      <c r="M65" s="85">
        <f t="shared" si="12"/>
        <v>53.204333590695477</v>
      </c>
      <c r="N65" s="77">
        <f t="shared" si="12"/>
        <v>113398.318</v>
      </c>
      <c r="O65" s="78">
        <f t="shared" si="12"/>
        <v>43.247856958538293</v>
      </c>
    </row>
    <row r="66" spans="1:15" ht="15.75" thickBot="1"/>
    <row r="67" spans="1:15" ht="15.75" thickBot="1">
      <c r="B67" s="640" t="s">
        <v>31</v>
      </c>
      <c r="C67" s="641"/>
      <c r="D67" s="641"/>
      <c r="E67" s="641"/>
      <c r="F67" s="641"/>
      <c r="G67" s="642"/>
      <c r="H67" s="640" t="s">
        <v>8</v>
      </c>
      <c r="I67" s="641"/>
      <c r="J67" s="642"/>
      <c r="K67" s="640" t="s">
        <v>9</v>
      </c>
      <c r="L67" s="641"/>
      <c r="M67" s="641"/>
      <c r="N67" s="641"/>
      <c r="O67" s="642"/>
    </row>
    <row r="68" spans="1:15" ht="26.25" thickBot="1">
      <c r="A68" s="48" t="s">
        <v>177</v>
      </c>
      <c r="B68" s="49" t="s">
        <v>33</v>
      </c>
      <c r="C68" s="50" t="s">
        <v>34</v>
      </c>
      <c r="D68" s="50" t="s">
        <v>35</v>
      </c>
      <c r="E68" s="50" t="s">
        <v>36</v>
      </c>
      <c r="F68" s="50" t="s">
        <v>37</v>
      </c>
      <c r="G68" s="51" t="s">
        <v>38</v>
      </c>
      <c r="H68" s="52" t="s">
        <v>33</v>
      </c>
      <c r="I68" s="53" t="s">
        <v>39</v>
      </c>
      <c r="J68" s="54" t="s">
        <v>38</v>
      </c>
      <c r="K68" s="55" t="s">
        <v>40</v>
      </c>
      <c r="L68" s="56" t="s">
        <v>34</v>
      </c>
      <c r="M68" s="56" t="s">
        <v>36</v>
      </c>
      <c r="N68" s="56" t="s">
        <v>15</v>
      </c>
      <c r="O68" s="57" t="s">
        <v>38</v>
      </c>
    </row>
    <row r="69" spans="1:15">
      <c r="A69" s="86" t="s">
        <v>196</v>
      </c>
      <c r="B69" s="60">
        <v>2268</v>
      </c>
      <c r="C69" s="60">
        <v>104.642</v>
      </c>
      <c r="D69" s="60">
        <v>125.92400000000001</v>
      </c>
      <c r="E69" s="60">
        <v>21.673897670151565</v>
      </c>
      <c r="F69" s="60">
        <v>18.010863695562403</v>
      </c>
      <c r="G69" s="61">
        <v>42.374594356261021</v>
      </c>
      <c r="H69" s="59">
        <v>518</v>
      </c>
      <c r="I69" s="60">
        <v>6.4909999999999997</v>
      </c>
      <c r="J69" s="62">
        <v>53.187702265372167</v>
      </c>
      <c r="K69" s="59">
        <f t="shared" ref="K69:L72" si="13">B69+H69</f>
        <v>2786</v>
      </c>
      <c r="L69" s="60">
        <f t="shared" si="13"/>
        <v>111.133</v>
      </c>
      <c r="M69" s="79">
        <f>K69/L69</f>
        <v>25.069061394905205</v>
      </c>
      <c r="N69" s="60">
        <v>128975.58</v>
      </c>
      <c r="O69" s="61">
        <f>N69/K69</f>
        <v>46.294178033022256</v>
      </c>
    </row>
    <row r="70" spans="1:15">
      <c r="A70" s="87" t="s">
        <v>197</v>
      </c>
      <c r="B70" s="65">
        <v>2352</v>
      </c>
      <c r="C70" s="65">
        <v>59.9</v>
      </c>
      <c r="D70" s="65">
        <v>47.451000000000001</v>
      </c>
      <c r="E70" s="65">
        <v>39.265442404006677</v>
      </c>
      <c r="F70" s="65">
        <v>49.566921666561292</v>
      </c>
      <c r="G70" s="66">
        <v>30.49380527210884</v>
      </c>
      <c r="H70" s="64">
        <v>455</v>
      </c>
      <c r="I70" s="65">
        <v>6.2309999999999999</v>
      </c>
      <c r="J70" s="67">
        <v>35.296703296703299</v>
      </c>
      <c r="K70" s="81">
        <f t="shared" si="13"/>
        <v>2807</v>
      </c>
      <c r="L70" s="82">
        <f t="shared" si="13"/>
        <v>66.131</v>
      </c>
      <c r="M70" s="83">
        <f>K70/L70</f>
        <v>42.446054044245514</v>
      </c>
      <c r="N70" s="82">
        <v>88700.900333333324</v>
      </c>
      <c r="O70" s="84">
        <f>N70/K70</f>
        <v>31.599893243082764</v>
      </c>
    </row>
    <row r="71" spans="1:15">
      <c r="A71" s="87" t="s">
        <v>198</v>
      </c>
      <c r="B71" s="65">
        <v>2543</v>
      </c>
      <c r="C71" s="65">
        <v>50.578000000000003</v>
      </c>
      <c r="D71" s="65">
        <v>39.723999999999997</v>
      </c>
      <c r="E71" s="65">
        <v>50.278777334018741</v>
      </c>
      <c r="F71" s="65">
        <v>64.016715335817139</v>
      </c>
      <c r="G71" s="66">
        <v>23.808576484467164</v>
      </c>
      <c r="H71" s="64">
        <v>658</v>
      </c>
      <c r="I71" s="65">
        <v>5.8869999999999996</v>
      </c>
      <c r="J71" s="67">
        <v>49.954407294832826</v>
      </c>
      <c r="K71" s="64">
        <f t="shared" si="13"/>
        <v>3201</v>
      </c>
      <c r="L71" s="65">
        <f t="shared" si="13"/>
        <v>56.465000000000003</v>
      </c>
      <c r="M71" s="80">
        <f>K71/L71</f>
        <v>56.689984946426989</v>
      </c>
      <c r="N71" s="65">
        <v>94334.680333333323</v>
      </c>
      <c r="O71" s="66">
        <f>N71/K71</f>
        <v>29.470378111006973</v>
      </c>
    </row>
    <row r="72" spans="1:15" ht="15.75" thickBot="1">
      <c r="A72" s="88" t="s">
        <v>199</v>
      </c>
      <c r="B72" s="70">
        <v>2617</v>
      </c>
      <c r="C72" s="70">
        <v>118.38200000000001</v>
      </c>
      <c r="D72" s="70">
        <v>91.501000000000005</v>
      </c>
      <c r="E72" s="70">
        <v>22.106401311010117</v>
      </c>
      <c r="F72" s="70">
        <v>28.600780319340771</v>
      </c>
      <c r="G72" s="71">
        <v>59.560932365303778</v>
      </c>
      <c r="H72" s="69">
        <v>260</v>
      </c>
      <c r="I72" s="70">
        <v>2.198</v>
      </c>
      <c r="J72" s="72">
        <v>61.769230769230766</v>
      </c>
      <c r="K72" s="119">
        <f t="shared" si="13"/>
        <v>2877</v>
      </c>
      <c r="L72" s="120">
        <f t="shared" si="13"/>
        <v>120.58</v>
      </c>
      <c r="M72" s="136">
        <f>K72/L72</f>
        <v>23.85967822192735</v>
      </c>
      <c r="N72" s="120">
        <v>172850.43033333332</v>
      </c>
      <c r="O72" s="121">
        <f>N72/K72</f>
        <v>60.080093963619504</v>
      </c>
    </row>
    <row r="73" spans="1:15" ht="15.75" thickBot="1"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</row>
    <row r="74" spans="1:15" ht="15.75" thickBot="1">
      <c r="A74" s="75" t="s">
        <v>91</v>
      </c>
      <c r="B74" s="76">
        <f>AVERAGE(B69:B72)</f>
        <v>2445</v>
      </c>
      <c r="C74" s="77">
        <f t="shared" ref="C74:O74" si="14">AVERAGE(C69:C72)</f>
        <v>83.375500000000002</v>
      </c>
      <c r="D74" s="77">
        <f t="shared" si="14"/>
        <v>76.150000000000006</v>
      </c>
      <c r="E74" s="77">
        <f t="shared" si="14"/>
        <v>33.331129679796774</v>
      </c>
      <c r="F74" s="77">
        <f t="shared" si="14"/>
        <v>40.048820254320397</v>
      </c>
      <c r="G74" s="78">
        <f t="shared" si="14"/>
        <v>39.059477119535202</v>
      </c>
      <c r="H74" s="77">
        <f t="shared" si="14"/>
        <v>472.75</v>
      </c>
      <c r="I74" s="77">
        <f t="shared" si="14"/>
        <v>5.2017499999999997</v>
      </c>
      <c r="J74" s="77">
        <f t="shared" si="14"/>
        <v>50.052010906534768</v>
      </c>
      <c r="K74" s="77">
        <f t="shared" si="14"/>
        <v>2917.75</v>
      </c>
      <c r="L74" s="77">
        <f t="shared" si="14"/>
        <v>88.577250000000006</v>
      </c>
      <c r="M74" s="85">
        <f t="shared" si="14"/>
        <v>37.016194651876262</v>
      </c>
      <c r="N74" s="77">
        <f t="shared" si="14"/>
        <v>121215.39774999999</v>
      </c>
      <c r="O74" s="78">
        <f t="shared" si="14"/>
        <v>41.861135837682873</v>
      </c>
    </row>
    <row r="75" spans="1:15" ht="15.75" thickBot="1"/>
    <row r="76" spans="1:15" ht="15.75" thickBot="1">
      <c r="B76" s="640" t="s">
        <v>31</v>
      </c>
      <c r="C76" s="641"/>
      <c r="D76" s="641"/>
      <c r="E76" s="641"/>
      <c r="F76" s="641"/>
      <c r="G76" s="642"/>
      <c r="H76" s="640" t="s">
        <v>8</v>
      </c>
      <c r="I76" s="641"/>
      <c r="J76" s="642"/>
      <c r="K76" s="640" t="s">
        <v>9</v>
      </c>
      <c r="L76" s="641"/>
      <c r="M76" s="641"/>
      <c r="N76" s="641"/>
      <c r="O76" s="642"/>
    </row>
    <row r="77" spans="1:15" ht="26.25" thickBot="1">
      <c r="A77" s="48" t="s">
        <v>200</v>
      </c>
      <c r="B77" s="49" t="s">
        <v>33</v>
      </c>
      <c r="C77" s="50" t="s">
        <v>34</v>
      </c>
      <c r="D77" s="50" t="s">
        <v>35</v>
      </c>
      <c r="E77" s="50" t="s">
        <v>36</v>
      </c>
      <c r="F77" s="50" t="s">
        <v>37</v>
      </c>
      <c r="G77" s="51" t="s">
        <v>38</v>
      </c>
      <c r="H77" s="52" t="s">
        <v>33</v>
      </c>
      <c r="I77" s="53" t="s">
        <v>39</v>
      </c>
      <c r="J77" s="54" t="s">
        <v>38</v>
      </c>
      <c r="K77" s="55" t="s">
        <v>40</v>
      </c>
      <c r="L77" s="56" t="s">
        <v>34</v>
      </c>
      <c r="M77" s="56" t="s">
        <v>36</v>
      </c>
      <c r="N77" s="56" t="s">
        <v>15</v>
      </c>
      <c r="O77" s="57" t="s">
        <v>38</v>
      </c>
    </row>
    <row r="78" spans="1:15">
      <c r="A78" s="86" t="s">
        <v>97</v>
      </c>
      <c r="B78" s="60">
        <v>2871</v>
      </c>
      <c r="C78" s="60">
        <v>91.563000000000002</v>
      </c>
      <c r="D78" s="60">
        <v>88.813999999999993</v>
      </c>
      <c r="E78" s="60">
        <v>31.3554601749615</v>
      </c>
      <c r="F78" s="60">
        <v>32.325984642060938</v>
      </c>
      <c r="G78" s="61">
        <v>44.695952629745733</v>
      </c>
      <c r="H78" s="59">
        <v>338</v>
      </c>
      <c r="I78" s="60">
        <v>5.9109999999999996</v>
      </c>
      <c r="J78" s="62">
        <v>91.073964497041416</v>
      </c>
      <c r="K78" s="223">
        <f t="shared" ref="K78:L81" si="15">B78+H78</f>
        <v>3209</v>
      </c>
      <c r="L78" s="224">
        <f t="shared" si="15"/>
        <v>97.474000000000004</v>
      </c>
      <c r="M78" s="225">
        <f>K78/L78</f>
        <v>32.921599606048794</v>
      </c>
      <c r="N78" s="224">
        <v>160884.70000000001</v>
      </c>
      <c r="O78" s="226">
        <f>N78/K78</f>
        <v>50.135462760984737</v>
      </c>
    </row>
    <row r="79" spans="1:15">
      <c r="A79" s="87" t="s">
        <v>98</v>
      </c>
      <c r="B79" s="65">
        <v>2355</v>
      </c>
      <c r="C79" s="65">
        <v>68.171999999999997</v>
      </c>
      <c r="D79" s="65">
        <v>85.216999999999999</v>
      </c>
      <c r="E79" s="65">
        <v>34.54497447632459</v>
      </c>
      <c r="F79" s="65">
        <v>27.635330978560617</v>
      </c>
      <c r="G79" s="66">
        <v>34.54497447632459</v>
      </c>
      <c r="H79" s="64">
        <v>303</v>
      </c>
      <c r="I79" s="65">
        <v>4.399</v>
      </c>
      <c r="J79" s="67">
        <v>118.51155115511551</v>
      </c>
      <c r="K79" s="81">
        <f t="shared" si="15"/>
        <v>2658</v>
      </c>
      <c r="L79" s="82">
        <f t="shared" si="15"/>
        <v>72.570999999999998</v>
      </c>
      <c r="M79" s="83">
        <f>K79/L79</f>
        <v>36.626200548428436</v>
      </c>
      <c r="N79" s="82">
        <v>145243.69</v>
      </c>
      <c r="O79" s="84">
        <f>N79/K79</f>
        <v>54.643976674191123</v>
      </c>
    </row>
    <row r="80" spans="1:15">
      <c r="A80" s="87" t="s">
        <v>99</v>
      </c>
      <c r="B80" s="65">
        <v>2201</v>
      </c>
      <c r="C80" s="65">
        <v>54.106000000000002</v>
      </c>
      <c r="D80" s="65">
        <v>67.632000000000005</v>
      </c>
      <c r="E80" s="65">
        <v>40.679407089786714</v>
      </c>
      <c r="F80" s="65">
        <v>32.543766264490181</v>
      </c>
      <c r="G80" s="66">
        <v>30.866310767832804</v>
      </c>
      <c r="H80" s="64">
        <v>180</v>
      </c>
      <c r="I80" s="65">
        <v>1.647</v>
      </c>
      <c r="J80" s="67">
        <v>87</v>
      </c>
      <c r="K80" s="81">
        <f t="shared" si="15"/>
        <v>2381</v>
      </c>
      <c r="L80" s="82">
        <f t="shared" si="15"/>
        <v>55.753</v>
      </c>
      <c r="M80" s="83">
        <f>K80/L80</f>
        <v>42.706222086703853</v>
      </c>
      <c r="N80" s="82">
        <v>85376.37</v>
      </c>
      <c r="O80" s="84">
        <f>N80/K80</f>
        <v>35.857358252834942</v>
      </c>
    </row>
    <row r="81" spans="1:15" ht="15.75" thickBot="1">
      <c r="A81" s="88" t="s">
        <v>100</v>
      </c>
      <c r="B81" s="70">
        <v>2167</v>
      </c>
      <c r="C81" s="70">
        <v>43.375999999999998</v>
      </c>
      <c r="D81" s="70">
        <v>54.46</v>
      </c>
      <c r="E81" s="70">
        <v>49.958502397639251</v>
      </c>
      <c r="F81" s="70">
        <v>39.790672052882847</v>
      </c>
      <c r="G81" s="71">
        <v>23.767185048454085</v>
      </c>
      <c r="H81" s="69">
        <v>136</v>
      </c>
      <c r="I81" s="70">
        <v>3.7149999999999999</v>
      </c>
      <c r="J81" s="72">
        <v>115.14705882352941</v>
      </c>
      <c r="K81" s="119">
        <f t="shared" si="15"/>
        <v>2303</v>
      </c>
      <c r="L81" s="120">
        <f t="shared" si="15"/>
        <v>47.090999999999994</v>
      </c>
      <c r="M81" s="136">
        <f>K81/L81</f>
        <v>48.905310993608126</v>
      </c>
      <c r="N81" s="120">
        <v>68943.109999999986</v>
      </c>
      <c r="O81" s="121">
        <f>N81/K81</f>
        <v>29.936217976552317</v>
      </c>
    </row>
    <row r="82" spans="1:15" ht="15.75" thickBot="1"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</row>
    <row r="83" spans="1:15" ht="15.75" thickBot="1">
      <c r="A83" s="75" t="s">
        <v>91</v>
      </c>
      <c r="B83" s="76">
        <f>AVERAGE(B78:B81)</f>
        <v>2398.5</v>
      </c>
      <c r="C83" s="77">
        <f t="shared" ref="C83:O83" si="16">AVERAGE(C78:C81)</f>
        <v>64.304249999999996</v>
      </c>
      <c r="D83" s="77">
        <f t="shared" si="16"/>
        <v>74.030749999999998</v>
      </c>
      <c r="E83" s="77">
        <f t="shared" si="16"/>
        <v>39.134586034678016</v>
      </c>
      <c r="F83" s="77">
        <f t="shared" si="16"/>
        <v>33.073938484498647</v>
      </c>
      <c r="G83" s="78">
        <f t="shared" si="16"/>
        <v>33.468605730589303</v>
      </c>
      <c r="H83" s="77">
        <f t="shared" si="16"/>
        <v>239.25</v>
      </c>
      <c r="I83" s="77">
        <f t="shared" si="16"/>
        <v>3.9179999999999997</v>
      </c>
      <c r="J83" s="77">
        <f t="shared" si="16"/>
        <v>102.93314361892158</v>
      </c>
      <c r="K83" s="77">
        <f t="shared" si="16"/>
        <v>2637.75</v>
      </c>
      <c r="L83" s="77">
        <f t="shared" si="16"/>
        <v>68.222250000000003</v>
      </c>
      <c r="M83" s="85">
        <f t="shared" si="16"/>
        <v>40.289833308697297</v>
      </c>
      <c r="N83" s="77">
        <f t="shared" si="16"/>
        <v>115111.9675</v>
      </c>
      <c r="O83" s="78">
        <f t="shared" si="16"/>
        <v>42.643253916140779</v>
      </c>
    </row>
    <row r="84" spans="1:15" ht="15.75" thickBot="1"/>
    <row r="85" spans="1:15" ht="15.75" thickBot="1">
      <c r="B85" s="640" t="s">
        <v>31</v>
      </c>
      <c r="C85" s="641"/>
      <c r="D85" s="641"/>
      <c r="E85" s="641"/>
      <c r="F85" s="641"/>
      <c r="G85" s="642"/>
      <c r="H85" s="640" t="s">
        <v>8</v>
      </c>
      <c r="I85" s="641"/>
      <c r="J85" s="642"/>
      <c r="K85" s="640" t="s">
        <v>9</v>
      </c>
      <c r="L85" s="641"/>
      <c r="M85" s="641"/>
      <c r="N85" s="641"/>
      <c r="O85" s="642"/>
    </row>
    <row r="86" spans="1:15" ht="26.25" thickBot="1">
      <c r="A86" s="48" t="s">
        <v>203</v>
      </c>
      <c r="B86" s="49" t="s">
        <v>33</v>
      </c>
      <c r="C86" s="50" t="s">
        <v>34</v>
      </c>
      <c r="D86" s="50" t="s">
        <v>35</v>
      </c>
      <c r="E86" s="50" t="s">
        <v>36</v>
      </c>
      <c r="F86" s="50" t="s">
        <v>37</v>
      </c>
      <c r="G86" s="51" t="s">
        <v>38</v>
      </c>
      <c r="H86" s="52" t="s">
        <v>33</v>
      </c>
      <c r="I86" s="53" t="s">
        <v>39</v>
      </c>
      <c r="J86" s="54" t="s">
        <v>38</v>
      </c>
      <c r="K86" s="55" t="s">
        <v>40</v>
      </c>
      <c r="L86" s="56" t="s">
        <v>34</v>
      </c>
      <c r="M86" s="56" t="s">
        <v>36</v>
      </c>
      <c r="N86" s="56" t="s">
        <v>15</v>
      </c>
      <c r="O86" s="57" t="s">
        <v>38</v>
      </c>
    </row>
    <row r="87" spans="1:15">
      <c r="A87" s="86" t="s">
        <v>101</v>
      </c>
      <c r="B87" s="60">
        <v>2173</v>
      </c>
      <c r="C87" s="60">
        <v>21.783999999999999</v>
      </c>
      <c r="D87" s="60">
        <v>27.228000000000002</v>
      </c>
      <c r="E87" s="60">
        <v>99.752111641571801</v>
      </c>
      <c r="F87" s="60">
        <v>79.807551050389307</v>
      </c>
      <c r="G87" s="61">
        <v>8.6365531523239767</v>
      </c>
      <c r="H87" s="59">
        <v>44</v>
      </c>
      <c r="I87" s="60">
        <v>0</v>
      </c>
      <c r="J87" s="62">
        <v>0</v>
      </c>
      <c r="K87" s="59">
        <f t="shared" ref="K87:L91" si="17">B87+H87</f>
        <v>2217</v>
      </c>
      <c r="L87" s="60">
        <f t="shared" si="17"/>
        <v>21.783999999999999</v>
      </c>
      <c r="M87" s="79">
        <f>K87/L87</f>
        <v>101.77194271024605</v>
      </c>
      <c r="N87" s="60">
        <v>18767.23</v>
      </c>
      <c r="O87" s="61">
        <f>N87/K87</f>
        <v>8.4651465944970674</v>
      </c>
    </row>
    <row r="88" spans="1:15">
      <c r="A88" s="87" t="s">
        <v>102</v>
      </c>
      <c r="B88" s="65">
        <v>2314</v>
      </c>
      <c r="C88" s="65">
        <v>52.771000000000001</v>
      </c>
      <c r="D88" s="65">
        <v>70.5</v>
      </c>
      <c r="E88" s="65">
        <v>43.849841769153514</v>
      </c>
      <c r="F88" s="65">
        <v>32.822695035460995</v>
      </c>
      <c r="G88" s="66">
        <v>18.175298184961107</v>
      </c>
      <c r="H88" s="64">
        <v>55</v>
      </c>
      <c r="I88" s="65">
        <v>0</v>
      </c>
      <c r="J88" s="67">
        <v>0</v>
      </c>
      <c r="K88" s="81">
        <f t="shared" si="17"/>
        <v>2369</v>
      </c>
      <c r="L88" s="82">
        <f t="shared" si="17"/>
        <v>52.771000000000001</v>
      </c>
      <c r="M88" s="83">
        <f>K88/L88</f>
        <v>44.892080877754829</v>
      </c>
      <c r="N88" s="82">
        <v>42057.64</v>
      </c>
      <c r="O88" s="84">
        <f>N88/K88</f>
        <v>17.753330519206415</v>
      </c>
    </row>
    <row r="89" spans="1:15">
      <c r="A89" s="87" t="s">
        <v>103</v>
      </c>
      <c r="B89" s="65">
        <v>3319</v>
      </c>
      <c r="C89" s="65">
        <v>59.862000000000002</v>
      </c>
      <c r="D89" s="65">
        <v>84.3</v>
      </c>
      <c r="E89" s="65">
        <v>55.444188299756107</v>
      </c>
      <c r="F89" s="65">
        <v>39.371293001186238</v>
      </c>
      <c r="G89" s="66">
        <v>17.73382042783971</v>
      </c>
      <c r="H89" s="64">
        <v>378</v>
      </c>
      <c r="I89" s="65">
        <v>1.286</v>
      </c>
      <c r="J89" s="67">
        <v>41.428571428571431</v>
      </c>
      <c r="K89" s="81">
        <f t="shared" si="17"/>
        <v>3697</v>
      </c>
      <c r="L89" s="82">
        <f t="shared" si="17"/>
        <v>61.148000000000003</v>
      </c>
      <c r="M89" s="83">
        <f>K89/L89</f>
        <v>60.459867861581735</v>
      </c>
      <c r="N89" s="82">
        <v>74518.55</v>
      </c>
      <c r="O89" s="84">
        <f>N89/K89</f>
        <v>20.156491750067623</v>
      </c>
    </row>
    <row r="90" spans="1:15">
      <c r="A90" s="87" t="s">
        <v>104</v>
      </c>
      <c r="B90" s="65">
        <v>2961</v>
      </c>
      <c r="C90" s="65">
        <v>71.16</v>
      </c>
      <c r="D90" s="65">
        <v>100.3</v>
      </c>
      <c r="E90" s="65">
        <v>41.61045531197302</v>
      </c>
      <c r="F90" s="65">
        <v>29.521435692921237</v>
      </c>
      <c r="G90" s="66">
        <v>25.021357649442759</v>
      </c>
      <c r="H90" s="64">
        <v>406</v>
      </c>
      <c r="I90" s="65">
        <v>1.681</v>
      </c>
      <c r="J90" s="67">
        <v>38.571428571428569</v>
      </c>
      <c r="K90" s="81">
        <f t="shared" si="17"/>
        <v>3367</v>
      </c>
      <c r="L90" s="82">
        <f t="shared" si="17"/>
        <v>72.840999999999994</v>
      </c>
      <c r="M90" s="83">
        <f>K90/L90</f>
        <v>46.223967271179696</v>
      </c>
      <c r="N90" s="82">
        <v>89748.24</v>
      </c>
      <c r="O90" s="84">
        <f>N90/K90</f>
        <v>26.655253935253938</v>
      </c>
    </row>
    <row r="91" spans="1:15" ht="15.75" thickBot="1">
      <c r="A91" s="88" t="s">
        <v>206</v>
      </c>
      <c r="B91" s="70">
        <v>3309</v>
      </c>
      <c r="C91" s="70">
        <v>53.223999999999997</v>
      </c>
      <c r="D91" s="70">
        <v>74.099999999999994</v>
      </c>
      <c r="E91" s="70">
        <v>62.171200961972048</v>
      </c>
      <c r="F91" s="70">
        <v>44.655870445344135</v>
      </c>
      <c r="G91" s="71">
        <v>20.265678452704748</v>
      </c>
      <c r="H91" s="69">
        <v>883</v>
      </c>
      <c r="I91" s="70">
        <v>4.6909999999999998</v>
      </c>
      <c r="J91" s="72">
        <v>36.693091732729329</v>
      </c>
      <c r="K91" s="119">
        <f t="shared" si="17"/>
        <v>4192</v>
      </c>
      <c r="L91" s="120">
        <f t="shared" si="17"/>
        <v>57.914999999999999</v>
      </c>
      <c r="M91" s="136">
        <f>K91/L91</f>
        <v>72.381939048605716</v>
      </c>
      <c r="N91" s="120">
        <v>99459.13</v>
      </c>
      <c r="O91" s="121">
        <f>N91/K91</f>
        <v>23.725937500000001</v>
      </c>
    </row>
    <row r="92" spans="1:15" ht="15.75" thickBot="1"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</row>
    <row r="93" spans="1:15" ht="15.75" thickBot="1">
      <c r="A93" s="75" t="s">
        <v>91</v>
      </c>
      <c r="B93" s="76">
        <f>+AVERAGE(B87:B91)</f>
        <v>2815.2</v>
      </c>
      <c r="C93" s="77">
        <f t="shared" ref="C93:O93" si="18">+AVERAGE(C87:C91)</f>
        <v>51.760199999999998</v>
      </c>
      <c r="D93" s="77">
        <f t="shared" si="18"/>
        <v>71.285600000000002</v>
      </c>
      <c r="E93" s="77">
        <f t="shared" si="18"/>
        <v>60.565559596885308</v>
      </c>
      <c r="F93" s="77">
        <f t="shared" si="18"/>
        <v>45.235769045060387</v>
      </c>
      <c r="G93" s="78">
        <f t="shared" si="18"/>
        <v>17.96654157345446</v>
      </c>
      <c r="H93" s="77">
        <f t="shared" si="18"/>
        <v>353.2</v>
      </c>
      <c r="I93" s="77">
        <f t="shared" si="18"/>
        <v>1.5315999999999999</v>
      </c>
      <c r="J93" s="77">
        <f t="shared" si="18"/>
        <v>23.338618346545864</v>
      </c>
      <c r="K93" s="77">
        <f t="shared" si="18"/>
        <v>3168.4</v>
      </c>
      <c r="L93" s="77">
        <f t="shared" si="18"/>
        <v>53.291800000000002</v>
      </c>
      <c r="M93" s="85">
        <f t="shared" si="18"/>
        <v>65.14595955387361</v>
      </c>
      <c r="N93" s="77">
        <f t="shared" si="18"/>
        <v>64910.157999999996</v>
      </c>
      <c r="O93" s="78">
        <f t="shared" si="18"/>
        <v>19.351232059805007</v>
      </c>
    </row>
    <row r="94" spans="1:15" ht="15.75" thickBot="1"/>
    <row r="95" spans="1:15" ht="15.75" thickBot="1">
      <c r="B95" s="640" t="s">
        <v>31</v>
      </c>
      <c r="C95" s="641"/>
      <c r="D95" s="641"/>
      <c r="E95" s="641"/>
      <c r="F95" s="641"/>
      <c r="G95" s="642"/>
      <c r="H95" s="640" t="s">
        <v>8</v>
      </c>
      <c r="I95" s="641"/>
      <c r="J95" s="642"/>
      <c r="K95" s="640" t="s">
        <v>9</v>
      </c>
      <c r="L95" s="641"/>
      <c r="M95" s="641"/>
      <c r="N95" s="641"/>
      <c r="O95" s="642"/>
    </row>
    <row r="96" spans="1:15" ht="26.25" thickBot="1">
      <c r="A96" s="48" t="s">
        <v>208</v>
      </c>
      <c r="B96" s="49" t="s">
        <v>33</v>
      </c>
      <c r="C96" s="50" t="s">
        <v>34</v>
      </c>
      <c r="D96" s="50" t="s">
        <v>35</v>
      </c>
      <c r="E96" s="50" t="s">
        <v>36</v>
      </c>
      <c r="F96" s="50" t="s">
        <v>37</v>
      </c>
      <c r="G96" s="51" t="s">
        <v>38</v>
      </c>
      <c r="H96" s="52" t="s">
        <v>33</v>
      </c>
      <c r="I96" s="53" t="s">
        <v>39</v>
      </c>
      <c r="J96" s="54" t="s">
        <v>38</v>
      </c>
      <c r="K96" s="55" t="s">
        <v>40</v>
      </c>
      <c r="L96" s="56" t="s">
        <v>34</v>
      </c>
      <c r="M96" s="56" t="s">
        <v>36</v>
      </c>
      <c r="N96" s="56" t="s">
        <v>15</v>
      </c>
      <c r="O96" s="57" t="s">
        <v>38</v>
      </c>
    </row>
    <row r="97" spans="1:15">
      <c r="A97" s="86" t="s">
        <v>209</v>
      </c>
      <c r="B97" s="60">
        <v>2314</v>
      </c>
      <c r="C97" s="60">
        <v>64.516999999999996</v>
      </c>
      <c r="D97" s="60">
        <v>80.599999999999994</v>
      </c>
      <c r="E97" s="60">
        <v>35.866515802036673</v>
      </c>
      <c r="F97" s="60">
        <v>28.70967741935484</v>
      </c>
      <c r="G97" s="61">
        <v>47.805259291270524</v>
      </c>
      <c r="H97" s="59">
        <v>267</v>
      </c>
      <c r="I97" s="60">
        <v>3.4380000000000002</v>
      </c>
      <c r="J97" s="62">
        <v>56.640449438202246</v>
      </c>
      <c r="K97" s="59">
        <f t="shared" ref="K97:L100" si="19">B97+H97</f>
        <v>2581</v>
      </c>
      <c r="L97" s="60">
        <f t="shared" si="19"/>
        <v>67.954999999999998</v>
      </c>
      <c r="M97" s="79">
        <f>K97/L97</f>
        <v>37.981016849385625</v>
      </c>
      <c r="N97" s="60">
        <v>126281.37</v>
      </c>
      <c r="O97" s="61">
        <f>N97/K97</f>
        <v>48.927303370786518</v>
      </c>
    </row>
    <row r="98" spans="1:15">
      <c r="A98" s="87" t="s">
        <v>210</v>
      </c>
      <c r="B98" s="65">
        <v>2740</v>
      </c>
      <c r="C98" s="65">
        <v>56.371000000000002</v>
      </c>
      <c r="D98" s="65">
        <v>73.599999999999994</v>
      </c>
      <c r="E98" s="65">
        <v>48.60655301484806</v>
      </c>
      <c r="F98" s="65">
        <v>37.228260869565219</v>
      </c>
      <c r="G98" s="66">
        <v>35.876029197080292</v>
      </c>
      <c r="H98" s="64">
        <v>409</v>
      </c>
      <c r="I98" s="65">
        <v>1.7989999999999999</v>
      </c>
      <c r="J98" s="67">
        <v>38.288508557457213</v>
      </c>
      <c r="K98" s="81">
        <f t="shared" si="19"/>
        <v>3149</v>
      </c>
      <c r="L98" s="82">
        <f t="shared" si="19"/>
        <v>58.17</v>
      </c>
      <c r="M98" s="83">
        <f>K98/L98</f>
        <v>54.134433556816226</v>
      </c>
      <c r="N98" s="82">
        <v>113960.32000000001</v>
      </c>
      <c r="O98" s="84">
        <f>N98/K98</f>
        <v>36.189368053350272</v>
      </c>
    </row>
    <row r="99" spans="1:15">
      <c r="A99" s="87" t="s">
        <v>211</v>
      </c>
      <c r="B99" s="65">
        <v>2178</v>
      </c>
      <c r="C99" s="65">
        <v>53.122</v>
      </c>
      <c r="D99" s="65">
        <v>66.3</v>
      </c>
      <c r="E99" s="65">
        <v>40.999962350815103</v>
      </c>
      <c r="F99" s="65">
        <v>32.850678733031678</v>
      </c>
      <c r="G99" s="66">
        <v>39.663168044077132</v>
      </c>
      <c r="H99" s="64">
        <v>682</v>
      </c>
      <c r="I99" s="65">
        <v>6.4589999999999996</v>
      </c>
      <c r="J99" s="67">
        <v>76.99239543726236</v>
      </c>
      <c r="K99" s="81">
        <f t="shared" si="19"/>
        <v>2860</v>
      </c>
      <c r="L99" s="82">
        <f t="shared" si="19"/>
        <v>59.581000000000003</v>
      </c>
      <c r="M99" s="83">
        <f>K99/L99</f>
        <v>48.001879793894027</v>
      </c>
      <c r="N99" s="82">
        <v>121758.37999999999</v>
      </c>
      <c r="O99" s="84">
        <f>N99/K99</f>
        <v>42.57286013986014</v>
      </c>
    </row>
    <row r="100" spans="1:15" ht="15.75" thickBot="1">
      <c r="A100" s="88" t="s">
        <v>212</v>
      </c>
      <c r="B100" s="70">
        <v>2687</v>
      </c>
      <c r="C100" s="70">
        <v>72.093999999999994</v>
      </c>
      <c r="D100" s="70">
        <v>89.4</v>
      </c>
      <c r="E100" s="70">
        <v>37.270785363553145</v>
      </c>
      <c r="F100" s="70">
        <v>30.055928411633108</v>
      </c>
      <c r="G100" s="71">
        <v>39.912780052102718</v>
      </c>
      <c r="H100" s="69">
        <v>84</v>
      </c>
      <c r="I100" s="70">
        <v>0</v>
      </c>
      <c r="J100" s="72">
        <v>0</v>
      </c>
      <c r="K100" s="119">
        <f t="shared" si="19"/>
        <v>2771</v>
      </c>
      <c r="L100" s="120">
        <f t="shared" si="19"/>
        <v>72.093999999999994</v>
      </c>
      <c r="M100" s="136">
        <f>K100/L100</f>
        <v>38.435930868033402</v>
      </c>
      <c r="N100" s="120">
        <v>107245.64</v>
      </c>
      <c r="O100" s="121">
        <f>N100/K100</f>
        <v>38.702865391555392</v>
      </c>
    </row>
    <row r="101" spans="1:15" ht="15.75" thickBot="1"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</row>
    <row r="102" spans="1:15" ht="15.75" thickBot="1">
      <c r="A102" s="75" t="s">
        <v>91</v>
      </c>
      <c r="B102" s="76">
        <f>AVERAGE(B97:B100)</f>
        <v>2479.75</v>
      </c>
      <c r="C102" s="77">
        <f t="shared" ref="C102:O102" si="20">AVERAGE(C97:C100)</f>
        <v>61.525999999999996</v>
      </c>
      <c r="D102" s="77">
        <f t="shared" si="20"/>
        <v>77.474999999999994</v>
      </c>
      <c r="E102" s="77">
        <f t="shared" si="20"/>
        <v>40.685954132813251</v>
      </c>
      <c r="F102" s="77">
        <f t="shared" si="20"/>
        <v>32.211136358396217</v>
      </c>
      <c r="G102" s="78">
        <f t="shared" si="20"/>
        <v>40.814309146132672</v>
      </c>
      <c r="H102" s="77">
        <f t="shared" si="20"/>
        <v>360.5</v>
      </c>
      <c r="I102" s="77">
        <f t="shared" si="20"/>
        <v>2.9239999999999999</v>
      </c>
      <c r="J102" s="77">
        <f t="shared" si="20"/>
        <v>42.980338358230455</v>
      </c>
      <c r="K102" s="77">
        <f t="shared" si="20"/>
        <v>2840.25</v>
      </c>
      <c r="L102" s="77">
        <f t="shared" si="20"/>
        <v>64.45</v>
      </c>
      <c r="M102" s="85">
        <f t="shared" si="20"/>
        <v>44.638315267032326</v>
      </c>
      <c r="N102" s="77">
        <f t="shared" si="20"/>
        <v>117311.42750000001</v>
      </c>
      <c r="O102" s="78">
        <f t="shared" si="20"/>
        <v>41.598099238888082</v>
      </c>
    </row>
    <row r="103" spans="1:15" ht="15.75" thickBot="1"/>
    <row r="104" spans="1:15" ht="15.75" thickBot="1">
      <c r="B104" s="640" t="s">
        <v>31</v>
      </c>
      <c r="C104" s="641"/>
      <c r="D104" s="641"/>
      <c r="E104" s="641"/>
      <c r="F104" s="641"/>
      <c r="G104" s="642"/>
      <c r="H104" s="640" t="s">
        <v>8</v>
      </c>
      <c r="I104" s="641"/>
      <c r="J104" s="642"/>
      <c r="K104" s="640" t="s">
        <v>9</v>
      </c>
      <c r="L104" s="641"/>
      <c r="M104" s="641"/>
      <c r="N104" s="641"/>
      <c r="O104" s="642"/>
    </row>
    <row r="105" spans="1:15" ht="26.25" thickBot="1">
      <c r="A105" s="48" t="s">
        <v>233</v>
      </c>
      <c r="B105" s="49" t="s">
        <v>33</v>
      </c>
      <c r="C105" s="50" t="s">
        <v>34</v>
      </c>
      <c r="D105" s="50" t="s">
        <v>35</v>
      </c>
      <c r="E105" s="50" t="s">
        <v>36</v>
      </c>
      <c r="F105" s="50" t="s">
        <v>37</v>
      </c>
      <c r="G105" s="51" t="s">
        <v>38</v>
      </c>
      <c r="H105" s="52" t="s">
        <v>33</v>
      </c>
      <c r="I105" s="53" t="s">
        <v>39</v>
      </c>
      <c r="J105" s="54" t="s">
        <v>38</v>
      </c>
      <c r="K105" s="55" t="s">
        <v>40</v>
      </c>
      <c r="L105" s="56" t="s">
        <v>34</v>
      </c>
      <c r="M105" s="56" t="s">
        <v>36</v>
      </c>
      <c r="N105" s="56" t="s">
        <v>15</v>
      </c>
      <c r="O105" s="57" t="s">
        <v>38</v>
      </c>
    </row>
    <row r="106" spans="1:15">
      <c r="A106" s="86" t="s">
        <v>239</v>
      </c>
      <c r="B106" s="60">
        <v>2333</v>
      </c>
      <c r="C106" s="60">
        <v>49.362000000000002</v>
      </c>
      <c r="D106" s="60">
        <v>49.5</v>
      </c>
      <c r="E106" s="60">
        <v>47.263076860743077</v>
      </c>
      <c r="F106" s="60">
        <v>47.131313131313128</v>
      </c>
      <c r="G106" s="61">
        <v>29.61325332190313</v>
      </c>
      <c r="H106" s="59">
        <v>123</v>
      </c>
      <c r="I106" s="60">
        <v>0</v>
      </c>
      <c r="J106" s="62">
        <v>0</v>
      </c>
      <c r="K106" s="59">
        <f t="shared" ref="K106:L109" si="21">B106+H106</f>
        <v>2456</v>
      </c>
      <c r="L106" s="60">
        <f t="shared" si="21"/>
        <v>49.362000000000002</v>
      </c>
      <c r="M106" s="79">
        <f>K106/L106</f>
        <v>49.75487216887484</v>
      </c>
      <c r="N106" s="60">
        <v>69087.72</v>
      </c>
      <c r="O106" s="61">
        <f>N106/K106</f>
        <v>28.130179153094463</v>
      </c>
    </row>
    <row r="107" spans="1:15">
      <c r="A107" s="87" t="s">
        <v>240</v>
      </c>
      <c r="B107" s="65">
        <v>2196</v>
      </c>
      <c r="C107" s="65">
        <v>34.575000000000003</v>
      </c>
      <c r="D107" s="65">
        <v>34.6</v>
      </c>
      <c r="E107" s="65">
        <v>63.514099783080255</v>
      </c>
      <c r="F107" s="65">
        <v>63.468208092485547</v>
      </c>
      <c r="G107" s="66">
        <v>19.892326958105649</v>
      </c>
      <c r="H107" s="64">
        <v>339</v>
      </c>
      <c r="I107" s="65">
        <v>4.3499999999999996</v>
      </c>
      <c r="J107" s="67">
        <v>71.681415929203538</v>
      </c>
      <c r="K107" s="81">
        <f t="shared" si="21"/>
        <v>2535</v>
      </c>
      <c r="L107" s="82">
        <f t="shared" si="21"/>
        <v>38.925000000000004</v>
      </c>
      <c r="M107" s="83">
        <f>K107/L107</f>
        <v>65.125240847784198</v>
      </c>
      <c r="N107" s="82">
        <v>67983.55</v>
      </c>
      <c r="O107" s="84">
        <f>N107/K107</f>
        <v>26.817968441814596</v>
      </c>
    </row>
    <row r="108" spans="1:15">
      <c r="A108" s="87" t="s">
        <v>241</v>
      </c>
      <c r="B108" s="65">
        <v>2310</v>
      </c>
      <c r="C108" s="65">
        <v>57.029000000000003</v>
      </c>
      <c r="D108" s="65">
        <v>57.029000000000003</v>
      </c>
      <c r="E108" s="65">
        <v>40.505707622437704</v>
      </c>
      <c r="F108" s="65">
        <v>40.505707622437704</v>
      </c>
      <c r="G108" s="66">
        <v>33.567471861471859</v>
      </c>
      <c r="H108" s="64">
        <v>78</v>
      </c>
      <c r="I108" s="65">
        <v>0</v>
      </c>
      <c r="J108" s="67">
        <v>0</v>
      </c>
      <c r="K108" s="81">
        <f t="shared" si="21"/>
        <v>2388</v>
      </c>
      <c r="L108" s="82">
        <f t="shared" si="21"/>
        <v>57.029000000000003</v>
      </c>
      <c r="M108" s="83">
        <f>K108/L108</f>
        <v>41.87343281488365</v>
      </c>
      <c r="N108" s="82">
        <v>77540.86</v>
      </c>
      <c r="O108" s="84">
        <f>N108/K108</f>
        <v>32.471046901172528</v>
      </c>
    </row>
    <row r="109" spans="1:15" ht="15.75" thickBot="1">
      <c r="A109" s="88" t="s">
        <v>242</v>
      </c>
      <c r="B109" s="279">
        <v>1935</v>
      </c>
      <c r="C109" s="279">
        <v>0</v>
      </c>
      <c r="D109" s="279">
        <v>0</v>
      </c>
      <c r="E109" s="279" t="e">
        <v>#DIV/0!</v>
      </c>
      <c r="F109" s="279" t="e">
        <v>#DIV/0!</v>
      </c>
      <c r="G109" s="280">
        <v>0</v>
      </c>
      <c r="H109" s="281">
        <v>53</v>
      </c>
      <c r="I109" s="279">
        <v>0</v>
      </c>
      <c r="J109" s="282">
        <v>0</v>
      </c>
      <c r="K109" s="281">
        <f t="shared" si="21"/>
        <v>1988</v>
      </c>
      <c r="L109" s="279">
        <f t="shared" si="21"/>
        <v>0</v>
      </c>
      <c r="M109" s="283" t="e">
        <f>K109/L109</f>
        <v>#DIV/0!</v>
      </c>
      <c r="N109" s="279">
        <v>0</v>
      </c>
      <c r="O109" s="280">
        <f>N109/K109</f>
        <v>0</v>
      </c>
    </row>
    <row r="110" spans="1:15" ht="15.75" thickBot="1"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</row>
    <row r="111" spans="1:15" ht="15.75" thickBot="1">
      <c r="A111" s="75" t="s">
        <v>91</v>
      </c>
      <c r="B111" s="76">
        <f>+AVERAGE(B106:B108)</f>
        <v>2279.6666666666665</v>
      </c>
      <c r="C111" s="77">
        <f>+AVERAGE(C106:C108)</f>
        <v>46.988666666666667</v>
      </c>
      <c r="D111" s="77">
        <f>+AVERAGE(D106:D108)</f>
        <v>47.042999999999999</v>
      </c>
      <c r="E111" s="77">
        <f>+AVERAGE(E106:E108)</f>
        <v>50.427628088753686</v>
      </c>
      <c r="F111" s="77">
        <f t="shared" ref="F111:O111" si="22">+AVERAGE(F106:F108)</f>
        <v>50.368409615412126</v>
      </c>
      <c r="G111" s="78">
        <f t="shared" si="22"/>
        <v>27.691017380493548</v>
      </c>
      <c r="H111" s="77">
        <f t="shared" si="22"/>
        <v>180</v>
      </c>
      <c r="I111" s="77">
        <f t="shared" si="22"/>
        <v>1.45</v>
      </c>
      <c r="J111" s="77">
        <f t="shared" si="22"/>
        <v>23.893805309734514</v>
      </c>
      <c r="K111" s="77">
        <f t="shared" si="22"/>
        <v>2459.6666666666665</v>
      </c>
      <c r="L111" s="77">
        <f t="shared" si="22"/>
        <v>48.43866666666667</v>
      </c>
      <c r="M111" s="85">
        <f t="shared" si="22"/>
        <v>52.251181943847563</v>
      </c>
      <c r="N111" s="77">
        <f t="shared" si="22"/>
        <v>71537.376666666663</v>
      </c>
      <c r="O111" s="78">
        <f t="shared" si="22"/>
        <v>29.139731498693862</v>
      </c>
    </row>
    <row r="112" spans="1:15" ht="15.75" thickBot="1"/>
    <row r="113" spans="1:20" ht="15.75" thickBot="1">
      <c r="B113" s="640" t="s">
        <v>31</v>
      </c>
      <c r="C113" s="641"/>
      <c r="D113" s="641"/>
      <c r="E113" s="641"/>
      <c r="F113" s="641"/>
      <c r="G113" s="642"/>
      <c r="H113" s="640" t="s">
        <v>8</v>
      </c>
      <c r="I113" s="641"/>
      <c r="J113" s="642"/>
      <c r="K113" s="640" t="s">
        <v>9</v>
      </c>
      <c r="L113" s="641"/>
      <c r="M113" s="641"/>
      <c r="N113" s="641"/>
      <c r="O113" s="642"/>
    </row>
    <row r="114" spans="1:20" ht="26.25" thickBot="1">
      <c r="A114" s="48" t="s">
        <v>83</v>
      </c>
      <c r="B114" s="49" t="s">
        <v>33</v>
      </c>
      <c r="C114" s="50" t="s">
        <v>34</v>
      </c>
      <c r="D114" s="50" t="s">
        <v>35</v>
      </c>
      <c r="E114" s="50" t="s">
        <v>36</v>
      </c>
      <c r="F114" s="50" t="s">
        <v>37</v>
      </c>
      <c r="G114" s="51" t="s">
        <v>38</v>
      </c>
      <c r="H114" s="52" t="s">
        <v>33</v>
      </c>
      <c r="I114" s="53" t="s">
        <v>39</v>
      </c>
      <c r="J114" s="54" t="s">
        <v>38</v>
      </c>
      <c r="K114" s="55" t="s">
        <v>40</v>
      </c>
      <c r="L114" s="56" t="s">
        <v>34</v>
      </c>
      <c r="M114" s="56" t="s">
        <v>36</v>
      </c>
      <c r="N114" s="56" t="s">
        <v>15</v>
      </c>
      <c r="O114" s="57" t="s">
        <v>38</v>
      </c>
    </row>
    <row r="115" spans="1:20">
      <c r="A115" s="86" t="s">
        <v>93</v>
      </c>
      <c r="B115" s="347"/>
      <c r="C115" s="347"/>
      <c r="D115" s="347"/>
      <c r="E115" s="347"/>
      <c r="F115" s="347"/>
      <c r="G115" s="348"/>
      <c r="H115" s="349"/>
      <c r="I115" s="347"/>
      <c r="J115" s="350"/>
      <c r="K115" s="349"/>
      <c r="L115" s="347"/>
      <c r="M115" s="351"/>
      <c r="N115" s="347"/>
      <c r="O115" s="348"/>
      <c r="T115" s="73" t="s">
        <v>255</v>
      </c>
    </row>
    <row r="116" spans="1:20">
      <c r="A116" s="87" t="s">
        <v>106</v>
      </c>
      <c r="B116" s="65">
        <v>2010</v>
      </c>
      <c r="C116" s="65">
        <v>69.057000000000002</v>
      </c>
      <c r="D116" s="65">
        <v>113.3</v>
      </c>
      <c r="E116" s="65">
        <v>29.236717494243884</v>
      </c>
      <c r="F116" s="65">
        <f>+B116/D116</f>
        <v>17.740511915269199</v>
      </c>
      <c r="G116" s="66">
        <v>81.529293532338315</v>
      </c>
      <c r="H116" s="64">
        <v>27</v>
      </c>
      <c r="I116" s="65">
        <v>0</v>
      </c>
      <c r="J116" s="67">
        <v>0</v>
      </c>
      <c r="K116" s="64">
        <f t="shared" ref="K116:L119" si="23">B116+H116</f>
        <v>2037</v>
      </c>
      <c r="L116" s="82">
        <f t="shared" si="23"/>
        <v>69.057000000000002</v>
      </c>
      <c r="M116" s="83">
        <f>K116/L116</f>
        <v>29.497371736391674</v>
      </c>
      <c r="N116" s="82">
        <v>198541.9975408742</v>
      </c>
      <c r="O116" s="84">
        <f>N116/K116</f>
        <v>97.467843662677566</v>
      </c>
    </row>
    <row r="117" spans="1:20">
      <c r="A117" s="87" t="s">
        <v>94</v>
      </c>
      <c r="B117" s="65">
        <v>2016</v>
      </c>
      <c r="C117" s="65">
        <v>50.954999999999998</v>
      </c>
      <c r="D117" s="65">
        <v>76.400000000000006</v>
      </c>
      <c r="E117" s="65">
        <v>39.583946619566284</v>
      </c>
      <c r="F117" s="65">
        <f>+B117/D117</f>
        <v>26.387434554973819</v>
      </c>
      <c r="G117" s="66">
        <v>46.183333333333337</v>
      </c>
      <c r="H117" s="64">
        <v>27</v>
      </c>
      <c r="I117" s="65">
        <v>0</v>
      </c>
      <c r="J117" s="67">
        <v>0</v>
      </c>
      <c r="K117" s="81">
        <f t="shared" si="23"/>
        <v>2043</v>
      </c>
      <c r="L117" s="82">
        <f t="shared" si="23"/>
        <v>50.954999999999998</v>
      </c>
      <c r="M117" s="83">
        <f>K117/L117</f>
        <v>40.094200765381217</v>
      </c>
      <c r="N117" s="82">
        <v>108072.10754087422</v>
      </c>
      <c r="O117" s="84">
        <f>N117/K117</f>
        <v>52.898731052801871</v>
      </c>
    </row>
    <row r="118" spans="1:20">
      <c r="A118" s="87" t="s">
        <v>95</v>
      </c>
      <c r="B118" s="65">
        <v>2114</v>
      </c>
      <c r="C118" s="65">
        <v>72.338999999999999</v>
      </c>
      <c r="D118" s="65">
        <v>108.5</v>
      </c>
      <c r="E118" s="65">
        <v>29.223517051659549</v>
      </c>
      <c r="F118" s="65">
        <f>+B118/D118</f>
        <v>19.483870967741936</v>
      </c>
      <c r="G118" s="66">
        <v>62.364763481551556</v>
      </c>
      <c r="H118" s="64">
        <v>21</v>
      </c>
      <c r="I118" s="65">
        <v>0</v>
      </c>
      <c r="J118" s="67">
        <v>0</v>
      </c>
      <c r="K118" s="81">
        <f t="shared" si="23"/>
        <v>2135</v>
      </c>
      <c r="L118" s="82">
        <f t="shared" si="23"/>
        <v>72.338999999999999</v>
      </c>
      <c r="M118" s="83">
        <f>K118/L118</f>
        <v>29.513816889921067</v>
      </c>
      <c r="N118" s="82">
        <v>139034.7175408742</v>
      </c>
      <c r="O118" s="84">
        <f>N118/K118</f>
        <v>65.121647560128437</v>
      </c>
    </row>
    <row r="119" spans="1:20" ht="15.75" thickBot="1">
      <c r="A119" s="88" t="s">
        <v>96</v>
      </c>
      <c r="B119" s="70">
        <v>2176</v>
      </c>
      <c r="C119" s="70">
        <v>47.459000000000003</v>
      </c>
      <c r="D119" s="70">
        <v>71.3</v>
      </c>
      <c r="E119" s="70">
        <v>45.85010219347226</v>
      </c>
      <c r="F119" s="70">
        <f>+B119/D119</f>
        <v>30.518934081346426</v>
      </c>
      <c r="G119" s="71">
        <v>39.249949448529414</v>
      </c>
      <c r="H119" s="69">
        <v>22</v>
      </c>
      <c r="I119" s="70">
        <v>0</v>
      </c>
      <c r="J119" s="72">
        <v>0</v>
      </c>
      <c r="K119" s="119">
        <f t="shared" si="23"/>
        <v>2198</v>
      </c>
      <c r="L119" s="120">
        <f t="shared" si="23"/>
        <v>47.459000000000003</v>
      </c>
      <c r="M119" s="136">
        <f>K119/L119</f>
        <v>46.313660211972433</v>
      </c>
      <c r="N119" s="120">
        <v>92603.497540874203</v>
      </c>
      <c r="O119" s="121">
        <f>N119/K119</f>
        <v>42.130799609132943</v>
      </c>
    </row>
    <row r="120" spans="1:20" ht="15.75" thickBot="1"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</row>
    <row r="121" spans="1:20" ht="15.75" thickBot="1">
      <c r="A121" s="75" t="s">
        <v>91</v>
      </c>
      <c r="B121" s="76">
        <f>+AVERAGE(B116:B119)</f>
        <v>2079</v>
      </c>
      <c r="C121" s="77">
        <f>+AVERAGE(C116:C119)</f>
        <v>59.952500000000001</v>
      </c>
      <c r="D121" s="77">
        <f t="shared" ref="D121:O121" si="24">+AVERAGE(D116:D119)</f>
        <v>92.375</v>
      </c>
      <c r="E121" s="77">
        <f t="shared" si="24"/>
        <v>35.973570839735494</v>
      </c>
      <c r="F121" s="77">
        <f t="shared" si="24"/>
        <v>23.532687879832846</v>
      </c>
      <c r="G121" s="78">
        <f t="shared" si="24"/>
        <v>57.331834948938152</v>
      </c>
      <c r="H121" s="77">
        <f t="shared" si="24"/>
        <v>24.25</v>
      </c>
      <c r="I121" s="77">
        <f t="shared" si="24"/>
        <v>0</v>
      </c>
      <c r="J121" s="77">
        <f t="shared" si="24"/>
        <v>0</v>
      </c>
      <c r="K121" s="77">
        <f>+AVERAGE(K116:K119)</f>
        <v>2103.25</v>
      </c>
      <c r="L121" s="77">
        <f t="shared" si="24"/>
        <v>59.952500000000001</v>
      </c>
      <c r="M121" s="85">
        <f t="shared" si="24"/>
        <v>36.354762400916599</v>
      </c>
      <c r="N121" s="77">
        <f>+AVERAGE(N116:N119)</f>
        <v>134563.08004087422</v>
      </c>
      <c r="O121" s="78">
        <f t="shared" si="24"/>
        <v>64.404755471185211</v>
      </c>
    </row>
    <row r="122" spans="1:20" ht="15.75" thickBot="1"/>
    <row r="123" spans="1:20" ht="15.75" thickBot="1">
      <c r="B123" s="640" t="s">
        <v>31</v>
      </c>
      <c r="C123" s="641"/>
      <c r="D123" s="641"/>
      <c r="E123" s="641"/>
      <c r="F123" s="641"/>
      <c r="G123" s="642"/>
      <c r="H123" s="640" t="s">
        <v>8</v>
      </c>
      <c r="I123" s="641"/>
      <c r="J123" s="642"/>
      <c r="K123" s="640" t="s">
        <v>9</v>
      </c>
      <c r="L123" s="641"/>
      <c r="M123" s="641"/>
      <c r="N123" s="641"/>
      <c r="O123" s="642"/>
    </row>
    <row r="124" spans="1:20" ht="26.25" thickBot="1">
      <c r="A124" s="48" t="s">
        <v>92</v>
      </c>
      <c r="B124" s="49" t="s">
        <v>33</v>
      </c>
      <c r="C124" s="50" t="s">
        <v>34</v>
      </c>
      <c r="D124" s="50" t="s">
        <v>35</v>
      </c>
      <c r="E124" s="50" t="s">
        <v>36</v>
      </c>
      <c r="F124" s="50" t="s">
        <v>37</v>
      </c>
      <c r="G124" s="51" t="s">
        <v>38</v>
      </c>
      <c r="H124" s="52" t="s">
        <v>33</v>
      </c>
      <c r="I124" s="53" t="s">
        <v>39</v>
      </c>
      <c r="J124" s="54" t="s">
        <v>38</v>
      </c>
      <c r="K124" s="55" t="s">
        <v>40</v>
      </c>
      <c r="L124" s="56" t="s">
        <v>34</v>
      </c>
      <c r="M124" s="56" t="s">
        <v>36</v>
      </c>
      <c r="N124" s="56" t="s">
        <v>15</v>
      </c>
      <c r="O124" s="57" t="s">
        <v>38</v>
      </c>
    </row>
    <row r="125" spans="1:20">
      <c r="A125" s="86" t="s">
        <v>209</v>
      </c>
      <c r="B125" s="347"/>
      <c r="C125" s="347"/>
      <c r="D125" s="347"/>
      <c r="E125" s="347"/>
      <c r="F125" s="347"/>
      <c r="G125" s="348"/>
      <c r="H125" s="349"/>
      <c r="I125" s="347"/>
      <c r="J125" s="350"/>
      <c r="K125" s="349"/>
      <c r="L125" s="347"/>
      <c r="M125" s="351"/>
      <c r="N125" s="347"/>
      <c r="O125" s="348"/>
      <c r="T125" s="73" t="s">
        <v>259</v>
      </c>
    </row>
    <row r="126" spans="1:20">
      <c r="A126" s="87" t="s">
        <v>210</v>
      </c>
      <c r="B126" s="65">
        <v>2391</v>
      </c>
      <c r="C126" s="65">
        <v>102.791</v>
      </c>
      <c r="D126" s="65">
        <v>107.3</v>
      </c>
      <c r="E126" s="65">
        <v>23.260791314414686</v>
      </c>
      <c r="F126" s="65">
        <v>22.283317800559182</v>
      </c>
      <c r="G126" s="66">
        <v>61.960639899623594</v>
      </c>
      <c r="H126" s="64">
        <v>150</v>
      </c>
      <c r="I126" s="65">
        <v>3.0409999999999999</v>
      </c>
      <c r="J126" s="67">
        <v>57.6</v>
      </c>
      <c r="K126" s="81">
        <f t="shared" ref="K126:L128" si="25">B126+H126</f>
        <v>2541</v>
      </c>
      <c r="L126" s="82">
        <f t="shared" si="25"/>
        <v>105.83199999999999</v>
      </c>
      <c r="M126" s="83">
        <f>K126/L126</f>
        <v>24.009751303953436</v>
      </c>
      <c r="N126" s="82">
        <v>156787.89000000001</v>
      </c>
      <c r="O126" s="84">
        <f>N126/K126</f>
        <v>61.703223140495872</v>
      </c>
    </row>
    <row r="127" spans="1:20">
      <c r="A127" s="87" t="s">
        <v>211</v>
      </c>
      <c r="B127" s="65">
        <v>2013</v>
      </c>
      <c r="C127" s="65">
        <v>109.965</v>
      </c>
      <c r="D127" s="65">
        <v>122.2</v>
      </c>
      <c r="E127" s="65">
        <v>18.305824580548357</v>
      </c>
      <c r="F127" s="65">
        <v>16.472995090016365</v>
      </c>
      <c r="G127" s="66">
        <v>89.845275707898665</v>
      </c>
      <c r="H127" s="64">
        <v>68</v>
      </c>
      <c r="I127" s="65">
        <v>0</v>
      </c>
      <c r="J127" s="67">
        <v>0</v>
      </c>
      <c r="K127" s="81">
        <f t="shared" si="25"/>
        <v>2081</v>
      </c>
      <c r="L127" s="82">
        <f t="shared" si="25"/>
        <v>109.965</v>
      </c>
      <c r="M127" s="83">
        <f>K127/L127</f>
        <v>18.924203155549492</v>
      </c>
      <c r="N127" s="82">
        <v>180859</v>
      </c>
      <c r="O127" s="84">
        <f>N127/K127</f>
        <v>86.909658817876021</v>
      </c>
    </row>
    <row r="128" spans="1:20" ht="15.75" thickBot="1">
      <c r="A128" s="88" t="s">
        <v>212</v>
      </c>
      <c r="B128" s="70">
        <v>2116</v>
      </c>
      <c r="C128" s="70">
        <v>119.437</v>
      </c>
      <c r="D128" s="70">
        <v>117.8</v>
      </c>
      <c r="E128" s="70">
        <v>17.716453025444377</v>
      </c>
      <c r="F128" s="70">
        <v>17.962648556876061</v>
      </c>
      <c r="G128" s="71">
        <v>52.027013232514179</v>
      </c>
      <c r="H128" s="69">
        <v>29</v>
      </c>
      <c r="I128" s="70">
        <v>0</v>
      </c>
      <c r="J128" s="72">
        <v>0</v>
      </c>
      <c r="K128" s="119">
        <f t="shared" si="25"/>
        <v>2145</v>
      </c>
      <c r="L128" s="120">
        <f t="shared" si="25"/>
        <v>119.437</v>
      </c>
      <c r="M128" s="136">
        <f>K128/L128</f>
        <v>17.95925885613336</v>
      </c>
      <c r="N128" s="120">
        <v>110089.16</v>
      </c>
      <c r="O128" s="121">
        <f>N128/K128</f>
        <v>51.323617715617715</v>
      </c>
    </row>
    <row r="129" spans="1:15" ht="15.75" thickBot="1"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5.75" thickBot="1">
      <c r="A130" s="75" t="s">
        <v>91</v>
      </c>
      <c r="B130" s="76">
        <f>AVERAGE(B126:B128)</f>
        <v>2173.3333333333335</v>
      </c>
      <c r="C130" s="77">
        <f t="shared" ref="C130:O130" si="26">AVERAGE(C126:C128)</f>
        <v>110.73099999999999</v>
      </c>
      <c r="D130" s="77">
        <f t="shared" si="26"/>
        <v>115.76666666666667</v>
      </c>
      <c r="E130" s="77">
        <f t="shared" si="26"/>
        <v>19.761022973469139</v>
      </c>
      <c r="F130" s="77">
        <f t="shared" si="26"/>
        <v>18.906320482483867</v>
      </c>
      <c r="G130" s="78">
        <f t="shared" si="26"/>
        <v>67.944309613345482</v>
      </c>
      <c r="H130" s="77">
        <f t="shared" si="26"/>
        <v>82.333333333333329</v>
      </c>
      <c r="I130" s="77">
        <f t="shared" si="26"/>
        <v>1.0136666666666667</v>
      </c>
      <c r="J130" s="77">
        <f t="shared" si="26"/>
        <v>19.2</v>
      </c>
      <c r="K130" s="77">
        <f t="shared" si="26"/>
        <v>2255.6666666666665</v>
      </c>
      <c r="L130" s="77">
        <f t="shared" si="26"/>
        <v>111.74466666666666</v>
      </c>
      <c r="M130" s="85">
        <f t="shared" si="26"/>
        <v>20.297737771878761</v>
      </c>
      <c r="N130" s="77">
        <f t="shared" si="26"/>
        <v>149245.35</v>
      </c>
      <c r="O130" s="78">
        <f t="shared" si="26"/>
        <v>66.645499891329862</v>
      </c>
    </row>
    <row r="133" spans="1:15" ht="18.75">
      <c r="A133" s="366">
        <v>2017</v>
      </c>
    </row>
    <row r="134" spans="1:15" ht="15.75" thickBot="1"/>
    <row r="135" spans="1:15" ht="15.75" thickBot="1">
      <c r="B135" s="640" t="s">
        <v>31</v>
      </c>
      <c r="C135" s="641"/>
      <c r="D135" s="641"/>
      <c r="E135" s="641"/>
      <c r="F135" s="641"/>
      <c r="G135" s="642"/>
      <c r="H135" s="640" t="s">
        <v>8</v>
      </c>
      <c r="I135" s="641"/>
      <c r="J135" s="642"/>
      <c r="K135" s="640" t="s">
        <v>9</v>
      </c>
      <c r="L135" s="641"/>
      <c r="M135" s="641"/>
      <c r="N135" s="641"/>
      <c r="O135" s="642"/>
    </row>
    <row r="136" spans="1:15" ht="26.25" thickBot="1">
      <c r="A136" s="48" t="s">
        <v>69</v>
      </c>
      <c r="B136" s="49" t="s">
        <v>33</v>
      </c>
      <c r="C136" s="50" t="s">
        <v>34</v>
      </c>
      <c r="D136" s="50" t="s">
        <v>35</v>
      </c>
      <c r="E136" s="50" t="s">
        <v>36</v>
      </c>
      <c r="F136" s="50" t="s">
        <v>37</v>
      </c>
      <c r="G136" s="51" t="s">
        <v>38</v>
      </c>
      <c r="H136" s="107" t="s">
        <v>33</v>
      </c>
      <c r="I136" s="108" t="s">
        <v>39</v>
      </c>
      <c r="J136" s="109" t="s">
        <v>38</v>
      </c>
      <c r="K136" s="55" t="s">
        <v>40</v>
      </c>
      <c r="L136" s="56" t="s">
        <v>34</v>
      </c>
      <c r="M136" s="56" t="s">
        <v>36</v>
      </c>
      <c r="N136" s="56" t="s">
        <v>15</v>
      </c>
      <c r="O136" s="57" t="s">
        <v>38</v>
      </c>
    </row>
    <row r="137" spans="1:15">
      <c r="A137" s="86" t="s">
        <v>87</v>
      </c>
      <c r="B137" s="223">
        <v>2318</v>
      </c>
      <c r="C137" s="224">
        <v>46.186999999999998</v>
      </c>
      <c r="D137" s="224">
        <v>46.186999999999998</v>
      </c>
      <c r="E137" s="224">
        <v>50.187282135665882</v>
      </c>
      <c r="F137" s="224">
        <v>50.187282135665882</v>
      </c>
      <c r="G137" s="226">
        <v>18.526587575496116</v>
      </c>
      <c r="H137" s="223">
        <v>35</v>
      </c>
      <c r="I137" s="224">
        <v>0</v>
      </c>
      <c r="J137" s="364">
        <v>0</v>
      </c>
      <c r="K137" s="223">
        <v>2353</v>
      </c>
      <c r="L137" s="224">
        <v>46.186999999999998</v>
      </c>
      <c r="M137" s="225">
        <v>50.945071123909329</v>
      </c>
      <c r="N137" s="224">
        <v>42944.63</v>
      </c>
      <c r="O137" s="226">
        <v>18.251011474713131</v>
      </c>
    </row>
    <row r="138" spans="1:15">
      <c r="A138" s="87" t="s">
        <v>88</v>
      </c>
      <c r="B138" s="367">
        <v>0</v>
      </c>
      <c r="C138" s="330">
        <v>0</v>
      </c>
      <c r="D138" s="330">
        <v>0</v>
      </c>
      <c r="E138" s="330" t="e">
        <v>#DIV/0!</v>
      </c>
      <c r="F138" s="330" t="e">
        <v>#DIV/0!</v>
      </c>
      <c r="G138" s="368" t="e">
        <v>#DIV/0!</v>
      </c>
      <c r="H138" s="367">
        <v>0</v>
      </c>
      <c r="I138" s="330">
        <v>0</v>
      </c>
      <c r="J138" s="369" t="e">
        <v>#DIV/0!</v>
      </c>
      <c r="K138" s="367">
        <v>0</v>
      </c>
      <c r="L138" s="330">
        <v>0</v>
      </c>
      <c r="M138" s="370" t="e">
        <v>#DIV/0!</v>
      </c>
      <c r="N138" s="330">
        <v>0</v>
      </c>
      <c r="O138" s="368" t="e">
        <v>#DIV/0!</v>
      </c>
    </row>
    <row r="139" spans="1:15">
      <c r="A139" s="87" t="s">
        <v>89</v>
      </c>
      <c r="B139" s="367">
        <v>0</v>
      </c>
      <c r="C139" s="330">
        <v>0</v>
      </c>
      <c r="D139" s="330">
        <v>0</v>
      </c>
      <c r="E139" s="330" t="e">
        <v>#DIV/0!</v>
      </c>
      <c r="F139" s="330" t="e">
        <v>#DIV/0!</v>
      </c>
      <c r="G139" s="368" t="e">
        <v>#DIV/0!</v>
      </c>
      <c r="H139" s="367">
        <v>0</v>
      </c>
      <c r="I139" s="330">
        <v>0</v>
      </c>
      <c r="J139" s="369" t="e">
        <v>#DIV/0!</v>
      </c>
      <c r="K139" s="367">
        <v>0</v>
      </c>
      <c r="L139" s="330">
        <v>0</v>
      </c>
      <c r="M139" s="370" t="e">
        <v>#DIV/0!</v>
      </c>
      <c r="N139" s="330">
        <v>0</v>
      </c>
      <c r="O139" s="368" t="e">
        <v>#DIV/0!</v>
      </c>
    </row>
    <row r="140" spans="1:15">
      <c r="A140" s="87" t="s">
        <v>90</v>
      </c>
      <c r="B140" s="367">
        <v>0</v>
      </c>
      <c r="C140" s="330">
        <v>0</v>
      </c>
      <c r="D140" s="330">
        <v>0</v>
      </c>
      <c r="E140" s="330" t="e">
        <v>#DIV/0!</v>
      </c>
      <c r="F140" s="330" t="e">
        <v>#DIV/0!</v>
      </c>
      <c r="G140" s="368" t="e">
        <v>#DIV/0!</v>
      </c>
      <c r="H140" s="367">
        <v>0</v>
      </c>
      <c r="I140" s="330">
        <v>0</v>
      </c>
      <c r="J140" s="369" t="e">
        <v>#DIV/0!</v>
      </c>
      <c r="K140" s="367">
        <v>0</v>
      </c>
      <c r="L140" s="330">
        <v>0</v>
      </c>
      <c r="M140" s="370" t="e">
        <v>#DIV/0!</v>
      </c>
      <c r="N140" s="330">
        <v>0</v>
      </c>
      <c r="O140" s="368" t="e">
        <v>#DIV/0!</v>
      </c>
    </row>
    <row r="141" spans="1:15" ht="15.75" thickBot="1">
      <c r="A141" s="88" t="s">
        <v>125</v>
      </c>
      <c r="B141" s="266">
        <v>0</v>
      </c>
      <c r="C141" s="267">
        <v>0</v>
      </c>
      <c r="D141" s="267">
        <v>0</v>
      </c>
      <c r="E141" s="267" t="e">
        <v>#DIV/0!</v>
      </c>
      <c r="F141" s="267" t="e">
        <v>#DIV/0!</v>
      </c>
      <c r="G141" s="268" t="e">
        <v>#DIV/0!</v>
      </c>
      <c r="H141" s="266">
        <v>0</v>
      </c>
      <c r="I141" s="267">
        <v>0</v>
      </c>
      <c r="J141" s="377" t="e">
        <v>#DIV/0!</v>
      </c>
      <c r="K141" s="266">
        <v>0</v>
      </c>
      <c r="L141" s="267">
        <v>0</v>
      </c>
      <c r="M141" s="365" t="e">
        <v>#DIV/0!</v>
      </c>
      <c r="N141" s="267">
        <v>0</v>
      </c>
      <c r="O141" s="268" t="e">
        <v>#DIV/0!</v>
      </c>
    </row>
    <row r="142" spans="1:15" ht="15.75" thickBot="1">
      <c r="A142" s="73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</row>
    <row r="143" spans="1:15" ht="15.75" thickBot="1">
      <c r="A143" s="75" t="s">
        <v>91</v>
      </c>
      <c r="B143" s="76">
        <f>AVERAGE(B137:B138)</f>
        <v>1159</v>
      </c>
      <c r="C143" s="77">
        <f t="shared" ref="C143:O143" si="27">AVERAGE(C137:C138)</f>
        <v>23.093499999999999</v>
      </c>
      <c r="D143" s="77">
        <f t="shared" si="27"/>
        <v>23.093499999999999</v>
      </c>
      <c r="E143" s="77" t="e">
        <f t="shared" si="27"/>
        <v>#DIV/0!</v>
      </c>
      <c r="F143" s="77" t="e">
        <f t="shared" si="27"/>
        <v>#DIV/0!</v>
      </c>
      <c r="G143" s="78" t="e">
        <f t="shared" si="27"/>
        <v>#DIV/0!</v>
      </c>
      <c r="H143" s="77">
        <f t="shared" si="27"/>
        <v>17.5</v>
      </c>
      <c r="I143" s="77">
        <f t="shared" si="27"/>
        <v>0</v>
      </c>
      <c r="J143" s="77" t="e">
        <f t="shared" si="27"/>
        <v>#DIV/0!</v>
      </c>
      <c r="K143" s="77">
        <f>AVERAGE(K137:K138)</f>
        <v>1176.5</v>
      </c>
      <c r="L143" s="77">
        <f>AVERAGE(L137:L138)</f>
        <v>23.093499999999999</v>
      </c>
      <c r="M143" s="85" t="e">
        <f t="shared" si="27"/>
        <v>#DIV/0!</v>
      </c>
      <c r="N143" s="77">
        <f t="shared" si="27"/>
        <v>21472.314999999999</v>
      </c>
      <c r="O143" s="78" t="e">
        <f t="shared" si="27"/>
        <v>#DIV/0!</v>
      </c>
    </row>
  </sheetData>
  <mergeCells count="49">
    <mergeCell ref="B38:G38"/>
    <mergeCell ref="H38:J38"/>
    <mergeCell ref="P20:S20"/>
    <mergeCell ref="B29:G29"/>
    <mergeCell ref="H29:J29"/>
    <mergeCell ref="K29:O29"/>
    <mergeCell ref="P29:S29"/>
    <mergeCell ref="B20:G20"/>
    <mergeCell ref="H20:J20"/>
    <mergeCell ref="K20:O20"/>
    <mergeCell ref="P2:S2"/>
    <mergeCell ref="B11:G11"/>
    <mergeCell ref="H11:J11"/>
    <mergeCell ref="K11:O11"/>
    <mergeCell ref="P11:S11"/>
    <mergeCell ref="B2:G2"/>
    <mergeCell ref="H2:J2"/>
    <mergeCell ref="K2:O2"/>
    <mergeCell ref="B85:G85"/>
    <mergeCell ref="H85:J85"/>
    <mergeCell ref="K85:O85"/>
    <mergeCell ref="K38:O38"/>
    <mergeCell ref="B48:G48"/>
    <mergeCell ref="H48:J48"/>
    <mergeCell ref="K48:O48"/>
    <mergeCell ref="B76:G76"/>
    <mergeCell ref="H76:J76"/>
    <mergeCell ref="K76:O76"/>
    <mergeCell ref="B67:G67"/>
    <mergeCell ref="H67:J67"/>
    <mergeCell ref="K67:O67"/>
    <mergeCell ref="B57:G57"/>
    <mergeCell ref="H57:J57"/>
    <mergeCell ref="K57:O57"/>
    <mergeCell ref="B113:G113"/>
    <mergeCell ref="H113:J113"/>
    <mergeCell ref="K113:O113"/>
    <mergeCell ref="B95:G95"/>
    <mergeCell ref="H95:J95"/>
    <mergeCell ref="K95:O95"/>
    <mergeCell ref="B104:G104"/>
    <mergeCell ref="H104:J104"/>
    <mergeCell ref="K104:O104"/>
    <mergeCell ref="B135:G135"/>
    <mergeCell ref="H135:J135"/>
    <mergeCell ref="K135:O135"/>
    <mergeCell ref="B123:G123"/>
    <mergeCell ref="H123:J123"/>
    <mergeCell ref="K123:O12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"/>
  <sheetViews>
    <sheetView showGridLines="0" topLeftCell="A118" workbookViewId="0">
      <selection activeCell="B143" sqref="B143"/>
    </sheetView>
  </sheetViews>
  <sheetFormatPr baseColWidth="10" defaultRowHeight="15"/>
  <cols>
    <col min="1" max="1" width="19.42578125" style="8" customWidth="1"/>
    <col min="2" max="3" width="8.42578125" style="8" bestFit="1" customWidth="1"/>
    <col min="4" max="4" width="8.42578125" style="8" customWidth="1"/>
    <col min="5" max="6" width="9.5703125" style="8" customWidth="1"/>
    <col min="7" max="7" width="9.7109375" style="8" bestFit="1" customWidth="1"/>
    <col min="8" max="9" width="8.42578125" style="8" bestFit="1" customWidth="1"/>
    <col min="10" max="10" width="10" style="8" customWidth="1"/>
    <col min="11" max="11" width="8.42578125" style="8" bestFit="1" customWidth="1"/>
    <col min="12" max="12" width="8.7109375" style="8" customWidth="1"/>
    <col min="13" max="13" width="12.28515625" style="8" customWidth="1"/>
    <col min="14" max="14" width="8.42578125" style="8" bestFit="1" customWidth="1"/>
    <col min="15" max="15" width="9.7109375" style="8" bestFit="1" customWidth="1"/>
    <col min="16" max="16" width="11.42578125" style="73" hidden="1" customWidth="1"/>
    <col min="17" max="17" width="0" style="73" hidden="1" customWidth="1"/>
    <col min="18" max="18" width="18.7109375" style="73" hidden="1" customWidth="1"/>
    <col min="19" max="19" width="19" style="73" hidden="1" customWidth="1"/>
    <col min="20" max="16384" width="11.42578125" style="73"/>
  </cols>
  <sheetData>
    <row r="1" spans="1:19">
      <c r="G1" s="73"/>
    </row>
    <row r="2" spans="1:19" ht="15.75" hidden="1" thickBot="1">
      <c r="B2" s="640" t="s">
        <v>31</v>
      </c>
      <c r="C2" s="641"/>
      <c r="D2" s="641"/>
      <c r="E2" s="641"/>
      <c r="F2" s="641"/>
      <c r="G2" s="642"/>
      <c r="H2" s="640" t="s">
        <v>8</v>
      </c>
      <c r="I2" s="641"/>
      <c r="J2" s="642"/>
      <c r="K2" s="640" t="s">
        <v>9</v>
      </c>
      <c r="L2" s="641"/>
      <c r="M2" s="641"/>
      <c r="N2" s="641"/>
      <c r="O2" s="642"/>
      <c r="P2" s="640" t="s">
        <v>82</v>
      </c>
      <c r="Q2" s="641"/>
      <c r="R2" s="641"/>
      <c r="S2" s="642"/>
    </row>
    <row r="3" spans="1:19" s="100" customFormat="1" ht="30.75" hidden="1" thickBot="1">
      <c r="A3" s="48" t="s">
        <v>83</v>
      </c>
      <c r="B3" s="49" t="s">
        <v>33</v>
      </c>
      <c r="C3" s="50" t="s">
        <v>39</v>
      </c>
      <c r="D3" s="50" t="s">
        <v>62</v>
      </c>
      <c r="E3" s="50" t="s">
        <v>63</v>
      </c>
      <c r="F3" s="50" t="s">
        <v>37</v>
      </c>
      <c r="G3" s="51" t="s">
        <v>38</v>
      </c>
      <c r="H3" s="52" t="s">
        <v>33</v>
      </c>
      <c r="I3" s="53" t="s">
        <v>39</v>
      </c>
      <c r="J3" s="54" t="s">
        <v>38</v>
      </c>
      <c r="K3" s="55" t="s">
        <v>40</v>
      </c>
      <c r="L3" s="56" t="s">
        <v>39</v>
      </c>
      <c r="M3" s="56" t="s">
        <v>63</v>
      </c>
      <c r="N3" s="56" t="s">
        <v>15</v>
      </c>
      <c r="O3" s="57" t="s">
        <v>38</v>
      </c>
      <c r="P3" s="122" t="s">
        <v>84</v>
      </c>
      <c r="Q3" s="123" t="s">
        <v>7</v>
      </c>
      <c r="R3" s="124" t="s">
        <v>85</v>
      </c>
      <c r="S3" s="124" t="s">
        <v>86</v>
      </c>
    </row>
    <row r="4" spans="1:19" s="100" customFormat="1" hidden="1">
      <c r="A4" s="86" t="s">
        <v>107</v>
      </c>
      <c r="B4" s="137">
        <v>6594</v>
      </c>
      <c r="C4" s="138">
        <v>28.89</v>
      </c>
      <c r="D4" s="138"/>
      <c r="E4" s="138">
        <f>B4/C4</f>
        <v>228.24506749740394</v>
      </c>
      <c r="F4" s="138"/>
      <c r="G4" s="139">
        <v>6.7516772823779192</v>
      </c>
      <c r="H4" s="137">
        <v>92</v>
      </c>
      <c r="I4" s="138">
        <v>0</v>
      </c>
      <c r="J4" s="140">
        <v>0</v>
      </c>
      <c r="K4" s="137">
        <f t="shared" ref="K4:L7" si="0">B4+H4</f>
        <v>6686</v>
      </c>
      <c r="L4" s="138">
        <f t="shared" si="0"/>
        <v>28.89</v>
      </c>
      <c r="M4" s="138">
        <f>K4/L4</f>
        <v>231.42956040152302</v>
      </c>
      <c r="N4" s="138">
        <v>44520.56</v>
      </c>
      <c r="O4" s="139">
        <f>N4/K4</f>
        <v>6.6587735566856114</v>
      </c>
      <c r="P4" s="137">
        <v>334</v>
      </c>
      <c r="Q4" s="138">
        <v>470</v>
      </c>
      <c r="R4" s="141">
        <f>P4/L4</f>
        <v>11.561093804084457</v>
      </c>
      <c r="S4" s="126">
        <v>0.10986442262739599</v>
      </c>
    </row>
    <row r="5" spans="1:19" s="100" customFormat="1" hidden="1">
      <c r="A5" s="87" t="s">
        <v>108</v>
      </c>
      <c r="B5" s="142">
        <v>3424</v>
      </c>
      <c r="C5" s="143">
        <v>42.483000000000011</v>
      </c>
      <c r="D5" s="143"/>
      <c r="E5" s="143">
        <f>B5/C5</f>
        <v>80.596944660217005</v>
      </c>
      <c r="F5" s="143"/>
      <c r="G5" s="144">
        <v>20.289304906542061</v>
      </c>
      <c r="H5" s="142">
        <v>571</v>
      </c>
      <c r="I5" s="143">
        <v>8.6</v>
      </c>
      <c r="J5" s="145">
        <v>30.035026269702275</v>
      </c>
      <c r="K5" s="142">
        <f t="shared" si="0"/>
        <v>3995</v>
      </c>
      <c r="L5" s="143">
        <f t="shared" si="0"/>
        <v>51.083000000000013</v>
      </c>
      <c r="M5" s="143">
        <f>K5/L5</f>
        <v>78.20605680950608</v>
      </c>
      <c r="N5" s="143">
        <v>86620.580000000016</v>
      </c>
      <c r="O5" s="144">
        <f>N5/K5</f>
        <v>21.682247809762206</v>
      </c>
      <c r="P5" s="142">
        <v>319</v>
      </c>
      <c r="Q5" s="143">
        <v>464</v>
      </c>
      <c r="R5" s="146">
        <f>P5/L5</f>
        <v>6.2447389542509235</v>
      </c>
      <c r="S5" s="128">
        <v>0.12584757255221046</v>
      </c>
    </row>
    <row r="6" spans="1:19" s="100" customFormat="1" hidden="1">
      <c r="A6" s="87" t="s">
        <v>109</v>
      </c>
      <c r="B6" s="142">
        <v>3071</v>
      </c>
      <c r="C6" s="143">
        <v>49.04</v>
      </c>
      <c r="D6" s="143"/>
      <c r="E6" s="143">
        <f>B6/C6</f>
        <v>62.622349102773249</v>
      </c>
      <c r="F6" s="143"/>
      <c r="G6" s="144">
        <v>19.223129273852173</v>
      </c>
      <c r="H6" s="142">
        <v>798</v>
      </c>
      <c r="I6" s="143">
        <v>1.8</v>
      </c>
      <c r="J6" s="145">
        <v>19.063909774436091</v>
      </c>
      <c r="K6" s="142">
        <f t="shared" si="0"/>
        <v>3869</v>
      </c>
      <c r="L6" s="143">
        <f t="shared" si="0"/>
        <v>50.839999999999996</v>
      </c>
      <c r="M6" s="143">
        <f>K6/L6</f>
        <v>76.101494885916608</v>
      </c>
      <c r="N6" s="143">
        <v>75183.230000000025</v>
      </c>
      <c r="O6" s="144">
        <f>N6/K6</f>
        <v>19.432212457999491</v>
      </c>
      <c r="P6" s="142">
        <v>319</v>
      </c>
      <c r="Q6" s="143">
        <v>475</v>
      </c>
      <c r="R6" s="146">
        <f>P6/L6</f>
        <v>6.274586939417782</v>
      </c>
      <c r="S6" s="128">
        <v>0.12734584450402145</v>
      </c>
    </row>
    <row r="7" spans="1:19" s="100" customFormat="1" ht="15.75" hidden="1" thickBot="1">
      <c r="A7" s="88" t="s">
        <v>110</v>
      </c>
      <c r="B7" s="147">
        <v>3245</v>
      </c>
      <c r="C7" s="148">
        <v>39.154000000000003</v>
      </c>
      <c r="D7" s="148"/>
      <c r="E7" s="148">
        <f>B7/C7</f>
        <v>82.877866884609489</v>
      </c>
      <c r="F7" s="148"/>
      <c r="G7" s="149">
        <v>15.899565485362096</v>
      </c>
      <c r="H7" s="147">
        <v>781</v>
      </c>
      <c r="I7" s="148">
        <v>4.0810000000000004</v>
      </c>
      <c r="J7" s="150">
        <v>27.576952624839947</v>
      </c>
      <c r="K7" s="147">
        <f t="shared" si="0"/>
        <v>4026</v>
      </c>
      <c r="L7" s="148">
        <f t="shared" si="0"/>
        <v>43.235000000000007</v>
      </c>
      <c r="M7" s="148">
        <f>K7/L7</f>
        <v>93.119000809529297</v>
      </c>
      <c r="N7" s="148">
        <v>76067.69</v>
      </c>
      <c r="O7" s="149">
        <f>N7/K7</f>
        <v>18.894110779930454</v>
      </c>
      <c r="P7" s="147">
        <v>301</v>
      </c>
      <c r="Q7" s="148">
        <v>431</v>
      </c>
      <c r="R7" s="151">
        <f>P7/L7</f>
        <v>6.9619521221232787</v>
      </c>
      <c r="S7" s="130">
        <v>0.11342105263157895</v>
      </c>
    </row>
    <row r="8" spans="1:19" hidden="1">
      <c r="P8" s="8"/>
      <c r="Q8" s="8"/>
      <c r="R8" s="8"/>
    </row>
    <row r="9" spans="1:19" s="100" customFormat="1" ht="15.75" hidden="1" thickBot="1">
      <c r="A9" s="75" t="s">
        <v>58</v>
      </c>
      <c r="B9" s="152">
        <f>AVERAGE(B4:B7)</f>
        <v>4083.5</v>
      </c>
      <c r="C9" s="153">
        <f t="shared" ref="C9:N9" si="1">AVERAGE(C4:C7)</f>
        <v>39.891750000000002</v>
      </c>
      <c r="D9" s="153"/>
      <c r="E9" s="153">
        <f t="shared" si="1"/>
        <v>113.58555703625092</v>
      </c>
      <c r="F9" s="153"/>
      <c r="G9" s="154">
        <f t="shared" si="1"/>
        <v>15.540919237033561</v>
      </c>
      <c r="H9" s="153">
        <f t="shared" si="1"/>
        <v>560.5</v>
      </c>
      <c r="I9" s="153">
        <f t="shared" si="1"/>
        <v>3.6202500000000004</v>
      </c>
      <c r="J9" s="153">
        <f t="shared" si="1"/>
        <v>19.168972167244579</v>
      </c>
      <c r="K9" s="153">
        <f t="shared" si="1"/>
        <v>4644</v>
      </c>
      <c r="L9" s="153">
        <f t="shared" si="1"/>
        <v>43.512000000000008</v>
      </c>
      <c r="M9" s="77">
        <f>K9/L9</f>
        <v>106.72917815774957</v>
      </c>
      <c r="N9" s="153">
        <f t="shared" si="1"/>
        <v>70598.015000000014</v>
      </c>
      <c r="O9" s="155">
        <f>N9/K9</f>
        <v>15.201984280792423</v>
      </c>
      <c r="P9" s="153">
        <f>AVERAGE(P4:P7)</f>
        <v>318.25</v>
      </c>
      <c r="Q9" s="153">
        <f>AVERAGE(Q4:Q7)</f>
        <v>460</v>
      </c>
      <c r="R9" s="156">
        <f>P9/L9</f>
        <v>7.3140742783599917</v>
      </c>
      <c r="S9" s="157">
        <f>AVERAGE(S4:S7)</f>
        <v>0.11911972307880173</v>
      </c>
    </row>
    <row r="10" spans="1:19" hidden="1"/>
    <row r="11" spans="1:19" ht="15.75" hidden="1" thickBot="1">
      <c r="B11" s="640" t="s">
        <v>31</v>
      </c>
      <c r="C11" s="641"/>
      <c r="D11" s="641"/>
      <c r="E11" s="641"/>
      <c r="F11" s="641"/>
      <c r="G11" s="642"/>
      <c r="H11" s="640" t="s">
        <v>8</v>
      </c>
      <c r="I11" s="641"/>
      <c r="J11" s="642"/>
      <c r="K11" s="640" t="s">
        <v>9</v>
      </c>
      <c r="L11" s="641"/>
      <c r="M11" s="641"/>
      <c r="N11" s="641"/>
      <c r="O11" s="642"/>
      <c r="P11" s="640" t="s">
        <v>82</v>
      </c>
      <c r="Q11" s="641"/>
      <c r="R11" s="641"/>
      <c r="S11" s="642"/>
    </row>
    <row r="12" spans="1:19" s="100" customFormat="1" ht="15.75" hidden="1" customHeight="1">
      <c r="A12" s="48" t="s">
        <v>92</v>
      </c>
      <c r="B12" s="49" t="s">
        <v>33</v>
      </c>
      <c r="C12" s="50" t="s">
        <v>39</v>
      </c>
      <c r="D12" s="50" t="s">
        <v>62</v>
      </c>
      <c r="E12" s="50" t="s">
        <v>63</v>
      </c>
      <c r="F12" s="50" t="s">
        <v>37</v>
      </c>
      <c r="G12" s="51" t="s">
        <v>38</v>
      </c>
      <c r="H12" s="52" t="s">
        <v>33</v>
      </c>
      <c r="I12" s="53" t="s">
        <v>39</v>
      </c>
      <c r="J12" s="54" t="s">
        <v>38</v>
      </c>
      <c r="K12" s="55" t="s">
        <v>40</v>
      </c>
      <c r="L12" s="56" t="s">
        <v>39</v>
      </c>
      <c r="M12" s="56" t="s">
        <v>63</v>
      </c>
      <c r="N12" s="56" t="s">
        <v>15</v>
      </c>
      <c r="O12" s="57" t="s">
        <v>38</v>
      </c>
      <c r="P12" s="122" t="s">
        <v>84</v>
      </c>
      <c r="Q12" s="123" t="s">
        <v>7</v>
      </c>
      <c r="R12" s="124" t="s">
        <v>85</v>
      </c>
      <c r="S12" s="158" t="s">
        <v>86</v>
      </c>
    </row>
    <row r="13" spans="1:19" s="100" customFormat="1" hidden="1">
      <c r="A13" s="58" t="s">
        <v>111</v>
      </c>
      <c r="B13" s="137">
        <v>3477</v>
      </c>
      <c r="C13" s="138">
        <v>40.985999999999997</v>
      </c>
      <c r="D13" s="138"/>
      <c r="E13" s="138">
        <f>B13/C13</f>
        <v>84.83384570341093</v>
      </c>
      <c r="F13" s="138"/>
      <c r="G13" s="139">
        <v>25.484877768190973</v>
      </c>
      <c r="H13" s="137">
        <v>2573</v>
      </c>
      <c r="I13" s="138">
        <v>10.032</v>
      </c>
      <c r="J13" s="140">
        <v>16.348037310532451</v>
      </c>
      <c r="K13" s="137">
        <f t="shared" ref="K13:L17" si="2">B13+H13</f>
        <v>6050</v>
      </c>
      <c r="L13" s="138">
        <f t="shared" si="2"/>
        <v>51.018000000000001</v>
      </c>
      <c r="M13" s="138">
        <f>K13/L13</f>
        <v>118.58559724018974</v>
      </c>
      <c r="N13" s="138">
        <v>132650.59857142859</v>
      </c>
      <c r="O13" s="139">
        <f>N13/K13</f>
        <v>21.925718772136957</v>
      </c>
      <c r="P13" s="137">
        <v>292</v>
      </c>
      <c r="Q13" s="138">
        <v>435</v>
      </c>
      <c r="R13" s="141">
        <f>P13/L13</f>
        <v>5.7234701477909757</v>
      </c>
      <c r="S13" s="126">
        <v>0.11950549450549451</v>
      </c>
    </row>
    <row r="14" spans="1:19" s="100" customFormat="1" hidden="1">
      <c r="A14" s="63" t="s">
        <v>112</v>
      </c>
      <c r="B14" s="142">
        <v>4100</v>
      </c>
      <c r="C14" s="143">
        <v>80.7</v>
      </c>
      <c r="D14" s="143"/>
      <c r="E14" s="143">
        <f>B14/C14</f>
        <v>50.805452292441139</v>
      </c>
      <c r="F14" s="143"/>
      <c r="G14" s="144">
        <v>27.28807317073171</v>
      </c>
      <c r="H14" s="142">
        <v>455</v>
      </c>
      <c r="I14" s="143">
        <v>4.5</v>
      </c>
      <c r="J14" s="145">
        <v>47.335384615384612</v>
      </c>
      <c r="K14" s="142">
        <f t="shared" si="2"/>
        <v>4555</v>
      </c>
      <c r="L14" s="143">
        <f t="shared" si="2"/>
        <v>85.2</v>
      </c>
      <c r="M14" s="143">
        <f>K14/L14</f>
        <v>53.462441314553992</v>
      </c>
      <c r="N14" s="143">
        <v>135394.90000000002</v>
      </c>
      <c r="O14" s="144">
        <f>N14/K14</f>
        <v>29.724456641053791</v>
      </c>
      <c r="P14" s="142"/>
      <c r="Q14" s="143"/>
      <c r="R14" s="145"/>
      <c r="S14" s="134"/>
    </row>
    <row r="15" spans="1:19" s="100" customFormat="1" hidden="1">
      <c r="A15" s="63" t="s">
        <v>113</v>
      </c>
      <c r="B15" s="142">
        <v>3333</v>
      </c>
      <c r="C15" s="143">
        <v>71</v>
      </c>
      <c r="D15" s="143"/>
      <c r="E15" s="143">
        <f>B15/C15</f>
        <v>46.943661971830984</v>
      </c>
      <c r="F15" s="143"/>
      <c r="G15" s="144">
        <v>29.71942394239424</v>
      </c>
      <c r="H15" s="142">
        <v>196</v>
      </c>
      <c r="I15" s="143">
        <v>0</v>
      </c>
      <c r="J15" s="145">
        <v>0</v>
      </c>
      <c r="K15" s="142">
        <f t="shared" si="2"/>
        <v>3529</v>
      </c>
      <c r="L15" s="143">
        <f t="shared" si="2"/>
        <v>71</v>
      </c>
      <c r="M15" s="143">
        <f>K15/L15</f>
        <v>49.70422535211268</v>
      </c>
      <c r="N15" s="143">
        <v>101031.01857142856</v>
      </c>
      <c r="O15" s="144">
        <f>N15/K15</f>
        <v>28.628795288021696</v>
      </c>
      <c r="P15" s="142"/>
      <c r="Q15" s="143"/>
      <c r="R15" s="145"/>
      <c r="S15" s="134"/>
    </row>
    <row r="16" spans="1:19" s="100" customFormat="1" hidden="1">
      <c r="A16" s="63" t="s">
        <v>114</v>
      </c>
      <c r="B16" s="142">
        <v>2159</v>
      </c>
      <c r="C16" s="143">
        <v>68.300999999999974</v>
      </c>
      <c r="D16" s="143"/>
      <c r="E16" s="143">
        <f>B16/C16</f>
        <v>31.610078915389245</v>
      </c>
      <c r="F16" s="143"/>
      <c r="G16" s="144">
        <v>44.180453913849007</v>
      </c>
      <c r="H16" s="142">
        <v>311</v>
      </c>
      <c r="I16" s="143">
        <v>4.0999999999999996</v>
      </c>
      <c r="J16" s="145">
        <v>69.252733118971051</v>
      </c>
      <c r="K16" s="142">
        <f t="shared" si="2"/>
        <v>2470</v>
      </c>
      <c r="L16" s="143">
        <f t="shared" si="2"/>
        <v>72.400999999999968</v>
      </c>
      <c r="M16" s="143">
        <f>K16/L16</f>
        <v>34.11555089018109</v>
      </c>
      <c r="N16" s="143">
        <v>118899.37857142858</v>
      </c>
      <c r="O16" s="144">
        <f>N16/K16</f>
        <v>48.137400231347605</v>
      </c>
      <c r="P16" s="142"/>
      <c r="Q16" s="143"/>
      <c r="R16" s="145"/>
      <c r="S16" s="134"/>
    </row>
    <row r="17" spans="1:19" s="100" customFormat="1" ht="15.75" hidden="1" thickBot="1">
      <c r="A17" s="68" t="s">
        <v>115</v>
      </c>
      <c r="B17" s="147">
        <v>2499</v>
      </c>
      <c r="C17" s="148">
        <v>72.728999999999999</v>
      </c>
      <c r="D17" s="148"/>
      <c r="E17" s="148">
        <f>B17/C17</f>
        <v>34.360433939693934</v>
      </c>
      <c r="F17" s="148"/>
      <c r="G17" s="149">
        <v>29.892484993997602</v>
      </c>
      <c r="H17" s="147">
        <v>127</v>
      </c>
      <c r="I17" s="148">
        <v>0</v>
      </c>
      <c r="J17" s="150">
        <v>0</v>
      </c>
      <c r="K17" s="147">
        <f t="shared" si="2"/>
        <v>2626</v>
      </c>
      <c r="L17" s="148">
        <f t="shared" si="2"/>
        <v>72.728999999999999</v>
      </c>
      <c r="M17" s="148">
        <f>K17/L17</f>
        <v>36.1066424672414</v>
      </c>
      <c r="N17" s="148">
        <v>74701.320000000007</v>
      </c>
      <c r="O17" s="149">
        <f>N17/K17</f>
        <v>28.44680883472963</v>
      </c>
      <c r="P17" s="147"/>
      <c r="Q17" s="148"/>
      <c r="R17" s="150"/>
      <c r="S17" s="135"/>
    </row>
    <row r="18" spans="1:19" hidden="1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</row>
    <row r="19" spans="1:19" s="100" customFormat="1" ht="15.75" hidden="1" thickBot="1">
      <c r="A19" s="75" t="s">
        <v>58</v>
      </c>
      <c r="B19" s="152">
        <f>AVERAGE(B13:B17)</f>
        <v>3113.6</v>
      </c>
      <c r="C19" s="153">
        <f t="shared" ref="C19:N19" si="3">AVERAGE(C13:C17)</f>
        <v>66.743199999999987</v>
      </c>
      <c r="D19" s="153"/>
      <c r="E19" s="153">
        <f t="shared" si="3"/>
        <v>49.710694564553243</v>
      </c>
      <c r="F19" s="153"/>
      <c r="G19" s="154">
        <f t="shared" si="3"/>
        <v>31.313062757832704</v>
      </c>
      <c r="H19" s="153">
        <f t="shared" si="3"/>
        <v>732.4</v>
      </c>
      <c r="I19" s="153">
        <f t="shared" si="3"/>
        <v>3.7263999999999995</v>
      </c>
      <c r="J19" s="153">
        <f t="shared" si="3"/>
        <v>26.587231008977618</v>
      </c>
      <c r="K19" s="153">
        <f t="shared" si="3"/>
        <v>3846</v>
      </c>
      <c r="L19" s="153">
        <f t="shared" si="3"/>
        <v>70.469599999999986</v>
      </c>
      <c r="M19" s="77">
        <f>K19/L19</f>
        <v>54.576725282958904</v>
      </c>
      <c r="N19" s="153">
        <f t="shared" si="3"/>
        <v>112535.44314285714</v>
      </c>
      <c r="O19" s="155">
        <f>N19/K19</f>
        <v>29.260385632568159</v>
      </c>
      <c r="P19" s="153">
        <f>AVERAGE(P13)</f>
        <v>292</v>
      </c>
      <c r="Q19" s="153">
        <f>AVERAGE(Q13)</f>
        <v>435</v>
      </c>
      <c r="R19" s="156">
        <f>P19/L19</f>
        <v>4.143630728711388</v>
      </c>
      <c r="S19" s="133">
        <f>AVERAGE(S13)</f>
        <v>0.11950549450549451</v>
      </c>
    </row>
    <row r="20" spans="1:19" ht="15.75" hidden="1" thickBot="1"/>
    <row r="21" spans="1:19" ht="15.75" hidden="1" thickBot="1">
      <c r="B21" s="640" t="s">
        <v>31</v>
      </c>
      <c r="C21" s="641"/>
      <c r="D21" s="641"/>
      <c r="E21" s="641"/>
      <c r="F21" s="641"/>
      <c r="G21" s="642"/>
      <c r="H21" s="640" t="s">
        <v>8</v>
      </c>
      <c r="I21" s="641"/>
      <c r="J21" s="642"/>
      <c r="K21" s="640" t="s">
        <v>9</v>
      </c>
      <c r="L21" s="641"/>
      <c r="M21" s="641"/>
      <c r="N21" s="641"/>
      <c r="O21" s="642"/>
    </row>
    <row r="22" spans="1:19" s="100" customFormat="1" ht="26.25" hidden="1" thickBot="1">
      <c r="A22" s="48" t="s">
        <v>69</v>
      </c>
      <c r="B22" s="49" t="s">
        <v>33</v>
      </c>
      <c r="C22" s="50" t="s">
        <v>39</v>
      </c>
      <c r="D22" s="50" t="s">
        <v>62</v>
      </c>
      <c r="E22" s="50" t="s">
        <v>63</v>
      </c>
      <c r="F22" s="50" t="s">
        <v>37</v>
      </c>
      <c r="G22" s="51" t="s">
        <v>38</v>
      </c>
      <c r="H22" s="52" t="s">
        <v>33</v>
      </c>
      <c r="I22" s="53" t="s">
        <v>39</v>
      </c>
      <c r="J22" s="54" t="s">
        <v>38</v>
      </c>
      <c r="K22" s="55" t="s">
        <v>40</v>
      </c>
      <c r="L22" s="56" t="s">
        <v>34</v>
      </c>
      <c r="M22" s="56" t="s">
        <v>36</v>
      </c>
      <c r="N22" s="56" t="s">
        <v>15</v>
      </c>
      <c r="O22" s="57" t="s">
        <v>38</v>
      </c>
      <c r="P22" s="99"/>
      <c r="Q22" s="99"/>
    </row>
    <row r="23" spans="1:19" s="100" customFormat="1" hidden="1">
      <c r="A23" s="58" t="s">
        <v>116</v>
      </c>
      <c r="B23" s="59">
        <v>3607</v>
      </c>
      <c r="C23" s="60">
        <v>52.6</v>
      </c>
      <c r="D23" s="60"/>
      <c r="E23" s="60">
        <f>B23/C23</f>
        <v>68.57414448669202</v>
      </c>
      <c r="F23" s="60"/>
      <c r="G23" s="61">
        <v>25.404962572775158</v>
      </c>
      <c r="H23" s="59">
        <v>56</v>
      </c>
      <c r="I23" s="60">
        <v>1.9</v>
      </c>
      <c r="J23" s="62">
        <v>183.03571428571428</v>
      </c>
      <c r="K23" s="59">
        <f t="shared" ref="K23:L25" si="4">B23+H23</f>
        <v>3663</v>
      </c>
      <c r="L23" s="60">
        <f t="shared" si="4"/>
        <v>54.5</v>
      </c>
      <c r="M23" s="60">
        <f>K23/L23</f>
        <v>67.211009174311926</v>
      </c>
      <c r="N23" s="60">
        <v>103670.59999999999</v>
      </c>
      <c r="O23" s="61">
        <f>N23/K23</f>
        <v>28.302102102102101</v>
      </c>
      <c r="P23" s="99"/>
      <c r="Q23" s="99"/>
    </row>
    <row r="24" spans="1:19" s="100" customFormat="1" hidden="1">
      <c r="A24" s="63" t="s">
        <v>117</v>
      </c>
      <c r="B24" s="64">
        <v>2532</v>
      </c>
      <c r="C24" s="65">
        <v>39.200000000000003</v>
      </c>
      <c r="D24" s="65"/>
      <c r="E24" s="65">
        <f>B24/C24</f>
        <v>64.591836734693871</v>
      </c>
      <c r="F24" s="65"/>
      <c r="G24" s="66">
        <v>26.697733017377569</v>
      </c>
      <c r="H24" s="64">
        <v>986</v>
      </c>
      <c r="I24" s="65">
        <v>1.6259999999999999</v>
      </c>
      <c r="J24" s="67">
        <v>4.7281947261663282</v>
      </c>
      <c r="K24" s="64">
        <f t="shared" si="4"/>
        <v>3518</v>
      </c>
      <c r="L24" s="65">
        <f t="shared" si="4"/>
        <v>40.826000000000001</v>
      </c>
      <c r="M24" s="65">
        <f>K24/L24</f>
        <v>86.170577573115168</v>
      </c>
      <c r="N24" s="65">
        <v>74045.595483870973</v>
      </c>
      <c r="O24" s="66">
        <f>N24/K24</f>
        <v>21.047639421225405</v>
      </c>
      <c r="P24" s="99"/>
      <c r="Q24" s="99"/>
    </row>
    <row r="25" spans="1:19" s="100" customFormat="1" ht="15.75" hidden="1" thickBot="1">
      <c r="A25" s="68" t="s">
        <v>118</v>
      </c>
      <c r="B25" s="69">
        <v>2880</v>
      </c>
      <c r="C25" s="70">
        <v>46.062000000000005</v>
      </c>
      <c r="D25" s="70"/>
      <c r="E25" s="70">
        <f>B25/C25</f>
        <v>62.524423602969904</v>
      </c>
      <c r="F25" s="70"/>
      <c r="G25" s="71">
        <v>24.944996527777775</v>
      </c>
      <c r="H25" s="69">
        <v>771</v>
      </c>
      <c r="I25" s="70">
        <v>7.8279999999999994</v>
      </c>
      <c r="J25" s="72">
        <v>43.771725032425422</v>
      </c>
      <c r="K25" s="69">
        <f t="shared" si="4"/>
        <v>3651</v>
      </c>
      <c r="L25" s="70">
        <f t="shared" si="4"/>
        <v>53.89</v>
      </c>
      <c r="M25" s="70">
        <f>K25/L25</f>
        <v>67.749118574874743</v>
      </c>
      <c r="N25" s="70">
        <v>107374.52548387097</v>
      </c>
      <c r="O25" s="71">
        <f>N25/K25</f>
        <v>29.409620784407277</v>
      </c>
      <c r="P25" s="99"/>
      <c r="Q25" s="99"/>
    </row>
    <row r="26" spans="1:19" ht="15.75" hidden="1" thickBot="1">
      <c r="A26" s="73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</row>
    <row r="27" spans="1:19" s="100" customFormat="1" ht="15.75" hidden="1" thickBot="1">
      <c r="A27" s="75" t="s">
        <v>45</v>
      </c>
      <c r="B27" s="76">
        <f>AVERAGE(B23:B25)</f>
        <v>3006.3333333333335</v>
      </c>
      <c r="C27" s="77">
        <f t="shared" ref="C27:N27" si="5">AVERAGE(C23:C25)</f>
        <v>45.954000000000008</v>
      </c>
      <c r="D27" s="77"/>
      <c r="E27" s="77">
        <f t="shared" si="5"/>
        <v>65.230134941451936</v>
      </c>
      <c r="F27" s="77"/>
      <c r="G27" s="78">
        <f t="shared" si="5"/>
        <v>25.682564039310165</v>
      </c>
      <c r="H27" s="77">
        <f t="shared" si="5"/>
        <v>604.33333333333337</v>
      </c>
      <c r="I27" s="77">
        <f t="shared" si="5"/>
        <v>3.7846666666666664</v>
      </c>
      <c r="J27" s="77">
        <f t="shared" si="5"/>
        <v>77.178544681435341</v>
      </c>
      <c r="K27" s="77">
        <f t="shared" si="5"/>
        <v>3610.6666666666665</v>
      </c>
      <c r="L27" s="77">
        <f t="shared" si="5"/>
        <v>49.738666666666667</v>
      </c>
      <c r="M27" s="77">
        <f>K27/L27</f>
        <v>72.592751447565945</v>
      </c>
      <c r="N27" s="77">
        <f t="shared" si="5"/>
        <v>95030.240322580634</v>
      </c>
      <c r="O27" s="155">
        <f>N27/K27</f>
        <v>26.319305850050029</v>
      </c>
      <c r="P27" s="99"/>
      <c r="Q27" s="99"/>
    </row>
    <row r="28" spans="1:19" ht="15.75" thickBot="1"/>
    <row r="29" spans="1:19" ht="15.75" thickBot="1">
      <c r="B29" s="640" t="s">
        <v>31</v>
      </c>
      <c r="C29" s="641"/>
      <c r="D29" s="641"/>
      <c r="E29" s="641"/>
      <c r="F29" s="641"/>
      <c r="G29" s="642"/>
      <c r="H29" s="640" t="s">
        <v>8</v>
      </c>
      <c r="I29" s="641"/>
      <c r="J29" s="642"/>
      <c r="K29" s="640" t="s">
        <v>9</v>
      </c>
      <c r="L29" s="641"/>
      <c r="M29" s="641"/>
      <c r="N29" s="641"/>
      <c r="O29" s="642"/>
    </row>
    <row r="30" spans="1:19" ht="26.25" thickBot="1">
      <c r="A30" s="106" t="s">
        <v>32</v>
      </c>
      <c r="B30" s="49" t="s">
        <v>33</v>
      </c>
      <c r="C30" s="50" t="s">
        <v>34</v>
      </c>
      <c r="D30" s="50" t="s">
        <v>35</v>
      </c>
      <c r="E30" s="50" t="s">
        <v>36</v>
      </c>
      <c r="F30" s="50" t="s">
        <v>37</v>
      </c>
      <c r="G30" s="51" t="s">
        <v>38</v>
      </c>
      <c r="H30" s="52" t="s">
        <v>33</v>
      </c>
      <c r="I30" s="53" t="s">
        <v>39</v>
      </c>
      <c r="J30" s="54" t="s">
        <v>38</v>
      </c>
      <c r="K30" s="55" t="s">
        <v>40</v>
      </c>
      <c r="L30" s="56" t="s">
        <v>34</v>
      </c>
      <c r="M30" s="56" t="s">
        <v>36</v>
      </c>
      <c r="N30" s="56" t="s">
        <v>15</v>
      </c>
      <c r="O30" s="57" t="s">
        <v>38</v>
      </c>
    </row>
    <row r="31" spans="1:19">
      <c r="A31" s="86" t="s">
        <v>119</v>
      </c>
      <c r="B31" s="60">
        <v>2791</v>
      </c>
      <c r="C31" s="60">
        <v>52.140999999999998</v>
      </c>
      <c r="D31" s="60">
        <v>78.209999999999994</v>
      </c>
      <c r="E31" s="60">
        <v>53.52793387161735</v>
      </c>
      <c r="F31" s="60">
        <v>35.685973660657211</v>
      </c>
      <c r="G31" s="61">
        <v>30.758874955213187</v>
      </c>
      <c r="H31" s="59">
        <v>957</v>
      </c>
      <c r="I31" s="60">
        <v>5.8789999999999996</v>
      </c>
      <c r="J31" s="62">
        <v>33.615464994775337</v>
      </c>
      <c r="K31" s="59">
        <f t="shared" ref="K31:L34" si="6">B31+H31</f>
        <v>3748</v>
      </c>
      <c r="L31" s="60">
        <f t="shared" si="6"/>
        <v>58.019999999999996</v>
      </c>
      <c r="M31" s="60">
        <f>K31/L31</f>
        <v>64.598414339882808</v>
      </c>
      <c r="N31" s="60">
        <v>119926.05448275863</v>
      </c>
      <c r="O31" s="61">
        <f>N31/K31</f>
        <v>31.997346446840616</v>
      </c>
    </row>
    <row r="32" spans="1:19">
      <c r="A32" s="87" t="s">
        <v>120</v>
      </c>
      <c r="B32" s="65">
        <v>2711</v>
      </c>
      <c r="C32" s="65">
        <v>51.121000000000002</v>
      </c>
      <c r="D32" s="65">
        <v>70.373000000000005</v>
      </c>
      <c r="E32" s="65">
        <v>53.031043993662095</v>
      </c>
      <c r="F32" s="65">
        <v>38.523297287311891</v>
      </c>
      <c r="G32" s="66">
        <v>33.191556621173</v>
      </c>
      <c r="H32" s="64">
        <v>514</v>
      </c>
      <c r="I32" s="65">
        <v>4.6779999999999999</v>
      </c>
      <c r="J32" s="67">
        <v>32.315175097276267</v>
      </c>
      <c r="K32" s="64">
        <f t="shared" si="6"/>
        <v>3225</v>
      </c>
      <c r="L32" s="65">
        <f t="shared" si="6"/>
        <v>55.798999999999999</v>
      </c>
      <c r="M32" s="65">
        <f>K32/L32</f>
        <v>57.796734708507323</v>
      </c>
      <c r="N32" s="65">
        <v>108500.34448275862</v>
      </c>
      <c r="O32" s="66">
        <f>N32/K32</f>
        <v>33.643517669072438</v>
      </c>
    </row>
    <row r="33" spans="1:15">
      <c r="A33" s="87" t="s">
        <v>121</v>
      </c>
      <c r="B33" s="65">
        <v>2648</v>
      </c>
      <c r="C33" s="65">
        <v>35.700000000000003</v>
      </c>
      <c r="D33" s="65">
        <v>46.8</v>
      </c>
      <c r="E33" s="65">
        <v>74.173669467787107</v>
      </c>
      <c r="F33" s="65">
        <v>56.581196581196586</v>
      </c>
      <c r="G33" s="66">
        <v>21.961899546827794</v>
      </c>
      <c r="H33" s="64">
        <v>336</v>
      </c>
      <c r="I33" s="65">
        <v>4.0549999999999997</v>
      </c>
      <c r="J33" s="67">
        <v>49.43452380952381</v>
      </c>
      <c r="K33" s="64">
        <f t="shared" si="6"/>
        <v>2984</v>
      </c>
      <c r="L33" s="65">
        <f t="shared" si="6"/>
        <v>39.755000000000003</v>
      </c>
      <c r="M33" s="65">
        <f>K33/L33</f>
        <v>75.059740913092682</v>
      </c>
      <c r="N33" s="65">
        <v>76673.144482758624</v>
      </c>
      <c r="O33" s="66">
        <f>N33/K33</f>
        <v>25.694753512988814</v>
      </c>
    </row>
    <row r="34" spans="1:15" ht="15.75" thickBot="1">
      <c r="A34" s="88" t="s">
        <v>122</v>
      </c>
      <c r="B34" s="70">
        <v>2460</v>
      </c>
      <c r="C34" s="70">
        <v>46.01</v>
      </c>
      <c r="D34" s="70">
        <v>57.508000000000003</v>
      </c>
      <c r="E34" s="70">
        <v>53.466637687459247</v>
      </c>
      <c r="F34" s="70">
        <v>42.77665716074285</v>
      </c>
      <c r="G34" s="71">
        <v>31.032552845528457</v>
      </c>
      <c r="H34" s="69">
        <v>973</v>
      </c>
      <c r="I34" s="70">
        <v>5.1470000000000002</v>
      </c>
      <c r="J34" s="72">
        <v>17.070914696813979</v>
      </c>
      <c r="K34" s="69">
        <f t="shared" si="6"/>
        <v>3433</v>
      </c>
      <c r="L34" s="70">
        <f t="shared" si="6"/>
        <v>51.156999999999996</v>
      </c>
      <c r="M34" s="70">
        <f>K34/L34</f>
        <v>67.107140762749964</v>
      </c>
      <c r="N34" s="70">
        <v>94858.114482758625</v>
      </c>
      <c r="O34" s="71">
        <f>N34/K34</f>
        <v>27.631259680384101</v>
      </c>
    </row>
    <row r="35" spans="1:15" ht="15.75" thickBot="1">
      <c r="A35" s="73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</row>
    <row r="36" spans="1:15" ht="15.75" thickBot="1">
      <c r="A36" s="75" t="s">
        <v>45</v>
      </c>
      <c r="B36" s="76">
        <f>AVERAGE(B31:B34)</f>
        <v>2652.5</v>
      </c>
      <c r="C36" s="77">
        <f t="shared" ref="C36:O36" si="7">AVERAGE(C31:C34)</f>
        <v>46.242999999999995</v>
      </c>
      <c r="D36" s="77">
        <f t="shared" si="7"/>
        <v>63.222749999999998</v>
      </c>
      <c r="E36" s="77">
        <f t="shared" si="7"/>
        <v>58.549821255131448</v>
      </c>
      <c r="F36" s="77">
        <f t="shared" si="7"/>
        <v>43.391781172477131</v>
      </c>
      <c r="G36" s="78">
        <f t="shared" si="7"/>
        <v>29.236220992185611</v>
      </c>
      <c r="H36" s="77">
        <f t="shared" si="7"/>
        <v>695</v>
      </c>
      <c r="I36" s="77">
        <f t="shared" si="7"/>
        <v>4.9397500000000001</v>
      </c>
      <c r="J36" s="77">
        <f t="shared" si="7"/>
        <v>33.10901964959735</v>
      </c>
      <c r="K36" s="77">
        <f t="shared" si="7"/>
        <v>3347.5</v>
      </c>
      <c r="L36" s="77">
        <f t="shared" si="7"/>
        <v>51.182749999999999</v>
      </c>
      <c r="M36" s="77">
        <f t="shared" si="7"/>
        <v>66.140507681058196</v>
      </c>
      <c r="N36" s="77">
        <f t="shared" si="7"/>
        <v>99989.414482758628</v>
      </c>
      <c r="O36" s="155">
        <f t="shared" si="7"/>
        <v>29.741719327321491</v>
      </c>
    </row>
    <row r="37" spans="1:15" ht="15.75" thickBot="1"/>
    <row r="38" spans="1:15" ht="15.75" thickBot="1">
      <c r="B38" s="640" t="s">
        <v>31</v>
      </c>
      <c r="C38" s="641"/>
      <c r="D38" s="641"/>
      <c r="E38" s="641"/>
      <c r="F38" s="641"/>
      <c r="G38" s="642"/>
      <c r="H38" s="640" t="s">
        <v>8</v>
      </c>
      <c r="I38" s="641"/>
      <c r="J38" s="642"/>
      <c r="K38" s="640" t="s">
        <v>9</v>
      </c>
      <c r="L38" s="641"/>
      <c r="M38" s="641"/>
      <c r="N38" s="641"/>
      <c r="O38" s="642"/>
    </row>
    <row r="39" spans="1:15" ht="26.25" thickBot="1">
      <c r="A39" s="48" t="s">
        <v>46</v>
      </c>
      <c r="B39" s="49" t="s">
        <v>33</v>
      </c>
      <c r="C39" s="50" t="s">
        <v>34</v>
      </c>
      <c r="D39" s="50" t="s">
        <v>35</v>
      </c>
      <c r="E39" s="50" t="s">
        <v>36</v>
      </c>
      <c r="F39" s="50" t="s">
        <v>37</v>
      </c>
      <c r="G39" s="51" t="s">
        <v>38</v>
      </c>
      <c r="H39" s="52" t="s">
        <v>33</v>
      </c>
      <c r="I39" s="53" t="s">
        <v>39</v>
      </c>
      <c r="J39" s="54" t="s">
        <v>38</v>
      </c>
      <c r="K39" s="55" t="s">
        <v>40</v>
      </c>
      <c r="L39" s="56" t="s">
        <v>34</v>
      </c>
      <c r="M39" s="56" t="s">
        <v>36</v>
      </c>
      <c r="N39" s="56" t="s">
        <v>15</v>
      </c>
      <c r="O39" s="57" t="s">
        <v>38</v>
      </c>
    </row>
    <row r="40" spans="1:15">
      <c r="A40" s="86" t="s">
        <v>111</v>
      </c>
      <c r="B40" s="60">
        <v>2658</v>
      </c>
      <c r="C40" s="60">
        <v>63.6</v>
      </c>
      <c r="D40" s="60">
        <v>79.5</v>
      </c>
      <c r="E40" s="60">
        <v>41.79245283018868</v>
      </c>
      <c r="F40" s="60">
        <v>33.433962264150942</v>
      </c>
      <c r="G40" s="61">
        <v>43.715086531226483</v>
      </c>
      <c r="H40" s="59">
        <v>741</v>
      </c>
      <c r="I40" s="60">
        <v>4.4000000000000004</v>
      </c>
      <c r="J40" s="62">
        <v>31.309041835357625</v>
      </c>
      <c r="K40" s="59">
        <f t="shared" ref="K40:L44" si="8">B40+H40</f>
        <v>3399</v>
      </c>
      <c r="L40" s="60">
        <f t="shared" si="8"/>
        <v>68</v>
      </c>
      <c r="M40" s="79">
        <f>K40/L40</f>
        <v>49.985294117647058</v>
      </c>
      <c r="N40" s="60">
        <v>139394.70000000001</v>
      </c>
      <c r="O40" s="61">
        <f>N40/K40</f>
        <v>41.010503089143867</v>
      </c>
    </row>
    <row r="41" spans="1:15">
      <c r="A41" s="159" t="s">
        <v>112</v>
      </c>
      <c r="B41" s="111">
        <v>2628</v>
      </c>
      <c r="C41" s="111">
        <v>37.781999999999996</v>
      </c>
      <c r="D41" s="111">
        <v>47.223999999999997</v>
      </c>
      <c r="E41" s="111">
        <v>69.556931872320163</v>
      </c>
      <c r="F41" s="111">
        <v>55.649669659495174</v>
      </c>
      <c r="G41" s="160">
        <v>21.919257990867578</v>
      </c>
      <c r="H41" s="110">
        <v>492</v>
      </c>
      <c r="I41" s="111">
        <v>7.0540000000000003</v>
      </c>
      <c r="J41" s="161">
        <v>63.097560975609753</v>
      </c>
      <c r="K41" s="113">
        <f t="shared" si="8"/>
        <v>3120</v>
      </c>
      <c r="L41" s="114">
        <f t="shared" si="8"/>
        <v>44.835999999999999</v>
      </c>
      <c r="M41" s="115">
        <f>K41/L41</f>
        <v>69.586939066821301</v>
      </c>
      <c r="N41" s="114">
        <v>88647.81</v>
      </c>
      <c r="O41" s="162">
        <f>N41/K41</f>
        <v>28.412759615384616</v>
      </c>
    </row>
    <row r="42" spans="1:15">
      <c r="A42" s="87" t="s">
        <v>113</v>
      </c>
      <c r="B42" s="65">
        <v>2309</v>
      </c>
      <c r="C42" s="65">
        <v>53.073999999999998</v>
      </c>
      <c r="D42" s="65">
        <v>66.340999999999994</v>
      </c>
      <c r="E42" s="65">
        <v>43.505294494479408</v>
      </c>
      <c r="F42" s="65">
        <v>34.805022535083886</v>
      </c>
      <c r="G42" s="66">
        <v>37.292403637938506</v>
      </c>
      <c r="H42" s="64">
        <v>451</v>
      </c>
      <c r="I42" s="65">
        <v>4.3570000000000002</v>
      </c>
      <c r="J42" s="67">
        <v>37.272727272727273</v>
      </c>
      <c r="K42" s="81">
        <f t="shared" si="8"/>
        <v>2760</v>
      </c>
      <c r="L42" s="82">
        <f t="shared" si="8"/>
        <v>57.430999999999997</v>
      </c>
      <c r="M42" s="83">
        <f>K42/L42</f>
        <v>48.057669203043652</v>
      </c>
      <c r="N42" s="82">
        <v>102918.16</v>
      </c>
      <c r="O42" s="84">
        <f>N42/K42</f>
        <v>37.289188405797105</v>
      </c>
    </row>
    <row r="43" spans="1:15">
      <c r="A43" s="87" t="s">
        <v>114</v>
      </c>
      <c r="B43" s="65">
        <v>2063</v>
      </c>
      <c r="C43" s="65">
        <v>32.799999999999997</v>
      </c>
      <c r="D43" s="65">
        <v>41</v>
      </c>
      <c r="E43" s="65">
        <v>62.896341463414636</v>
      </c>
      <c r="F43" s="65">
        <v>50.31707317073171</v>
      </c>
      <c r="G43" s="66">
        <v>22.745569558894815</v>
      </c>
      <c r="H43" s="64">
        <v>42</v>
      </c>
      <c r="I43" s="65">
        <v>0</v>
      </c>
      <c r="J43" s="67">
        <v>0</v>
      </c>
      <c r="K43" s="81">
        <f t="shared" si="8"/>
        <v>2105</v>
      </c>
      <c r="L43" s="82">
        <f t="shared" si="8"/>
        <v>32.799999999999997</v>
      </c>
      <c r="M43" s="83">
        <f>K43/L43</f>
        <v>64.176829268292693</v>
      </c>
      <c r="N43" s="82">
        <v>46924.11</v>
      </c>
      <c r="O43" s="84">
        <f>N43/K43</f>
        <v>22.291738717339669</v>
      </c>
    </row>
    <row r="44" spans="1:15" ht="15.75" thickBot="1">
      <c r="A44" s="88" t="s">
        <v>115</v>
      </c>
      <c r="B44" s="70">
        <v>2448</v>
      </c>
      <c r="C44" s="70">
        <v>62.1</v>
      </c>
      <c r="D44" s="70">
        <v>77.599999999999994</v>
      </c>
      <c r="E44" s="70">
        <v>39.420289855072461</v>
      </c>
      <c r="F44" s="70">
        <v>31.546391752577321</v>
      </c>
      <c r="G44" s="71">
        <v>46.317471405228758</v>
      </c>
      <c r="H44" s="69">
        <v>1083</v>
      </c>
      <c r="I44" s="70">
        <v>5.9</v>
      </c>
      <c r="J44" s="72">
        <v>30.350877192982455</v>
      </c>
      <c r="K44" s="119">
        <f t="shared" si="8"/>
        <v>3531</v>
      </c>
      <c r="L44" s="120">
        <f t="shared" si="8"/>
        <v>68</v>
      </c>
      <c r="M44" s="136">
        <f>K44/L44</f>
        <v>51.926470588235297</v>
      </c>
      <c r="N44" s="120">
        <v>146255.16999999998</v>
      </c>
      <c r="O44" s="121">
        <f>N44/K44</f>
        <v>41.420325686774284</v>
      </c>
    </row>
    <row r="45" spans="1:15" ht="15.75" thickBot="1"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</row>
    <row r="46" spans="1:15" ht="15.75" thickBot="1">
      <c r="A46" s="75" t="s">
        <v>91</v>
      </c>
      <c r="B46" s="76">
        <f>+AVERAGE(B40,B41,B42,B44)</f>
        <v>2510.75</v>
      </c>
      <c r="C46" s="77">
        <f t="shared" ref="C46:O46" si="9">+AVERAGE(C40,C41,C42,C44)</f>
        <v>54.139000000000003</v>
      </c>
      <c r="D46" s="77">
        <f t="shared" si="9"/>
        <v>67.666249999999991</v>
      </c>
      <c r="E46" s="77">
        <f t="shared" si="9"/>
        <v>48.568742263015181</v>
      </c>
      <c r="F46" s="77">
        <f t="shared" si="9"/>
        <v>38.858761552826834</v>
      </c>
      <c r="G46" s="78">
        <f t="shared" si="9"/>
        <v>37.311054891315337</v>
      </c>
      <c r="H46" s="77">
        <f t="shared" si="9"/>
        <v>691.75</v>
      </c>
      <c r="I46" s="77">
        <f t="shared" si="9"/>
        <v>5.4277499999999996</v>
      </c>
      <c r="J46" s="77">
        <f t="shared" si="9"/>
        <v>40.507551819169279</v>
      </c>
      <c r="K46" s="77">
        <f t="shared" si="9"/>
        <v>3202.5</v>
      </c>
      <c r="L46" s="77">
        <f t="shared" si="9"/>
        <v>59.566749999999999</v>
      </c>
      <c r="M46" s="85">
        <f t="shared" si="9"/>
        <v>54.889093243936827</v>
      </c>
      <c r="N46" s="77">
        <f t="shared" si="9"/>
        <v>119303.96</v>
      </c>
      <c r="O46" s="78">
        <f t="shared" si="9"/>
        <v>37.033194199274966</v>
      </c>
    </row>
    <row r="47" spans="1:15" ht="15.75" thickBot="1"/>
    <row r="48" spans="1:15" ht="15.75" thickBot="1">
      <c r="B48" s="640" t="s">
        <v>31</v>
      </c>
      <c r="C48" s="641"/>
      <c r="D48" s="641"/>
      <c r="E48" s="641"/>
      <c r="F48" s="641"/>
      <c r="G48" s="642"/>
      <c r="H48" s="640" t="s">
        <v>8</v>
      </c>
      <c r="I48" s="641"/>
      <c r="J48" s="642"/>
      <c r="K48" s="640" t="s">
        <v>9</v>
      </c>
      <c r="L48" s="641"/>
      <c r="M48" s="641"/>
      <c r="N48" s="641"/>
      <c r="O48" s="642"/>
    </row>
    <row r="49" spans="1:15" ht="26.25" thickBot="1">
      <c r="A49" s="106" t="s">
        <v>52</v>
      </c>
      <c r="B49" s="49" t="s">
        <v>33</v>
      </c>
      <c r="C49" s="50" t="s">
        <v>34</v>
      </c>
      <c r="D49" s="50" t="s">
        <v>35</v>
      </c>
      <c r="E49" s="50" t="s">
        <v>36</v>
      </c>
      <c r="F49" s="50" t="s">
        <v>37</v>
      </c>
      <c r="G49" s="51" t="s">
        <v>38</v>
      </c>
      <c r="H49" s="52" t="s">
        <v>33</v>
      </c>
      <c r="I49" s="53" t="s">
        <v>39</v>
      </c>
      <c r="J49" s="54" t="s">
        <v>38</v>
      </c>
      <c r="K49" s="55" t="s">
        <v>40</v>
      </c>
      <c r="L49" s="56" t="s">
        <v>34</v>
      </c>
      <c r="M49" s="56" t="s">
        <v>36</v>
      </c>
      <c r="N49" s="56" t="s">
        <v>15</v>
      </c>
      <c r="O49" s="57" t="s">
        <v>38</v>
      </c>
    </row>
    <row r="50" spans="1:15">
      <c r="A50" s="86" t="s">
        <v>123</v>
      </c>
      <c r="B50" s="60">
        <v>2116</v>
      </c>
      <c r="C50" s="60">
        <v>40.799999999999997</v>
      </c>
      <c r="D50" s="60">
        <v>61.2</v>
      </c>
      <c r="E50" s="60">
        <v>51.86274509803922</v>
      </c>
      <c r="F50" s="60">
        <v>34.575163398692808</v>
      </c>
      <c r="G50" s="61">
        <v>41.817953686200376</v>
      </c>
      <c r="H50" s="59">
        <v>385</v>
      </c>
      <c r="I50" s="60">
        <v>2.6</v>
      </c>
      <c r="J50" s="62">
        <v>16.600000000000001</v>
      </c>
      <c r="K50" s="59">
        <f t="shared" ref="K50:L53" si="10">B50+H50</f>
        <v>2501</v>
      </c>
      <c r="L50" s="60">
        <f t="shared" si="10"/>
        <v>43.4</v>
      </c>
      <c r="M50" s="79">
        <f>K50/L50</f>
        <v>57.626728110599082</v>
      </c>
      <c r="N50" s="60">
        <v>99836.79</v>
      </c>
      <c r="O50" s="61">
        <f>N50/K50</f>
        <v>39.918748500599754</v>
      </c>
    </row>
    <row r="51" spans="1:15">
      <c r="A51" s="87" t="s">
        <v>116</v>
      </c>
      <c r="B51" s="65">
        <v>2204</v>
      </c>
      <c r="C51" s="65">
        <v>47.838000000000001</v>
      </c>
      <c r="D51" s="65">
        <v>62.591000000000001</v>
      </c>
      <c r="E51" s="65">
        <v>46.07216020736653</v>
      </c>
      <c r="F51" s="65">
        <v>35.212730264734546</v>
      </c>
      <c r="G51" s="66">
        <v>37.425036297640652</v>
      </c>
      <c r="H51" s="64">
        <v>226</v>
      </c>
      <c r="I51" s="65">
        <v>4.0599999999999996</v>
      </c>
      <c r="J51" s="67">
        <v>25.378</v>
      </c>
      <c r="K51" s="81">
        <f t="shared" si="10"/>
        <v>2430</v>
      </c>
      <c r="L51" s="82">
        <f t="shared" si="10"/>
        <v>51.898000000000003</v>
      </c>
      <c r="M51" s="83">
        <f>K51/L51</f>
        <v>46.822613588192219</v>
      </c>
      <c r="N51" s="82">
        <v>113528.78</v>
      </c>
      <c r="O51" s="84">
        <f>N51/K51</f>
        <v>46.719662551440329</v>
      </c>
    </row>
    <row r="52" spans="1:15">
      <c r="A52" s="87" t="s">
        <v>117</v>
      </c>
      <c r="B52" s="65">
        <v>2312</v>
      </c>
      <c r="C52" s="65">
        <v>58.3</v>
      </c>
      <c r="D52" s="65">
        <v>87.4</v>
      </c>
      <c r="E52" s="65">
        <v>39.656946826758151</v>
      </c>
      <c r="F52" s="65">
        <v>26.453089244851256</v>
      </c>
      <c r="G52" s="66">
        <v>45.564602076124565</v>
      </c>
      <c r="H52" s="64">
        <v>340</v>
      </c>
      <c r="I52" s="65">
        <v>2.8</v>
      </c>
      <c r="J52" s="67">
        <v>18</v>
      </c>
      <c r="K52" s="81">
        <f t="shared" si="10"/>
        <v>2652</v>
      </c>
      <c r="L52" s="82">
        <f t="shared" si="10"/>
        <v>61.099999999999994</v>
      </c>
      <c r="M52" s="83">
        <f>K52/L52</f>
        <v>43.404255319148938</v>
      </c>
      <c r="N52" s="82">
        <v>121266.36</v>
      </c>
      <c r="O52" s="84">
        <f>N52/K52</f>
        <v>45.726380090497734</v>
      </c>
    </row>
    <row r="53" spans="1:15" ht="15.75" thickBot="1">
      <c r="A53" s="88" t="s">
        <v>118</v>
      </c>
      <c r="B53" s="70">
        <v>2011</v>
      </c>
      <c r="C53" s="70">
        <v>37.856000000000002</v>
      </c>
      <c r="D53" s="70">
        <v>56.783999999999999</v>
      </c>
      <c r="E53" s="70">
        <v>53.122358410819949</v>
      </c>
      <c r="F53" s="70">
        <v>35.414905607213299</v>
      </c>
      <c r="G53" s="71">
        <v>35.128766782695173</v>
      </c>
      <c r="H53" s="69">
        <v>410</v>
      </c>
      <c r="I53" s="70">
        <v>3.7869999999999999</v>
      </c>
      <c r="J53" s="72">
        <v>23.375</v>
      </c>
      <c r="K53" s="119">
        <f t="shared" si="10"/>
        <v>2421</v>
      </c>
      <c r="L53" s="120">
        <f t="shared" si="10"/>
        <v>41.643000000000001</v>
      </c>
      <c r="M53" s="136">
        <f>K53/L53</f>
        <v>58.137021828398531</v>
      </c>
      <c r="N53" s="120">
        <v>94403.95</v>
      </c>
      <c r="O53" s="121">
        <f>N53/K53</f>
        <v>38.993783560512185</v>
      </c>
    </row>
    <row r="54" spans="1:15" ht="15.75" thickBot="1"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</row>
    <row r="55" spans="1:15" ht="15.75" thickBot="1">
      <c r="A55" s="75" t="s">
        <v>58</v>
      </c>
      <c r="B55" s="76">
        <f>AVERAGE(B50:B53)</f>
        <v>2160.75</v>
      </c>
      <c r="C55" s="77">
        <f t="shared" ref="C55:O55" si="11">AVERAGE(C50:C53)</f>
        <v>46.198499999999996</v>
      </c>
      <c r="D55" s="77">
        <f t="shared" si="11"/>
        <v>66.993750000000006</v>
      </c>
      <c r="E55" s="77">
        <f t="shared" si="11"/>
        <v>47.678552635745959</v>
      </c>
      <c r="F55" s="77">
        <f t="shared" si="11"/>
        <v>32.913972128872977</v>
      </c>
      <c r="G55" s="78">
        <f t="shared" si="11"/>
        <v>39.984089710665195</v>
      </c>
      <c r="H55" s="77">
        <f t="shared" si="11"/>
        <v>340.25</v>
      </c>
      <c r="I55" s="77">
        <f t="shared" si="11"/>
        <v>3.31175</v>
      </c>
      <c r="J55" s="77">
        <f t="shared" si="11"/>
        <v>20.838250000000002</v>
      </c>
      <c r="K55" s="77">
        <f t="shared" si="11"/>
        <v>2501</v>
      </c>
      <c r="L55" s="77">
        <f t="shared" si="11"/>
        <v>49.510249999999999</v>
      </c>
      <c r="M55" s="85">
        <f t="shared" si="11"/>
        <v>51.497654711584694</v>
      </c>
      <c r="N55" s="77">
        <f t="shared" si="11"/>
        <v>107258.97</v>
      </c>
      <c r="O55" s="78">
        <f t="shared" si="11"/>
        <v>42.839643675762503</v>
      </c>
    </row>
    <row r="56" spans="1:15" ht="15.75" thickBot="1"/>
    <row r="57" spans="1:15" ht="15.75" thickBot="1">
      <c r="B57" s="640" t="s">
        <v>31</v>
      </c>
      <c r="C57" s="641"/>
      <c r="D57" s="641"/>
      <c r="E57" s="641"/>
      <c r="F57" s="641"/>
      <c r="G57" s="642"/>
      <c r="H57" s="640" t="s">
        <v>8</v>
      </c>
      <c r="I57" s="641"/>
      <c r="J57" s="642"/>
      <c r="K57" s="640" t="s">
        <v>9</v>
      </c>
      <c r="L57" s="641"/>
      <c r="M57" s="641"/>
      <c r="N57" s="641"/>
      <c r="O57" s="642"/>
    </row>
    <row r="58" spans="1:15" ht="26.25" thickBot="1">
      <c r="A58" s="106" t="s">
        <v>124</v>
      </c>
      <c r="B58" s="49" t="s">
        <v>33</v>
      </c>
      <c r="C58" s="50" t="s">
        <v>34</v>
      </c>
      <c r="D58" s="50" t="s">
        <v>35</v>
      </c>
      <c r="E58" s="50" t="s">
        <v>36</v>
      </c>
      <c r="F58" s="50" t="s">
        <v>37</v>
      </c>
      <c r="G58" s="51" t="s">
        <v>38</v>
      </c>
      <c r="H58" s="52" t="s">
        <v>33</v>
      </c>
      <c r="I58" s="53" t="s">
        <v>39</v>
      </c>
      <c r="J58" s="54" t="s">
        <v>38</v>
      </c>
      <c r="K58" s="55" t="s">
        <v>40</v>
      </c>
      <c r="L58" s="56" t="s">
        <v>34</v>
      </c>
      <c r="M58" s="56" t="s">
        <v>36</v>
      </c>
      <c r="N58" s="56" t="s">
        <v>15</v>
      </c>
      <c r="O58" s="57" t="s">
        <v>38</v>
      </c>
    </row>
    <row r="59" spans="1:15">
      <c r="A59" s="86" t="s">
        <v>107</v>
      </c>
      <c r="B59" s="60">
        <v>2187</v>
      </c>
      <c r="C59" s="60">
        <v>32.713000000000001</v>
      </c>
      <c r="D59" s="60">
        <v>49.067999999999998</v>
      </c>
      <c r="E59" s="60">
        <v>66.854155840185854</v>
      </c>
      <c r="F59" s="60">
        <v>44.570799706529719</v>
      </c>
      <c r="G59" s="61">
        <v>29.257663465935071</v>
      </c>
      <c r="H59" s="59">
        <v>282</v>
      </c>
      <c r="I59" s="60">
        <v>1.875</v>
      </c>
      <c r="J59" s="62">
        <v>56.950354609929079</v>
      </c>
      <c r="K59" s="59">
        <f t="shared" ref="K59:L62" si="12">B59+H59</f>
        <v>2469</v>
      </c>
      <c r="L59" s="60">
        <f t="shared" si="12"/>
        <v>34.588000000000001</v>
      </c>
      <c r="M59" s="79">
        <f>K59/L59</f>
        <v>71.383138660807219</v>
      </c>
      <c r="N59" s="60">
        <v>80046.510000000009</v>
      </c>
      <c r="O59" s="61">
        <f>N59/K59</f>
        <v>32.420619684082631</v>
      </c>
    </row>
    <row r="60" spans="1:15">
      <c r="A60" s="87" t="s">
        <v>108</v>
      </c>
      <c r="B60" s="65">
        <v>2640</v>
      </c>
      <c r="C60" s="65">
        <v>37.6</v>
      </c>
      <c r="D60" s="65">
        <v>56.5</v>
      </c>
      <c r="E60" s="65">
        <v>70.212765957446805</v>
      </c>
      <c r="F60" s="65">
        <v>46.725663716814161</v>
      </c>
      <c r="G60" s="66">
        <v>27.492102272727269</v>
      </c>
      <c r="H60" s="64">
        <v>584</v>
      </c>
      <c r="I60" s="65">
        <v>6.8</v>
      </c>
      <c r="J60" s="67">
        <v>56.284246575342465</v>
      </c>
      <c r="K60" s="81">
        <f t="shared" si="12"/>
        <v>3224</v>
      </c>
      <c r="L60" s="82">
        <f t="shared" si="12"/>
        <v>44.4</v>
      </c>
      <c r="M60" s="83">
        <f>K60/L60</f>
        <v>72.612612612612608</v>
      </c>
      <c r="N60" s="82">
        <v>105449.15</v>
      </c>
      <c r="O60" s="84">
        <f>N60/K60</f>
        <v>32.707552729528537</v>
      </c>
    </row>
    <row r="61" spans="1:15">
      <c r="A61" s="87" t="s">
        <v>109</v>
      </c>
      <c r="B61" s="65">
        <v>2475</v>
      </c>
      <c r="C61" s="65">
        <v>42.231999999999999</v>
      </c>
      <c r="D61" s="65">
        <v>63.348999999999997</v>
      </c>
      <c r="E61" s="65">
        <v>58.604849403296079</v>
      </c>
      <c r="F61" s="65">
        <v>39.069282861607917</v>
      </c>
      <c r="G61" s="66">
        <v>36.36964848484849</v>
      </c>
      <c r="H61" s="64">
        <v>655</v>
      </c>
      <c r="I61" s="65">
        <v>5.4029999999999996</v>
      </c>
      <c r="J61" s="67">
        <v>48.752671755725189</v>
      </c>
      <c r="K61" s="81">
        <f t="shared" si="12"/>
        <v>3130</v>
      </c>
      <c r="L61" s="82">
        <f t="shared" si="12"/>
        <v>47.634999999999998</v>
      </c>
      <c r="M61" s="83">
        <f>K61/L61</f>
        <v>65.707987824078941</v>
      </c>
      <c r="N61" s="82">
        <v>121947.88</v>
      </c>
      <c r="O61" s="84">
        <f>N61/K61</f>
        <v>38.960984025559107</v>
      </c>
    </row>
    <row r="62" spans="1:15" ht="15.75" thickBot="1">
      <c r="A62" s="88" t="s">
        <v>110</v>
      </c>
      <c r="B62" s="70">
        <v>2462</v>
      </c>
      <c r="C62" s="70">
        <v>37.064999999999998</v>
      </c>
      <c r="D62" s="70">
        <v>55.8</v>
      </c>
      <c r="E62" s="70">
        <v>66.423849993255089</v>
      </c>
      <c r="F62" s="70">
        <v>44.121863799283155</v>
      </c>
      <c r="G62" s="71">
        <v>29.103184402924448</v>
      </c>
      <c r="H62" s="69">
        <v>281</v>
      </c>
      <c r="I62" s="70">
        <v>2.0379999999999998</v>
      </c>
      <c r="J62" s="72">
        <v>57.153024911032027</v>
      </c>
      <c r="K62" s="119">
        <f t="shared" si="12"/>
        <v>2743</v>
      </c>
      <c r="L62" s="120">
        <f t="shared" si="12"/>
        <v>39.102999999999994</v>
      </c>
      <c r="M62" s="136">
        <f>K62/L62</f>
        <v>70.148070480525803</v>
      </c>
      <c r="N62" s="120">
        <v>87712.04</v>
      </c>
      <c r="O62" s="121">
        <f>N62/K62</f>
        <v>31.976682464454974</v>
      </c>
    </row>
    <row r="63" spans="1:15" ht="15.75" thickBot="1"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</row>
    <row r="64" spans="1:15" ht="15.75" thickBot="1">
      <c r="A64" s="75" t="s">
        <v>58</v>
      </c>
      <c r="B64" s="76">
        <f>AVERAGE(B59:B62)</f>
        <v>2441</v>
      </c>
      <c r="C64" s="77">
        <f t="shared" ref="C64:O64" si="13">AVERAGE(C59:C62)</f>
        <v>37.402500000000003</v>
      </c>
      <c r="D64" s="77">
        <f t="shared" si="13"/>
        <v>56.179249999999996</v>
      </c>
      <c r="E64" s="77">
        <f t="shared" si="13"/>
        <v>65.523905298545955</v>
      </c>
      <c r="F64" s="77">
        <f t="shared" si="13"/>
        <v>43.621902521058736</v>
      </c>
      <c r="G64" s="78">
        <f t="shared" si="13"/>
        <v>30.555649656608821</v>
      </c>
      <c r="H64" s="77">
        <f t="shared" si="13"/>
        <v>450.5</v>
      </c>
      <c r="I64" s="77">
        <f t="shared" si="13"/>
        <v>4.0289999999999999</v>
      </c>
      <c r="J64" s="77">
        <f t="shared" si="13"/>
        <v>54.785074463007184</v>
      </c>
      <c r="K64" s="77">
        <f t="shared" si="13"/>
        <v>2891.5</v>
      </c>
      <c r="L64" s="77">
        <f t="shared" si="13"/>
        <v>41.4315</v>
      </c>
      <c r="M64" s="85">
        <f t="shared" si="13"/>
        <v>69.962952394506146</v>
      </c>
      <c r="N64" s="77">
        <f t="shared" si="13"/>
        <v>98788.895000000004</v>
      </c>
      <c r="O64" s="78">
        <f t="shared" si="13"/>
        <v>34.016459725906309</v>
      </c>
    </row>
    <row r="65" spans="1:15" ht="15.75" thickBot="1"/>
    <row r="66" spans="1:15" ht="15.75" thickBot="1">
      <c r="B66" s="640" t="s">
        <v>31</v>
      </c>
      <c r="C66" s="641"/>
      <c r="D66" s="641"/>
      <c r="E66" s="641"/>
      <c r="F66" s="641"/>
      <c r="G66" s="642"/>
      <c r="H66" s="640" t="s">
        <v>8</v>
      </c>
      <c r="I66" s="641"/>
      <c r="J66" s="642"/>
      <c r="K66" s="640" t="s">
        <v>9</v>
      </c>
      <c r="L66" s="641"/>
      <c r="M66" s="641"/>
      <c r="N66" s="641"/>
      <c r="O66" s="642"/>
    </row>
    <row r="67" spans="1:15" ht="26.25" thickBot="1">
      <c r="A67" s="48" t="s">
        <v>177</v>
      </c>
      <c r="B67" s="49" t="s">
        <v>33</v>
      </c>
      <c r="C67" s="50" t="s">
        <v>34</v>
      </c>
      <c r="D67" s="50" t="s">
        <v>35</v>
      </c>
      <c r="E67" s="50" t="s">
        <v>36</v>
      </c>
      <c r="F67" s="50" t="s">
        <v>37</v>
      </c>
      <c r="G67" s="51" t="s">
        <v>38</v>
      </c>
      <c r="H67" s="52" t="s">
        <v>33</v>
      </c>
      <c r="I67" s="53" t="s">
        <v>39</v>
      </c>
      <c r="J67" s="54" t="s">
        <v>38</v>
      </c>
      <c r="K67" s="55" t="s">
        <v>40</v>
      </c>
      <c r="L67" s="56" t="s">
        <v>34</v>
      </c>
      <c r="M67" s="56" t="s">
        <v>36</v>
      </c>
      <c r="N67" s="56" t="s">
        <v>15</v>
      </c>
      <c r="O67" s="57" t="s">
        <v>38</v>
      </c>
    </row>
    <row r="68" spans="1:15">
      <c r="A68" s="86" t="s">
        <v>178</v>
      </c>
      <c r="B68" s="60">
        <v>2293</v>
      </c>
      <c r="C68" s="60">
        <v>67.59</v>
      </c>
      <c r="D68" s="60">
        <v>53.29</v>
      </c>
      <c r="E68" s="60">
        <v>33.925136854564286</v>
      </c>
      <c r="F68" s="60">
        <v>43.028710827547386</v>
      </c>
      <c r="G68" s="61">
        <v>41.475669428696037</v>
      </c>
      <c r="H68" s="64">
        <v>354</v>
      </c>
      <c r="I68" s="65">
        <v>7.2750000000000004</v>
      </c>
      <c r="J68" s="67">
        <v>90.206214689265536</v>
      </c>
      <c r="K68" s="59">
        <v>2647</v>
      </c>
      <c r="L68" s="60">
        <v>74.865000000000009</v>
      </c>
      <c r="M68" s="79">
        <f>K68/L68</f>
        <v>35.356975889935214</v>
      </c>
      <c r="N68" s="60">
        <v>127036.71</v>
      </c>
      <c r="O68" s="61">
        <f>N68/K68</f>
        <v>47.992712504722327</v>
      </c>
    </row>
    <row r="69" spans="1:15">
      <c r="A69" s="159" t="s">
        <v>179</v>
      </c>
      <c r="B69" s="65">
        <v>2127</v>
      </c>
      <c r="C69" s="65">
        <v>99.135000000000005</v>
      </c>
      <c r="D69" s="65">
        <v>78.433000000000007</v>
      </c>
      <c r="E69" s="65">
        <v>21.455590860947193</v>
      </c>
      <c r="F69" s="65">
        <v>27.118687287238789</v>
      </c>
      <c r="G69" s="66">
        <v>53.801767748001879</v>
      </c>
      <c r="H69" s="64">
        <v>244</v>
      </c>
      <c r="I69" s="65">
        <v>3.7080000000000002</v>
      </c>
      <c r="J69" s="67">
        <v>130.83196721311475</v>
      </c>
      <c r="K69" s="64">
        <f t="shared" ref="K69:L72" si="14">B69+H69</f>
        <v>2371</v>
      </c>
      <c r="L69" s="65">
        <f t="shared" si="14"/>
        <v>102.843</v>
      </c>
      <c r="M69" s="80">
        <f>K69/L69</f>
        <v>23.054558890736363</v>
      </c>
      <c r="N69" s="65">
        <v>146359.35999999999</v>
      </c>
      <c r="O69" s="66">
        <f>N69/K69</f>
        <v>61.728958245466039</v>
      </c>
    </row>
    <row r="70" spans="1:15">
      <c r="A70" s="87" t="s">
        <v>180</v>
      </c>
      <c r="B70" s="65">
        <v>2348</v>
      </c>
      <c r="C70" s="65">
        <v>59.423999999999999</v>
      </c>
      <c r="D70" s="65">
        <v>46.5</v>
      </c>
      <c r="E70" s="65">
        <v>39.512654819601508</v>
      </c>
      <c r="F70" s="65">
        <v>50.494623655913976</v>
      </c>
      <c r="G70" s="66">
        <v>30.904880749574108</v>
      </c>
      <c r="H70" s="64">
        <v>474</v>
      </c>
      <c r="I70" s="65">
        <v>2.496</v>
      </c>
      <c r="J70" s="67">
        <v>33.881856540084385</v>
      </c>
      <c r="K70" s="81">
        <f t="shared" si="14"/>
        <v>2822</v>
      </c>
      <c r="L70" s="82">
        <f t="shared" si="14"/>
        <v>61.92</v>
      </c>
      <c r="M70" s="83">
        <f>K70/L70</f>
        <v>45.574935400516793</v>
      </c>
      <c r="N70" s="82">
        <v>89544.130333333334</v>
      </c>
      <c r="O70" s="84">
        <f>N70/K70</f>
        <v>31.730733640444129</v>
      </c>
    </row>
    <row r="71" spans="1:15">
      <c r="A71" s="87" t="s">
        <v>181</v>
      </c>
      <c r="B71" s="65">
        <v>2245</v>
      </c>
      <c r="C71" s="65">
        <v>53.9</v>
      </c>
      <c r="D71" s="65">
        <v>41.7</v>
      </c>
      <c r="E71" s="65">
        <v>41.651205936920221</v>
      </c>
      <c r="F71" s="65">
        <v>53.836930455635489</v>
      </c>
      <c r="G71" s="66">
        <v>27.785314031180402</v>
      </c>
      <c r="H71" s="64">
        <v>165</v>
      </c>
      <c r="I71" s="65">
        <v>0.7</v>
      </c>
      <c r="J71" s="67">
        <v>24.09090909090909</v>
      </c>
      <c r="K71" s="81">
        <f t="shared" si="14"/>
        <v>2410</v>
      </c>
      <c r="L71" s="82">
        <f t="shared" si="14"/>
        <v>54.6</v>
      </c>
      <c r="M71" s="83">
        <f>K71/L71</f>
        <v>44.139194139194139</v>
      </c>
      <c r="N71" s="82">
        <v>67272.50033333333</v>
      </c>
      <c r="O71" s="84">
        <f>N71/K71</f>
        <v>27.913900553250343</v>
      </c>
    </row>
    <row r="72" spans="1:15" ht="15.75" thickBot="1">
      <c r="A72" s="88" t="s">
        <v>182</v>
      </c>
      <c r="B72" s="70">
        <v>2254</v>
      </c>
      <c r="C72" s="70">
        <v>87.281000000000006</v>
      </c>
      <c r="D72" s="70">
        <v>68.921000000000006</v>
      </c>
      <c r="E72" s="70">
        <v>25.824635373105256</v>
      </c>
      <c r="F72" s="70">
        <v>32.704110503329893</v>
      </c>
      <c r="G72" s="71">
        <v>50.982480035492458</v>
      </c>
      <c r="H72" s="69">
        <v>315</v>
      </c>
      <c r="I72" s="70">
        <v>1.8180000000000001</v>
      </c>
      <c r="J72" s="72">
        <v>50.984126984126981</v>
      </c>
      <c r="K72" s="119">
        <f t="shared" si="14"/>
        <v>2569</v>
      </c>
      <c r="L72" s="120">
        <f t="shared" si="14"/>
        <v>89.099000000000004</v>
      </c>
      <c r="M72" s="136">
        <f>K72/L72</f>
        <v>28.83309576987396</v>
      </c>
      <c r="N72" s="120">
        <v>131893.98033333334</v>
      </c>
      <c r="O72" s="121">
        <f>N72/K72</f>
        <v>51.340591799662647</v>
      </c>
    </row>
    <row r="73" spans="1:15" ht="15.75" thickBot="1">
      <c r="B73" s="89"/>
      <c r="C73" s="89"/>
      <c r="D73" s="89"/>
      <c r="E73" s="89"/>
      <c r="F73" s="89"/>
      <c r="G73" s="89"/>
      <c r="H73" s="89"/>
      <c r="I73" s="89"/>
      <c r="J73" s="89"/>
      <c r="K73" s="222"/>
      <c r="L73" s="222"/>
      <c r="M73" s="222"/>
      <c r="N73" s="222"/>
      <c r="O73" s="222"/>
    </row>
    <row r="74" spans="1:15" ht="15.75" thickBot="1">
      <c r="A74" s="75" t="s">
        <v>58</v>
      </c>
      <c r="B74" s="76">
        <f>AVERAGE(B68:B72)</f>
        <v>2253.4</v>
      </c>
      <c r="C74" s="77">
        <f t="shared" ref="C74:O74" si="15">AVERAGE(C68:C72)</f>
        <v>73.466000000000008</v>
      </c>
      <c r="D74" s="77">
        <f t="shared" si="15"/>
        <v>57.768799999999999</v>
      </c>
      <c r="E74" s="77">
        <f t="shared" si="15"/>
        <v>32.473844769027693</v>
      </c>
      <c r="F74" s="77">
        <f t="shared" si="15"/>
        <v>41.436612545933109</v>
      </c>
      <c r="G74" s="78">
        <f t="shared" si="15"/>
        <v>40.990022398588977</v>
      </c>
      <c r="H74" s="77">
        <f t="shared" si="15"/>
        <v>310.39999999999998</v>
      </c>
      <c r="I74" s="77">
        <f t="shared" si="15"/>
        <v>3.1993999999999998</v>
      </c>
      <c r="J74" s="77">
        <f t="shared" si="15"/>
        <v>65.999014903500154</v>
      </c>
      <c r="K74" s="77">
        <f t="shared" si="15"/>
        <v>2563.8000000000002</v>
      </c>
      <c r="L74" s="77">
        <f t="shared" si="15"/>
        <v>76.665400000000005</v>
      </c>
      <c r="M74" s="85">
        <f t="shared" si="15"/>
        <v>35.391752018051292</v>
      </c>
      <c r="N74" s="77">
        <f t="shared" si="15"/>
        <v>112421.33619999999</v>
      </c>
      <c r="O74" s="78">
        <f t="shared" si="15"/>
        <v>44.141379348709094</v>
      </c>
    </row>
    <row r="75" spans="1:15" ht="15.75" thickBot="1"/>
    <row r="76" spans="1:15" ht="15.75" thickBot="1">
      <c r="B76" s="640" t="s">
        <v>31</v>
      </c>
      <c r="C76" s="641"/>
      <c r="D76" s="641"/>
      <c r="E76" s="641"/>
      <c r="F76" s="641"/>
      <c r="G76" s="642"/>
      <c r="H76" s="640" t="s">
        <v>8</v>
      </c>
      <c r="I76" s="641"/>
      <c r="J76" s="642"/>
      <c r="K76" s="640" t="s">
        <v>9</v>
      </c>
      <c r="L76" s="641"/>
      <c r="M76" s="641"/>
      <c r="N76" s="641"/>
      <c r="O76" s="642"/>
    </row>
    <row r="77" spans="1:15" ht="24.75" thickBot="1">
      <c r="A77" s="234" t="s">
        <v>200</v>
      </c>
      <c r="B77" s="235" t="s">
        <v>33</v>
      </c>
      <c r="C77" s="236" t="s">
        <v>34</v>
      </c>
      <c r="D77" s="236" t="s">
        <v>35</v>
      </c>
      <c r="E77" s="236" t="s">
        <v>36</v>
      </c>
      <c r="F77" s="236" t="s">
        <v>37</v>
      </c>
      <c r="G77" s="237" t="s">
        <v>38</v>
      </c>
      <c r="H77" s="238" t="s">
        <v>33</v>
      </c>
      <c r="I77" s="239" t="s">
        <v>39</v>
      </c>
      <c r="J77" s="240" t="s">
        <v>38</v>
      </c>
      <c r="K77" s="241" t="s">
        <v>40</v>
      </c>
      <c r="L77" s="242" t="s">
        <v>34</v>
      </c>
      <c r="M77" s="242" t="s">
        <v>36</v>
      </c>
      <c r="N77" s="242" t="s">
        <v>15</v>
      </c>
      <c r="O77" s="243" t="s">
        <v>38</v>
      </c>
    </row>
    <row r="78" spans="1:15">
      <c r="A78" s="86" t="s">
        <v>123</v>
      </c>
      <c r="B78" s="60">
        <v>2262</v>
      </c>
      <c r="C78" s="60">
        <v>59</v>
      </c>
      <c r="D78" s="60">
        <v>59.3</v>
      </c>
      <c r="E78" s="65">
        <v>38.33898305084746</v>
      </c>
      <c r="F78" s="65">
        <v>38.145025295109612</v>
      </c>
      <c r="G78" s="61">
        <v>32.048280282935458</v>
      </c>
      <c r="H78" s="59">
        <v>649</v>
      </c>
      <c r="I78" s="60">
        <v>9.6300000000000008</v>
      </c>
      <c r="J78" s="62">
        <v>73.224961479198768</v>
      </c>
      <c r="K78" s="223">
        <f t="shared" ref="K78:L81" si="16">B78+H78</f>
        <v>2911</v>
      </c>
      <c r="L78" s="224">
        <f t="shared" si="16"/>
        <v>68.63</v>
      </c>
      <c r="M78" s="225">
        <f>K78/L78</f>
        <v>42.415853125455342</v>
      </c>
      <c r="N78" s="224">
        <v>121795.83</v>
      </c>
      <c r="O78" s="226">
        <f>N78/K78</f>
        <v>41.839859154929577</v>
      </c>
    </row>
    <row r="79" spans="1:15">
      <c r="A79" s="159" t="s">
        <v>116</v>
      </c>
      <c r="B79" s="65">
        <v>2244</v>
      </c>
      <c r="C79" s="65">
        <v>65.361999999999995</v>
      </c>
      <c r="D79" s="65">
        <v>81.706999999999994</v>
      </c>
      <c r="E79" s="65">
        <v>34.331874789633126</v>
      </c>
      <c r="F79" s="65">
        <v>27.46398717368157</v>
      </c>
      <c r="G79" s="66">
        <v>48.986858288770051</v>
      </c>
      <c r="H79" s="64">
        <v>466</v>
      </c>
      <c r="I79" s="65">
        <v>6.2039999999999997</v>
      </c>
      <c r="J79" s="67">
        <v>69.527896995708161</v>
      </c>
      <c r="K79" s="81">
        <f t="shared" si="16"/>
        <v>2710</v>
      </c>
      <c r="L79" s="82">
        <f>C79+I79</f>
        <v>71.565999999999988</v>
      </c>
      <c r="M79" s="83">
        <f>K79/L79</f>
        <v>37.867143615683432</v>
      </c>
      <c r="N79" s="82">
        <v>144106.13</v>
      </c>
      <c r="O79" s="84">
        <f>N79/K79</f>
        <v>53.175693726937268</v>
      </c>
    </row>
    <row r="80" spans="1:15">
      <c r="A80" s="87" t="s">
        <v>201</v>
      </c>
      <c r="B80" s="65">
        <v>2201</v>
      </c>
      <c r="C80" s="65">
        <v>54.106000000000002</v>
      </c>
      <c r="D80" s="65">
        <v>67.632000000000005</v>
      </c>
      <c r="E80" s="65">
        <v>40.679407089786714</v>
      </c>
      <c r="F80" s="65">
        <v>32.543766264490181</v>
      </c>
      <c r="G80" s="66">
        <v>30.866310767832804</v>
      </c>
      <c r="H80" s="64">
        <v>180</v>
      </c>
      <c r="I80" s="65">
        <v>1.647</v>
      </c>
      <c r="J80" s="67">
        <v>87</v>
      </c>
      <c r="K80" s="81">
        <f t="shared" si="16"/>
        <v>2381</v>
      </c>
      <c r="L80" s="82">
        <f>C80+I80</f>
        <v>55.753</v>
      </c>
      <c r="M80" s="83">
        <f>K80/L80</f>
        <v>42.706222086703853</v>
      </c>
      <c r="N80" s="82">
        <v>85376.37</v>
      </c>
      <c r="O80" s="84">
        <f>N80/K80</f>
        <v>35.857358252834942</v>
      </c>
    </row>
    <row r="81" spans="1:15" ht="15.75" thickBot="1">
      <c r="A81" s="88" t="s">
        <v>202</v>
      </c>
      <c r="B81" s="70">
        <v>2115</v>
      </c>
      <c r="C81" s="70">
        <v>50.473999999999997</v>
      </c>
      <c r="D81" s="70">
        <v>63.442999999999998</v>
      </c>
      <c r="E81" s="70">
        <v>41.90276181796569</v>
      </c>
      <c r="F81" s="70">
        <v>33.337011175385783</v>
      </c>
      <c r="G81" s="71">
        <v>25.90669976359338</v>
      </c>
      <c r="H81" s="69">
        <v>209</v>
      </c>
      <c r="I81" s="70">
        <v>1.708</v>
      </c>
      <c r="J81" s="72">
        <v>10.502000000000001</v>
      </c>
      <c r="K81" s="119">
        <f t="shared" si="16"/>
        <v>2324</v>
      </c>
      <c r="L81" s="120">
        <f>C81+I81</f>
        <v>52.181999999999995</v>
      </c>
      <c r="M81" s="136">
        <f>K81/L81</f>
        <v>44.536430186654407</v>
      </c>
      <c r="N81" s="120">
        <v>72232.289999999994</v>
      </c>
      <c r="O81" s="121">
        <f>N81/K81</f>
        <v>31.08101979345955</v>
      </c>
    </row>
    <row r="82" spans="1:15" ht="15.75" thickBot="1">
      <c r="B82" s="89"/>
      <c r="C82" s="89"/>
      <c r="D82" s="89"/>
      <c r="E82" s="89"/>
      <c r="F82" s="89"/>
      <c r="G82" s="89"/>
      <c r="H82" s="89"/>
      <c r="I82" s="89"/>
      <c r="J82" s="89"/>
      <c r="K82" s="222"/>
      <c r="L82" s="222"/>
      <c r="M82" s="222"/>
      <c r="N82" s="222"/>
      <c r="O82" s="222"/>
    </row>
    <row r="83" spans="1:15" ht="15.75" thickBot="1">
      <c r="A83" s="75" t="s">
        <v>58</v>
      </c>
      <c r="B83" s="76">
        <f>AVERAGE(B78:B81)</f>
        <v>2205.5</v>
      </c>
      <c r="C83" s="77">
        <f t="shared" ref="C83:O83" si="17">AVERAGE(C78:C81)</f>
        <v>57.235499999999995</v>
      </c>
      <c r="D83" s="77">
        <f t="shared" si="17"/>
        <v>68.020499999999998</v>
      </c>
      <c r="E83" s="77">
        <f t="shared" si="17"/>
        <v>38.813256687058242</v>
      </c>
      <c r="F83" s="77">
        <f t="shared" si="17"/>
        <v>32.872447477166787</v>
      </c>
      <c r="G83" s="78">
        <f t="shared" si="17"/>
        <v>34.452037275782928</v>
      </c>
      <c r="H83" s="77">
        <f t="shared" si="17"/>
        <v>376</v>
      </c>
      <c r="I83" s="77">
        <f t="shared" si="17"/>
        <v>4.7972499999999991</v>
      </c>
      <c r="J83" s="77">
        <f t="shared" si="17"/>
        <v>60.063714618726735</v>
      </c>
      <c r="K83" s="77">
        <f t="shared" si="17"/>
        <v>2581.5</v>
      </c>
      <c r="L83" s="77">
        <f t="shared" si="17"/>
        <v>62.032749999999986</v>
      </c>
      <c r="M83" s="85">
        <f t="shared" si="17"/>
        <v>41.881412253624255</v>
      </c>
      <c r="N83" s="77">
        <f t="shared" si="17"/>
        <v>105877.655</v>
      </c>
      <c r="O83" s="78">
        <f t="shared" si="17"/>
        <v>40.488482732040332</v>
      </c>
    </row>
    <row r="84" spans="1:15" ht="15.75" thickBot="1"/>
    <row r="85" spans="1:15" ht="15.75" thickBot="1">
      <c r="B85" s="640" t="s">
        <v>31</v>
      </c>
      <c r="C85" s="641"/>
      <c r="D85" s="641"/>
      <c r="E85" s="641"/>
      <c r="F85" s="641"/>
      <c r="G85" s="642"/>
      <c r="H85" s="640" t="s">
        <v>8</v>
      </c>
      <c r="I85" s="641"/>
      <c r="J85" s="642"/>
      <c r="K85" s="640" t="s">
        <v>9</v>
      </c>
      <c r="L85" s="641"/>
      <c r="M85" s="641"/>
      <c r="N85" s="641"/>
      <c r="O85" s="642"/>
    </row>
    <row r="86" spans="1:15" ht="26.25" thickBot="1">
      <c r="A86" s="48" t="s">
        <v>203</v>
      </c>
      <c r="B86" s="49" t="s">
        <v>33</v>
      </c>
      <c r="C86" s="50" t="s">
        <v>34</v>
      </c>
      <c r="D86" s="50" t="s">
        <v>35</v>
      </c>
      <c r="E86" s="50" t="s">
        <v>36</v>
      </c>
      <c r="F86" s="50" t="s">
        <v>37</v>
      </c>
      <c r="G86" s="51" t="s">
        <v>38</v>
      </c>
      <c r="H86" s="52" t="s">
        <v>33</v>
      </c>
      <c r="I86" s="53" t="s">
        <v>39</v>
      </c>
      <c r="J86" s="54" t="s">
        <v>38</v>
      </c>
      <c r="K86" s="55" t="s">
        <v>40</v>
      </c>
      <c r="L86" s="56" t="s">
        <v>34</v>
      </c>
      <c r="M86" s="56" t="s">
        <v>36</v>
      </c>
      <c r="N86" s="56" t="s">
        <v>15</v>
      </c>
      <c r="O86" s="57" t="s">
        <v>38</v>
      </c>
    </row>
    <row r="87" spans="1:15">
      <c r="A87" s="86" t="s">
        <v>119</v>
      </c>
      <c r="B87" s="60">
        <v>2070</v>
      </c>
      <c r="C87" s="60">
        <v>19.38</v>
      </c>
      <c r="D87" s="60">
        <v>24.334</v>
      </c>
      <c r="E87" s="60">
        <v>106.81114551083591</v>
      </c>
      <c r="F87" s="60">
        <v>85.066162570888466</v>
      </c>
      <c r="G87" s="61">
        <v>8.5431304347826078</v>
      </c>
      <c r="H87" s="59">
        <v>57</v>
      </c>
      <c r="I87" s="60">
        <v>0</v>
      </c>
      <c r="J87" s="62">
        <v>0</v>
      </c>
      <c r="K87" s="59">
        <f t="shared" ref="K87:L91" si="18">B87+H87</f>
        <v>2127</v>
      </c>
      <c r="L87" s="60">
        <f t="shared" si="18"/>
        <v>19.38</v>
      </c>
      <c r="M87" s="79">
        <f>K87/L87</f>
        <v>109.75232198142416</v>
      </c>
      <c r="N87" s="60">
        <v>17684.28</v>
      </c>
      <c r="O87" s="61">
        <f>N87/K87</f>
        <v>8.3141889985895627</v>
      </c>
    </row>
    <row r="88" spans="1:15">
      <c r="A88" s="159" t="s">
        <v>120</v>
      </c>
      <c r="B88" s="65">
        <v>2573</v>
      </c>
      <c r="C88" s="65">
        <v>64.784000000000006</v>
      </c>
      <c r="D88" s="65">
        <v>89.5</v>
      </c>
      <c r="E88" s="65">
        <v>39.716596690540868</v>
      </c>
      <c r="F88" s="65">
        <v>28.748603351955307</v>
      </c>
      <c r="G88" s="66">
        <v>39.716596690540868</v>
      </c>
      <c r="H88" s="64">
        <v>552</v>
      </c>
      <c r="I88" s="65">
        <v>4.2009999999999996</v>
      </c>
      <c r="J88" s="67">
        <v>59.54710144927536</v>
      </c>
      <c r="K88" s="81">
        <f t="shared" si="18"/>
        <v>3125</v>
      </c>
      <c r="L88" s="82">
        <f>C88+I88</f>
        <v>68.984999999999999</v>
      </c>
      <c r="M88" s="83">
        <f>K88/L88</f>
        <v>45.299702833949411</v>
      </c>
      <c r="N88" s="82">
        <v>94612.85</v>
      </c>
      <c r="O88" s="84">
        <f>N88/K88</f>
        <v>30.276112000000001</v>
      </c>
    </row>
    <row r="89" spans="1:15">
      <c r="A89" s="87" t="s">
        <v>121</v>
      </c>
      <c r="B89" s="65">
        <v>3129</v>
      </c>
      <c r="C89" s="65">
        <v>61.229799999999997</v>
      </c>
      <c r="D89" s="65">
        <v>87.8</v>
      </c>
      <c r="E89" s="65">
        <v>51.102567703961142</v>
      </c>
      <c r="F89" s="65">
        <v>35.637813211845106</v>
      </c>
      <c r="G89" s="66">
        <v>23.919261744966441</v>
      </c>
      <c r="H89" s="64">
        <v>580</v>
      </c>
      <c r="I89" s="65">
        <v>4.1260000000000003</v>
      </c>
      <c r="J89" s="67">
        <v>52.556896551724137</v>
      </c>
      <c r="K89" s="81">
        <f t="shared" si="18"/>
        <v>3709</v>
      </c>
      <c r="L89" s="82">
        <f>C89+I89</f>
        <v>65.355800000000002</v>
      </c>
      <c r="M89" s="83">
        <f>K89/L89</f>
        <v>56.750892805229221</v>
      </c>
      <c r="N89" s="82">
        <v>105326.37</v>
      </c>
      <c r="O89" s="84">
        <f>N89/K89</f>
        <v>28.397511458614179</v>
      </c>
    </row>
    <row r="90" spans="1:15">
      <c r="A90" s="87" t="s">
        <v>122</v>
      </c>
      <c r="B90" s="65">
        <v>3358</v>
      </c>
      <c r="C90" s="65">
        <v>59.798000000000002</v>
      </c>
      <c r="D90" s="65">
        <v>86.6</v>
      </c>
      <c r="E90" s="65">
        <v>56.155724271714774</v>
      </c>
      <c r="F90" s="65">
        <v>38.775981524249424</v>
      </c>
      <c r="G90" s="66">
        <v>19.456319237641452</v>
      </c>
      <c r="H90" s="64">
        <v>425</v>
      </c>
      <c r="I90" s="65">
        <v>1.6339999999999999</v>
      </c>
      <c r="J90" s="67">
        <v>36.847058823529409</v>
      </c>
      <c r="K90" s="81">
        <f t="shared" si="18"/>
        <v>3783</v>
      </c>
      <c r="L90" s="82">
        <f>C90+I90</f>
        <v>61.432000000000002</v>
      </c>
      <c r="M90" s="83">
        <f>K90/L90</f>
        <v>61.580283891131657</v>
      </c>
      <c r="N90" s="82">
        <v>80994.320000000007</v>
      </c>
      <c r="O90" s="84">
        <f>N90/K90</f>
        <v>21.410076658736454</v>
      </c>
    </row>
    <row r="91" spans="1:15" ht="15.75" thickBot="1">
      <c r="A91" s="88" t="s">
        <v>205</v>
      </c>
      <c r="B91" s="70">
        <v>3186</v>
      </c>
      <c r="C91" s="70">
        <v>35.881999999999998</v>
      </c>
      <c r="D91" s="70">
        <v>63.994999999999997</v>
      </c>
      <c r="E91" s="70">
        <v>88.791037288891374</v>
      </c>
      <c r="F91" s="70">
        <v>49.785139464020631</v>
      </c>
      <c r="G91" s="71">
        <v>19.383832391713746</v>
      </c>
      <c r="H91" s="69">
        <v>717</v>
      </c>
      <c r="I91" s="70">
        <v>1.94</v>
      </c>
      <c r="J91" s="72">
        <v>45.188284518828453</v>
      </c>
      <c r="K91" s="119">
        <f t="shared" si="18"/>
        <v>3903</v>
      </c>
      <c r="L91" s="120">
        <f>C91+I91</f>
        <v>37.821999999999996</v>
      </c>
      <c r="M91" s="136">
        <f>K91/L91</f>
        <v>103.19390830733437</v>
      </c>
      <c r="N91" s="120">
        <v>94156.89</v>
      </c>
      <c r="O91" s="121">
        <f>N91/K91</f>
        <v>24.124235203689469</v>
      </c>
    </row>
    <row r="92" spans="1:15" ht="15.75" thickBot="1">
      <c r="B92" s="89"/>
      <c r="C92" s="89"/>
      <c r="D92" s="89"/>
      <c r="E92" s="89"/>
      <c r="F92" s="89"/>
      <c r="G92" s="89"/>
      <c r="H92" s="89"/>
      <c r="I92" s="89"/>
      <c r="J92" s="89"/>
      <c r="K92" s="222"/>
      <c r="L92" s="222"/>
      <c r="M92" s="222"/>
      <c r="N92" s="222"/>
      <c r="O92" s="222"/>
    </row>
    <row r="93" spans="1:15" ht="15.75" thickBot="1">
      <c r="A93" s="75" t="s">
        <v>58</v>
      </c>
      <c r="B93" s="76">
        <f>AVERAGE(B87:B91)</f>
        <v>2863.2</v>
      </c>
      <c r="C93" s="77">
        <f t="shared" ref="C93:O93" si="19">AVERAGE(C87:C91)</f>
        <v>48.214759999999998</v>
      </c>
      <c r="D93" s="77">
        <f t="shared" si="19"/>
        <v>70.445800000000006</v>
      </c>
      <c r="E93" s="77">
        <f t="shared" si="19"/>
        <v>68.515414293188812</v>
      </c>
      <c r="F93" s="77">
        <f t="shared" si="19"/>
        <v>47.602740024591789</v>
      </c>
      <c r="G93" s="78">
        <f t="shared" si="19"/>
        <v>22.203828099929023</v>
      </c>
      <c r="H93" s="77">
        <f t="shared" si="19"/>
        <v>466.2</v>
      </c>
      <c r="I93" s="77">
        <f t="shared" si="19"/>
        <v>2.3801999999999999</v>
      </c>
      <c r="J93" s="77">
        <f t="shared" si="19"/>
        <v>38.827868268671473</v>
      </c>
      <c r="K93" s="77">
        <f t="shared" si="19"/>
        <v>3329.4</v>
      </c>
      <c r="L93" s="77">
        <f t="shared" si="19"/>
        <v>50.59496</v>
      </c>
      <c r="M93" s="85">
        <f t="shared" si="19"/>
        <v>75.315421963813762</v>
      </c>
      <c r="N93" s="77">
        <f t="shared" si="19"/>
        <v>78554.94200000001</v>
      </c>
      <c r="O93" s="78">
        <f t="shared" si="19"/>
        <v>22.504424863925934</v>
      </c>
    </row>
    <row r="94" spans="1:15" ht="15.75" thickBot="1"/>
    <row r="95" spans="1:15" ht="15.75" thickBot="1">
      <c r="B95" s="640" t="s">
        <v>31</v>
      </c>
      <c r="C95" s="641"/>
      <c r="D95" s="641"/>
      <c r="E95" s="641"/>
      <c r="F95" s="641"/>
      <c r="G95" s="642"/>
      <c r="H95" s="640" t="s">
        <v>8</v>
      </c>
      <c r="I95" s="641"/>
      <c r="J95" s="642"/>
      <c r="K95" s="640" t="s">
        <v>9</v>
      </c>
      <c r="L95" s="641"/>
      <c r="M95" s="641"/>
      <c r="N95" s="641"/>
      <c r="O95" s="642"/>
    </row>
    <row r="96" spans="1:15" ht="24.75" thickBot="1">
      <c r="A96" s="234" t="s">
        <v>208</v>
      </c>
      <c r="B96" s="235" t="s">
        <v>33</v>
      </c>
      <c r="C96" s="236" t="s">
        <v>34</v>
      </c>
      <c r="D96" s="236" t="s">
        <v>35</v>
      </c>
      <c r="E96" s="236" t="s">
        <v>36</v>
      </c>
      <c r="F96" s="236" t="s">
        <v>37</v>
      </c>
      <c r="G96" s="237" t="s">
        <v>38</v>
      </c>
      <c r="H96" s="238" t="s">
        <v>33</v>
      </c>
      <c r="I96" s="239" t="s">
        <v>39</v>
      </c>
      <c r="J96" s="240" t="s">
        <v>38</v>
      </c>
      <c r="K96" s="241" t="s">
        <v>40</v>
      </c>
      <c r="L96" s="242" t="s">
        <v>34</v>
      </c>
      <c r="M96" s="242" t="s">
        <v>36</v>
      </c>
      <c r="N96" s="242" t="s">
        <v>15</v>
      </c>
      <c r="O96" s="243" t="s">
        <v>38</v>
      </c>
    </row>
    <row r="97" spans="1:20">
      <c r="A97" s="86" t="s">
        <v>213</v>
      </c>
      <c r="B97" s="60">
        <v>2367</v>
      </c>
      <c r="C97" s="60">
        <v>58.478999999999999</v>
      </c>
      <c r="D97" s="60">
        <v>72.8</v>
      </c>
      <c r="E97" s="65">
        <v>40.476068332221821</v>
      </c>
      <c r="F97" s="65">
        <v>32.513736263736263</v>
      </c>
      <c r="G97" s="61">
        <v>41.368217152513736</v>
      </c>
      <c r="H97" s="59">
        <v>239</v>
      </c>
      <c r="I97" s="60">
        <v>4.577</v>
      </c>
      <c r="J97" s="62">
        <v>135.85774058577405</v>
      </c>
      <c r="K97" s="59">
        <f t="shared" ref="K97:L100" si="20">B97+H97</f>
        <v>2606</v>
      </c>
      <c r="L97" s="60">
        <f t="shared" si="20"/>
        <v>63.055999999999997</v>
      </c>
      <c r="M97" s="79">
        <f>K97/L97</f>
        <v>41.328343060137023</v>
      </c>
      <c r="N97" s="60">
        <v>130388.57</v>
      </c>
      <c r="O97" s="61">
        <f>N97/K97</f>
        <v>50.033986953184957</v>
      </c>
    </row>
    <row r="98" spans="1:20">
      <c r="A98" s="159" t="s">
        <v>214</v>
      </c>
      <c r="B98" s="65">
        <v>2987</v>
      </c>
      <c r="C98" s="65">
        <v>45.076000000000001</v>
      </c>
      <c r="D98" s="65">
        <v>56.6</v>
      </c>
      <c r="E98" s="65">
        <v>66.265862099565183</v>
      </c>
      <c r="F98" s="65">
        <v>52.773851590106005</v>
      </c>
      <c r="G98" s="66">
        <v>22.879096083026447</v>
      </c>
      <c r="H98" s="64">
        <v>375</v>
      </c>
      <c r="I98" s="65">
        <v>3.2930000000000001</v>
      </c>
      <c r="J98" s="67">
        <v>40.328000000000003</v>
      </c>
      <c r="K98" s="81">
        <f t="shared" si="20"/>
        <v>3362</v>
      </c>
      <c r="L98" s="82">
        <f>C98+I98</f>
        <v>48.369</v>
      </c>
      <c r="M98" s="83">
        <f>K98/L98</f>
        <v>69.507329074407167</v>
      </c>
      <c r="N98" s="82">
        <v>83462.86</v>
      </c>
      <c r="O98" s="84">
        <f>N98/K98</f>
        <v>24.825359904818562</v>
      </c>
    </row>
    <row r="99" spans="1:20">
      <c r="A99" s="87" t="s">
        <v>215</v>
      </c>
      <c r="B99" s="65">
        <v>2785</v>
      </c>
      <c r="C99" s="65">
        <v>46.78</v>
      </c>
      <c r="D99" s="65">
        <v>58.9</v>
      </c>
      <c r="E99" s="65">
        <v>59.533988884138516</v>
      </c>
      <c r="F99" s="65">
        <v>47.283531409168084</v>
      </c>
      <c r="G99" s="66">
        <v>28.558344703770196</v>
      </c>
      <c r="H99" s="64">
        <v>484</v>
      </c>
      <c r="I99" s="65">
        <v>3.2639999999999998</v>
      </c>
      <c r="J99" s="67">
        <v>34.731404958677686</v>
      </c>
      <c r="K99" s="81">
        <f t="shared" si="20"/>
        <v>3269</v>
      </c>
      <c r="L99" s="82">
        <f>C99+I99</f>
        <v>50.044000000000004</v>
      </c>
      <c r="M99" s="83">
        <f>K99/L99</f>
        <v>65.322516185756527</v>
      </c>
      <c r="N99" s="82">
        <v>96344.989999999991</v>
      </c>
      <c r="O99" s="84">
        <f>N99/K99</f>
        <v>29.472312633832974</v>
      </c>
    </row>
    <row r="100" spans="1:20" ht="15.75" thickBot="1">
      <c r="A100" s="88" t="s">
        <v>216</v>
      </c>
      <c r="B100" s="70">
        <v>2667</v>
      </c>
      <c r="C100" s="70">
        <v>35.893999999999998</v>
      </c>
      <c r="D100" s="70">
        <v>44.8</v>
      </c>
      <c r="E100" s="70">
        <v>74.302111773555467</v>
      </c>
      <c r="F100" s="70">
        <v>59.531250000000007</v>
      </c>
      <c r="G100" s="71">
        <v>18.888248968878891</v>
      </c>
      <c r="H100" s="69">
        <v>465</v>
      </c>
      <c r="I100" s="70">
        <v>6.2949999999999999</v>
      </c>
      <c r="J100" s="72">
        <v>68.673118279569891</v>
      </c>
      <c r="K100" s="119">
        <f t="shared" si="20"/>
        <v>3132</v>
      </c>
      <c r="L100" s="120">
        <f>C100+I100</f>
        <v>42.189</v>
      </c>
      <c r="M100" s="136">
        <f>K100/L100</f>
        <v>74.237360449406239</v>
      </c>
      <c r="N100" s="120">
        <v>82307.959999999992</v>
      </c>
      <c r="O100" s="121">
        <f>N100/K100</f>
        <v>26.279680715197955</v>
      </c>
    </row>
    <row r="101" spans="1:20" ht="15.75" thickBot="1">
      <c r="B101" s="89"/>
      <c r="C101" s="89"/>
      <c r="D101" s="89"/>
      <c r="E101" s="89"/>
      <c r="F101" s="89"/>
      <c r="G101" s="89"/>
      <c r="H101" s="89"/>
      <c r="I101" s="89"/>
      <c r="J101" s="89"/>
      <c r="K101" s="222"/>
      <c r="L101" s="222"/>
      <c r="M101" s="222"/>
      <c r="N101" s="222"/>
      <c r="O101" s="222"/>
    </row>
    <row r="102" spans="1:20" ht="15.75" thickBot="1">
      <c r="A102" s="75" t="s">
        <v>58</v>
      </c>
      <c r="B102" s="76">
        <f>AVERAGE(B97:B100)</f>
        <v>2701.5</v>
      </c>
      <c r="C102" s="77">
        <f t="shared" ref="C102:O102" si="21">AVERAGE(C97:C100)</f>
        <v>46.557250000000003</v>
      </c>
      <c r="D102" s="77">
        <f t="shared" si="21"/>
        <v>58.275000000000006</v>
      </c>
      <c r="E102" s="77">
        <f t="shared" si="21"/>
        <v>60.144507772370247</v>
      </c>
      <c r="F102" s="77">
        <f t="shared" si="21"/>
        <v>48.02559231575259</v>
      </c>
      <c r="G102" s="78">
        <f t="shared" si="21"/>
        <v>27.923476727047316</v>
      </c>
      <c r="H102" s="77">
        <f t="shared" si="21"/>
        <v>390.75</v>
      </c>
      <c r="I102" s="77">
        <f t="shared" si="21"/>
        <v>4.3572500000000005</v>
      </c>
      <c r="J102" s="77">
        <f t="shared" si="21"/>
        <v>69.897565956005408</v>
      </c>
      <c r="K102" s="77">
        <f t="shared" si="21"/>
        <v>3092.25</v>
      </c>
      <c r="L102" s="77">
        <f t="shared" si="21"/>
        <v>50.914499999999997</v>
      </c>
      <c r="M102" s="85">
        <f t="shared" si="21"/>
        <v>62.598887192426744</v>
      </c>
      <c r="N102" s="77">
        <f t="shared" si="21"/>
        <v>98126.095000000001</v>
      </c>
      <c r="O102" s="78">
        <f t="shared" si="21"/>
        <v>32.652835051758615</v>
      </c>
    </row>
    <row r="103" spans="1:20" ht="15.75" thickBot="1"/>
    <row r="104" spans="1:20" ht="15.75" thickBot="1">
      <c r="B104" s="640" t="s">
        <v>31</v>
      </c>
      <c r="C104" s="641"/>
      <c r="D104" s="641"/>
      <c r="E104" s="641"/>
      <c r="F104" s="641"/>
      <c r="G104" s="642"/>
      <c r="H104" s="640" t="s">
        <v>8</v>
      </c>
      <c r="I104" s="641"/>
      <c r="J104" s="642"/>
      <c r="K104" s="640" t="s">
        <v>9</v>
      </c>
      <c r="L104" s="641"/>
      <c r="M104" s="641"/>
      <c r="N104" s="641"/>
      <c r="O104" s="642"/>
    </row>
    <row r="105" spans="1:20" ht="24.75" thickBot="1">
      <c r="A105" s="234" t="s">
        <v>233</v>
      </c>
      <c r="B105" s="235" t="s">
        <v>33</v>
      </c>
      <c r="C105" s="236" t="s">
        <v>34</v>
      </c>
      <c r="D105" s="236" t="s">
        <v>35</v>
      </c>
      <c r="E105" s="236" t="s">
        <v>36</v>
      </c>
      <c r="F105" s="236" t="s">
        <v>37</v>
      </c>
      <c r="G105" s="237" t="s">
        <v>38</v>
      </c>
      <c r="H105" s="238" t="s">
        <v>33</v>
      </c>
      <c r="I105" s="239" t="s">
        <v>39</v>
      </c>
      <c r="J105" s="240" t="s">
        <v>38</v>
      </c>
      <c r="K105" s="241" t="s">
        <v>40</v>
      </c>
      <c r="L105" s="242" t="s">
        <v>34</v>
      </c>
      <c r="M105" s="242" t="s">
        <v>36</v>
      </c>
      <c r="N105" s="242" t="s">
        <v>15</v>
      </c>
      <c r="O105" s="243" t="s">
        <v>38</v>
      </c>
    </row>
    <row r="106" spans="1:20">
      <c r="A106" s="86" t="s">
        <v>243</v>
      </c>
      <c r="B106" s="59">
        <v>2384</v>
      </c>
      <c r="C106" s="60">
        <v>52.109000000000002</v>
      </c>
      <c r="D106" s="60">
        <v>52.109000000000002</v>
      </c>
      <c r="E106" s="65">
        <v>45.750254274693432</v>
      </c>
      <c r="F106" s="65">
        <v>45.750254274693432</v>
      </c>
      <c r="G106" s="61">
        <v>29.248561241610741</v>
      </c>
      <c r="H106" s="59">
        <v>294</v>
      </c>
      <c r="I106" s="60">
        <v>3.0219999999999998</v>
      </c>
      <c r="J106" s="62">
        <v>57.176870748299322</v>
      </c>
      <c r="K106" s="59">
        <f>B106+H106</f>
        <v>2678</v>
      </c>
      <c r="L106" s="60">
        <f>C106+I106</f>
        <v>55.131</v>
      </c>
      <c r="M106" s="79">
        <f>K106/L106</f>
        <v>48.575211768333602</v>
      </c>
      <c r="N106" s="60">
        <v>86538.57</v>
      </c>
      <c r="O106" s="61">
        <f>N106/K106</f>
        <v>32.314626587005229</v>
      </c>
    </row>
    <row r="107" spans="1:20">
      <c r="A107" s="159" t="s">
        <v>244</v>
      </c>
      <c r="B107" s="271"/>
      <c r="C107" s="272"/>
      <c r="D107" s="272"/>
      <c r="E107" s="273" t="e">
        <v>#DIV/0!</v>
      </c>
      <c r="F107" s="273" t="e">
        <v>#DIV/0!</v>
      </c>
      <c r="G107" s="274"/>
      <c r="H107" s="271"/>
      <c r="I107" s="272"/>
      <c r="J107" s="275"/>
      <c r="K107" s="276">
        <v>0</v>
      </c>
      <c r="L107" s="273">
        <v>0</v>
      </c>
      <c r="M107" s="277" t="e">
        <v>#DIV/0!</v>
      </c>
      <c r="N107" s="273"/>
      <c r="O107" s="278" t="e">
        <v>#DIV/0!</v>
      </c>
      <c r="T107" s="73" t="s">
        <v>253</v>
      </c>
    </row>
    <row r="108" spans="1:20">
      <c r="A108" s="87" t="s">
        <v>201</v>
      </c>
      <c r="B108" s="64">
        <v>2441</v>
      </c>
      <c r="C108" s="65">
        <v>64.61</v>
      </c>
      <c r="D108" s="65">
        <v>64.61</v>
      </c>
      <c r="E108" s="82">
        <v>37.780529329825107</v>
      </c>
      <c r="F108" s="82">
        <v>37.780529329825107</v>
      </c>
      <c r="G108" s="84">
        <v>36.796579270790659</v>
      </c>
      <c r="H108" s="81">
        <v>815</v>
      </c>
      <c r="I108" s="82">
        <v>11.798999999999999</v>
      </c>
      <c r="J108" s="227">
        <v>75.287116564417175</v>
      </c>
      <c r="K108" s="81">
        <f>B108+H108</f>
        <v>3256</v>
      </c>
      <c r="L108" s="82">
        <f>C108+I108</f>
        <v>76.408999999999992</v>
      </c>
      <c r="M108" s="83">
        <f>K108/L108</f>
        <v>42.612781216872364</v>
      </c>
      <c r="N108" s="82">
        <v>151179.45000000001</v>
      </c>
      <c r="O108" s="84">
        <f>N108/K108</f>
        <v>46.431035012285015</v>
      </c>
    </row>
    <row r="109" spans="1:20" ht="15.75" thickBot="1">
      <c r="A109" s="88" t="s">
        <v>202</v>
      </c>
      <c r="B109" s="69">
        <v>1872</v>
      </c>
      <c r="C109" s="70">
        <v>0</v>
      </c>
      <c r="D109" s="70">
        <v>0</v>
      </c>
      <c r="E109" s="267" t="e">
        <v>#DIV/0!</v>
      </c>
      <c r="F109" s="267" t="e">
        <v>#DIV/0!</v>
      </c>
      <c r="G109" s="71">
        <v>0</v>
      </c>
      <c r="H109" s="69">
        <v>159</v>
      </c>
      <c r="I109" s="70">
        <v>2.6349999999999998</v>
      </c>
      <c r="J109" s="72">
        <v>54.339622641509436</v>
      </c>
      <c r="K109" s="119">
        <v>0</v>
      </c>
      <c r="L109" s="120">
        <v>0</v>
      </c>
      <c r="M109" s="136" t="e">
        <v>#DIV/0!</v>
      </c>
      <c r="N109" s="120">
        <v>8640</v>
      </c>
      <c r="O109" s="121" t="e">
        <v>#DIV/0!</v>
      </c>
    </row>
    <row r="110" spans="1:20" ht="15.75" thickBot="1">
      <c r="B110" s="89"/>
      <c r="C110" s="89"/>
      <c r="D110" s="89"/>
      <c r="E110" s="89"/>
      <c r="F110" s="89"/>
      <c r="G110" s="89"/>
      <c r="H110" s="89"/>
      <c r="I110" s="89"/>
      <c r="J110" s="89"/>
      <c r="K110" s="222"/>
      <c r="L110" s="222"/>
      <c r="M110" s="222"/>
      <c r="N110" s="222"/>
      <c r="O110" s="222"/>
    </row>
    <row r="111" spans="1:20" ht="15.75" thickBot="1">
      <c r="A111" s="75" t="s">
        <v>58</v>
      </c>
      <c r="B111" s="76">
        <f>AVERAGE(B106,B108)</f>
        <v>2412.5</v>
      </c>
      <c r="C111" s="77">
        <f t="shared" ref="C111:O111" si="22">AVERAGE(C106,C108)</f>
        <v>58.359499999999997</v>
      </c>
      <c r="D111" s="77">
        <f t="shared" si="22"/>
        <v>58.359499999999997</v>
      </c>
      <c r="E111" s="77">
        <f t="shared" si="22"/>
        <v>41.765391802259273</v>
      </c>
      <c r="F111" s="77">
        <f t="shared" si="22"/>
        <v>41.765391802259273</v>
      </c>
      <c r="G111" s="78">
        <f t="shared" si="22"/>
        <v>33.022570256200702</v>
      </c>
      <c r="H111" s="77">
        <f t="shared" si="22"/>
        <v>554.5</v>
      </c>
      <c r="I111" s="77">
        <f t="shared" si="22"/>
        <v>7.4104999999999999</v>
      </c>
      <c r="J111" s="77">
        <f t="shared" si="22"/>
        <v>66.231993656358242</v>
      </c>
      <c r="K111" s="77">
        <f t="shared" si="22"/>
        <v>2967</v>
      </c>
      <c r="L111" s="77">
        <f t="shared" si="22"/>
        <v>65.77</v>
      </c>
      <c r="M111" s="85">
        <f t="shared" si="22"/>
        <v>45.593996492602983</v>
      </c>
      <c r="N111" s="77">
        <f t="shared" si="22"/>
        <v>118859.01000000001</v>
      </c>
      <c r="O111" s="78">
        <f t="shared" si="22"/>
        <v>39.372830799645122</v>
      </c>
    </row>
    <row r="112" spans="1:20" ht="15.75" thickBot="1"/>
    <row r="113" spans="1:15" ht="15.75" thickBot="1">
      <c r="A113" s="284"/>
      <c r="B113" s="644" t="s">
        <v>31</v>
      </c>
      <c r="C113" s="645"/>
      <c r="D113" s="645"/>
      <c r="E113" s="645"/>
      <c r="F113" s="645"/>
      <c r="G113" s="646"/>
      <c r="H113" s="644" t="s">
        <v>8</v>
      </c>
      <c r="I113" s="645"/>
      <c r="J113" s="646"/>
      <c r="K113" s="644" t="s">
        <v>9</v>
      </c>
      <c r="L113" s="645"/>
      <c r="M113" s="645"/>
      <c r="N113" s="645"/>
      <c r="O113" s="646"/>
    </row>
    <row r="114" spans="1:15" ht="26.25" thickBot="1">
      <c r="A114" s="285" t="s">
        <v>83</v>
      </c>
      <c r="B114" s="286" t="s">
        <v>33</v>
      </c>
      <c r="C114" s="287" t="s">
        <v>34</v>
      </c>
      <c r="D114" s="287" t="s">
        <v>35</v>
      </c>
      <c r="E114" s="287" t="s">
        <v>36</v>
      </c>
      <c r="F114" s="287" t="s">
        <v>37</v>
      </c>
      <c r="G114" s="288" t="s">
        <v>38</v>
      </c>
      <c r="H114" s="289" t="s">
        <v>33</v>
      </c>
      <c r="I114" s="290" t="s">
        <v>39</v>
      </c>
      <c r="J114" s="291" t="s">
        <v>38</v>
      </c>
      <c r="K114" s="292" t="s">
        <v>40</v>
      </c>
      <c r="L114" s="293" t="s">
        <v>34</v>
      </c>
      <c r="M114" s="293" t="s">
        <v>36</v>
      </c>
      <c r="N114" s="293" t="s">
        <v>15</v>
      </c>
      <c r="O114" s="294" t="s">
        <v>38</v>
      </c>
    </row>
    <row r="115" spans="1:15">
      <c r="A115" s="295" t="s">
        <v>111</v>
      </c>
      <c r="B115" s="296">
        <v>2364</v>
      </c>
      <c r="C115" s="296">
        <v>105.71899999999999</v>
      </c>
      <c r="D115" s="296">
        <v>237.86775</v>
      </c>
      <c r="E115" s="296">
        <v>22.361164975075436</v>
      </c>
      <c r="F115" s="296">
        <v>9.9382955444779721</v>
      </c>
      <c r="G115" s="297">
        <v>177.10352791878171</v>
      </c>
      <c r="H115" s="298">
        <v>36</v>
      </c>
      <c r="I115" s="296">
        <v>0</v>
      </c>
      <c r="J115" s="299">
        <v>0</v>
      </c>
      <c r="K115" s="298">
        <f t="shared" ref="K115:L119" si="23">B115+H115</f>
        <v>2400</v>
      </c>
      <c r="L115" s="296">
        <f t="shared" si="23"/>
        <v>105.71899999999999</v>
      </c>
      <c r="M115" s="300">
        <f>K115/L115</f>
        <v>22.701690330025823</v>
      </c>
      <c r="N115" s="296">
        <v>466251.57182658848</v>
      </c>
      <c r="O115" s="297">
        <f>N115/K115</f>
        <v>194.27148826107853</v>
      </c>
    </row>
    <row r="116" spans="1:15">
      <c r="A116" s="301" t="s">
        <v>112</v>
      </c>
      <c r="B116" s="302">
        <v>1495</v>
      </c>
      <c r="C116" s="302">
        <v>64.224000000000004</v>
      </c>
      <c r="D116" s="302">
        <v>107.9</v>
      </c>
      <c r="E116" s="114">
        <v>23.277902341803685</v>
      </c>
      <c r="F116" s="114">
        <v>13.855421686746988</v>
      </c>
      <c r="G116" s="303">
        <v>97.078749163879607</v>
      </c>
      <c r="H116" s="304">
        <v>31</v>
      </c>
      <c r="I116" s="302">
        <v>0</v>
      </c>
      <c r="J116" s="305">
        <v>0</v>
      </c>
      <c r="K116" s="113">
        <f t="shared" si="23"/>
        <v>1526</v>
      </c>
      <c r="L116" s="114">
        <f t="shared" si="23"/>
        <v>64.224000000000004</v>
      </c>
      <c r="M116" s="115">
        <f>K116/L116</f>
        <v>23.760587942202292</v>
      </c>
      <c r="N116" s="114">
        <v>179800.84754087421</v>
      </c>
      <c r="O116" s="162">
        <f>N116/K116</f>
        <v>117.82493285771574</v>
      </c>
    </row>
    <row r="117" spans="1:15">
      <c r="A117" s="306" t="s">
        <v>113</v>
      </c>
      <c r="B117" s="307">
        <v>1913</v>
      </c>
      <c r="C117" s="307">
        <v>57.930999999999997</v>
      </c>
      <c r="D117" s="307">
        <v>87.1</v>
      </c>
      <c r="E117" s="65">
        <v>33.022043465502065</v>
      </c>
      <c r="F117" s="65">
        <v>21.963260619977039</v>
      </c>
      <c r="G117" s="308">
        <v>55.444871928907475</v>
      </c>
      <c r="H117" s="309">
        <v>22</v>
      </c>
      <c r="I117" s="307">
        <v>0</v>
      </c>
      <c r="J117" s="310">
        <v>0</v>
      </c>
      <c r="K117" s="81">
        <f t="shared" si="23"/>
        <v>1935</v>
      </c>
      <c r="L117" s="82">
        <f t="shared" si="23"/>
        <v>57.930999999999997</v>
      </c>
      <c r="M117" s="83">
        <f>K117/L117</f>
        <v>33.401805596312855</v>
      </c>
      <c r="N117" s="82">
        <v>113261.6475408742</v>
      </c>
      <c r="O117" s="84">
        <f>N117/K117</f>
        <v>58.533151183914313</v>
      </c>
    </row>
    <row r="118" spans="1:15">
      <c r="A118" s="306" t="s">
        <v>114</v>
      </c>
      <c r="B118" s="307"/>
      <c r="C118" s="307"/>
      <c r="D118" s="307"/>
      <c r="E118" s="330" t="e">
        <f>B118/C118</f>
        <v>#DIV/0!</v>
      </c>
      <c r="F118" s="330" t="e">
        <f>+B118/D118</f>
        <v>#DIV/0!</v>
      </c>
      <c r="G118" s="308"/>
      <c r="H118" s="309"/>
      <c r="I118" s="307"/>
      <c r="J118" s="310"/>
      <c r="K118" s="311">
        <f t="shared" si="23"/>
        <v>0</v>
      </c>
      <c r="L118" s="312">
        <f t="shared" si="23"/>
        <v>0</v>
      </c>
      <c r="M118" s="313" t="e">
        <f>K118/L118</f>
        <v>#DIV/0!</v>
      </c>
      <c r="N118" s="312"/>
      <c r="O118" s="314" t="e">
        <f>N118/K118</f>
        <v>#DIV/0!</v>
      </c>
    </row>
    <row r="119" spans="1:15" ht="15.75" thickBot="1">
      <c r="A119" s="315" t="s">
        <v>115</v>
      </c>
      <c r="B119" s="316"/>
      <c r="C119" s="316"/>
      <c r="D119" s="316"/>
      <c r="E119" s="267" t="e">
        <f>B119/C119</f>
        <v>#DIV/0!</v>
      </c>
      <c r="F119" s="267" t="e">
        <f>+B119/D119</f>
        <v>#DIV/0!</v>
      </c>
      <c r="G119" s="317"/>
      <c r="H119" s="318"/>
      <c r="I119" s="316"/>
      <c r="J119" s="319"/>
      <c r="K119" s="320">
        <f t="shared" si="23"/>
        <v>0</v>
      </c>
      <c r="L119" s="321">
        <f t="shared" si="23"/>
        <v>0</v>
      </c>
      <c r="M119" s="322" t="e">
        <f>K119/L119</f>
        <v>#DIV/0!</v>
      </c>
      <c r="N119" s="321"/>
      <c r="O119" s="323" t="e">
        <f>N119/K119</f>
        <v>#DIV/0!</v>
      </c>
    </row>
    <row r="120" spans="1:15" ht="15.75" thickBot="1">
      <c r="A120" s="284"/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</row>
    <row r="121" spans="1:15" ht="15.75" thickBot="1">
      <c r="A121" s="325" t="s">
        <v>58</v>
      </c>
      <c r="B121" s="326">
        <f>+AVERAGE(B115:B117)</f>
        <v>1924</v>
      </c>
      <c r="C121" s="327">
        <f t="shared" ref="C121:O121" si="24">+AVERAGE(C115:C117)</f>
        <v>75.957999999999984</v>
      </c>
      <c r="D121" s="327">
        <f t="shared" si="24"/>
        <v>144.28925000000001</v>
      </c>
      <c r="E121" s="327">
        <f t="shared" si="24"/>
        <v>26.220370260793729</v>
      </c>
      <c r="F121" s="327">
        <f t="shared" si="24"/>
        <v>15.252325950400666</v>
      </c>
      <c r="G121" s="328">
        <f t="shared" si="24"/>
        <v>109.8757163371896</v>
      </c>
      <c r="H121" s="327">
        <f t="shared" si="24"/>
        <v>29.666666666666668</v>
      </c>
      <c r="I121" s="327">
        <f t="shared" si="24"/>
        <v>0</v>
      </c>
      <c r="J121" s="327">
        <f t="shared" si="24"/>
        <v>0</v>
      </c>
      <c r="K121" s="327">
        <f t="shared" si="24"/>
        <v>1953.6666666666667</v>
      </c>
      <c r="L121" s="327">
        <f t="shared" si="24"/>
        <v>75.957999999999984</v>
      </c>
      <c r="M121" s="329">
        <f t="shared" si="24"/>
        <v>26.621361289513658</v>
      </c>
      <c r="N121" s="327">
        <f t="shared" si="24"/>
        <v>253104.68896944562</v>
      </c>
      <c r="O121" s="328">
        <f t="shared" si="24"/>
        <v>123.54319076756953</v>
      </c>
    </row>
    <row r="122" spans="1:15" ht="15.75" thickBot="1"/>
    <row r="123" spans="1:15" ht="15.75" thickBot="1">
      <c r="B123" s="640" t="s">
        <v>31</v>
      </c>
      <c r="C123" s="641"/>
      <c r="D123" s="641"/>
      <c r="E123" s="641"/>
      <c r="F123" s="641"/>
      <c r="G123" s="642"/>
      <c r="H123" s="640" t="s">
        <v>8</v>
      </c>
      <c r="I123" s="641"/>
      <c r="J123" s="642"/>
      <c r="K123" s="640" t="s">
        <v>9</v>
      </c>
      <c r="L123" s="641"/>
      <c r="M123" s="641"/>
      <c r="N123" s="641"/>
      <c r="O123" s="642"/>
    </row>
    <row r="124" spans="1:15" ht="24.75" thickBot="1">
      <c r="A124" s="234" t="s">
        <v>92</v>
      </c>
      <c r="B124" s="235" t="s">
        <v>33</v>
      </c>
      <c r="C124" s="236" t="s">
        <v>34</v>
      </c>
      <c r="D124" s="236" t="s">
        <v>35</v>
      </c>
      <c r="E124" s="236" t="s">
        <v>36</v>
      </c>
      <c r="F124" s="236" t="s">
        <v>37</v>
      </c>
      <c r="G124" s="237" t="s">
        <v>38</v>
      </c>
      <c r="H124" s="238" t="s">
        <v>33</v>
      </c>
      <c r="I124" s="239" t="s">
        <v>39</v>
      </c>
      <c r="J124" s="240" t="s">
        <v>38</v>
      </c>
      <c r="K124" s="241" t="s">
        <v>40</v>
      </c>
      <c r="L124" s="242" t="s">
        <v>34</v>
      </c>
      <c r="M124" s="242" t="s">
        <v>36</v>
      </c>
      <c r="N124" s="242" t="s">
        <v>15</v>
      </c>
      <c r="O124" s="243" t="s">
        <v>38</v>
      </c>
    </row>
    <row r="125" spans="1:15">
      <c r="A125" s="86" t="s">
        <v>213</v>
      </c>
      <c r="B125" s="59">
        <v>1884</v>
      </c>
      <c r="C125" s="60">
        <v>51.805</v>
      </c>
      <c r="D125" s="60">
        <v>77.8</v>
      </c>
      <c r="E125" s="65">
        <f>+B125/C125</f>
        <v>36.367146028375643</v>
      </c>
      <c r="F125" s="65">
        <f>+B125/D125</f>
        <v>24.215938303341904</v>
      </c>
      <c r="G125" s="61">
        <v>56.960631634819535</v>
      </c>
      <c r="H125" s="59">
        <v>52</v>
      </c>
      <c r="I125" s="60">
        <v>0</v>
      </c>
      <c r="J125" s="62">
        <v>0</v>
      </c>
      <c r="K125" s="59">
        <f t="shared" ref="K125:L128" si="25">B125+H125</f>
        <v>1936</v>
      </c>
      <c r="L125" s="60">
        <f t="shared" si="25"/>
        <v>51.805</v>
      </c>
      <c r="M125" s="79">
        <f>K125/L125</f>
        <v>37.370910143808516</v>
      </c>
      <c r="N125" s="60">
        <v>107313.83</v>
      </c>
      <c r="O125" s="61">
        <f>N125/K125</f>
        <v>55.430697314049588</v>
      </c>
    </row>
    <row r="126" spans="1:15">
      <c r="A126" s="159" t="s">
        <v>214</v>
      </c>
      <c r="B126" s="64">
        <v>2209</v>
      </c>
      <c r="C126" s="65">
        <v>94.322999999999993</v>
      </c>
      <c r="D126" s="65">
        <v>98.6</v>
      </c>
      <c r="E126" s="65">
        <f>+B126/C126</f>
        <v>23.419526520572926</v>
      </c>
      <c r="F126" s="65">
        <f>+B126/D126</f>
        <v>22.403651115618661</v>
      </c>
      <c r="G126" s="66">
        <v>62.892485287460389</v>
      </c>
      <c r="H126" s="64">
        <v>46</v>
      </c>
      <c r="I126" s="65">
        <v>0</v>
      </c>
      <c r="J126" s="67">
        <v>0</v>
      </c>
      <c r="K126" s="64">
        <f t="shared" si="25"/>
        <v>2255</v>
      </c>
      <c r="L126" s="65">
        <f>C126+I126</f>
        <v>94.322999999999993</v>
      </c>
      <c r="M126" s="80">
        <f>K126/L126</f>
        <v>23.907212450833839</v>
      </c>
      <c r="N126" s="65">
        <v>138929.5</v>
      </c>
      <c r="O126" s="66">
        <f>N126/K126</f>
        <v>61.609534368070953</v>
      </c>
    </row>
    <row r="127" spans="1:15">
      <c r="A127" s="87" t="s">
        <v>215</v>
      </c>
      <c r="B127" s="64">
        <v>1819</v>
      </c>
      <c r="C127" s="65">
        <v>107.895</v>
      </c>
      <c r="D127" s="65">
        <v>108.7</v>
      </c>
      <c r="E127" s="65">
        <v>16.858983270772512</v>
      </c>
      <c r="F127" s="65">
        <v>16.734130634774608</v>
      </c>
      <c r="G127" s="66">
        <v>80.147888949972511</v>
      </c>
      <c r="H127" s="64">
        <v>41</v>
      </c>
      <c r="I127" s="65">
        <v>0</v>
      </c>
      <c r="J127" s="67">
        <v>0</v>
      </c>
      <c r="K127" s="81">
        <f t="shared" si="25"/>
        <v>1860</v>
      </c>
      <c r="L127" s="82">
        <f>C127+I127</f>
        <v>107.895</v>
      </c>
      <c r="M127" s="83">
        <f>K127/L127</f>
        <v>17.238982343945501</v>
      </c>
      <c r="N127" s="82">
        <v>145789.01</v>
      </c>
      <c r="O127" s="84">
        <f>N127/K127</f>
        <v>78.381188172043011</v>
      </c>
    </row>
    <row r="128" spans="1:15" ht="15.75" thickBot="1">
      <c r="A128" s="88" t="s">
        <v>216</v>
      </c>
      <c r="B128" s="69">
        <v>2138</v>
      </c>
      <c r="C128" s="70">
        <v>101.208</v>
      </c>
      <c r="D128" s="70">
        <v>106.3</v>
      </c>
      <c r="E128" s="70">
        <f>+B128/C128</f>
        <v>21.124812267804916</v>
      </c>
      <c r="F128" s="70">
        <f>+B128/D128</f>
        <v>20.112888052681093</v>
      </c>
      <c r="G128" s="71">
        <v>47.389742750233864</v>
      </c>
      <c r="H128" s="69">
        <v>18</v>
      </c>
      <c r="I128" s="70">
        <v>0</v>
      </c>
      <c r="J128" s="72">
        <v>0</v>
      </c>
      <c r="K128" s="119">
        <f t="shared" si="25"/>
        <v>2156</v>
      </c>
      <c r="L128" s="120">
        <f>C128+I128</f>
        <v>101.208</v>
      </c>
      <c r="M128" s="136">
        <f>K128/L128</f>
        <v>21.302663821041815</v>
      </c>
      <c r="N128" s="120">
        <v>101319.27</v>
      </c>
      <c r="O128" s="121">
        <f>N128/K128</f>
        <v>46.994095547309833</v>
      </c>
    </row>
    <row r="129" spans="1:15" ht="15.75" thickBot="1">
      <c r="B129" s="89"/>
      <c r="C129" s="89"/>
      <c r="D129" s="89"/>
      <c r="E129" s="89"/>
      <c r="F129" s="89"/>
      <c r="G129" s="89"/>
      <c r="H129" s="89"/>
      <c r="I129" s="89"/>
      <c r="J129" s="89"/>
      <c r="K129" s="222"/>
      <c r="L129" s="222"/>
      <c r="M129" s="222"/>
      <c r="N129" s="222"/>
      <c r="O129" s="222"/>
    </row>
    <row r="130" spans="1:15" ht="15.75" thickBot="1">
      <c r="A130" s="75" t="s">
        <v>58</v>
      </c>
      <c r="B130" s="76">
        <f t="shared" ref="B130:O130" si="26">AVERAGE(B125:B128)</f>
        <v>2012.5</v>
      </c>
      <c r="C130" s="76">
        <f t="shared" si="26"/>
        <v>88.807749999999999</v>
      </c>
      <c r="D130" s="76">
        <f t="shared" si="26"/>
        <v>97.85</v>
      </c>
      <c r="E130" s="76">
        <f t="shared" si="26"/>
        <v>24.4426170218815</v>
      </c>
      <c r="F130" s="76">
        <f t="shared" si="26"/>
        <v>20.866652026604065</v>
      </c>
      <c r="G130" s="76">
        <f t="shared" si="26"/>
        <v>61.847687155621578</v>
      </c>
      <c r="H130" s="76">
        <f t="shared" si="26"/>
        <v>39.25</v>
      </c>
      <c r="I130" s="76">
        <f t="shared" si="26"/>
        <v>0</v>
      </c>
      <c r="J130" s="76">
        <f t="shared" si="26"/>
        <v>0</v>
      </c>
      <c r="K130" s="76">
        <f t="shared" si="26"/>
        <v>2051.75</v>
      </c>
      <c r="L130" s="76">
        <f t="shared" si="26"/>
        <v>88.807749999999999</v>
      </c>
      <c r="M130" s="76">
        <f t="shared" si="26"/>
        <v>24.95494218990742</v>
      </c>
      <c r="N130" s="76">
        <f t="shared" si="26"/>
        <v>123337.90250000001</v>
      </c>
      <c r="O130" s="76">
        <f t="shared" si="26"/>
        <v>60.603878850368346</v>
      </c>
    </row>
    <row r="133" spans="1:15" ht="18.75">
      <c r="A133" s="366">
        <v>2017</v>
      </c>
    </row>
    <row r="134" spans="1:15" ht="19.5" thickBot="1">
      <c r="A134" s="366"/>
    </row>
    <row r="135" spans="1:15" ht="15.75" thickBot="1">
      <c r="B135" s="640" t="s">
        <v>31</v>
      </c>
      <c r="C135" s="641"/>
      <c r="D135" s="641"/>
      <c r="E135" s="641"/>
      <c r="F135" s="641"/>
      <c r="G135" s="642"/>
      <c r="H135" s="640" t="s">
        <v>8</v>
      </c>
      <c r="I135" s="641"/>
      <c r="J135" s="642"/>
      <c r="K135" s="640" t="s">
        <v>9</v>
      </c>
      <c r="L135" s="641"/>
      <c r="M135" s="641"/>
      <c r="N135" s="641"/>
      <c r="O135" s="642"/>
    </row>
    <row r="136" spans="1:15" ht="26.25" thickBot="1">
      <c r="A136" s="48" t="s">
        <v>69</v>
      </c>
      <c r="B136" s="49" t="s">
        <v>33</v>
      </c>
      <c r="C136" s="50" t="s">
        <v>34</v>
      </c>
      <c r="D136" s="50" t="s">
        <v>35</v>
      </c>
      <c r="E136" s="50" t="s">
        <v>36</v>
      </c>
      <c r="F136" s="50" t="s">
        <v>37</v>
      </c>
      <c r="G136" s="51" t="s">
        <v>38</v>
      </c>
      <c r="H136" s="107" t="s">
        <v>33</v>
      </c>
      <c r="I136" s="108" t="s">
        <v>39</v>
      </c>
      <c r="J136" s="109" t="s">
        <v>38</v>
      </c>
      <c r="K136" s="55" t="s">
        <v>40</v>
      </c>
      <c r="L136" s="56" t="s">
        <v>34</v>
      </c>
      <c r="M136" s="56" t="s">
        <v>36</v>
      </c>
      <c r="N136" s="56" t="s">
        <v>15</v>
      </c>
      <c r="O136" s="57" t="s">
        <v>38</v>
      </c>
    </row>
    <row r="137" spans="1:15">
      <c r="A137" s="86" t="s">
        <v>107</v>
      </c>
      <c r="B137" s="59">
        <v>1866</v>
      </c>
      <c r="C137" s="60">
        <v>35.707000000000001</v>
      </c>
      <c r="D137" s="60">
        <v>35.707000000000001</v>
      </c>
      <c r="E137" s="65">
        <v>52.258660766796424</v>
      </c>
      <c r="F137" s="65">
        <v>52.258660766796424</v>
      </c>
      <c r="G137" s="61">
        <v>20.740133976420147</v>
      </c>
      <c r="H137" s="59">
        <v>11</v>
      </c>
      <c r="I137" s="60">
        <v>0</v>
      </c>
      <c r="J137" s="62">
        <v>0</v>
      </c>
      <c r="K137" s="59">
        <v>1877</v>
      </c>
      <c r="L137" s="60">
        <v>35.707000000000001</v>
      </c>
      <c r="M137" s="79">
        <v>52.566723611616766</v>
      </c>
      <c r="N137" s="60">
        <v>38701.089999999997</v>
      </c>
      <c r="O137" s="61">
        <v>20.618588172615876</v>
      </c>
    </row>
    <row r="138" spans="1:15">
      <c r="A138" s="159" t="s">
        <v>108</v>
      </c>
      <c r="B138" s="367">
        <v>0</v>
      </c>
      <c r="C138" s="330">
        <v>0</v>
      </c>
      <c r="D138" s="330">
        <v>0</v>
      </c>
      <c r="E138" s="330" t="e">
        <v>#DIV/0!</v>
      </c>
      <c r="F138" s="330" t="e">
        <v>#DIV/0!</v>
      </c>
      <c r="G138" s="368" t="e">
        <v>#DIV/0!</v>
      </c>
      <c r="H138" s="367">
        <v>0</v>
      </c>
      <c r="I138" s="330">
        <v>0</v>
      </c>
      <c r="J138" s="369" t="e">
        <v>#DIV/0!</v>
      </c>
      <c r="K138" s="367">
        <v>0</v>
      </c>
      <c r="L138" s="330">
        <v>0</v>
      </c>
      <c r="M138" s="370" t="e">
        <v>#DIV/0!</v>
      </c>
      <c r="N138" s="330">
        <v>0</v>
      </c>
      <c r="O138" s="368" t="e">
        <v>#DIV/0!</v>
      </c>
    </row>
    <row r="139" spans="1:15">
      <c r="A139" s="87" t="s">
        <v>216</v>
      </c>
      <c r="B139" s="367">
        <v>0</v>
      </c>
      <c r="C139" s="330">
        <v>0</v>
      </c>
      <c r="D139" s="330">
        <v>0</v>
      </c>
      <c r="E139" s="330" t="e">
        <v>#DIV/0!</v>
      </c>
      <c r="F139" s="330" t="e">
        <v>#DIV/0!</v>
      </c>
      <c r="G139" s="368" t="e">
        <v>#DIV/0!</v>
      </c>
      <c r="H139" s="367">
        <v>0</v>
      </c>
      <c r="I139" s="330">
        <v>0</v>
      </c>
      <c r="J139" s="369" t="e">
        <v>#DIV/0!</v>
      </c>
      <c r="K139" s="367">
        <v>0</v>
      </c>
      <c r="L139" s="330">
        <v>0</v>
      </c>
      <c r="M139" s="370" t="e">
        <v>#DIV/0!</v>
      </c>
      <c r="N139" s="330">
        <v>0</v>
      </c>
      <c r="O139" s="368" t="e">
        <v>#DIV/0!</v>
      </c>
    </row>
    <row r="140" spans="1:15" ht="15.75" thickBot="1">
      <c r="A140" s="88" t="s">
        <v>110</v>
      </c>
      <c r="B140" s="266">
        <v>0</v>
      </c>
      <c r="C140" s="267">
        <v>0</v>
      </c>
      <c r="D140" s="267">
        <v>0</v>
      </c>
      <c r="E140" s="267" t="e">
        <v>#DIV/0!</v>
      </c>
      <c r="F140" s="267" t="e">
        <v>#DIV/0!</v>
      </c>
      <c r="G140" s="268" t="e">
        <v>#DIV/0!</v>
      </c>
      <c r="H140" s="266">
        <v>0</v>
      </c>
      <c r="I140" s="267">
        <v>0</v>
      </c>
      <c r="J140" s="377" t="e">
        <v>#DIV/0!</v>
      </c>
      <c r="K140" s="266">
        <v>0</v>
      </c>
      <c r="L140" s="267">
        <v>0</v>
      </c>
      <c r="M140" s="269" t="e">
        <v>#DIV/0!</v>
      </c>
      <c r="N140" s="267">
        <v>0</v>
      </c>
      <c r="O140" s="268" t="e">
        <v>#DIV/0!</v>
      </c>
    </row>
    <row r="141" spans="1:15" ht="15.75" thickBot="1"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</row>
    <row r="142" spans="1:15" ht="15.75" thickBot="1">
      <c r="A142" s="75" t="s">
        <v>58</v>
      </c>
      <c r="B142" s="76">
        <f t="shared" ref="B142:O142" si="27">AVERAGE(B137)</f>
        <v>1866</v>
      </c>
      <c r="C142" s="77">
        <f t="shared" si="27"/>
        <v>35.707000000000001</v>
      </c>
      <c r="D142" s="77">
        <f t="shared" si="27"/>
        <v>35.707000000000001</v>
      </c>
      <c r="E142" s="77">
        <f t="shared" si="27"/>
        <v>52.258660766796424</v>
      </c>
      <c r="F142" s="77">
        <f t="shared" si="27"/>
        <v>52.258660766796424</v>
      </c>
      <c r="G142" s="78">
        <f t="shared" si="27"/>
        <v>20.740133976420147</v>
      </c>
      <c r="H142" s="77">
        <f t="shared" si="27"/>
        <v>11</v>
      </c>
      <c r="I142" s="77">
        <f t="shared" si="27"/>
        <v>0</v>
      </c>
      <c r="J142" s="77">
        <f t="shared" si="27"/>
        <v>0</v>
      </c>
      <c r="K142" s="77">
        <f t="shared" si="27"/>
        <v>1877</v>
      </c>
      <c r="L142" s="77">
        <f t="shared" si="27"/>
        <v>35.707000000000001</v>
      </c>
      <c r="M142" s="85">
        <f t="shared" si="27"/>
        <v>52.566723611616766</v>
      </c>
      <c r="N142" s="77">
        <f t="shared" si="27"/>
        <v>38701.089999999997</v>
      </c>
      <c r="O142" s="78">
        <f t="shared" si="27"/>
        <v>20.618588172615876</v>
      </c>
    </row>
  </sheetData>
  <mergeCells count="47">
    <mergeCell ref="B85:G85"/>
    <mergeCell ref="H85:J85"/>
    <mergeCell ref="K85:O85"/>
    <mergeCell ref="B76:G76"/>
    <mergeCell ref="H76:J76"/>
    <mergeCell ref="K76:O76"/>
    <mergeCell ref="B66:G66"/>
    <mergeCell ref="H66:J66"/>
    <mergeCell ref="K66:O66"/>
    <mergeCell ref="H48:J48"/>
    <mergeCell ref="K48:O48"/>
    <mergeCell ref="B57:G57"/>
    <mergeCell ref="H57:J57"/>
    <mergeCell ref="K57:O57"/>
    <mergeCell ref="K29:O29"/>
    <mergeCell ref="B38:G38"/>
    <mergeCell ref="H38:J38"/>
    <mergeCell ref="K38:O38"/>
    <mergeCell ref="B48:G48"/>
    <mergeCell ref="B95:G95"/>
    <mergeCell ref="H95:J95"/>
    <mergeCell ref="K95:O95"/>
    <mergeCell ref="P2:S2"/>
    <mergeCell ref="B11:G11"/>
    <mergeCell ref="H11:J11"/>
    <mergeCell ref="K11:O11"/>
    <mergeCell ref="P11:S11"/>
    <mergeCell ref="B2:G2"/>
    <mergeCell ref="H2:J2"/>
    <mergeCell ref="K2:O2"/>
    <mergeCell ref="B21:G21"/>
    <mergeCell ref="H21:J21"/>
    <mergeCell ref="K21:O21"/>
    <mergeCell ref="B29:G29"/>
    <mergeCell ref="H29:J29"/>
    <mergeCell ref="K113:O113"/>
    <mergeCell ref="B113:G113"/>
    <mergeCell ref="H113:J113"/>
    <mergeCell ref="B104:G104"/>
    <mergeCell ref="H104:J104"/>
    <mergeCell ref="K104:O104"/>
    <mergeCell ref="B135:G135"/>
    <mergeCell ref="H135:J135"/>
    <mergeCell ref="K135:O135"/>
    <mergeCell ref="B123:G123"/>
    <mergeCell ref="H123:J123"/>
    <mergeCell ref="K123:O12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3"/>
  <sheetViews>
    <sheetView showGridLines="0" topLeftCell="A123" workbookViewId="0">
      <selection activeCell="J149" sqref="J149"/>
    </sheetView>
  </sheetViews>
  <sheetFormatPr baseColWidth="10" defaultRowHeight="15"/>
  <cols>
    <col min="1" max="1" width="19.42578125" style="8" customWidth="1"/>
    <col min="2" max="3" width="8.42578125" style="8" bestFit="1" customWidth="1"/>
    <col min="4" max="4" width="8.42578125" style="8" customWidth="1"/>
    <col min="5" max="6" width="9.85546875" style="8" customWidth="1"/>
    <col min="7" max="7" width="9.7109375" style="8" bestFit="1" customWidth="1"/>
    <col min="8" max="9" width="8.42578125" style="8" bestFit="1" customWidth="1"/>
    <col min="10" max="10" width="10" style="8" customWidth="1"/>
    <col min="11" max="12" width="8.42578125" style="8" bestFit="1" customWidth="1"/>
    <col min="13" max="13" width="11.7109375" style="8" customWidth="1"/>
    <col min="14" max="14" width="8.42578125" style="8" bestFit="1" customWidth="1"/>
    <col min="15" max="15" width="9.7109375" style="8" bestFit="1" customWidth="1"/>
    <col min="16" max="16" width="11.42578125" style="73" hidden="1" customWidth="1"/>
    <col min="17" max="17" width="0" style="73" hidden="1" customWidth="1"/>
    <col min="18" max="18" width="19.85546875" style="73" hidden="1" customWidth="1"/>
    <col min="19" max="19" width="19" style="73" hidden="1" customWidth="1"/>
    <col min="20" max="16384" width="11.42578125" style="73"/>
  </cols>
  <sheetData>
    <row r="1" spans="1:19" ht="15.75" thickBot="1">
      <c r="G1" s="73"/>
    </row>
    <row r="2" spans="1:19" ht="15.75" hidden="1" thickBot="1">
      <c r="B2" s="640" t="s">
        <v>31</v>
      </c>
      <c r="C2" s="641"/>
      <c r="D2" s="641"/>
      <c r="E2" s="641"/>
      <c r="F2" s="641"/>
      <c r="G2" s="642"/>
      <c r="H2" s="640" t="s">
        <v>8</v>
      </c>
      <c r="I2" s="641"/>
      <c r="J2" s="642"/>
      <c r="K2" s="640" t="s">
        <v>9</v>
      </c>
      <c r="L2" s="641"/>
      <c r="M2" s="641"/>
      <c r="N2" s="641"/>
      <c r="O2" s="642"/>
      <c r="P2" s="640" t="s">
        <v>82</v>
      </c>
      <c r="Q2" s="641"/>
      <c r="R2" s="641"/>
      <c r="S2" s="642"/>
    </row>
    <row r="3" spans="1:19" s="100" customFormat="1" ht="30.75" hidden="1" thickBot="1">
      <c r="A3" s="48" t="s">
        <v>83</v>
      </c>
      <c r="B3" s="49" t="s">
        <v>33</v>
      </c>
      <c r="C3" s="50" t="s">
        <v>39</v>
      </c>
      <c r="D3" s="50" t="s">
        <v>62</v>
      </c>
      <c r="E3" s="50" t="s">
        <v>63</v>
      </c>
      <c r="F3" s="50" t="s">
        <v>37</v>
      </c>
      <c r="G3" s="51" t="s">
        <v>38</v>
      </c>
      <c r="H3" s="52" t="s">
        <v>33</v>
      </c>
      <c r="I3" s="53" t="s">
        <v>39</v>
      </c>
      <c r="J3" s="54" t="s">
        <v>38</v>
      </c>
      <c r="K3" s="55" t="s">
        <v>40</v>
      </c>
      <c r="L3" s="56" t="s">
        <v>39</v>
      </c>
      <c r="M3" s="56" t="s">
        <v>63</v>
      </c>
      <c r="N3" s="56" t="s">
        <v>15</v>
      </c>
      <c r="O3" s="57" t="s">
        <v>38</v>
      </c>
      <c r="P3" s="122" t="s">
        <v>84</v>
      </c>
      <c r="Q3" s="123" t="s">
        <v>7</v>
      </c>
      <c r="R3" s="124" t="s">
        <v>85</v>
      </c>
      <c r="S3" s="158" t="s">
        <v>86</v>
      </c>
    </row>
    <row r="4" spans="1:19" s="100" customFormat="1" hidden="1">
      <c r="A4" s="58" t="s">
        <v>126</v>
      </c>
      <c r="B4" s="59">
        <v>3507</v>
      </c>
      <c r="C4" s="60">
        <v>41.69</v>
      </c>
      <c r="D4" s="60"/>
      <c r="E4" s="60">
        <f>+B4/C4</f>
        <v>84.120892300311823</v>
      </c>
      <c r="F4" s="60"/>
      <c r="G4" s="61">
        <v>17.912306814941545</v>
      </c>
      <c r="H4" s="59">
        <v>74</v>
      </c>
      <c r="I4" s="60">
        <v>0</v>
      </c>
      <c r="J4" s="62">
        <v>0</v>
      </c>
      <c r="K4" s="59">
        <f>+H4+B4</f>
        <v>3581</v>
      </c>
      <c r="L4" s="60">
        <f>+C4+I4</f>
        <v>41.69</v>
      </c>
      <c r="M4" s="79">
        <f>+K4/L4</f>
        <v>85.895898296953717</v>
      </c>
      <c r="N4" s="60">
        <v>62818.46</v>
      </c>
      <c r="O4" s="61">
        <f>+N4/K4</f>
        <v>17.54215582239598</v>
      </c>
      <c r="P4" s="59">
        <v>339</v>
      </c>
      <c r="Q4" s="60">
        <v>502</v>
      </c>
      <c r="R4" s="125">
        <f>P4/L4</f>
        <v>8.1314463900215888</v>
      </c>
      <c r="S4" s="126">
        <v>0.13422459893048128</v>
      </c>
    </row>
    <row r="5" spans="1:19" s="100" customFormat="1" hidden="1">
      <c r="A5" s="63" t="s">
        <v>127</v>
      </c>
      <c r="B5" s="64">
        <v>3216</v>
      </c>
      <c r="C5" s="65">
        <v>17.712</v>
      </c>
      <c r="D5" s="65"/>
      <c r="E5" s="65">
        <f>+B5/C5</f>
        <v>181.57181571815718</v>
      </c>
      <c r="F5" s="65"/>
      <c r="G5" s="66">
        <v>7.8307182835820894</v>
      </c>
      <c r="H5" s="64">
        <v>124</v>
      </c>
      <c r="I5" s="65">
        <v>0</v>
      </c>
      <c r="J5" s="67">
        <v>0</v>
      </c>
      <c r="K5" s="64">
        <f>+H5+B5</f>
        <v>3340</v>
      </c>
      <c r="L5" s="65">
        <f>+C5+I5</f>
        <v>17.712</v>
      </c>
      <c r="M5" s="80">
        <f>+K5/L5</f>
        <v>188.57271906052395</v>
      </c>
      <c r="N5" s="65">
        <v>25183.59</v>
      </c>
      <c r="O5" s="66">
        <f>+N5/K5</f>
        <v>7.5399970059880239</v>
      </c>
      <c r="P5" s="64">
        <v>277</v>
      </c>
      <c r="Q5" s="65">
        <v>378</v>
      </c>
      <c r="R5" s="127">
        <f>P5/L5</f>
        <v>15.639114724480578</v>
      </c>
      <c r="S5" s="128">
        <v>0.12413793103448276</v>
      </c>
    </row>
    <row r="6" spans="1:19" s="100" customFormat="1" hidden="1">
      <c r="A6" s="63" t="s">
        <v>128</v>
      </c>
      <c r="B6" s="64">
        <v>3064</v>
      </c>
      <c r="C6" s="65">
        <v>53.2</v>
      </c>
      <c r="D6" s="65"/>
      <c r="E6" s="65">
        <f>+B6/C6</f>
        <v>57.593984962406012</v>
      </c>
      <c r="F6" s="65"/>
      <c r="G6" s="66">
        <v>20.995137075718016</v>
      </c>
      <c r="H6" s="64">
        <v>1587</v>
      </c>
      <c r="I6" s="65">
        <v>2.2709999999999999</v>
      </c>
      <c r="J6" s="67">
        <v>17.179231253938248</v>
      </c>
      <c r="K6" s="64">
        <f>+H6+B6</f>
        <v>4651</v>
      </c>
      <c r="L6" s="65">
        <f>+C6+I6</f>
        <v>55.471000000000004</v>
      </c>
      <c r="M6" s="80">
        <f>+K6/L6</f>
        <v>83.845613023021031</v>
      </c>
      <c r="N6" s="65">
        <v>92528.540000000008</v>
      </c>
      <c r="O6" s="66">
        <f>+N6/K6</f>
        <v>19.89433240163406</v>
      </c>
      <c r="P6" s="64">
        <v>271</v>
      </c>
      <c r="Q6" s="65">
        <v>402</v>
      </c>
      <c r="R6" s="127">
        <f>P6/L6</f>
        <v>4.8854356330334765</v>
      </c>
      <c r="S6" s="128">
        <v>0.12770012706480305</v>
      </c>
    </row>
    <row r="7" spans="1:19" s="100" customFormat="1" ht="15.75" hidden="1" thickBot="1">
      <c r="A7" s="68" t="s">
        <v>129</v>
      </c>
      <c r="B7" s="69">
        <v>3220</v>
      </c>
      <c r="C7" s="70">
        <v>31.868999999999996</v>
      </c>
      <c r="D7" s="70"/>
      <c r="E7" s="70">
        <f>+B7/C7</f>
        <v>101.03862687878504</v>
      </c>
      <c r="F7" s="70"/>
      <c r="G7" s="71">
        <v>13.158925465838507</v>
      </c>
      <c r="H7" s="69">
        <v>524</v>
      </c>
      <c r="I7" s="70">
        <v>1.514</v>
      </c>
      <c r="J7" s="72">
        <v>25.190839694656489</v>
      </c>
      <c r="K7" s="69">
        <f>+H7+B7</f>
        <v>3744</v>
      </c>
      <c r="L7" s="70">
        <f>+C7+I7</f>
        <v>33.382999999999996</v>
      </c>
      <c r="M7" s="163">
        <f>+K7/L7</f>
        <v>112.15289219063597</v>
      </c>
      <c r="N7" s="70">
        <v>63382.739999999991</v>
      </c>
      <c r="O7" s="71">
        <f>+N7/K7</f>
        <v>16.92915064102564</v>
      </c>
      <c r="P7" s="69">
        <v>287</v>
      </c>
      <c r="Q7" s="70">
        <v>407</v>
      </c>
      <c r="R7" s="129">
        <f>P7/L7</f>
        <v>8.5971901866219351</v>
      </c>
      <c r="S7" s="130">
        <v>0.12515375153751537</v>
      </c>
    </row>
    <row r="8" spans="1:19" hidden="1">
      <c r="A8" s="73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164"/>
      <c r="N8" s="74"/>
      <c r="O8" s="74"/>
      <c r="P8" s="74"/>
      <c r="Q8" s="74"/>
      <c r="R8" s="74"/>
    </row>
    <row r="9" spans="1:19" s="100" customFormat="1" ht="15.75" hidden="1" thickBot="1">
      <c r="A9" s="75" t="s">
        <v>51</v>
      </c>
      <c r="B9" s="76">
        <f t="shared" ref="B9:L9" si="0">AVERAGE(B4:B7)</f>
        <v>3251.75</v>
      </c>
      <c r="C9" s="77">
        <f t="shared" si="0"/>
        <v>36.117750000000001</v>
      </c>
      <c r="D9" s="77"/>
      <c r="E9" s="77">
        <f t="shared" si="0"/>
        <v>106.08132996491503</v>
      </c>
      <c r="F9" s="77"/>
      <c r="G9" s="78">
        <f t="shared" si="0"/>
        <v>14.97427191002004</v>
      </c>
      <c r="H9" s="77">
        <f t="shared" si="0"/>
        <v>577.25</v>
      </c>
      <c r="I9" s="77">
        <f t="shared" si="0"/>
        <v>0.94625000000000004</v>
      </c>
      <c r="J9" s="77">
        <f t="shared" si="0"/>
        <v>10.592517737148684</v>
      </c>
      <c r="K9" s="77">
        <f t="shared" si="0"/>
        <v>3829</v>
      </c>
      <c r="L9" s="77">
        <f t="shared" si="0"/>
        <v>37.064</v>
      </c>
      <c r="M9" s="77">
        <f>+K9/L9</f>
        <v>103.3077919274768</v>
      </c>
      <c r="N9" s="77">
        <f>AVERAGE(N4:N7)</f>
        <v>60978.332500000004</v>
      </c>
      <c r="O9" s="78">
        <f>+N9/K9</f>
        <v>15.925393705928443</v>
      </c>
      <c r="P9" s="77">
        <f>AVERAGE(P4:P7)</f>
        <v>293.5</v>
      </c>
      <c r="Q9" s="77">
        <f>AVERAGE(Q4:Q7)</f>
        <v>422.25</v>
      </c>
      <c r="R9" s="132">
        <f>P9/L9</f>
        <v>7.9187351608029353</v>
      </c>
      <c r="S9" s="133">
        <f>AVERAGE(S4:S7)</f>
        <v>0.12780410214182061</v>
      </c>
    </row>
    <row r="10" spans="1:19" hidden="1"/>
    <row r="11" spans="1:19" ht="15.75" hidden="1" thickBot="1">
      <c r="B11" s="640" t="s">
        <v>31</v>
      </c>
      <c r="C11" s="641"/>
      <c r="D11" s="641"/>
      <c r="E11" s="641"/>
      <c r="F11" s="641"/>
      <c r="G11" s="642"/>
      <c r="H11" s="640" t="s">
        <v>8</v>
      </c>
      <c r="I11" s="641"/>
      <c r="J11" s="642"/>
      <c r="K11" s="640" t="s">
        <v>9</v>
      </c>
      <c r="L11" s="641"/>
      <c r="M11" s="641"/>
      <c r="N11" s="641"/>
      <c r="O11" s="642"/>
      <c r="P11" s="640" t="s">
        <v>82</v>
      </c>
      <c r="Q11" s="641"/>
      <c r="R11" s="641"/>
      <c r="S11" s="642"/>
    </row>
    <row r="12" spans="1:19" s="100" customFormat="1" ht="15.75" hidden="1" customHeight="1">
      <c r="A12" s="106" t="s">
        <v>92</v>
      </c>
      <c r="B12" s="49" t="s">
        <v>33</v>
      </c>
      <c r="C12" s="50" t="s">
        <v>39</v>
      </c>
      <c r="D12" s="50" t="s">
        <v>62</v>
      </c>
      <c r="E12" s="50" t="s">
        <v>63</v>
      </c>
      <c r="F12" s="50" t="s">
        <v>37</v>
      </c>
      <c r="G12" s="51" t="s">
        <v>38</v>
      </c>
      <c r="H12" s="52" t="s">
        <v>33</v>
      </c>
      <c r="I12" s="53" t="s">
        <v>39</v>
      </c>
      <c r="J12" s="54" t="s">
        <v>38</v>
      </c>
      <c r="K12" s="55" t="s">
        <v>40</v>
      </c>
      <c r="L12" s="56" t="s">
        <v>39</v>
      </c>
      <c r="M12" s="56" t="s">
        <v>63</v>
      </c>
      <c r="N12" s="56" t="s">
        <v>15</v>
      </c>
      <c r="O12" s="57" t="s">
        <v>38</v>
      </c>
      <c r="P12" s="122" t="s">
        <v>84</v>
      </c>
      <c r="Q12" s="123" t="s">
        <v>7</v>
      </c>
      <c r="R12" s="124" t="s">
        <v>85</v>
      </c>
      <c r="S12" s="158" t="s">
        <v>86</v>
      </c>
    </row>
    <row r="13" spans="1:19" s="100" customFormat="1" hidden="1">
      <c r="A13" s="86" t="s">
        <v>130</v>
      </c>
      <c r="B13" s="59">
        <v>3297</v>
      </c>
      <c r="C13" s="60">
        <v>107.95</v>
      </c>
      <c r="D13" s="60"/>
      <c r="E13" s="60">
        <f>+B13/C13</f>
        <v>30.541917554423343</v>
      </c>
      <c r="F13" s="60"/>
      <c r="G13" s="61">
        <v>37.054537458295421</v>
      </c>
      <c r="H13" s="59">
        <v>917</v>
      </c>
      <c r="I13" s="60">
        <v>5.1449999999999996</v>
      </c>
      <c r="J13" s="62">
        <v>17.502726281352235</v>
      </c>
      <c r="K13" s="59">
        <f t="shared" ref="K13:L17" si="1">+B13+H13</f>
        <v>4214</v>
      </c>
      <c r="L13" s="60">
        <f t="shared" si="1"/>
        <v>113.095</v>
      </c>
      <c r="M13" s="79">
        <f>+K13/L13</f>
        <v>37.260710022547414</v>
      </c>
      <c r="N13" s="60">
        <v>140194.98857142858</v>
      </c>
      <c r="O13" s="61">
        <f>+N13/K13</f>
        <v>33.268862973760932</v>
      </c>
      <c r="P13" s="59">
        <v>248</v>
      </c>
      <c r="Q13" s="60">
        <v>370</v>
      </c>
      <c r="R13" s="125">
        <f>P13/L13</f>
        <v>2.1928467217825722</v>
      </c>
      <c r="S13" s="126">
        <v>0.12416107382550336</v>
      </c>
    </row>
    <row r="14" spans="1:19" s="100" customFormat="1" hidden="1">
      <c r="A14" s="87" t="s">
        <v>131</v>
      </c>
      <c r="B14" s="64">
        <v>3460</v>
      </c>
      <c r="C14" s="65">
        <v>68.099999999999994</v>
      </c>
      <c r="D14" s="65"/>
      <c r="E14" s="65">
        <f>+B14/C14</f>
        <v>50.807635829662267</v>
      </c>
      <c r="F14" s="65"/>
      <c r="G14" s="66">
        <v>27.828708092485549</v>
      </c>
      <c r="H14" s="64">
        <v>250</v>
      </c>
      <c r="I14" s="65">
        <v>1.8</v>
      </c>
      <c r="J14" s="67">
        <v>43.2</v>
      </c>
      <c r="K14" s="64">
        <f t="shared" si="1"/>
        <v>3710</v>
      </c>
      <c r="L14" s="65">
        <f t="shared" si="1"/>
        <v>69.899999999999991</v>
      </c>
      <c r="M14" s="80">
        <f t="shared" ref="M14:M19" si="2">+K14/L14</f>
        <v>53.075822603719608</v>
      </c>
      <c r="N14" s="65">
        <v>109063.50857142857</v>
      </c>
      <c r="O14" s="66">
        <f t="shared" ref="O14:O19" si="3">+N14/K14</f>
        <v>29.39717212167886</v>
      </c>
      <c r="P14" s="64"/>
      <c r="Q14" s="65"/>
      <c r="R14" s="67"/>
      <c r="S14" s="128"/>
    </row>
    <row r="15" spans="1:19" s="100" customFormat="1" hidden="1">
      <c r="A15" s="87" t="s">
        <v>132</v>
      </c>
      <c r="B15" s="64">
        <v>2714</v>
      </c>
      <c r="C15" s="65">
        <v>67.53</v>
      </c>
      <c r="D15" s="65"/>
      <c r="E15" s="65">
        <f>+B15/C15</f>
        <v>40.189545387235299</v>
      </c>
      <c r="F15" s="65"/>
      <c r="G15" s="66">
        <v>38.550232129697868</v>
      </c>
      <c r="H15" s="64">
        <v>697</v>
      </c>
      <c r="I15" s="65">
        <v>2.0579999999999998</v>
      </c>
      <c r="J15" s="67">
        <v>38.039454806312769</v>
      </c>
      <c r="K15" s="64">
        <f t="shared" si="1"/>
        <v>3411</v>
      </c>
      <c r="L15" s="65">
        <f t="shared" si="1"/>
        <v>69.587999999999994</v>
      </c>
      <c r="M15" s="80">
        <f t="shared" si="2"/>
        <v>49.017071908949823</v>
      </c>
      <c r="N15" s="65">
        <v>133115.0085714286</v>
      </c>
      <c r="O15" s="66">
        <f t="shared" si="3"/>
        <v>39.025215060518498</v>
      </c>
      <c r="P15" s="64"/>
      <c r="Q15" s="65"/>
      <c r="R15" s="67"/>
      <c r="S15" s="128"/>
    </row>
    <row r="16" spans="1:19" s="100" customFormat="1" hidden="1">
      <c r="A16" s="87" t="s">
        <v>133</v>
      </c>
      <c r="B16" s="64">
        <v>1024</v>
      </c>
      <c r="C16" s="65">
        <v>29.652999999999995</v>
      </c>
      <c r="D16" s="65"/>
      <c r="E16" s="65">
        <f>+B16/C16</f>
        <v>34.532762283748696</v>
      </c>
      <c r="F16" s="65"/>
      <c r="G16" s="66">
        <v>30.32013671875</v>
      </c>
      <c r="H16" s="64">
        <v>32</v>
      </c>
      <c r="I16" s="65">
        <v>0</v>
      </c>
      <c r="J16" s="67">
        <v>0</v>
      </c>
      <c r="K16" s="64">
        <f t="shared" si="1"/>
        <v>1056</v>
      </c>
      <c r="L16" s="65">
        <f t="shared" si="1"/>
        <v>29.652999999999995</v>
      </c>
      <c r="M16" s="80">
        <f t="shared" si="2"/>
        <v>35.611911105115844</v>
      </c>
      <c r="N16" s="65">
        <v>33023.998571428572</v>
      </c>
      <c r="O16" s="66">
        <f t="shared" si="3"/>
        <v>31.27272591991342</v>
      </c>
      <c r="P16" s="64"/>
      <c r="Q16" s="65"/>
      <c r="R16" s="67"/>
      <c r="S16" s="128"/>
    </row>
    <row r="17" spans="1:19" ht="15.75" hidden="1" thickBot="1">
      <c r="A17" s="88" t="s">
        <v>134</v>
      </c>
      <c r="B17" s="69">
        <v>1251</v>
      </c>
      <c r="C17" s="70">
        <v>40.814</v>
      </c>
      <c r="D17" s="70"/>
      <c r="E17" s="70">
        <f>+B17/C17</f>
        <v>30.651247121085902</v>
      </c>
      <c r="F17" s="70"/>
      <c r="G17" s="71">
        <v>30.378009592326137</v>
      </c>
      <c r="H17" s="69">
        <v>40</v>
      </c>
      <c r="I17" s="70">
        <v>0</v>
      </c>
      <c r="J17" s="72">
        <v>0</v>
      </c>
      <c r="K17" s="69">
        <f t="shared" si="1"/>
        <v>1291</v>
      </c>
      <c r="L17" s="70">
        <f t="shared" si="1"/>
        <v>40.814</v>
      </c>
      <c r="M17" s="163">
        <f t="shared" si="2"/>
        <v>31.631302984270103</v>
      </c>
      <c r="N17" s="70">
        <v>38002.89</v>
      </c>
      <c r="O17" s="71">
        <f t="shared" si="3"/>
        <v>29.436785437645234</v>
      </c>
      <c r="P17" s="69"/>
      <c r="Q17" s="70"/>
      <c r="R17" s="72"/>
      <c r="S17" s="165"/>
    </row>
    <row r="18" spans="1:19" hidden="1">
      <c r="M18" s="42"/>
      <c r="P18" s="8"/>
      <c r="Q18" s="8"/>
      <c r="R18" s="8"/>
    </row>
    <row r="19" spans="1:19" s="100" customFormat="1" ht="15.75" hidden="1" thickBot="1">
      <c r="A19" s="75" t="s">
        <v>51</v>
      </c>
      <c r="B19" s="76">
        <f>AVERAGE(B13:B17)</f>
        <v>2349.1999999999998</v>
      </c>
      <c r="C19" s="77">
        <f t="shared" ref="C19:K19" si="4">AVERAGE(C13:C17)</f>
        <v>62.809400000000004</v>
      </c>
      <c r="D19" s="77"/>
      <c r="E19" s="77">
        <f t="shared" si="4"/>
        <v>37.3446216352311</v>
      </c>
      <c r="F19" s="77"/>
      <c r="G19" s="78">
        <f t="shared" si="4"/>
        <v>32.826324798310999</v>
      </c>
      <c r="H19" s="77">
        <f t="shared" si="4"/>
        <v>387.2</v>
      </c>
      <c r="I19" s="77">
        <f t="shared" si="4"/>
        <v>1.8006</v>
      </c>
      <c r="J19" s="77">
        <f t="shared" si="4"/>
        <v>19.748436217533005</v>
      </c>
      <c r="K19" s="77">
        <f t="shared" si="4"/>
        <v>2736.4</v>
      </c>
      <c r="L19" s="77">
        <f>AVERAGE(L13:L17)</f>
        <v>64.61</v>
      </c>
      <c r="M19" s="85">
        <f t="shared" si="2"/>
        <v>42.352577000464329</v>
      </c>
      <c r="N19" s="77">
        <f>AVERAGE(N13:N17)</f>
        <v>90680.078857142871</v>
      </c>
      <c r="O19" s="78">
        <f t="shared" si="3"/>
        <v>33.138458871927668</v>
      </c>
      <c r="P19" s="153">
        <f>AVERAGE(P13)</f>
        <v>248</v>
      </c>
      <c r="Q19" s="153">
        <f>AVERAGE(Q13)</f>
        <v>370</v>
      </c>
      <c r="R19" s="156">
        <f>P19/L19</f>
        <v>3.8384151060207397</v>
      </c>
      <c r="S19" s="133">
        <f>AVERAGE(S13)</f>
        <v>0.12416107382550336</v>
      </c>
    </row>
    <row r="20" spans="1:19" ht="15.75" hidden="1" thickBot="1"/>
    <row r="21" spans="1:19" ht="15.75" hidden="1" thickBot="1">
      <c r="B21" s="640" t="s">
        <v>31</v>
      </c>
      <c r="C21" s="641"/>
      <c r="D21" s="641"/>
      <c r="E21" s="641"/>
      <c r="F21" s="641"/>
      <c r="G21" s="642"/>
      <c r="H21" s="640" t="s">
        <v>8</v>
      </c>
      <c r="I21" s="641"/>
      <c r="J21" s="642"/>
      <c r="K21" s="640" t="s">
        <v>9</v>
      </c>
      <c r="L21" s="641"/>
      <c r="M21" s="641"/>
      <c r="N21" s="641"/>
      <c r="O21" s="642"/>
      <c r="P21" s="640" t="s">
        <v>82</v>
      </c>
      <c r="Q21" s="641"/>
      <c r="R21" s="641"/>
      <c r="S21" s="642"/>
    </row>
    <row r="22" spans="1:19" s="100" customFormat="1" ht="30.75" hidden="1" thickBot="1">
      <c r="A22" s="48" t="s">
        <v>69</v>
      </c>
      <c r="B22" s="49" t="s">
        <v>33</v>
      </c>
      <c r="C22" s="50" t="s">
        <v>39</v>
      </c>
      <c r="D22" s="50" t="s">
        <v>62</v>
      </c>
      <c r="E22" s="50" t="s">
        <v>63</v>
      </c>
      <c r="F22" s="50" t="s">
        <v>37</v>
      </c>
      <c r="G22" s="51" t="s">
        <v>38</v>
      </c>
      <c r="H22" s="52" t="s">
        <v>33</v>
      </c>
      <c r="I22" s="53" t="s">
        <v>39</v>
      </c>
      <c r="J22" s="54" t="s">
        <v>38</v>
      </c>
      <c r="K22" s="55" t="s">
        <v>40</v>
      </c>
      <c r="L22" s="56" t="s">
        <v>34</v>
      </c>
      <c r="M22" s="56" t="s">
        <v>36</v>
      </c>
      <c r="N22" s="56" t="s">
        <v>15</v>
      </c>
      <c r="O22" s="57" t="s">
        <v>38</v>
      </c>
      <c r="P22" s="122" t="s">
        <v>84</v>
      </c>
      <c r="Q22" s="123" t="s">
        <v>7</v>
      </c>
      <c r="R22" s="124" t="s">
        <v>85</v>
      </c>
      <c r="S22" s="158" t="s">
        <v>86</v>
      </c>
    </row>
    <row r="23" spans="1:19" s="100" customFormat="1" hidden="1">
      <c r="A23" s="58" t="s">
        <v>135</v>
      </c>
      <c r="B23" s="59">
        <v>3564</v>
      </c>
      <c r="C23" s="60">
        <v>36.799999999999997</v>
      </c>
      <c r="D23" s="60">
        <v>46.9</v>
      </c>
      <c r="E23" s="60">
        <v>96.84782608695653</v>
      </c>
      <c r="F23" s="60">
        <v>75.991471215351808</v>
      </c>
      <c r="G23" s="61">
        <v>13.835718294051627</v>
      </c>
      <c r="H23" s="59">
        <v>5</v>
      </c>
      <c r="I23" s="60">
        <v>0</v>
      </c>
      <c r="J23" s="62">
        <v>0</v>
      </c>
      <c r="K23" s="59">
        <f t="shared" ref="K23:L26" si="5">+B23+H23</f>
        <v>3569</v>
      </c>
      <c r="L23" s="60">
        <f t="shared" si="5"/>
        <v>36.799999999999997</v>
      </c>
      <c r="M23" s="79">
        <f>+K23/L23</f>
        <v>96.983695652173921</v>
      </c>
      <c r="N23" s="60">
        <v>51095.4</v>
      </c>
      <c r="O23" s="61">
        <f>+N23/K23</f>
        <v>14.316447184085177</v>
      </c>
      <c r="P23" s="59">
        <v>339</v>
      </c>
      <c r="Q23" s="60">
        <v>502</v>
      </c>
      <c r="R23" s="125">
        <f>P23/L23</f>
        <v>9.2119565217391308</v>
      </c>
      <c r="S23" s="126">
        <v>0.13422459893048128</v>
      </c>
    </row>
    <row r="24" spans="1:19" s="100" customFormat="1" hidden="1">
      <c r="A24" s="63" t="s">
        <v>136</v>
      </c>
      <c r="B24" s="64">
        <v>3281</v>
      </c>
      <c r="C24" s="65">
        <v>39.9</v>
      </c>
      <c r="D24" s="65">
        <v>52.8</v>
      </c>
      <c r="E24" s="65">
        <v>82.230576441102755</v>
      </c>
      <c r="F24" s="65">
        <v>62.140151515151516</v>
      </c>
      <c r="G24" s="66">
        <v>20.582688204815607</v>
      </c>
      <c r="H24" s="64">
        <v>296</v>
      </c>
      <c r="I24" s="65">
        <v>1.9</v>
      </c>
      <c r="J24" s="67">
        <v>34.628378378378379</v>
      </c>
      <c r="K24" s="64">
        <f t="shared" si="5"/>
        <v>3577</v>
      </c>
      <c r="L24" s="65">
        <f t="shared" si="5"/>
        <v>41.8</v>
      </c>
      <c r="M24" s="80">
        <f>+K24/L24</f>
        <v>85.574162679425839</v>
      </c>
      <c r="N24" s="65">
        <v>79566.7</v>
      </c>
      <c r="O24" s="66">
        <f>+N24/K24</f>
        <v>22.243975398378527</v>
      </c>
      <c r="P24" s="64">
        <v>277</v>
      </c>
      <c r="Q24" s="65">
        <v>378</v>
      </c>
      <c r="R24" s="127">
        <f>P24/L24</f>
        <v>6.6267942583732058</v>
      </c>
      <c r="S24" s="128">
        <v>0.12413793103448276</v>
      </c>
    </row>
    <row r="25" spans="1:19" s="100" customFormat="1" hidden="1">
      <c r="A25" s="63" t="s">
        <v>137</v>
      </c>
      <c r="B25" s="64">
        <v>3349</v>
      </c>
      <c r="C25" s="65">
        <v>10.6</v>
      </c>
      <c r="D25" s="65">
        <v>13</v>
      </c>
      <c r="E25" s="65">
        <v>315.94339622641513</v>
      </c>
      <c r="F25" s="65">
        <v>257.61538461538464</v>
      </c>
      <c r="G25" s="66">
        <v>11.905300089578978</v>
      </c>
      <c r="H25" s="64">
        <v>306</v>
      </c>
      <c r="I25" s="65">
        <v>7.3170000000000002</v>
      </c>
      <c r="J25" s="67">
        <v>105.13071895424837</v>
      </c>
      <c r="K25" s="64">
        <f t="shared" si="5"/>
        <v>3655</v>
      </c>
      <c r="L25" s="65">
        <f t="shared" si="5"/>
        <v>17.917000000000002</v>
      </c>
      <c r="M25" s="80">
        <f>+K25/L25</f>
        <v>203.99620472177261</v>
      </c>
      <c r="N25" s="65">
        <v>73825.785483870975</v>
      </c>
      <c r="O25" s="66">
        <f>+N25/K25</f>
        <v>20.198573319800541</v>
      </c>
      <c r="P25" s="64">
        <v>271</v>
      </c>
      <c r="Q25" s="65">
        <v>402</v>
      </c>
      <c r="R25" s="127">
        <f>P25/L25</f>
        <v>15.125299994418707</v>
      </c>
      <c r="S25" s="128">
        <v>0.12770012706480305</v>
      </c>
    </row>
    <row r="26" spans="1:19" s="100" customFormat="1" ht="15.75" hidden="1" thickBot="1">
      <c r="A26" s="68" t="s">
        <v>138</v>
      </c>
      <c r="B26" s="69">
        <v>3093</v>
      </c>
      <c r="C26" s="70">
        <v>51.665999999999997</v>
      </c>
      <c r="D26" s="70">
        <v>77.494</v>
      </c>
      <c r="E26" s="70">
        <v>59.865288584368834</v>
      </c>
      <c r="F26" s="70">
        <v>39.912767440059874</v>
      </c>
      <c r="G26" s="71">
        <v>28.433174911089555</v>
      </c>
      <c r="H26" s="69">
        <v>655</v>
      </c>
      <c r="I26" s="70">
        <v>8.0329999999999995</v>
      </c>
      <c r="J26" s="72">
        <v>75.279389312977102</v>
      </c>
      <c r="K26" s="69">
        <f t="shared" si="5"/>
        <v>3748</v>
      </c>
      <c r="L26" s="70">
        <f t="shared" si="5"/>
        <v>59.698999999999998</v>
      </c>
      <c r="M26" s="163">
        <f>+K26/L26</f>
        <v>62.781621132682289</v>
      </c>
      <c r="N26" s="70">
        <v>139036.74548387097</v>
      </c>
      <c r="O26" s="71">
        <f>+N26/K26</f>
        <v>37.096250129101115</v>
      </c>
      <c r="P26" s="69">
        <v>287</v>
      </c>
      <c r="Q26" s="70">
        <v>407</v>
      </c>
      <c r="R26" s="129">
        <f>P26/L26</f>
        <v>4.8074507110671876</v>
      </c>
      <c r="S26" s="130">
        <v>0.12515375153751537</v>
      </c>
    </row>
    <row r="27" spans="1:19" ht="15.75" hidden="1" thickBot="1">
      <c r="A27" s="73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164"/>
      <c r="N27" s="74"/>
      <c r="O27" s="74"/>
      <c r="P27" s="74"/>
      <c r="Q27" s="74"/>
      <c r="R27" s="74"/>
    </row>
    <row r="28" spans="1:19" s="100" customFormat="1" ht="15.75" hidden="1" thickBot="1">
      <c r="A28" s="75" t="s">
        <v>51</v>
      </c>
      <c r="B28" s="76">
        <f>AVERAGE(B23:B26)</f>
        <v>3321.75</v>
      </c>
      <c r="C28" s="77">
        <f t="shared" ref="C28:N28" si="6">AVERAGE(C23:C26)</f>
        <v>34.741499999999995</v>
      </c>
      <c r="D28" s="77">
        <f t="shared" si="6"/>
        <v>47.548499999999997</v>
      </c>
      <c r="E28" s="77">
        <f t="shared" si="6"/>
        <v>138.72177183471081</v>
      </c>
      <c r="F28" s="77">
        <f>+B28/E28</f>
        <v>23.945412144518439</v>
      </c>
      <c r="G28" s="78">
        <f>AVERAGE(G23:G26)</f>
        <v>18.689220374883941</v>
      </c>
      <c r="H28" s="77">
        <f t="shared" si="6"/>
        <v>315.5</v>
      </c>
      <c r="I28" s="77">
        <f t="shared" si="6"/>
        <v>4.3125</v>
      </c>
      <c r="J28" s="77">
        <f t="shared" si="6"/>
        <v>53.759621661400956</v>
      </c>
      <c r="K28" s="77">
        <f t="shared" si="6"/>
        <v>3637.25</v>
      </c>
      <c r="L28" s="77">
        <f t="shared" si="6"/>
        <v>39.054000000000002</v>
      </c>
      <c r="M28" s="85">
        <f>+K28/L28</f>
        <v>93.133865929226189</v>
      </c>
      <c r="N28" s="77">
        <f t="shared" si="6"/>
        <v>85881.157741935487</v>
      </c>
      <c r="O28" s="78">
        <f>+N28/K28</f>
        <v>23.611563060536252</v>
      </c>
      <c r="P28" s="77">
        <f>AVERAGE(P23:P26)</f>
        <v>293.5</v>
      </c>
      <c r="Q28" s="77">
        <f>AVERAGE(Q23:Q26)</f>
        <v>422.25</v>
      </c>
      <c r="R28" s="132">
        <f>P28/L28</f>
        <v>7.5152353152045883</v>
      </c>
      <c r="S28" s="133">
        <f>AVERAGE(S23:S26)</f>
        <v>0.12780410214182061</v>
      </c>
    </row>
    <row r="29" spans="1:19" ht="15.75" hidden="1" thickBot="1"/>
    <row r="30" spans="1:19" ht="15.75" hidden="1" thickBot="1">
      <c r="B30" s="640" t="s">
        <v>31</v>
      </c>
      <c r="C30" s="641"/>
      <c r="D30" s="641"/>
      <c r="E30" s="641"/>
      <c r="F30" s="641"/>
      <c r="G30" s="642"/>
      <c r="H30" s="640" t="s">
        <v>8</v>
      </c>
      <c r="I30" s="641"/>
      <c r="J30" s="642"/>
      <c r="K30" s="640" t="s">
        <v>9</v>
      </c>
      <c r="L30" s="641"/>
      <c r="M30" s="641"/>
      <c r="N30" s="641"/>
      <c r="O30" s="642"/>
    </row>
    <row r="31" spans="1:19" ht="26.25" hidden="1" thickBot="1">
      <c r="A31" s="48" t="s">
        <v>74</v>
      </c>
      <c r="B31" s="49" t="s">
        <v>33</v>
      </c>
      <c r="C31" s="50" t="s">
        <v>34</v>
      </c>
      <c r="D31" s="50" t="s">
        <v>35</v>
      </c>
      <c r="E31" s="50" t="s">
        <v>36</v>
      </c>
      <c r="F31" s="50" t="s">
        <v>37</v>
      </c>
      <c r="G31" s="51" t="s">
        <v>38</v>
      </c>
      <c r="H31" s="52" t="s">
        <v>33</v>
      </c>
      <c r="I31" s="53" t="s">
        <v>39</v>
      </c>
      <c r="J31" s="54" t="s">
        <v>38</v>
      </c>
      <c r="K31" s="55" t="s">
        <v>40</v>
      </c>
      <c r="L31" s="56" t="s">
        <v>34</v>
      </c>
      <c r="M31" s="56" t="s">
        <v>36</v>
      </c>
      <c r="N31" s="56" t="s">
        <v>15</v>
      </c>
      <c r="O31" s="57" t="s">
        <v>38</v>
      </c>
    </row>
    <row r="32" spans="1:19" hidden="1">
      <c r="A32" s="58" t="s">
        <v>139</v>
      </c>
      <c r="B32" s="59">
        <v>2412</v>
      </c>
      <c r="C32" s="60">
        <v>75.025000000000006</v>
      </c>
      <c r="D32" s="60">
        <v>112.538</v>
      </c>
      <c r="E32" s="60">
        <v>32.149283572142615</v>
      </c>
      <c r="F32" s="60">
        <v>21.432760489790116</v>
      </c>
      <c r="G32" s="61">
        <v>50.134009121061361</v>
      </c>
      <c r="H32" s="59">
        <v>394</v>
      </c>
      <c r="I32" s="60">
        <v>1.841</v>
      </c>
      <c r="J32" s="62">
        <v>28.299492385786802</v>
      </c>
      <c r="K32" s="59">
        <f>+B32+H32</f>
        <v>2806</v>
      </c>
      <c r="L32" s="60">
        <f>+C32+I32</f>
        <v>76.866</v>
      </c>
      <c r="M32" s="79">
        <f>+K32/L32</f>
        <v>36.505086774386598</v>
      </c>
      <c r="N32" s="60">
        <v>133981.26448275859</v>
      </c>
      <c r="O32" s="61">
        <f>+N32/K32</f>
        <v>47.748134170619601</v>
      </c>
    </row>
    <row r="33" spans="1:15" hidden="1">
      <c r="A33" s="63" t="s">
        <v>140</v>
      </c>
      <c r="B33" s="64">
        <v>2468</v>
      </c>
      <c r="C33" s="65">
        <v>48.384999999999998</v>
      </c>
      <c r="D33" s="65">
        <v>66.590999999999994</v>
      </c>
      <c r="E33" s="65">
        <v>51.007543660225281</v>
      </c>
      <c r="F33" s="65">
        <v>37.062065444279263</v>
      </c>
      <c r="G33" s="66">
        <v>36.421746353322526</v>
      </c>
      <c r="H33" s="64">
        <v>235</v>
      </c>
      <c r="I33" s="65">
        <v>0</v>
      </c>
      <c r="J33" s="67">
        <v>0</v>
      </c>
      <c r="K33" s="64">
        <f t="shared" ref="K33:L35" si="7">+B33+H33</f>
        <v>2703</v>
      </c>
      <c r="L33" s="65">
        <f t="shared" si="7"/>
        <v>48.384999999999998</v>
      </c>
      <c r="M33" s="80">
        <f>+K33/L33</f>
        <v>55.864420791567639</v>
      </c>
      <c r="N33" s="65">
        <v>91796.904482758619</v>
      </c>
      <c r="O33" s="66">
        <f>+N33/K33</f>
        <v>33.961118935537783</v>
      </c>
    </row>
    <row r="34" spans="1:15" ht="15.75" hidden="1" thickBot="1">
      <c r="A34" s="63" t="s">
        <v>141</v>
      </c>
      <c r="B34" s="64">
        <v>2063</v>
      </c>
      <c r="C34" s="65">
        <v>49.075000000000003</v>
      </c>
      <c r="D34" s="65">
        <v>67.8</v>
      </c>
      <c r="E34" s="65">
        <v>42.037697401935809</v>
      </c>
      <c r="F34" s="65">
        <v>30.427728613569322</v>
      </c>
      <c r="G34" s="66">
        <v>44.292084343189536</v>
      </c>
      <c r="H34" s="64">
        <v>792</v>
      </c>
      <c r="I34" s="65">
        <v>0</v>
      </c>
      <c r="J34" s="67">
        <v>0</v>
      </c>
      <c r="K34" s="64">
        <f t="shared" si="7"/>
        <v>2855</v>
      </c>
      <c r="L34" s="65">
        <f t="shared" si="7"/>
        <v>49.075000000000003</v>
      </c>
      <c r="M34" s="80">
        <f>+K34/L34</f>
        <v>58.176260825267441</v>
      </c>
      <c r="N34" s="65">
        <v>93282.60448275863</v>
      </c>
      <c r="O34" s="66">
        <f>+N34/K34</f>
        <v>32.673416631439103</v>
      </c>
    </row>
    <row r="35" spans="1:15" ht="15.75" hidden="1" thickBot="1">
      <c r="A35" s="68" t="s">
        <v>142</v>
      </c>
      <c r="B35" s="69">
        <v>2571</v>
      </c>
      <c r="C35" s="70">
        <v>46.718000000000004</v>
      </c>
      <c r="D35" s="70">
        <v>58.401000000000003</v>
      </c>
      <c r="E35" s="70">
        <v>55.032321589109117</v>
      </c>
      <c r="F35" s="77">
        <v>29.247412967034691</v>
      </c>
      <c r="G35" s="71">
        <v>30.05929599377674</v>
      </c>
      <c r="H35" s="69">
        <v>792</v>
      </c>
      <c r="I35" s="70">
        <v>4.5330000000000004</v>
      </c>
      <c r="J35" s="72">
        <v>20.088383838383837</v>
      </c>
      <c r="K35" s="69">
        <f t="shared" si="7"/>
        <v>3363</v>
      </c>
      <c r="L35" s="70">
        <f t="shared" si="7"/>
        <v>51.251000000000005</v>
      </c>
      <c r="M35" s="163">
        <f>+K35/L35</f>
        <v>65.618231839378737</v>
      </c>
      <c r="N35" s="70">
        <v>95100.48448275862</v>
      </c>
      <c r="O35" s="71">
        <f>+N35/K35</f>
        <v>28.278466988628789</v>
      </c>
    </row>
    <row r="36" spans="1:15" ht="15.75" hidden="1" thickBot="1">
      <c r="A36" s="73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164"/>
      <c r="N36" s="74"/>
      <c r="O36" s="74"/>
    </row>
    <row r="37" spans="1:15" ht="15.75" hidden="1" thickBot="1">
      <c r="A37" s="75" t="s">
        <v>51</v>
      </c>
      <c r="B37" s="76">
        <f>AVERAGE(B32:B35)</f>
        <v>2378.5</v>
      </c>
      <c r="C37" s="77">
        <f t="shared" ref="C37:L37" si="8">AVERAGE(C32:C35)</f>
        <v>54.800750000000008</v>
      </c>
      <c r="D37" s="77">
        <f t="shared" si="8"/>
        <v>76.332499999999996</v>
      </c>
      <c r="E37" s="77">
        <f t="shared" si="8"/>
        <v>45.056711555853212</v>
      </c>
      <c r="F37" s="77">
        <f t="shared" si="8"/>
        <v>29.542491878668347</v>
      </c>
      <c r="G37" s="78">
        <f t="shared" si="8"/>
        <v>40.226783952837543</v>
      </c>
      <c r="H37" s="77">
        <f t="shared" si="8"/>
        <v>553.25</v>
      </c>
      <c r="I37" s="77">
        <f t="shared" si="8"/>
        <v>1.5935000000000001</v>
      </c>
      <c r="J37" s="77">
        <f t="shared" si="8"/>
        <v>12.09696905604266</v>
      </c>
      <c r="K37" s="77">
        <f t="shared" si="8"/>
        <v>2931.75</v>
      </c>
      <c r="L37" s="77">
        <f t="shared" si="8"/>
        <v>56.394250000000007</v>
      </c>
      <c r="M37" s="85">
        <f>+K37/L37</f>
        <v>51.986683039494267</v>
      </c>
      <c r="N37" s="77">
        <f>AVERAGE(N32:N35)</f>
        <v>103540.31448275861</v>
      </c>
      <c r="O37" s="78">
        <f>+N37/K37</f>
        <v>35.316897580884664</v>
      </c>
    </row>
    <row r="38" spans="1:15" ht="15.75" hidden="1" thickBot="1"/>
    <row r="39" spans="1:15" ht="15.75" thickBot="1">
      <c r="B39" s="640" t="s">
        <v>31</v>
      </c>
      <c r="C39" s="641"/>
      <c r="D39" s="641"/>
      <c r="E39" s="641"/>
      <c r="F39" s="641"/>
      <c r="G39" s="642"/>
      <c r="H39" s="640" t="s">
        <v>8</v>
      </c>
      <c r="I39" s="641"/>
      <c r="J39" s="642"/>
      <c r="K39" s="640" t="s">
        <v>9</v>
      </c>
      <c r="L39" s="641"/>
      <c r="M39" s="641"/>
      <c r="N39" s="641"/>
      <c r="O39" s="642"/>
    </row>
    <row r="40" spans="1:15" ht="26.25" thickBot="1">
      <c r="A40" s="48" t="s">
        <v>46</v>
      </c>
      <c r="B40" s="49" t="s">
        <v>33</v>
      </c>
      <c r="C40" s="50" t="s">
        <v>34</v>
      </c>
      <c r="D40" s="50" t="s">
        <v>35</v>
      </c>
      <c r="E40" s="50" t="s">
        <v>36</v>
      </c>
      <c r="F40" s="50" t="s">
        <v>37</v>
      </c>
      <c r="G40" s="51" t="s">
        <v>38</v>
      </c>
      <c r="H40" s="52" t="s">
        <v>33</v>
      </c>
      <c r="I40" s="53" t="s">
        <v>39</v>
      </c>
      <c r="J40" s="54" t="s">
        <v>38</v>
      </c>
      <c r="K40" s="55" t="s">
        <v>40</v>
      </c>
      <c r="L40" s="56" t="s">
        <v>34</v>
      </c>
      <c r="M40" s="56" t="s">
        <v>36</v>
      </c>
      <c r="N40" s="56" t="s">
        <v>15</v>
      </c>
      <c r="O40" s="57" t="s">
        <v>38</v>
      </c>
    </row>
    <row r="41" spans="1:15">
      <c r="A41" s="58" t="s">
        <v>130</v>
      </c>
      <c r="B41" s="59">
        <v>2178</v>
      </c>
      <c r="C41" s="60">
        <v>59</v>
      </c>
      <c r="D41" s="60">
        <v>73.7</v>
      </c>
      <c r="E41" s="60">
        <v>36.915254237288138</v>
      </c>
      <c r="F41" s="60">
        <v>29.552238805970148</v>
      </c>
      <c r="G41" s="61">
        <v>46.266437098255281</v>
      </c>
      <c r="H41" s="59">
        <v>857</v>
      </c>
      <c r="I41" s="60">
        <v>5.7</v>
      </c>
      <c r="J41" s="62">
        <v>24.019836639439905</v>
      </c>
      <c r="K41" s="59">
        <f t="shared" ref="K41:L45" si="9">+B41+H41</f>
        <v>3035</v>
      </c>
      <c r="L41" s="60">
        <f t="shared" si="9"/>
        <v>64.7</v>
      </c>
      <c r="M41" s="79">
        <f t="shared" ref="M41:M47" si="10">+K41/L41</f>
        <v>46.908809891808346</v>
      </c>
      <c r="N41" s="60">
        <v>121353.3</v>
      </c>
      <c r="O41" s="61">
        <f t="shared" ref="O41:O47" si="11">+N41/K41</f>
        <v>39.984612850082371</v>
      </c>
    </row>
    <row r="42" spans="1:15">
      <c r="A42" s="63" t="s">
        <v>131</v>
      </c>
      <c r="B42" s="64">
        <v>2339</v>
      </c>
      <c r="C42" s="65">
        <v>44.4</v>
      </c>
      <c r="D42" s="65">
        <v>55.7</v>
      </c>
      <c r="E42" s="65">
        <v>52.68018018018018</v>
      </c>
      <c r="F42" s="65">
        <v>41.992818671454216</v>
      </c>
      <c r="G42" s="66">
        <v>33.022436938862761</v>
      </c>
      <c r="H42" s="64">
        <v>513</v>
      </c>
      <c r="I42" s="65">
        <v>8.0850000000000009</v>
      </c>
      <c r="J42" s="67">
        <v>62.247563352826511</v>
      </c>
      <c r="K42" s="64">
        <f t="shared" si="9"/>
        <v>2852</v>
      </c>
      <c r="L42" s="65">
        <f t="shared" si="9"/>
        <v>52.484999999999999</v>
      </c>
      <c r="M42" s="80">
        <f t="shared" si="10"/>
        <v>54.339335048108985</v>
      </c>
      <c r="N42" s="65">
        <v>109172.48</v>
      </c>
      <c r="O42" s="66">
        <f t="shared" si="11"/>
        <v>38.279270687237023</v>
      </c>
    </row>
    <row r="43" spans="1:15">
      <c r="A43" s="63" t="s">
        <v>132</v>
      </c>
      <c r="B43" s="64">
        <v>2191</v>
      </c>
      <c r="C43" s="65">
        <v>46.585000000000001</v>
      </c>
      <c r="D43" s="65">
        <v>58.225999999999999</v>
      </c>
      <c r="E43" s="65">
        <v>47.032306536438767</v>
      </c>
      <c r="F43" s="65">
        <v>37.629237797547489</v>
      </c>
      <c r="G43" s="66">
        <v>36.359338201734367</v>
      </c>
      <c r="H43" s="64">
        <v>616</v>
      </c>
      <c r="I43" s="65">
        <v>5.718</v>
      </c>
      <c r="J43" s="67">
        <v>52.086038961038959</v>
      </c>
      <c r="K43" s="81">
        <f t="shared" si="9"/>
        <v>2807</v>
      </c>
      <c r="L43" s="82">
        <f t="shared" si="9"/>
        <v>52.302999999999997</v>
      </c>
      <c r="M43" s="83">
        <f t="shared" si="10"/>
        <v>53.668049633864214</v>
      </c>
      <c r="N43" s="82">
        <v>111748.31</v>
      </c>
      <c r="O43" s="84">
        <f t="shared" si="11"/>
        <v>39.810584253651584</v>
      </c>
    </row>
    <row r="44" spans="1:15">
      <c r="A44" s="63" t="s">
        <v>133</v>
      </c>
      <c r="B44" s="166">
        <v>989</v>
      </c>
      <c r="C44" s="167">
        <v>0</v>
      </c>
      <c r="D44" s="167">
        <v>0</v>
      </c>
      <c r="E44" s="167">
        <v>0</v>
      </c>
      <c r="F44" s="167">
        <v>0</v>
      </c>
      <c r="G44" s="168">
        <v>0</v>
      </c>
      <c r="H44" s="166">
        <v>14</v>
      </c>
      <c r="I44" s="167">
        <v>0</v>
      </c>
      <c r="J44" s="169">
        <v>0</v>
      </c>
      <c r="K44" s="170">
        <f t="shared" si="9"/>
        <v>1003</v>
      </c>
      <c r="L44" s="171">
        <f t="shared" si="9"/>
        <v>0</v>
      </c>
      <c r="M44" s="172">
        <v>0</v>
      </c>
      <c r="N44" s="171">
        <v>0</v>
      </c>
      <c r="O44" s="173">
        <f t="shared" si="11"/>
        <v>0</v>
      </c>
    </row>
    <row r="45" spans="1:15" ht="15.75" thickBot="1">
      <c r="A45" s="68" t="s">
        <v>134</v>
      </c>
      <c r="B45" s="69">
        <v>2439</v>
      </c>
      <c r="C45" s="70">
        <v>56.54</v>
      </c>
      <c r="D45" s="70">
        <v>70.7</v>
      </c>
      <c r="E45" s="70">
        <v>43.137601697912984</v>
      </c>
      <c r="F45" s="70">
        <v>34.497878359264497</v>
      </c>
      <c r="G45" s="71">
        <v>44.441123411234109</v>
      </c>
      <c r="H45" s="69">
        <v>696</v>
      </c>
      <c r="I45" s="70">
        <v>2.8</v>
      </c>
      <c r="J45" s="72">
        <v>27.780172413793103</v>
      </c>
      <c r="K45" s="119">
        <f t="shared" si="9"/>
        <v>3135</v>
      </c>
      <c r="L45" s="120">
        <f t="shared" si="9"/>
        <v>59.339999999999996</v>
      </c>
      <c r="M45" s="136">
        <f t="shared" si="10"/>
        <v>52.831142568250762</v>
      </c>
      <c r="N45" s="120">
        <v>127726.9</v>
      </c>
      <c r="O45" s="121">
        <f t="shared" si="11"/>
        <v>40.742232854864433</v>
      </c>
    </row>
    <row r="46" spans="1:15" ht="15.75" thickBot="1">
      <c r="A46" s="73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</row>
    <row r="47" spans="1:15" ht="15.75" thickBot="1">
      <c r="A47" s="75" t="s">
        <v>51</v>
      </c>
      <c r="B47" s="76">
        <f>+AVERAGE(B41,B42,B43,B45)</f>
        <v>2286.75</v>
      </c>
      <c r="C47" s="77">
        <f t="shared" ref="C47:L47" si="12">+AVERAGE(C41,C42,C43,C45)</f>
        <v>51.631250000000001</v>
      </c>
      <c r="D47" s="77">
        <f t="shared" si="12"/>
        <v>64.581500000000005</v>
      </c>
      <c r="E47" s="77">
        <f t="shared" si="12"/>
        <v>44.941335662955012</v>
      </c>
      <c r="F47" s="77">
        <f>+B47/D47</f>
        <v>35.408747087014078</v>
      </c>
      <c r="G47" s="78">
        <f t="shared" si="12"/>
        <v>40.022333912521631</v>
      </c>
      <c r="H47" s="77">
        <f t="shared" si="12"/>
        <v>670.5</v>
      </c>
      <c r="I47" s="77">
        <f t="shared" si="12"/>
        <v>5.5757500000000002</v>
      </c>
      <c r="J47" s="77">
        <f t="shared" si="12"/>
        <v>41.533402841774624</v>
      </c>
      <c r="K47" s="77">
        <f t="shared" si="12"/>
        <v>2957.25</v>
      </c>
      <c r="L47" s="77">
        <f t="shared" si="12"/>
        <v>57.207000000000001</v>
      </c>
      <c r="M47" s="85">
        <f t="shared" si="10"/>
        <v>51.693848654884889</v>
      </c>
      <c r="N47" s="77">
        <f>+AVERAGE(N41,N42,N43,N45)</f>
        <v>117500.2475</v>
      </c>
      <c r="O47" s="78">
        <f t="shared" si="11"/>
        <v>39.732943613154113</v>
      </c>
    </row>
    <row r="48" spans="1:15" ht="15.75" thickBot="1"/>
    <row r="49" spans="1:15" ht="15.75" thickBot="1">
      <c r="B49" s="640" t="s">
        <v>31</v>
      </c>
      <c r="C49" s="641"/>
      <c r="D49" s="641"/>
      <c r="E49" s="641"/>
      <c r="F49" s="641"/>
      <c r="G49" s="642"/>
      <c r="H49" s="640" t="s">
        <v>8</v>
      </c>
      <c r="I49" s="641"/>
      <c r="J49" s="642"/>
      <c r="K49" s="640" t="s">
        <v>9</v>
      </c>
      <c r="L49" s="641"/>
      <c r="M49" s="641"/>
      <c r="N49" s="641"/>
      <c r="O49" s="642"/>
    </row>
    <row r="50" spans="1:15" ht="26.25" thickBot="1">
      <c r="A50" s="48" t="s">
        <v>52</v>
      </c>
      <c r="B50" s="49" t="s">
        <v>33</v>
      </c>
      <c r="C50" s="50" t="s">
        <v>34</v>
      </c>
      <c r="D50" s="50" t="s">
        <v>35</v>
      </c>
      <c r="E50" s="50" t="s">
        <v>36</v>
      </c>
      <c r="F50" s="50" t="s">
        <v>37</v>
      </c>
      <c r="G50" s="51" t="s">
        <v>38</v>
      </c>
      <c r="H50" s="52" t="s">
        <v>33</v>
      </c>
      <c r="I50" s="53" t="s">
        <v>39</v>
      </c>
      <c r="J50" s="54" t="s">
        <v>38</v>
      </c>
      <c r="K50" s="55" t="s">
        <v>40</v>
      </c>
      <c r="L50" s="56" t="s">
        <v>34</v>
      </c>
      <c r="M50" s="56" t="s">
        <v>36</v>
      </c>
      <c r="N50" s="56" t="s">
        <v>15</v>
      </c>
      <c r="O50" s="57" t="s">
        <v>38</v>
      </c>
    </row>
    <row r="51" spans="1:15">
      <c r="A51" s="58" t="s">
        <v>135</v>
      </c>
      <c r="B51" s="59">
        <v>2294</v>
      </c>
      <c r="C51" s="60">
        <v>66.027000000000001</v>
      </c>
      <c r="D51" s="60">
        <v>99.036000000000001</v>
      </c>
      <c r="E51" s="60">
        <v>34.743362563799657</v>
      </c>
      <c r="F51" s="60">
        <v>23.163294155660566</v>
      </c>
      <c r="G51" s="61">
        <v>62.704581517000868</v>
      </c>
      <c r="H51" s="59">
        <v>126</v>
      </c>
      <c r="I51" s="60">
        <v>1.008</v>
      </c>
      <c r="J51" s="62">
        <v>6.3979999999999997</v>
      </c>
      <c r="K51" s="59">
        <f t="shared" ref="K51:L54" si="13">+B51+H51</f>
        <v>2420</v>
      </c>
      <c r="L51" s="60">
        <f t="shared" si="13"/>
        <v>67.034999999999997</v>
      </c>
      <c r="M51" s="79">
        <f>+K51/L51</f>
        <v>36.100544491683451</v>
      </c>
      <c r="N51" s="60">
        <v>147319.31</v>
      </c>
      <c r="O51" s="61">
        <f>+N51/K51</f>
        <v>60.875747933884298</v>
      </c>
    </row>
    <row r="52" spans="1:15">
      <c r="A52" s="63" t="s">
        <v>136</v>
      </c>
      <c r="B52" s="64">
        <v>2072</v>
      </c>
      <c r="C52" s="65">
        <v>56.7</v>
      </c>
      <c r="D52" s="65">
        <v>75.099999999999994</v>
      </c>
      <c r="E52" s="65">
        <v>36.543209876543209</v>
      </c>
      <c r="F52" s="65">
        <v>27.589880159786954</v>
      </c>
      <c r="G52" s="66">
        <v>45.251071428571429</v>
      </c>
      <c r="H52" s="64">
        <v>298</v>
      </c>
      <c r="I52" s="65">
        <v>5.0999999999999996</v>
      </c>
      <c r="J52" s="67">
        <v>32.5</v>
      </c>
      <c r="K52" s="81">
        <f t="shared" si="13"/>
        <v>2370</v>
      </c>
      <c r="L52" s="82">
        <f t="shared" si="13"/>
        <v>61.800000000000004</v>
      </c>
      <c r="M52" s="80">
        <f>+K52/L52</f>
        <v>38.349514563106794</v>
      </c>
      <c r="N52" s="82">
        <v>108283.22</v>
      </c>
      <c r="O52" s="84">
        <f>+N52/K52</f>
        <v>45.689122362869199</v>
      </c>
    </row>
    <row r="53" spans="1:15">
      <c r="A53" s="63" t="s">
        <v>137</v>
      </c>
      <c r="B53" s="64">
        <v>1983</v>
      </c>
      <c r="C53" s="65">
        <v>47.478000000000002</v>
      </c>
      <c r="D53" s="65">
        <v>71.216999999999999</v>
      </c>
      <c r="E53" s="65">
        <v>41.766713003917602</v>
      </c>
      <c r="F53" s="65">
        <v>27.84447533594507</v>
      </c>
      <c r="G53" s="66">
        <v>43.469475542107915</v>
      </c>
      <c r="H53" s="64">
        <v>327</v>
      </c>
      <c r="I53" s="65">
        <v>4.3</v>
      </c>
      <c r="J53" s="67">
        <v>26.306000000000001</v>
      </c>
      <c r="K53" s="81">
        <f t="shared" si="13"/>
        <v>2310</v>
      </c>
      <c r="L53" s="82">
        <f t="shared" si="13"/>
        <v>51.777999999999999</v>
      </c>
      <c r="M53" s="80">
        <f>+K53/L53</f>
        <v>44.613542431148367</v>
      </c>
      <c r="N53" s="82">
        <v>103859.97</v>
      </c>
      <c r="O53" s="84">
        <f>+N53/K53</f>
        <v>44.961025974025972</v>
      </c>
    </row>
    <row r="54" spans="1:15" ht="15.75" thickBot="1">
      <c r="A54" s="68" t="s">
        <v>138</v>
      </c>
      <c r="B54" s="69">
        <v>1906</v>
      </c>
      <c r="C54" s="70">
        <v>47.627000000000002</v>
      </c>
      <c r="D54" s="70">
        <v>71.441000000000003</v>
      </c>
      <c r="E54" s="70">
        <v>40.019316774098726</v>
      </c>
      <c r="F54" s="70">
        <v>26.679357791744234</v>
      </c>
      <c r="G54" s="71">
        <v>44.435718782791184</v>
      </c>
      <c r="H54" s="69">
        <v>216</v>
      </c>
      <c r="I54" s="70">
        <v>2.0489999999999999</v>
      </c>
      <c r="J54" s="72">
        <v>13.114000000000001</v>
      </c>
      <c r="K54" s="119">
        <f t="shared" si="13"/>
        <v>2122</v>
      </c>
      <c r="L54" s="120">
        <f t="shared" si="13"/>
        <v>49.676000000000002</v>
      </c>
      <c r="M54" s="136">
        <f>+K54/L54</f>
        <v>42.716804895724295</v>
      </c>
      <c r="N54" s="120">
        <v>100754.48</v>
      </c>
      <c r="O54" s="121">
        <f>+N54/K54</f>
        <v>47.48090480678605</v>
      </c>
    </row>
    <row r="55" spans="1:15" ht="15.75" thickBot="1">
      <c r="A55" s="73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</row>
    <row r="56" spans="1:15" ht="15.75" thickBot="1">
      <c r="A56" s="75" t="s">
        <v>51</v>
      </c>
      <c r="B56" s="76">
        <f>AVERAGE(B51:B54)</f>
        <v>2063.75</v>
      </c>
      <c r="C56" s="77">
        <f t="shared" ref="C56:O56" si="14">AVERAGE(C51:C54)</f>
        <v>54.458000000000006</v>
      </c>
      <c r="D56" s="77">
        <f t="shared" si="14"/>
        <v>79.198499999999996</v>
      </c>
      <c r="E56" s="77">
        <f t="shared" si="14"/>
        <v>38.268150554589795</v>
      </c>
      <c r="F56" s="77">
        <f t="shared" si="14"/>
        <v>26.31925186078421</v>
      </c>
      <c r="G56" s="78">
        <f t="shared" si="14"/>
        <v>48.965211817617849</v>
      </c>
      <c r="H56" s="77">
        <f t="shared" si="14"/>
        <v>241.75</v>
      </c>
      <c r="I56" s="77">
        <f t="shared" si="14"/>
        <v>3.1142499999999997</v>
      </c>
      <c r="J56" s="77">
        <f t="shared" si="14"/>
        <v>19.579499999999999</v>
      </c>
      <c r="K56" s="77">
        <f t="shared" si="14"/>
        <v>2305.5</v>
      </c>
      <c r="L56" s="77">
        <f t="shared" si="14"/>
        <v>57.572249999999997</v>
      </c>
      <c r="M56" s="85">
        <f t="shared" si="14"/>
        <v>40.445101595415728</v>
      </c>
      <c r="N56" s="77">
        <f t="shared" si="14"/>
        <v>115054.245</v>
      </c>
      <c r="O56" s="78">
        <f t="shared" si="14"/>
        <v>49.751700269391378</v>
      </c>
    </row>
    <row r="57" spans="1:15" ht="15.75" thickBot="1"/>
    <row r="58" spans="1:15" ht="15.75" thickBot="1">
      <c r="B58" s="640" t="s">
        <v>31</v>
      </c>
      <c r="C58" s="641"/>
      <c r="D58" s="641"/>
      <c r="E58" s="641"/>
      <c r="F58" s="641"/>
      <c r="G58" s="642"/>
      <c r="H58" s="640" t="s">
        <v>8</v>
      </c>
      <c r="I58" s="641"/>
      <c r="J58" s="642"/>
      <c r="K58" s="640" t="s">
        <v>9</v>
      </c>
      <c r="L58" s="641"/>
      <c r="M58" s="641"/>
      <c r="N58" s="641"/>
      <c r="O58" s="642"/>
    </row>
    <row r="59" spans="1:15" ht="26.25" thickBot="1">
      <c r="A59" s="48" t="s">
        <v>124</v>
      </c>
      <c r="B59" s="49" t="s">
        <v>33</v>
      </c>
      <c r="C59" s="50" t="s">
        <v>34</v>
      </c>
      <c r="D59" s="50" t="s">
        <v>35</v>
      </c>
      <c r="E59" s="50" t="s">
        <v>36</v>
      </c>
      <c r="F59" s="50" t="s">
        <v>37</v>
      </c>
      <c r="G59" s="51" t="s">
        <v>38</v>
      </c>
      <c r="H59" s="52" t="s">
        <v>33</v>
      </c>
      <c r="I59" s="53" t="s">
        <v>39</v>
      </c>
      <c r="J59" s="54" t="s">
        <v>38</v>
      </c>
      <c r="K59" s="55" t="s">
        <v>40</v>
      </c>
      <c r="L59" s="56" t="s">
        <v>34</v>
      </c>
      <c r="M59" s="56" t="s">
        <v>36</v>
      </c>
      <c r="N59" s="56" t="s">
        <v>15</v>
      </c>
      <c r="O59" s="57" t="s">
        <v>38</v>
      </c>
    </row>
    <row r="60" spans="1:15">
      <c r="A60" s="58" t="s">
        <v>126</v>
      </c>
      <c r="B60" s="59">
        <v>2346</v>
      </c>
      <c r="C60" s="60">
        <v>62.881999999999998</v>
      </c>
      <c r="D60" s="60">
        <v>94.325999999999993</v>
      </c>
      <c r="E60" s="60">
        <v>37.562418498139373</v>
      </c>
      <c r="F60" s="60">
        <v>25.040815893815068</v>
      </c>
      <c r="G60" s="61">
        <v>52.521812023708726</v>
      </c>
      <c r="H60" s="59">
        <v>443</v>
      </c>
      <c r="I60" s="60">
        <v>7.7370000000000001</v>
      </c>
      <c r="J60" s="62">
        <v>83.722347629796843</v>
      </c>
      <c r="K60" s="59">
        <f t="shared" ref="K60:L63" si="15">+B60+H60</f>
        <v>2789</v>
      </c>
      <c r="L60" s="60">
        <f t="shared" si="15"/>
        <v>70.619</v>
      </c>
      <c r="M60" s="79">
        <f>+K60/L60</f>
        <v>39.493620696979569</v>
      </c>
      <c r="N60" s="60">
        <v>161145.52000000002</v>
      </c>
      <c r="O60" s="61">
        <f>+N60/K60</f>
        <v>57.778960200788816</v>
      </c>
    </row>
    <row r="61" spans="1:15">
      <c r="A61" s="63" t="s">
        <v>127</v>
      </c>
      <c r="B61" s="64">
        <v>2375</v>
      </c>
      <c r="C61" s="65">
        <v>21.8</v>
      </c>
      <c r="D61" s="65">
        <v>32.700000000000003</v>
      </c>
      <c r="E61" s="65">
        <v>116.46788990825688</v>
      </c>
      <c r="F61" s="65">
        <v>77.64525993883791</v>
      </c>
      <c r="G61" s="66">
        <v>17.329275305238284</v>
      </c>
      <c r="H61" s="64">
        <v>231</v>
      </c>
      <c r="I61" s="65">
        <v>3.8</v>
      </c>
      <c r="J61" s="67">
        <v>50.541125541125538</v>
      </c>
      <c r="K61" s="81">
        <f t="shared" si="15"/>
        <v>2606</v>
      </c>
      <c r="L61" s="82">
        <f t="shared" si="15"/>
        <v>25.6</v>
      </c>
      <c r="M61" s="83">
        <f>+K61/L61</f>
        <v>101.796875</v>
      </c>
      <c r="N61" s="82">
        <v>55674.03</v>
      </c>
      <c r="O61" s="84">
        <f>+N61/K61</f>
        <v>21.363787413660781</v>
      </c>
    </row>
    <row r="62" spans="1:15">
      <c r="A62" s="63" t="s">
        <v>128</v>
      </c>
      <c r="B62" s="64">
        <v>1910</v>
      </c>
      <c r="C62" s="65">
        <v>33.991999999999997</v>
      </c>
      <c r="D62" s="65">
        <v>50.993000000000002</v>
      </c>
      <c r="E62" s="65">
        <v>60.896681572134625</v>
      </c>
      <c r="F62" s="65">
        <v>40.593806993116701</v>
      </c>
      <c r="G62" s="66">
        <v>33.772483091787436</v>
      </c>
      <c r="H62" s="64">
        <v>332</v>
      </c>
      <c r="I62" s="65">
        <v>6.431</v>
      </c>
      <c r="J62" s="67">
        <v>73.825301204819283</v>
      </c>
      <c r="K62" s="81">
        <f t="shared" si="15"/>
        <v>2242</v>
      </c>
      <c r="L62" s="82">
        <f t="shared" si="15"/>
        <v>40.422999999999995</v>
      </c>
      <c r="M62" s="83">
        <f>+K62/L62</f>
        <v>55.463473764935813</v>
      </c>
      <c r="N62" s="82">
        <v>94419.04</v>
      </c>
      <c r="O62" s="84">
        <f>+N62/K62</f>
        <v>42.113755575379123</v>
      </c>
    </row>
    <row r="63" spans="1:15" ht="15.75" thickBot="1">
      <c r="A63" s="68" t="s">
        <v>129</v>
      </c>
      <c r="B63" s="69">
        <v>2051</v>
      </c>
      <c r="C63" s="70">
        <v>30.948</v>
      </c>
      <c r="D63" s="70">
        <v>46.433</v>
      </c>
      <c r="E63" s="70">
        <v>66.272457024686574</v>
      </c>
      <c r="F63" s="70">
        <v>44.171171365192862</v>
      </c>
      <c r="G63" s="71">
        <v>28.939980497318381</v>
      </c>
      <c r="H63" s="69">
        <v>316</v>
      </c>
      <c r="I63" s="70">
        <v>3.4769999999999999</v>
      </c>
      <c r="J63" s="72">
        <v>53.196202531645568</v>
      </c>
      <c r="K63" s="119">
        <f t="shared" si="15"/>
        <v>2367</v>
      </c>
      <c r="L63" s="120">
        <f t="shared" si="15"/>
        <v>34.424999999999997</v>
      </c>
      <c r="M63" s="136">
        <f>+K63/L63</f>
        <v>68.758169934640534</v>
      </c>
      <c r="N63" s="120">
        <v>76165.899999999994</v>
      </c>
      <c r="O63" s="121">
        <f>+N63/K63</f>
        <v>32.178242501056189</v>
      </c>
    </row>
    <row r="64" spans="1:15" ht="15.75" thickBot="1">
      <c r="A64" s="73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</row>
    <row r="65" spans="1:15" ht="15.75" thickBot="1">
      <c r="A65" s="75" t="s">
        <v>51</v>
      </c>
      <c r="B65" s="76">
        <f>AVERAGE(B60:B63)</f>
        <v>2170.5</v>
      </c>
      <c r="C65" s="77">
        <f t="shared" ref="C65:O65" si="16">AVERAGE(C60:C63)</f>
        <v>37.405500000000004</v>
      </c>
      <c r="D65" s="77">
        <f t="shared" si="16"/>
        <v>56.113</v>
      </c>
      <c r="E65" s="77">
        <f t="shared" si="16"/>
        <v>70.299861750804354</v>
      </c>
      <c r="F65" s="77">
        <f t="shared" si="16"/>
        <v>46.862763547740634</v>
      </c>
      <c r="G65" s="78">
        <f t="shared" si="16"/>
        <v>33.14088772951321</v>
      </c>
      <c r="H65" s="77">
        <f t="shared" si="16"/>
        <v>330.5</v>
      </c>
      <c r="I65" s="77">
        <f t="shared" si="16"/>
        <v>5.3612500000000001</v>
      </c>
      <c r="J65" s="77">
        <f t="shared" si="16"/>
        <v>65.321244226846815</v>
      </c>
      <c r="K65" s="77">
        <f t="shared" si="16"/>
        <v>2501</v>
      </c>
      <c r="L65" s="77">
        <f t="shared" si="16"/>
        <v>42.766750000000002</v>
      </c>
      <c r="M65" s="85">
        <f t="shared" si="16"/>
        <v>66.378034849138984</v>
      </c>
      <c r="N65" s="77">
        <f t="shared" si="16"/>
        <v>96851.122499999998</v>
      </c>
      <c r="O65" s="78">
        <f t="shared" si="16"/>
        <v>38.358686422721227</v>
      </c>
    </row>
    <row r="66" spans="1:15" ht="15.75" thickBot="1"/>
    <row r="67" spans="1:15" ht="15.75" thickBot="1">
      <c r="B67" s="640" t="s">
        <v>31</v>
      </c>
      <c r="C67" s="641"/>
      <c r="D67" s="641"/>
      <c r="E67" s="641"/>
      <c r="F67" s="641"/>
      <c r="G67" s="642"/>
      <c r="H67" s="640" t="s">
        <v>8</v>
      </c>
      <c r="I67" s="641"/>
      <c r="J67" s="642"/>
      <c r="K67" s="640" t="s">
        <v>9</v>
      </c>
      <c r="L67" s="641"/>
      <c r="M67" s="641"/>
      <c r="N67" s="641"/>
      <c r="O67" s="642"/>
    </row>
    <row r="68" spans="1:15" ht="26.25" thickBot="1">
      <c r="A68" s="106" t="s">
        <v>177</v>
      </c>
      <c r="B68" s="49" t="s">
        <v>33</v>
      </c>
      <c r="C68" s="50" t="s">
        <v>34</v>
      </c>
      <c r="D68" s="50" t="s">
        <v>35</v>
      </c>
      <c r="E68" s="50" t="s">
        <v>36</v>
      </c>
      <c r="F68" s="50" t="s">
        <v>37</v>
      </c>
      <c r="G68" s="51" t="s">
        <v>38</v>
      </c>
      <c r="H68" s="52" t="s">
        <v>33</v>
      </c>
      <c r="I68" s="53" t="s">
        <v>39</v>
      </c>
      <c r="J68" s="54" t="s">
        <v>38</v>
      </c>
      <c r="K68" s="55" t="s">
        <v>40</v>
      </c>
      <c r="L68" s="56" t="s">
        <v>34</v>
      </c>
      <c r="M68" s="56" t="s">
        <v>36</v>
      </c>
      <c r="N68" s="56" t="s">
        <v>15</v>
      </c>
      <c r="O68" s="57" t="s">
        <v>38</v>
      </c>
    </row>
    <row r="69" spans="1:15">
      <c r="A69" s="86" t="s">
        <v>183</v>
      </c>
      <c r="B69" s="59">
        <v>2374</v>
      </c>
      <c r="C69" s="60">
        <v>84.14800000000001</v>
      </c>
      <c r="D69" s="60">
        <v>67.528000000000006</v>
      </c>
      <c r="E69" s="60">
        <v>28.212197556685837</v>
      </c>
      <c r="F69" s="60">
        <v>35.155787229001298</v>
      </c>
      <c r="G69" s="61">
        <v>41.710467565290649</v>
      </c>
      <c r="H69" s="59">
        <v>236</v>
      </c>
      <c r="I69" s="60">
        <v>3.2119999999999997</v>
      </c>
      <c r="J69" s="62">
        <v>135.3093220338983</v>
      </c>
      <c r="K69" s="223">
        <f t="shared" ref="K69:L73" si="17">+B69+H69</f>
        <v>2610</v>
      </c>
      <c r="L69" s="224">
        <f t="shared" si="17"/>
        <v>87.360000000000014</v>
      </c>
      <c r="M69" s="225">
        <f>+K69/L69</f>
        <v>29.876373626373621</v>
      </c>
      <c r="N69" s="224">
        <v>130953.65</v>
      </c>
      <c r="O69" s="226">
        <f>+N69/K69</f>
        <v>50.173812260536394</v>
      </c>
    </row>
    <row r="70" spans="1:15">
      <c r="A70" s="87" t="s">
        <v>184</v>
      </c>
      <c r="B70" s="81">
        <v>2169</v>
      </c>
      <c r="C70" s="82">
        <v>55.305999999999997</v>
      </c>
      <c r="D70" s="82">
        <v>45.127000000000002</v>
      </c>
      <c r="E70" s="82">
        <v>39.218168010704083</v>
      </c>
      <c r="F70" s="82">
        <v>48.064351718483387</v>
      </c>
      <c r="G70" s="84">
        <v>30.330437989857078</v>
      </c>
      <c r="H70" s="81">
        <v>401</v>
      </c>
      <c r="I70" s="82">
        <v>7.5369999999999999</v>
      </c>
      <c r="J70" s="227">
        <v>79.633416458852864</v>
      </c>
      <c r="K70" s="81">
        <f t="shared" si="17"/>
        <v>2570</v>
      </c>
      <c r="L70" s="82">
        <f t="shared" si="17"/>
        <v>62.842999999999996</v>
      </c>
      <c r="M70" s="83">
        <f>+K70/L70</f>
        <v>40.895565138519807</v>
      </c>
      <c r="N70" s="82">
        <v>97719.72</v>
      </c>
      <c r="O70" s="84">
        <f>+N70/K70</f>
        <v>38.023237354085602</v>
      </c>
    </row>
    <row r="71" spans="1:15">
      <c r="A71" s="87" t="s">
        <v>185</v>
      </c>
      <c r="B71" s="64">
        <v>2224</v>
      </c>
      <c r="C71" s="65">
        <v>59.2</v>
      </c>
      <c r="D71" s="65">
        <v>45.16</v>
      </c>
      <c r="E71" s="65">
        <v>37.567567567567565</v>
      </c>
      <c r="F71" s="65">
        <v>49.247121346324185</v>
      </c>
      <c r="G71" s="66">
        <v>31.383875899280579</v>
      </c>
      <c r="H71" s="64">
        <v>109</v>
      </c>
      <c r="I71" s="65">
        <v>0</v>
      </c>
      <c r="J71" s="67">
        <v>0</v>
      </c>
      <c r="K71" s="81">
        <f t="shared" si="17"/>
        <v>2333</v>
      </c>
      <c r="L71" s="82">
        <f t="shared" si="17"/>
        <v>59.2</v>
      </c>
      <c r="M71" s="83">
        <f>+K71/L71</f>
        <v>39.408783783783782</v>
      </c>
      <c r="N71" s="82">
        <v>70717.210333333336</v>
      </c>
      <c r="O71" s="84">
        <f>+N71/K71</f>
        <v>30.311706100871554</v>
      </c>
    </row>
    <row r="72" spans="1:15">
      <c r="A72" s="87" t="s">
        <v>186</v>
      </c>
      <c r="B72" s="110">
        <v>1917</v>
      </c>
      <c r="C72" s="111">
        <v>68.5</v>
      </c>
      <c r="D72" s="111">
        <v>54.411999999999999</v>
      </c>
      <c r="E72" s="111">
        <v>27.985401459854014</v>
      </c>
      <c r="F72" s="111">
        <v>35.231199000220542</v>
      </c>
      <c r="G72" s="160">
        <v>50.980339071465828</v>
      </c>
      <c r="H72" s="110">
        <v>441</v>
      </c>
      <c r="I72" s="111">
        <v>5</v>
      </c>
      <c r="J72" s="161">
        <v>74.535147392290256</v>
      </c>
      <c r="K72" s="113">
        <f t="shared" si="17"/>
        <v>2358</v>
      </c>
      <c r="L72" s="114">
        <f t="shared" si="17"/>
        <v>73.5</v>
      </c>
      <c r="M72" s="83">
        <f>+K72/L72</f>
        <v>32.081632653061227</v>
      </c>
      <c r="N72" s="114">
        <v>131518.78033333333</v>
      </c>
      <c r="O72" s="162">
        <f>+N72/K72</f>
        <v>55.775564178682494</v>
      </c>
    </row>
    <row r="73" spans="1:15" ht="15.75" thickBot="1">
      <c r="A73" s="88" t="s">
        <v>187</v>
      </c>
      <c r="B73" s="69">
        <v>2266</v>
      </c>
      <c r="C73" s="70">
        <v>30.393000000000001</v>
      </c>
      <c r="D73" s="70">
        <v>24.777999999999999</v>
      </c>
      <c r="E73" s="70">
        <v>74.556641331885629</v>
      </c>
      <c r="F73" s="70">
        <v>91.45209460004844</v>
      </c>
      <c r="G73" s="71">
        <v>15.27566637246249</v>
      </c>
      <c r="H73" s="69">
        <v>255</v>
      </c>
      <c r="I73" s="70">
        <v>3.7989999999999999</v>
      </c>
      <c r="J73" s="72">
        <v>65.647058823529406</v>
      </c>
      <c r="K73" s="119">
        <f t="shared" si="17"/>
        <v>2521</v>
      </c>
      <c r="L73" s="120">
        <f t="shared" si="17"/>
        <v>34.192</v>
      </c>
      <c r="M73" s="136">
        <f>+K73/L73</f>
        <v>73.730697239120261</v>
      </c>
      <c r="N73" s="120">
        <v>52274.130333333334</v>
      </c>
      <c r="O73" s="121">
        <f>+N73/K73</f>
        <v>20.73547415046939</v>
      </c>
    </row>
    <row r="74" spans="1:15" ht="15.75" thickBot="1"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</row>
    <row r="75" spans="1:15" ht="15.75" thickBot="1">
      <c r="A75" s="75" t="s">
        <v>51</v>
      </c>
      <c r="B75" s="76">
        <f>+AVERAGE(B69:B73)</f>
        <v>2190</v>
      </c>
      <c r="C75" s="77">
        <f t="shared" ref="C75:O75" si="18">+AVERAGE(C69:C73)</f>
        <v>59.509400000000007</v>
      </c>
      <c r="D75" s="77">
        <f t="shared" si="18"/>
        <v>47.400999999999996</v>
      </c>
      <c r="E75" s="77">
        <f t="shared" si="18"/>
        <v>41.507995185339425</v>
      </c>
      <c r="F75" s="77">
        <f t="shared" si="18"/>
        <v>51.830110778815573</v>
      </c>
      <c r="G75" s="78">
        <f t="shared" si="18"/>
        <v>33.936157379671329</v>
      </c>
      <c r="H75" s="77">
        <f t="shared" si="18"/>
        <v>288.39999999999998</v>
      </c>
      <c r="I75" s="77">
        <f t="shared" si="18"/>
        <v>3.9095999999999997</v>
      </c>
      <c r="J75" s="77">
        <f t="shared" si="18"/>
        <v>71.024988941714156</v>
      </c>
      <c r="K75" s="77">
        <f t="shared" si="18"/>
        <v>2478.4</v>
      </c>
      <c r="L75" s="77">
        <f t="shared" si="18"/>
        <v>63.419000000000004</v>
      </c>
      <c r="M75" s="85">
        <f t="shared" si="18"/>
        <v>43.198610488171745</v>
      </c>
      <c r="N75" s="77">
        <f t="shared" si="18"/>
        <v>96636.698199999999</v>
      </c>
      <c r="O75" s="78">
        <f t="shared" si="18"/>
        <v>39.003958808929085</v>
      </c>
    </row>
    <row r="76" spans="1:15" ht="15.75" thickBot="1"/>
    <row r="77" spans="1:15" ht="15.75" thickBot="1">
      <c r="A77" s="244"/>
      <c r="B77" s="640" t="s">
        <v>31</v>
      </c>
      <c r="C77" s="641"/>
      <c r="D77" s="641"/>
      <c r="E77" s="641"/>
      <c r="F77" s="641"/>
      <c r="G77" s="642"/>
      <c r="H77" s="640" t="s">
        <v>8</v>
      </c>
      <c r="I77" s="641"/>
      <c r="J77" s="642"/>
      <c r="K77" s="640" t="s">
        <v>9</v>
      </c>
      <c r="L77" s="641"/>
      <c r="M77" s="641"/>
      <c r="N77" s="641"/>
      <c r="O77" s="642"/>
    </row>
    <row r="78" spans="1:15" ht="26.25" thickBot="1">
      <c r="A78" s="48" t="s">
        <v>124</v>
      </c>
      <c r="B78" s="49" t="s">
        <v>33</v>
      </c>
      <c r="C78" s="50" t="s">
        <v>34</v>
      </c>
      <c r="D78" s="50" t="s">
        <v>35</v>
      </c>
      <c r="E78" s="50" t="s">
        <v>36</v>
      </c>
      <c r="F78" s="50" t="s">
        <v>37</v>
      </c>
      <c r="G78" s="51" t="s">
        <v>38</v>
      </c>
      <c r="H78" s="52" t="s">
        <v>33</v>
      </c>
      <c r="I78" s="53" t="s">
        <v>39</v>
      </c>
      <c r="J78" s="54" t="s">
        <v>38</v>
      </c>
      <c r="K78" s="55" t="s">
        <v>40</v>
      </c>
      <c r="L78" s="56" t="s">
        <v>34</v>
      </c>
      <c r="M78" s="56" t="s">
        <v>36</v>
      </c>
      <c r="N78" s="56" t="s">
        <v>15</v>
      </c>
      <c r="O78" s="57" t="s">
        <v>38</v>
      </c>
    </row>
    <row r="79" spans="1:15">
      <c r="A79" s="58" t="s">
        <v>135</v>
      </c>
      <c r="B79" s="59">
        <v>1994</v>
      </c>
      <c r="C79" s="60">
        <v>46.481000000000002</v>
      </c>
      <c r="D79" s="60">
        <v>46.481000000000002</v>
      </c>
      <c r="E79" s="60">
        <v>42.899249155568938</v>
      </c>
      <c r="F79" s="60">
        <v>42.899249155568938</v>
      </c>
      <c r="G79" s="61">
        <v>31.87074222668004</v>
      </c>
      <c r="H79" s="59">
        <v>437</v>
      </c>
      <c r="I79" s="60">
        <v>5.5919999999999996</v>
      </c>
      <c r="J79" s="62">
        <v>74.141876430205954</v>
      </c>
      <c r="K79" s="223">
        <f t="shared" ref="K79:L82" si="19">+B79+H79</f>
        <v>2431</v>
      </c>
      <c r="L79" s="224">
        <f t="shared" si="19"/>
        <v>52.073</v>
      </c>
      <c r="M79" s="225">
        <f>+K79/L79</f>
        <v>46.684462197299943</v>
      </c>
      <c r="N79" s="224">
        <v>97729.88</v>
      </c>
      <c r="O79" s="226">
        <f>+N79/K79</f>
        <v>40.201513780337315</v>
      </c>
    </row>
    <row r="80" spans="1:15">
      <c r="A80" s="63" t="s">
        <v>136</v>
      </c>
      <c r="B80" s="64">
        <v>2448</v>
      </c>
      <c r="C80" s="65">
        <v>51.625</v>
      </c>
      <c r="D80" s="65">
        <v>64.528999999999996</v>
      </c>
      <c r="E80" s="65">
        <v>47.418886198547213</v>
      </c>
      <c r="F80" s="65">
        <v>37.936431681879469</v>
      </c>
      <c r="G80" s="66">
        <v>34.140159313725491</v>
      </c>
      <c r="H80" s="64">
        <v>244</v>
      </c>
      <c r="I80" s="65">
        <v>3.4129999999999998</v>
      </c>
      <c r="J80" s="67">
        <v>68.606557377049185</v>
      </c>
      <c r="K80" s="81">
        <f t="shared" si="19"/>
        <v>2692</v>
      </c>
      <c r="L80" s="82">
        <f t="shared" si="19"/>
        <v>55.037999999999997</v>
      </c>
      <c r="M80" s="83">
        <f>+K80/L80</f>
        <v>48.911661034194559</v>
      </c>
      <c r="N80" s="82">
        <v>102094.73</v>
      </c>
      <c r="O80" s="84">
        <f>+N80/K80</f>
        <v>37.925234026745912</v>
      </c>
    </row>
    <row r="81" spans="1:15">
      <c r="A81" s="63" t="s">
        <v>137</v>
      </c>
      <c r="B81" s="64">
        <v>2120</v>
      </c>
      <c r="C81" s="65">
        <v>47.26</v>
      </c>
      <c r="D81" s="65">
        <v>56.25</v>
      </c>
      <c r="E81" s="65">
        <v>44.858231062209057</v>
      </c>
      <c r="F81" s="65">
        <v>37.68888888888889</v>
      </c>
      <c r="G81" s="66">
        <v>28.898820754716983</v>
      </c>
      <c r="H81" s="64">
        <v>139</v>
      </c>
      <c r="I81" s="65">
        <v>2.9940000000000002</v>
      </c>
      <c r="J81" s="67">
        <v>112.66187050359713</v>
      </c>
      <c r="K81" s="81">
        <f t="shared" si="19"/>
        <v>2259</v>
      </c>
      <c r="L81" s="82">
        <f t="shared" si="19"/>
        <v>50.253999999999998</v>
      </c>
      <c r="M81" s="83">
        <f>+K81/L81</f>
        <v>44.951645640148051</v>
      </c>
      <c r="N81" s="82">
        <v>78705.119999999995</v>
      </c>
      <c r="O81" s="84">
        <f>+N81/K81</f>
        <v>34.840690571049137</v>
      </c>
    </row>
    <row r="82" spans="1:15" ht="15.75" thickBot="1">
      <c r="A82" s="68" t="s">
        <v>138</v>
      </c>
      <c r="B82" s="69">
        <v>2134</v>
      </c>
      <c r="C82" s="70">
        <v>71.787000000000006</v>
      </c>
      <c r="D82" s="70">
        <v>90.046999999999997</v>
      </c>
      <c r="E82" s="70">
        <v>29.726830763230108</v>
      </c>
      <c r="F82" s="70">
        <v>23.698735105000722</v>
      </c>
      <c r="G82" s="71">
        <v>39.059597000937202</v>
      </c>
      <c r="H82" s="69">
        <v>494</v>
      </c>
      <c r="I82" s="70">
        <v>7.5709999999999997</v>
      </c>
      <c r="J82" s="72">
        <v>64.5</v>
      </c>
      <c r="K82" s="119">
        <f t="shared" si="19"/>
        <v>2628</v>
      </c>
      <c r="L82" s="120">
        <f t="shared" si="19"/>
        <v>79.358000000000004</v>
      </c>
      <c r="M82" s="136">
        <f>+K82/L82</f>
        <v>33.115753925250132</v>
      </c>
      <c r="N82" s="120">
        <v>115216.18</v>
      </c>
      <c r="O82" s="121">
        <f>+N82/K82</f>
        <v>43.841773211567727</v>
      </c>
    </row>
    <row r="83" spans="1:15" ht="15.75" thickBot="1">
      <c r="A83" s="24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245"/>
    </row>
    <row r="84" spans="1:15" ht="15.75" thickBot="1">
      <c r="A84" s="75" t="s">
        <v>51</v>
      </c>
      <c r="B84" s="76">
        <f>AVERAGE(B79:B82)</f>
        <v>2174</v>
      </c>
      <c r="C84" s="77">
        <f t="shared" ref="C84:O84" si="20">AVERAGE(C79:C82)</f>
        <v>54.288249999999998</v>
      </c>
      <c r="D84" s="77">
        <f t="shared" si="20"/>
        <v>64.326750000000004</v>
      </c>
      <c r="E84" s="77">
        <f t="shared" si="20"/>
        <v>41.22579929488883</v>
      </c>
      <c r="F84" s="77">
        <f t="shared" si="20"/>
        <v>35.5558262078345</v>
      </c>
      <c r="G84" s="78">
        <f t="shared" si="20"/>
        <v>33.492329824014931</v>
      </c>
      <c r="H84" s="77">
        <f t="shared" si="20"/>
        <v>328.5</v>
      </c>
      <c r="I84" s="77">
        <f t="shared" si="20"/>
        <v>4.8925000000000001</v>
      </c>
      <c r="J84" s="77">
        <f t="shared" si="20"/>
        <v>79.977576077713067</v>
      </c>
      <c r="K84" s="77">
        <f t="shared" si="20"/>
        <v>2502.5</v>
      </c>
      <c r="L84" s="77">
        <f t="shared" si="20"/>
        <v>59.180749999999996</v>
      </c>
      <c r="M84" s="85">
        <f t="shared" si="20"/>
        <v>43.415880699223166</v>
      </c>
      <c r="N84" s="77">
        <f t="shared" si="20"/>
        <v>98436.477499999994</v>
      </c>
      <c r="O84" s="155">
        <f t="shared" si="20"/>
        <v>39.202302897425028</v>
      </c>
    </row>
    <row r="85" spans="1:15" ht="15.75" thickBot="1"/>
    <row r="86" spans="1:15" ht="15.75" thickBot="1">
      <c r="B86" s="640" t="s">
        <v>31</v>
      </c>
      <c r="C86" s="641"/>
      <c r="D86" s="641"/>
      <c r="E86" s="641"/>
      <c r="F86" s="641"/>
      <c r="G86" s="642"/>
      <c r="H86" s="640" t="s">
        <v>8</v>
      </c>
      <c r="I86" s="641"/>
      <c r="J86" s="642"/>
      <c r="K86" s="640" t="s">
        <v>9</v>
      </c>
      <c r="L86" s="641"/>
      <c r="M86" s="641"/>
      <c r="N86" s="641"/>
      <c r="O86" s="642"/>
    </row>
    <row r="87" spans="1:15" ht="26.25" thickBot="1">
      <c r="A87" s="48" t="s">
        <v>203</v>
      </c>
      <c r="B87" s="49" t="s">
        <v>33</v>
      </c>
      <c r="C87" s="50" t="s">
        <v>34</v>
      </c>
      <c r="D87" s="50" t="s">
        <v>35</v>
      </c>
      <c r="E87" s="50" t="s">
        <v>36</v>
      </c>
      <c r="F87" s="50" t="s">
        <v>37</v>
      </c>
      <c r="G87" s="51" t="s">
        <v>38</v>
      </c>
      <c r="H87" s="52" t="s">
        <v>33</v>
      </c>
      <c r="I87" s="53" t="s">
        <v>39</v>
      </c>
      <c r="J87" s="54" t="s">
        <v>38</v>
      </c>
      <c r="K87" s="55" t="s">
        <v>40</v>
      </c>
      <c r="L87" s="56" t="s">
        <v>34</v>
      </c>
      <c r="M87" s="56" t="s">
        <v>36</v>
      </c>
      <c r="N87" s="56" t="s">
        <v>15</v>
      </c>
      <c r="O87" s="57" t="s">
        <v>38</v>
      </c>
    </row>
    <row r="88" spans="1:15">
      <c r="A88" s="58" t="s">
        <v>139</v>
      </c>
      <c r="B88" s="59">
        <v>2281</v>
      </c>
      <c r="C88" s="60">
        <v>18.606000000000002</v>
      </c>
      <c r="D88" s="60">
        <v>23.257000000000001</v>
      </c>
      <c r="E88" s="60">
        <v>122.59486187251423</v>
      </c>
      <c r="F88" s="60">
        <v>98.077998022100871</v>
      </c>
      <c r="G88" s="61">
        <v>47.249013590530467</v>
      </c>
      <c r="H88" s="59">
        <v>39</v>
      </c>
      <c r="I88" s="60">
        <v>0</v>
      </c>
      <c r="J88" s="62">
        <v>0</v>
      </c>
      <c r="K88" s="59">
        <f>+B88+H88</f>
        <v>2320</v>
      </c>
      <c r="L88" s="60">
        <f>+C88+I88</f>
        <v>18.606000000000002</v>
      </c>
      <c r="M88" s="79">
        <f>+K88/L88</f>
        <v>124.69095990540684</v>
      </c>
      <c r="N88" s="60">
        <v>107775</v>
      </c>
      <c r="O88" s="61">
        <f>+N88/K88</f>
        <v>46.454741379310342</v>
      </c>
    </row>
    <row r="89" spans="1:15">
      <c r="A89" s="63" t="s">
        <v>140</v>
      </c>
      <c r="B89" s="64">
        <v>2270</v>
      </c>
      <c r="C89" s="65">
        <v>46.061</v>
      </c>
      <c r="D89" s="65">
        <v>64.400000000000006</v>
      </c>
      <c r="E89" s="65">
        <v>49.282473242005167</v>
      </c>
      <c r="F89" s="65">
        <v>35.24844720496894</v>
      </c>
      <c r="G89" s="66">
        <v>19.045911894273129</v>
      </c>
      <c r="H89" s="64">
        <v>622</v>
      </c>
      <c r="I89" s="65">
        <v>5.59</v>
      </c>
      <c r="J89" s="67">
        <v>51.339228295819936</v>
      </c>
      <c r="K89" s="81">
        <f t="shared" ref="K89:L91" si="21">+B89+H89</f>
        <v>2892</v>
      </c>
      <c r="L89" s="82">
        <f t="shared" si="21"/>
        <v>51.650999999999996</v>
      </c>
      <c r="M89" s="83">
        <f>+K89/L89</f>
        <v>55.991171516524368</v>
      </c>
      <c r="N89" s="82">
        <v>75167.22</v>
      </c>
      <c r="O89" s="84">
        <f>+N89/K89</f>
        <v>25.991431535269712</v>
      </c>
    </row>
    <row r="90" spans="1:15">
      <c r="A90" s="63" t="s">
        <v>141</v>
      </c>
      <c r="B90" s="64">
        <v>2739</v>
      </c>
      <c r="C90" s="65">
        <v>54.356999999999999</v>
      </c>
      <c r="D90" s="65">
        <v>77.599999999999994</v>
      </c>
      <c r="E90" s="65">
        <v>50.389094320878634</v>
      </c>
      <c r="F90" s="65">
        <v>35.296391752577321</v>
      </c>
      <c r="G90" s="66">
        <v>26.017845929171234</v>
      </c>
      <c r="H90" s="64">
        <v>646</v>
      </c>
      <c r="I90" s="65">
        <v>6.3520000000000003</v>
      </c>
      <c r="J90" s="67">
        <v>48.859133126934985</v>
      </c>
      <c r="K90" s="81">
        <f t="shared" si="21"/>
        <v>3385</v>
      </c>
      <c r="L90" s="82">
        <f t="shared" si="21"/>
        <v>60.709000000000003</v>
      </c>
      <c r="M90" s="83">
        <f>+K90/L90</f>
        <v>55.757795384539357</v>
      </c>
      <c r="N90" s="82">
        <v>102825.88</v>
      </c>
      <c r="O90" s="84">
        <f>+N90/K90</f>
        <v>30.376921713441657</v>
      </c>
    </row>
    <row r="91" spans="1:15" ht="15.75" thickBot="1">
      <c r="A91" s="68" t="s">
        <v>142</v>
      </c>
      <c r="B91" s="69">
        <v>2919</v>
      </c>
      <c r="C91" s="70">
        <v>49.359000000000002</v>
      </c>
      <c r="D91" s="70">
        <v>71.5</v>
      </c>
      <c r="E91" s="70">
        <v>59.138151097064366</v>
      </c>
      <c r="F91" s="70">
        <v>40.825174825174827</v>
      </c>
      <c r="G91" s="71">
        <v>21.82935936964714</v>
      </c>
      <c r="H91" s="69">
        <v>371</v>
      </c>
      <c r="I91" s="70">
        <v>2.669</v>
      </c>
      <c r="J91" s="72">
        <v>45.121293800539085</v>
      </c>
      <c r="K91" s="119">
        <f t="shared" si="21"/>
        <v>3290</v>
      </c>
      <c r="L91" s="120">
        <f t="shared" si="21"/>
        <v>52.027999999999999</v>
      </c>
      <c r="M91" s="136">
        <f>+K91/L91</f>
        <v>63.235181056354271</v>
      </c>
      <c r="N91" s="120">
        <v>80459.899999999994</v>
      </c>
      <c r="O91" s="121">
        <f>+N91/K91</f>
        <v>24.455896656534954</v>
      </c>
    </row>
    <row r="92" spans="1:15" ht="15.75" thickBot="1">
      <c r="A92" s="73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164"/>
      <c r="N92" s="74"/>
      <c r="O92" s="74"/>
    </row>
    <row r="93" spans="1:15" ht="15.75" thickBot="1">
      <c r="A93" s="75" t="s">
        <v>51</v>
      </c>
      <c r="B93" s="76">
        <f>AVERAGE(B88:B91)</f>
        <v>2552.25</v>
      </c>
      <c r="C93" s="77">
        <f t="shared" ref="C93:O93" si="22">AVERAGE(C88:C91)</f>
        <v>42.095750000000002</v>
      </c>
      <c r="D93" s="77">
        <f t="shared" si="22"/>
        <v>59.189250000000001</v>
      </c>
      <c r="E93" s="77">
        <f t="shared" si="22"/>
        <v>70.351145133115594</v>
      </c>
      <c r="F93" s="77">
        <f t="shared" si="22"/>
        <v>52.362002951205497</v>
      </c>
      <c r="G93" s="78">
        <f t="shared" si="22"/>
        <v>28.535532695905491</v>
      </c>
      <c r="H93" s="77">
        <f t="shared" si="22"/>
        <v>419.5</v>
      </c>
      <c r="I93" s="77">
        <f t="shared" si="22"/>
        <v>3.6527500000000002</v>
      </c>
      <c r="J93" s="77">
        <f t="shared" si="22"/>
        <v>36.329913805823502</v>
      </c>
      <c r="K93" s="77">
        <f t="shared" si="22"/>
        <v>2971.75</v>
      </c>
      <c r="L93" s="77">
        <f t="shared" si="22"/>
        <v>45.7485</v>
      </c>
      <c r="M93" s="85">
        <f t="shared" si="22"/>
        <v>74.918776965706215</v>
      </c>
      <c r="N93" s="77">
        <f t="shared" si="22"/>
        <v>91557</v>
      </c>
      <c r="O93" s="78">
        <f t="shared" si="22"/>
        <v>31.819747821139167</v>
      </c>
    </row>
    <row r="94" spans="1:15" ht="15.75" thickBot="1"/>
    <row r="95" spans="1:15" ht="15.75" thickBot="1">
      <c r="B95" s="640" t="s">
        <v>31</v>
      </c>
      <c r="C95" s="641"/>
      <c r="D95" s="641"/>
      <c r="E95" s="641"/>
      <c r="F95" s="641"/>
      <c r="G95" s="642"/>
      <c r="H95" s="640" t="s">
        <v>8</v>
      </c>
      <c r="I95" s="641"/>
      <c r="J95" s="642"/>
      <c r="K95" s="640" t="s">
        <v>9</v>
      </c>
      <c r="L95" s="641"/>
      <c r="M95" s="641"/>
      <c r="N95" s="641"/>
      <c r="O95" s="642"/>
    </row>
    <row r="96" spans="1:15" ht="26.25" thickBot="1">
      <c r="A96" s="106" t="s">
        <v>208</v>
      </c>
      <c r="B96" s="49" t="s">
        <v>33</v>
      </c>
      <c r="C96" s="50" t="s">
        <v>34</v>
      </c>
      <c r="D96" s="50" t="s">
        <v>35</v>
      </c>
      <c r="E96" s="50" t="s">
        <v>36</v>
      </c>
      <c r="F96" s="50" t="s">
        <v>37</v>
      </c>
      <c r="G96" s="51" t="s">
        <v>38</v>
      </c>
      <c r="H96" s="52" t="s">
        <v>33</v>
      </c>
      <c r="I96" s="53" t="s">
        <v>39</v>
      </c>
      <c r="J96" s="54" t="s">
        <v>38</v>
      </c>
      <c r="K96" s="55" t="s">
        <v>40</v>
      </c>
      <c r="L96" s="56" t="s">
        <v>34</v>
      </c>
      <c r="M96" s="56" t="s">
        <v>36</v>
      </c>
      <c r="N96" s="56" t="s">
        <v>15</v>
      </c>
      <c r="O96" s="57" t="s">
        <v>38</v>
      </c>
    </row>
    <row r="97" spans="1:15">
      <c r="A97" s="86" t="s">
        <v>217</v>
      </c>
      <c r="B97" s="59">
        <v>2852</v>
      </c>
      <c r="C97" s="60">
        <v>44.015999999999998</v>
      </c>
      <c r="D97" s="60">
        <v>55</v>
      </c>
      <c r="E97" s="60">
        <v>64.794620138131592</v>
      </c>
      <c r="F97" s="60">
        <v>51.854545454545452</v>
      </c>
      <c r="G97" s="61">
        <v>24.118264375876574</v>
      </c>
      <c r="H97" s="59">
        <v>595</v>
      </c>
      <c r="I97" s="60">
        <v>4.7069999999999999</v>
      </c>
      <c r="J97" s="62">
        <v>54.571428571428569</v>
      </c>
      <c r="K97" s="59">
        <f t="shared" ref="K97:L101" si="23">+B97+H97</f>
        <v>3447</v>
      </c>
      <c r="L97" s="60">
        <f t="shared" si="23"/>
        <v>48.722999999999999</v>
      </c>
      <c r="M97" s="79">
        <f>+K97/L97</f>
        <v>70.746875192414265</v>
      </c>
      <c r="N97" s="60">
        <v>101255.29</v>
      </c>
      <c r="O97" s="61">
        <f>+N97/K97</f>
        <v>29.374902814041192</v>
      </c>
    </row>
    <row r="98" spans="1:15">
      <c r="A98" s="87" t="s">
        <v>218</v>
      </c>
      <c r="B98" s="64">
        <v>2208</v>
      </c>
      <c r="C98" s="65">
        <v>49.56</v>
      </c>
      <c r="D98" s="65">
        <v>61.8</v>
      </c>
      <c r="E98" s="65">
        <v>44.552058111380141</v>
      </c>
      <c r="F98" s="65">
        <v>35.728155339805824</v>
      </c>
      <c r="G98" s="66">
        <v>33.666607789855071</v>
      </c>
      <c r="H98" s="64">
        <v>253</v>
      </c>
      <c r="I98" s="65">
        <v>1.4450000000000001</v>
      </c>
      <c r="J98" s="67">
        <v>61.897233201581031</v>
      </c>
      <c r="K98" s="81">
        <f t="shared" si="23"/>
        <v>2461</v>
      </c>
      <c r="L98" s="82">
        <f t="shared" si="23"/>
        <v>51.005000000000003</v>
      </c>
      <c r="M98" s="83">
        <f>+K98/L98</f>
        <v>48.250171551808641</v>
      </c>
      <c r="N98" s="82">
        <v>89995.87</v>
      </c>
      <c r="O98" s="84">
        <f>+N98/K98</f>
        <v>36.568821617228764</v>
      </c>
    </row>
    <row r="99" spans="1:15">
      <c r="A99" s="87" t="s">
        <v>219</v>
      </c>
      <c r="B99" s="64">
        <v>3181</v>
      </c>
      <c r="C99" s="65">
        <v>36.981000000000002</v>
      </c>
      <c r="D99" s="65">
        <v>46.2</v>
      </c>
      <c r="E99" s="65">
        <v>86.01714393877937</v>
      </c>
      <c r="F99" s="65">
        <v>68.852813852813853</v>
      </c>
      <c r="G99" s="66">
        <v>18.241672430053441</v>
      </c>
      <c r="H99" s="64">
        <v>480</v>
      </c>
      <c r="I99" s="65">
        <v>4.556</v>
      </c>
      <c r="J99" s="67">
        <v>74.810416666666669</v>
      </c>
      <c r="K99" s="81">
        <f t="shared" si="23"/>
        <v>3661</v>
      </c>
      <c r="L99" s="82">
        <f t="shared" si="23"/>
        <v>41.536999999999999</v>
      </c>
      <c r="M99" s="83">
        <f>+K99/L99</f>
        <v>88.138286347112214</v>
      </c>
      <c r="N99" s="82">
        <v>93935.760000000009</v>
      </c>
      <c r="O99" s="84">
        <f>+N99/K99</f>
        <v>25.658497678229995</v>
      </c>
    </row>
    <row r="100" spans="1:15">
      <c r="A100" s="87" t="s">
        <v>220</v>
      </c>
      <c r="B100" s="110">
        <v>2401</v>
      </c>
      <c r="C100" s="111">
        <v>29.564</v>
      </c>
      <c r="D100" s="111">
        <v>36.799999999999997</v>
      </c>
      <c r="E100" s="65">
        <v>81.213638208632119</v>
      </c>
      <c r="F100" s="65">
        <v>65.244565217391312</v>
      </c>
      <c r="G100" s="160">
        <v>19.97666805497709</v>
      </c>
      <c r="H100" s="110">
        <v>364</v>
      </c>
      <c r="I100" s="111">
        <v>3.1259999999999999</v>
      </c>
      <c r="J100" s="161">
        <v>41.546703296703299</v>
      </c>
      <c r="K100" s="113">
        <f t="shared" si="23"/>
        <v>2765</v>
      </c>
      <c r="L100" s="114">
        <f t="shared" si="23"/>
        <v>32.69</v>
      </c>
      <c r="M100" s="83">
        <f>+K100/L100</f>
        <v>84.582441113490376</v>
      </c>
      <c r="N100" s="114">
        <v>63086.979999999996</v>
      </c>
      <c r="O100" s="162">
        <f>+N100/K100</f>
        <v>22.816267631103074</v>
      </c>
    </row>
    <row r="101" spans="1:15" ht="15.75" thickBot="1">
      <c r="A101" s="88" t="s">
        <v>221</v>
      </c>
      <c r="B101" s="69">
        <v>2351</v>
      </c>
      <c r="C101" s="70">
        <v>33.206000000000003</v>
      </c>
      <c r="D101" s="70">
        <v>41.8</v>
      </c>
      <c r="E101" s="70">
        <v>70.800457748599641</v>
      </c>
      <c r="F101" s="70">
        <v>56.244019138755988</v>
      </c>
      <c r="G101" s="71">
        <v>21.658515525308378</v>
      </c>
      <c r="H101" s="69">
        <v>587</v>
      </c>
      <c r="I101" s="70">
        <v>5.2560000000000002</v>
      </c>
      <c r="J101" s="72">
        <v>55.315161839863713</v>
      </c>
      <c r="K101" s="119">
        <f t="shared" si="23"/>
        <v>2938</v>
      </c>
      <c r="L101" s="120">
        <f t="shared" si="23"/>
        <v>38.462000000000003</v>
      </c>
      <c r="M101" s="136">
        <f>+K101/L101</f>
        <v>76.387083354999731</v>
      </c>
      <c r="N101" s="120">
        <v>83389.17</v>
      </c>
      <c r="O101" s="121">
        <f>+N101/K101</f>
        <v>28.382971409121851</v>
      </c>
    </row>
    <row r="102" spans="1:15" ht="15.75" thickBot="1"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</row>
    <row r="103" spans="1:15" ht="15.75" thickBot="1">
      <c r="A103" s="75" t="s">
        <v>51</v>
      </c>
      <c r="B103" s="76">
        <f>+AVERAGE(B97:B101)</f>
        <v>2598.6</v>
      </c>
      <c r="C103" s="77">
        <f t="shared" ref="C103:O103" si="24">+AVERAGE(C97:C101)</f>
        <v>38.665399999999998</v>
      </c>
      <c r="D103" s="77">
        <f t="shared" si="24"/>
        <v>48.320000000000007</v>
      </c>
      <c r="E103" s="77">
        <f t="shared" si="24"/>
        <v>69.475583629104577</v>
      </c>
      <c r="F103" s="77">
        <f t="shared" si="24"/>
        <v>55.584819800662487</v>
      </c>
      <c r="G103" s="78">
        <f t="shared" si="24"/>
        <v>23.53234563521411</v>
      </c>
      <c r="H103" s="77">
        <f t="shared" si="24"/>
        <v>455.8</v>
      </c>
      <c r="I103" s="77">
        <f t="shared" si="24"/>
        <v>3.8180000000000001</v>
      </c>
      <c r="J103" s="77">
        <f t="shared" si="24"/>
        <v>57.628188715248655</v>
      </c>
      <c r="K103" s="77">
        <f t="shared" si="24"/>
        <v>3054.4</v>
      </c>
      <c r="L103" s="77">
        <f t="shared" si="24"/>
        <v>42.483400000000003</v>
      </c>
      <c r="M103" s="85">
        <f t="shared" si="24"/>
        <v>73.620971511965038</v>
      </c>
      <c r="N103" s="77">
        <f t="shared" si="24"/>
        <v>86332.613999999987</v>
      </c>
      <c r="O103" s="78">
        <f t="shared" si="24"/>
        <v>28.560292229944974</v>
      </c>
    </row>
    <row r="104" spans="1:15" ht="15.75" thickBot="1"/>
    <row r="105" spans="1:15" ht="15.75" thickBot="1">
      <c r="B105" s="640" t="s">
        <v>31</v>
      </c>
      <c r="C105" s="641"/>
      <c r="D105" s="641"/>
      <c r="E105" s="641"/>
      <c r="F105" s="641"/>
      <c r="G105" s="642"/>
      <c r="H105" s="640" t="s">
        <v>8</v>
      </c>
      <c r="I105" s="641"/>
      <c r="J105" s="642"/>
      <c r="K105" s="640" t="s">
        <v>9</v>
      </c>
      <c r="L105" s="641"/>
      <c r="M105" s="641"/>
      <c r="N105" s="641"/>
      <c r="O105" s="642"/>
    </row>
    <row r="106" spans="1:15" ht="26.25" thickBot="1">
      <c r="A106" s="48" t="s">
        <v>233</v>
      </c>
      <c r="B106" s="49" t="s">
        <v>33</v>
      </c>
      <c r="C106" s="50" t="s">
        <v>34</v>
      </c>
      <c r="D106" s="50" t="s">
        <v>35</v>
      </c>
      <c r="E106" s="50" t="s">
        <v>36</v>
      </c>
      <c r="F106" s="50" t="s">
        <v>37</v>
      </c>
      <c r="G106" s="51" t="s">
        <v>38</v>
      </c>
      <c r="H106" s="52" t="s">
        <v>33</v>
      </c>
      <c r="I106" s="53" t="s">
        <v>39</v>
      </c>
      <c r="J106" s="54" t="s">
        <v>38</v>
      </c>
      <c r="K106" s="55" t="s">
        <v>40</v>
      </c>
      <c r="L106" s="56" t="s">
        <v>34</v>
      </c>
      <c r="M106" s="56" t="s">
        <v>36</v>
      </c>
      <c r="N106" s="56" t="s">
        <v>15</v>
      </c>
      <c r="O106" s="57" t="s">
        <v>38</v>
      </c>
    </row>
    <row r="107" spans="1:15">
      <c r="A107" s="58" t="s">
        <v>245</v>
      </c>
      <c r="B107" s="59">
        <v>2235</v>
      </c>
      <c r="C107" s="60">
        <v>39.348999999999997</v>
      </c>
      <c r="D107" s="60">
        <v>39.348999999999997</v>
      </c>
      <c r="E107" s="60">
        <v>56.79941040433048</v>
      </c>
      <c r="F107" s="60">
        <v>56.79941040433048</v>
      </c>
      <c r="G107" s="61">
        <v>22.052809843400446</v>
      </c>
      <c r="H107" s="59">
        <v>510</v>
      </c>
      <c r="I107" s="60">
        <v>6.4610000000000003</v>
      </c>
      <c r="J107" s="62">
        <v>62.613725490196082</v>
      </c>
      <c r="K107" s="59">
        <f>+B107+H107</f>
        <v>2745</v>
      </c>
      <c r="L107" s="60">
        <f>+C107+I107</f>
        <v>45.809999999999995</v>
      </c>
      <c r="M107" s="79">
        <f>+K107/L107</f>
        <v>59.921414538310422</v>
      </c>
      <c r="N107" s="60">
        <v>81221.03</v>
      </c>
      <c r="O107" s="61">
        <f>+N107/K107</f>
        <v>29.588717668488158</v>
      </c>
    </row>
    <row r="108" spans="1:15">
      <c r="A108" s="63" t="s">
        <v>246</v>
      </c>
      <c r="B108" s="64">
        <v>2626</v>
      </c>
      <c r="C108" s="65">
        <v>49.651000000000003</v>
      </c>
      <c r="D108" s="65">
        <v>49.651000000000003</v>
      </c>
      <c r="E108" s="65">
        <v>52.889166381341759</v>
      </c>
      <c r="F108" s="65">
        <v>52.889166381341759</v>
      </c>
      <c r="G108" s="66">
        <v>24.766667936024369</v>
      </c>
      <c r="H108" s="64">
        <v>334</v>
      </c>
      <c r="I108" s="65">
        <v>4.0570000000000004</v>
      </c>
      <c r="J108" s="67">
        <v>95.607784431137731</v>
      </c>
      <c r="K108" s="81">
        <f t="shared" ref="K108:L110" si="25">+B108+H108</f>
        <v>2960</v>
      </c>
      <c r="L108" s="82">
        <f t="shared" si="25"/>
        <v>53.708000000000006</v>
      </c>
      <c r="M108" s="83">
        <f>+K108/L108</f>
        <v>55.112832352722123</v>
      </c>
      <c r="N108" s="82">
        <v>96970.26999999999</v>
      </c>
      <c r="O108" s="84">
        <f>+N108/K108</f>
        <v>32.760226351351349</v>
      </c>
    </row>
    <row r="109" spans="1:15">
      <c r="A109" s="63" t="s">
        <v>247</v>
      </c>
      <c r="B109" s="64">
        <v>2139</v>
      </c>
      <c r="C109" s="65">
        <v>52.881</v>
      </c>
      <c r="D109" s="65">
        <v>52.881</v>
      </c>
      <c r="E109" s="65">
        <v>40.449310716514439</v>
      </c>
      <c r="F109" s="65">
        <v>40.449310716514439</v>
      </c>
      <c r="G109" s="66">
        <v>39.493286582515196</v>
      </c>
      <c r="H109" s="64">
        <v>781</v>
      </c>
      <c r="I109" s="65">
        <v>8.1929999999999996</v>
      </c>
      <c r="J109" s="67">
        <v>67.501920614596671</v>
      </c>
      <c r="K109" s="81">
        <f t="shared" si="25"/>
        <v>2920</v>
      </c>
      <c r="L109" s="82">
        <f t="shared" si="25"/>
        <v>61.073999999999998</v>
      </c>
      <c r="M109" s="83">
        <f>+K109/L109</f>
        <v>47.810852408553558</v>
      </c>
      <c r="N109" s="82">
        <v>137195.14000000001</v>
      </c>
      <c r="O109" s="84">
        <f>+N109/K109</f>
        <v>46.984636986301375</v>
      </c>
    </row>
    <row r="110" spans="1:15" ht="15.75" thickBot="1">
      <c r="A110" s="68" t="s">
        <v>248</v>
      </c>
      <c r="B110" s="69"/>
      <c r="C110" s="70"/>
      <c r="D110" s="70"/>
      <c r="E110" s="70"/>
      <c r="F110" s="70"/>
      <c r="G110" s="71"/>
      <c r="H110" s="69"/>
      <c r="I110" s="70"/>
      <c r="J110" s="72"/>
      <c r="K110" s="266">
        <f t="shared" si="25"/>
        <v>0</v>
      </c>
      <c r="L110" s="267">
        <f t="shared" si="25"/>
        <v>0</v>
      </c>
      <c r="M110" s="269" t="e">
        <f>+K110/L110</f>
        <v>#DIV/0!</v>
      </c>
      <c r="N110" s="267"/>
      <c r="O110" s="268" t="e">
        <f>+N110/K110</f>
        <v>#DIV/0!</v>
      </c>
    </row>
    <row r="111" spans="1:15" ht="15.75" thickBot="1">
      <c r="A111" s="73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164"/>
      <c r="N111" s="74"/>
      <c r="O111" s="74"/>
    </row>
    <row r="112" spans="1:15" ht="15.75" thickBot="1">
      <c r="A112" s="75" t="s">
        <v>51</v>
      </c>
      <c r="B112" s="76">
        <f>AVERAGE(B107:B109)</f>
        <v>2333.3333333333335</v>
      </c>
      <c r="C112" s="77">
        <f t="shared" ref="C112:O112" si="26">AVERAGE(C107:C109)</f>
        <v>47.293666666666667</v>
      </c>
      <c r="D112" s="77">
        <f>AVERAGE(D107:D109)</f>
        <v>47.293666666666667</v>
      </c>
      <c r="E112" s="77">
        <f>AVERAGE(E107:E109)</f>
        <v>50.045962500728898</v>
      </c>
      <c r="F112" s="77">
        <f t="shared" si="26"/>
        <v>50.045962500728898</v>
      </c>
      <c r="G112" s="78">
        <f t="shared" si="26"/>
        <v>28.770921453980005</v>
      </c>
      <c r="H112" s="77">
        <f>AVERAGE(H107:H109)</f>
        <v>541.66666666666663</v>
      </c>
      <c r="I112" s="77">
        <f t="shared" si="26"/>
        <v>6.2369999999999992</v>
      </c>
      <c r="J112" s="77">
        <f t="shared" si="26"/>
        <v>75.24114351197683</v>
      </c>
      <c r="K112" s="77">
        <f>AVERAGE(K107:K109)</f>
        <v>2875</v>
      </c>
      <c r="L112" s="77">
        <f>AVERAGE(L107:L109)</f>
        <v>53.530666666666662</v>
      </c>
      <c r="M112" s="85">
        <f>AVERAGE(M107:M109)</f>
        <v>54.281699766528703</v>
      </c>
      <c r="N112" s="77">
        <f>AVERAGE(N107:N109)</f>
        <v>105128.81333333334</v>
      </c>
      <c r="O112" s="78">
        <f t="shared" si="26"/>
        <v>36.444527002046961</v>
      </c>
    </row>
    <row r="113" spans="1:15" ht="15.75" thickBot="1"/>
    <row r="114" spans="1:15" ht="15.75" thickBot="1">
      <c r="B114" s="640" t="s">
        <v>31</v>
      </c>
      <c r="C114" s="641"/>
      <c r="D114" s="641"/>
      <c r="E114" s="641"/>
      <c r="F114" s="641"/>
      <c r="G114" s="642"/>
      <c r="H114" s="640" t="s">
        <v>8</v>
      </c>
      <c r="I114" s="641"/>
      <c r="J114" s="642"/>
      <c r="K114" s="640" t="s">
        <v>9</v>
      </c>
      <c r="L114" s="641"/>
      <c r="M114" s="641"/>
      <c r="N114" s="641"/>
      <c r="O114" s="642"/>
    </row>
    <row r="115" spans="1:15" ht="26.25" thickBot="1">
      <c r="A115" s="48" t="s">
        <v>83</v>
      </c>
      <c r="B115" s="49" t="s">
        <v>33</v>
      </c>
      <c r="C115" s="50" t="s">
        <v>34</v>
      </c>
      <c r="D115" s="50" t="s">
        <v>35</v>
      </c>
      <c r="E115" s="50" t="s">
        <v>36</v>
      </c>
      <c r="F115" s="50" t="s">
        <v>37</v>
      </c>
      <c r="G115" s="51" t="s">
        <v>38</v>
      </c>
      <c r="H115" s="52" t="s">
        <v>33</v>
      </c>
      <c r="I115" s="53" t="s">
        <v>39</v>
      </c>
      <c r="J115" s="54" t="s">
        <v>38</v>
      </c>
      <c r="K115" s="55" t="s">
        <v>40</v>
      </c>
      <c r="L115" s="56" t="s">
        <v>34</v>
      </c>
      <c r="M115" s="56" t="s">
        <v>36</v>
      </c>
      <c r="N115" s="56" t="s">
        <v>15</v>
      </c>
      <c r="O115" s="57" t="s">
        <v>38</v>
      </c>
    </row>
    <row r="116" spans="1:15">
      <c r="A116" s="58" t="s">
        <v>130</v>
      </c>
      <c r="B116" s="59">
        <v>2007</v>
      </c>
      <c r="C116" s="60">
        <v>87.474999999999994</v>
      </c>
      <c r="D116" s="60">
        <v>196.81874999999999</v>
      </c>
      <c r="E116" s="60">
        <f>+B116/C116</f>
        <v>22.943698199485567</v>
      </c>
      <c r="F116" s="60">
        <f>+B116/D116</f>
        <v>10.197199199771363</v>
      </c>
      <c r="G116" s="61">
        <v>136.93092177379171</v>
      </c>
      <c r="H116" s="59">
        <v>38</v>
      </c>
      <c r="I116" s="60">
        <v>0</v>
      </c>
      <c r="J116" s="62">
        <v>0</v>
      </c>
      <c r="K116" s="59">
        <f>+B116+H116</f>
        <v>2045</v>
      </c>
      <c r="L116" s="60">
        <f>+C116+I116</f>
        <v>87.474999999999994</v>
      </c>
      <c r="M116" s="79">
        <f>+K116/L116</f>
        <v>23.378108030865963</v>
      </c>
      <c r="N116" s="60">
        <v>322399.19182658847</v>
      </c>
      <c r="O116" s="61">
        <f>+N116/K116</f>
        <v>157.65241654111907</v>
      </c>
    </row>
    <row r="117" spans="1:15">
      <c r="A117" s="63" t="s">
        <v>131</v>
      </c>
      <c r="B117" s="64">
        <v>1922</v>
      </c>
      <c r="C117" s="65">
        <v>61.198999999999998</v>
      </c>
      <c r="D117" s="65">
        <v>99.3</v>
      </c>
      <c r="E117" s="65">
        <f>+B117/C117</f>
        <v>31.405741923887646</v>
      </c>
      <c r="F117" s="65">
        <f>+B117/D117</f>
        <v>19.355488418932527</v>
      </c>
      <c r="G117" s="66">
        <v>72.657310093652455</v>
      </c>
      <c r="H117" s="64">
        <v>29</v>
      </c>
      <c r="I117" s="65">
        <v>0</v>
      </c>
      <c r="J117" s="67">
        <v>0</v>
      </c>
      <c r="K117" s="81">
        <f t="shared" ref="K117:L119" si="27">+B117+H117</f>
        <v>1951</v>
      </c>
      <c r="L117" s="82">
        <f t="shared" si="27"/>
        <v>61.198999999999998</v>
      </c>
      <c r="M117" s="83">
        <f>+K117/L117</f>
        <v>31.879605875913008</v>
      </c>
      <c r="N117" s="82">
        <v>166544.56754087421</v>
      </c>
      <c r="O117" s="84">
        <f>+N117/K117</f>
        <v>85.363694280304571</v>
      </c>
    </row>
    <row r="118" spans="1:15">
      <c r="A118" s="63" t="s">
        <v>132</v>
      </c>
      <c r="B118" s="64">
        <v>1630</v>
      </c>
      <c r="C118" s="65">
        <v>61.197000000000003</v>
      </c>
      <c r="D118" s="65">
        <v>91.7</v>
      </c>
      <c r="E118" s="65">
        <f>+B118/C118</f>
        <v>26.63529257970162</v>
      </c>
      <c r="F118" s="65">
        <f>+B118/D118</f>
        <v>17.775354416575791</v>
      </c>
      <c r="G118" s="66">
        <v>65.900128834355826</v>
      </c>
      <c r="H118" s="64">
        <v>24</v>
      </c>
      <c r="I118" s="65">
        <v>0</v>
      </c>
      <c r="J118" s="67">
        <v>0</v>
      </c>
      <c r="K118" s="81">
        <f t="shared" si="27"/>
        <v>1654</v>
      </c>
      <c r="L118" s="82">
        <f t="shared" si="27"/>
        <v>61.197000000000003</v>
      </c>
      <c r="M118" s="83">
        <f>+K118/L118</f>
        <v>27.027468666764708</v>
      </c>
      <c r="N118" s="82">
        <v>114612.81754087421</v>
      </c>
      <c r="O118" s="84">
        <f>+N118/K118</f>
        <v>69.294327412862273</v>
      </c>
    </row>
    <row r="119" spans="1:15" ht="15.75" thickBot="1">
      <c r="A119" s="68" t="s">
        <v>133</v>
      </c>
      <c r="B119" s="69">
        <v>1702</v>
      </c>
      <c r="C119" s="70">
        <v>40.994999999999997</v>
      </c>
      <c r="D119" s="70">
        <v>61.3</v>
      </c>
      <c r="E119" s="120">
        <f>+B119/C119</f>
        <v>41.517258202219786</v>
      </c>
      <c r="F119" s="120">
        <f>+B119/D119</f>
        <v>27.76508972267537</v>
      </c>
      <c r="G119" s="71">
        <v>41.182273795534662</v>
      </c>
      <c r="H119" s="69">
        <v>20</v>
      </c>
      <c r="I119" s="70">
        <v>0</v>
      </c>
      <c r="J119" s="72">
        <v>0</v>
      </c>
      <c r="K119" s="119">
        <f t="shared" si="27"/>
        <v>1722</v>
      </c>
      <c r="L119" s="120">
        <f t="shared" si="27"/>
        <v>40.994999999999997</v>
      </c>
      <c r="M119" s="136">
        <f>+K119/L119</f>
        <v>42.005122575923899</v>
      </c>
      <c r="N119" s="120">
        <v>77287.837540874199</v>
      </c>
      <c r="O119" s="121">
        <f>+N119/K119</f>
        <v>44.882600197952499</v>
      </c>
    </row>
    <row r="120" spans="1:15" ht="15.75" thickBot="1">
      <c r="A120" s="73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164"/>
      <c r="N120" s="74"/>
      <c r="O120" s="74"/>
    </row>
    <row r="121" spans="1:15" ht="15.75" thickBot="1">
      <c r="A121" s="75" t="s">
        <v>51</v>
      </c>
      <c r="B121" s="76">
        <f>AVERAGE(B116:B119)</f>
        <v>1815.25</v>
      </c>
      <c r="C121" s="77">
        <f t="shared" ref="C121:O121" si="28">AVERAGE(C116:C119)</f>
        <v>62.716499999999996</v>
      </c>
      <c r="D121" s="77">
        <f t="shared" si="28"/>
        <v>112.27968749999999</v>
      </c>
      <c r="E121" s="77">
        <f t="shared" si="28"/>
        <v>30.625497726323651</v>
      </c>
      <c r="F121" s="77">
        <f t="shared" si="28"/>
        <v>18.773282939488762</v>
      </c>
      <c r="G121" s="78">
        <f t="shared" si="28"/>
        <v>79.167658624333669</v>
      </c>
      <c r="H121" s="77">
        <f t="shared" si="28"/>
        <v>27.75</v>
      </c>
      <c r="I121" s="77">
        <f t="shared" si="28"/>
        <v>0</v>
      </c>
      <c r="J121" s="77">
        <f t="shared" si="28"/>
        <v>0</v>
      </c>
      <c r="K121" s="77">
        <f>AVERAGE(K116:K119)</f>
        <v>1843</v>
      </c>
      <c r="L121" s="77">
        <f t="shared" si="28"/>
        <v>62.716499999999996</v>
      </c>
      <c r="M121" s="85">
        <f t="shared" si="28"/>
        <v>31.072576287366893</v>
      </c>
      <c r="N121" s="77">
        <f t="shared" si="28"/>
        <v>170211.1036123028</v>
      </c>
      <c r="O121" s="78">
        <f t="shared" si="28"/>
        <v>89.29825960805961</v>
      </c>
    </row>
    <row r="122" spans="1:15" ht="15.75" thickBot="1"/>
    <row r="123" spans="1:15" ht="15.75" thickBot="1">
      <c r="B123" s="640" t="s">
        <v>31</v>
      </c>
      <c r="C123" s="641"/>
      <c r="D123" s="641"/>
      <c r="E123" s="641"/>
      <c r="F123" s="641"/>
      <c r="G123" s="642"/>
      <c r="H123" s="640" t="s">
        <v>8</v>
      </c>
      <c r="I123" s="641"/>
      <c r="J123" s="642"/>
      <c r="K123" s="640" t="s">
        <v>9</v>
      </c>
      <c r="L123" s="641"/>
      <c r="M123" s="641"/>
      <c r="N123" s="641"/>
      <c r="O123" s="642"/>
    </row>
    <row r="124" spans="1:15" ht="26.25" thickBot="1">
      <c r="A124" s="106" t="s">
        <v>92</v>
      </c>
      <c r="B124" s="49" t="s">
        <v>33</v>
      </c>
      <c r="C124" s="50" t="s">
        <v>34</v>
      </c>
      <c r="D124" s="50" t="s">
        <v>35</v>
      </c>
      <c r="E124" s="50" t="s">
        <v>36</v>
      </c>
      <c r="F124" s="50" t="s">
        <v>37</v>
      </c>
      <c r="G124" s="51" t="s">
        <v>38</v>
      </c>
      <c r="H124" s="52" t="s">
        <v>33</v>
      </c>
      <c r="I124" s="53" t="s">
        <v>39</v>
      </c>
      <c r="J124" s="54" t="s">
        <v>38</v>
      </c>
      <c r="K124" s="55" t="s">
        <v>40</v>
      </c>
      <c r="L124" s="56" t="s">
        <v>34</v>
      </c>
      <c r="M124" s="56" t="s">
        <v>36</v>
      </c>
      <c r="N124" s="56" t="s">
        <v>15</v>
      </c>
      <c r="O124" s="57" t="s">
        <v>38</v>
      </c>
    </row>
    <row r="125" spans="1:15">
      <c r="A125" s="86" t="s">
        <v>217</v>
      </c>
      <c r="B125" s="59">
        <v>1813</v>
      </c>
      <c r="C125" s="60">
        <v>34.103000000000002</v>
      </c>
      <c r="D125" s="60">
        <v>51.3</v>
      </c>
      <c r="E125" s="60">
        <v>53.162478374336565</v>
      </c>
      <c r="F125" s="60">
        <v>35.341130604288502</v>
      </c>
      <c r="G125" s="61">
        <v>37.867997793712078</v>
      </c>
      <c r="H125" s="59">
        <v>90</v>
      </c>
      <c r="I125" s="60">
        <v>0</v>
      </c>
      <c r="J125" s="62">
        <v>0</v>
      </c>
      <c r="K125" s="223">
        <f t="shared" ref="K125:L127" si="29">+B125+H125</f>
        <v>1903</v>
      </c>
      <c r="L125" s="224">
        <f>+C125+I125</f>
        <v>34.103000000000002</v>
      </c>
      <c r="M125" s="225">
        <f>+K125/L125</f>
        <v>55.801542386300326</v>
      </c>
      <c r="N125" s="224">
        <v>68654.679999999993</v>
      </c>
      <c r="O125" s="226">
        <f>+N125/K125</f>
        <v>36.077078297425118</v>
      </c>
    </row>
    <row r="126" spans="1:15">
      <c r="A126" s="87" t="s">
        <v>218</v>
      </c>
      <c r="B126" s="356"/>
      <c r="C126" s="357"/>
      <c r="D126" s="357"/>
      <c r="E126" s="357"/>
      <c r="F126" s="357"/>
      <c r="G126" s="358"/>
      <c r="H126" s="356"/>
      <c r="I126" s="357"/>
      <c r="J126" s="359"/>
      <c r="K126" s="360"/>
      <c r="L126" s="361"/>
      <c r="M126" s="362"/>
      <c r="N126" s="361"/>
      <c r="O126" s="363"/>
    </row>
    <row r="127" spans="1:15">
      <c r="A127" s="87" t="s">
        <v>219</v>
      </c>
      <c r="B127" s="64">
        <v>2092</v>
      </c>
      <c r="C127" s="65">
        <v>86.584000000000003</v>
      </c>
      <c r="D127" s="65">
        <v>90.3</v>
      </c>
      <c r="E127" s="65">
        <v>24.161507899842928</v>
      </c>
      <c r="F127" s="65">
        <v>23.167220376522703</v>
      </c>
      <c r="G127" s="66">
        <v>60.72810229445507</v>
      </c>
      <c r="H127" s="64">
        <v>21</v>
      </c>
      <c r="I127" s="65">
        <v>0</v>
      </c>
      <c r="J127" s="67">
        <v>0</v>
      </c>
      <c r="K127" s="81">
        <f t="shared" si="29"/>
        <v>2113</v>
      </c>
      <c r="L127" s="82">
        <f t="shared" si="29"/>
        <v>86.584000000000003</v>
      </c>
      <c r="M127" s="83">
        <f>+K127/L127</f>
        <v>24.404046937078444</v>
      </c>
      <c r="N127" s="82">
        <v>127043.19</v>
      </c>
      <c r="O127" s="84">
        <f>+N127/K127</f>
        <v>60.124557501183155</v>
      </c>
    </row>
    <row r="128" spans="1:15">
      <c r="A128" s="87" t="s">
        <v>220</v>
      </c>
      <c r="B128" s="110">
        <v>1511</v>
      </c>
      <c r="C128" s="111">
        <v>110.871</v>
      </c>
      <c r="D128" s="111">
        <v>125.9</v>
      </c>
      <c r="E128" s="65">
        <v>13.62845108278991</v>
      </c>
      <c r="F128" s="65">
        <v>12.001588562351072</v>
      </c>
      <c r="G128" s="160">
        <v>135.72936465916612</v>
      </c>
      <c r="H128" s="110">
        <v>33</v>
      </c>
      <c r="I128" s="111">
        <v>0</v>
      </c>
      <c r="J128" s="161">
        <v>0</v>
      </c>
      <c r="K128" s="81">
        <v>1544</v>
      </c>
      <c r="L128" s="82">
        <v>110.871</v>
      </c>
      <c r="M128" s="83">
        <v>13.926094289760172</v>
      </c>
      <c r="N128" s="82">
        <v>205087.07</v>
      </c>
      <c r="O128" s="84">
        <v>132.82841321243524</v>
      </c>
    </row>
    <row r="129" spans="1:15" ht="15.75" thickBot="1">
      <c r="A129" s="88" t="s">
        <v>221</v>
      </c>
      <c r="B129" s="69">
        <v>1862</v>
      </c>
      <c r="C129" s="70">
        <v>103.61</v>
      </c>
      <c r="D129" s="70">
        <v>113.6</v>
      </c>
      <c r="E129" s="70">
        <v>17.971238297461635</v>
      </c>
      <c r="F129" s="70">
        <v>16.390845070422536</v>
      </c>
      <c r="G129" s="71">
        <v>58.098694951664882</v>
      </c>
      <c r="H129" s="69">
        <v>25</v>
      </c>
      <c r="I129" s="70">
        <v>0</v>
      </c>
      <c r="J129" s="72">
        <v>0</v>
      </c>
      <c r="K129" s="119">
        <v>1887</v>
      </c>
      <c r="L129" s="120">
        <v>103.61</v>
      </c>
      <c r="M129" s="136">
        <v>18.212527748286846</v>
      </c>
      <c r="N129" s="120">
        <v>108179.77</v>
      </c>
      <c r="O129" s="121">
        <v>57.328971913089561</v>
      </c>
    </row>
    <row r="130" spans="1:15" ht="15.75" thickBot="1"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</row>
    <row r="131" spans="1:15" ht="15.75" thickBot="1">
      <c r="A131" s="75" t="s">
        <v>51</v>
      </c>
      <c r="B131" s="76">
        <f t="shared" ref="B131:O131" si="30">+AVERAGE(B125,B127,B128,B129)</f>
        <v>1819.5</v>
      </c>
      <c r="C131" s="77">
        <f t="shared" si="30"/>
        <v>83.792000000000002</v>
      </c>
      <c r="D131" s="77">
        <f t="shared" si="30"/>
        <v>95.275000000000006</v>
      </c>
      <c r="E131" s="77">
        <f t="shared" si="30"/>
        <v>27.230918913607759</v>
      </c>
      <c r="F131" s="77">
        <f t="shared" si="30"/>
        <v>21.725196153396205</v>
      </c>
      <c r="G131" s="78">
        <f t="shared" si="30"/>
        <v>73.106039924749538</v>
      </c>
      <c r="H131" s="77">
        <f t="shared" si="30"/>
        <v>42.25</v>
      </c>
      <c r="I131" s="77">
        <f t="shared" si="30"/>
        <v>0</v>
      </c>
      <c r="J131" s="77">
        <f t="shared" si="30"/>
        <v>0</v>
      </c>
      <c r="K131" s="77">
        <f t="shared" si="30"/>
        <v>1861.75</v>
      </c>
      <c r="L131" s="77">
        <f t="shared" si="30"/>
        <v>83.792000000000002</v>
      </c>
      <c r="M131" s="85">
        <f t="shared" si="30"/>
        <v>28.086052840356448</v>
      </c>
      <c r="N131" s="77">
        <f t="shared" si="30"/>
        <v>127241.17750000001</v>
      </c>
      <c r="O131" s="78">
        <f t="shared" si="30"/>
        <v>71.589755231033266</v>
      </c>
    </row>
    <row r="133" spans="1: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1:15" ht="18.75">
      <c r="A134" s="366">
        <v>2017</v>
      </c>
    </row>
    <row r="135" spans="1:15" ht="15.75" thickBot="1"/>
    <row r="136" spans="1:15" ht="15.75" thickBot="1">
      <c r="B136" s="640" t="s">
        <v>31</v>
      </c>
      <c r="C136" s="641"/>
      <c r="D136" s="641"/>
      <c r="E136" s="641"/>
      <c r="F136" s="641"/>
      <c r="G136" s="642"/>
      <c r="H136" s="640" t="s">
        <v>8</v>
      </c>
      <c r="I136" s="641"/>
      <c r="J136" s="642"/>
      <c r="K136" s="640" t="s">
        <v>9</v>
      </c>
      <c r="L136" s="641"/>
      <c r="M136" s="641"/>
      <c r="N136" s="641"/>
      <c r="O136" s="642"/>
    </row>
    <row r="137" spans="1:15" ht="26.25" thickBot="1">
      <c r="A137" s="48" t="s">
        <v>69</v>
      </c>
      <c r="B137" s="49" t="s">
        <v>33</v>
      </c>
      <c r="C137" s="50" t="s">
        <v>34</v>
      </c>
      <c r="D137" s="50" t="s">
        <v>35</v>
      </c>
      <c r="E137" s="50" t="s">
        <v>36</v>
      </c>
      <c r="F137" s="50" t="s">
        <v>37</v>
      </c>
      <c r="G137" s="51" t="s">
        <v>38</v>
      </c>
      <c r="H137" s="107" t="s">
        <v>33</v>
      </c>
      <c r="I137" s="108" t="s">
        <v>39</v>
      </c>
      <c r="J137" s="109" t="s">
        <v>38</v>
      </c>
      <c r="K137" s="55" t="s">
        <v>40</v>
      </c>
      <c r="L137" s="56" t="s">
        <v>34</v>
      </c>
      <c r="M137" s="56" t="s">
        <v>36</v>
      </c>
      <c r="N137" s="56" t="s">
        <v>15</v>
      </c>
      <c r="O137" s="57" t="s">
        <v>38</v>
      </c>
    </row>
    <row r="138" spans="1:15">
      <c r="A138" s="58" t="s">
        <v>126</v>
      </c>
      <c r="B138" s="59">
        <v>1423</v>
      </c>
      <c r="C138" s="60">
        <v>35.128</v>
      </c>
      <c r="D138" s="60">
        <v>35.128</v>
      </c>
      <c r="E138" s="65">
        <f>+B138/C138</f>
        <v>40.50899567296743</v>
      </c>
      <c r="F138" s="65">
        <f>+B138/D138</f>
        <v>40.50899567296743</v>
      </c>
      <c r="G138" s="61">
        <v>26.094125087842588</v>
      </c>
      <c r="H138" s="59">
        <v>13</v>
      </c>
      <c r="I138" s="60">
        <v>0</v>
      </c>
      <c r="J138" s="62">
        <v>0</v>
      </c>
      <c r="K138" s="59">
        <f t="shared" ref="K138:L141" si="31">+B138+H138</f>
        <v>1436</v>
      </c>
      <c r="L138" s="60">
        <f t="shared" si="31"/>
        <v>35.128</v>
      </c>
      <c r="M138" s="79">
        <f>+K138/L138</f>
        <v>40.879070826690956</v>
      </c>
      <c r="N138" s="60">
        <v>37131.94</v>
      </c>
      <c r="O138" s="61">
        <f>+N138/K138</f>
        <v>25.857896935933148</v>
      </c>
    </row>
    <row r="139" spans="1:15">
      <c r="A139" s="378" t="s">
        <v>127</v>
      </c>
      <c r="B139" s="371" t="s">
        <v>262</v>
      </c>
      <c r="C139" s="372">
        <v>39.524999999999999</v>
      </c>
      <c r="D139" s="372">
        <v>44.5</v>
      </c>
      <c r="E139" s="372" t="e">
        <f>+B139/C139</f>
        <v>#VALUE!</v>
      </c>
      <c r="F139" s="372" t="e">
        <f>+B139/D139</f>
        <v>#VALUE!</v>
      </c>
      <c r="G139" s="373" t="s">
        <v>262</v>
      </c>
      <c r="H139" s="371" t="s">
        <v>262</v>
      </c>
      <c r="I139" s="372">
        <v>4.3769999999999998</v>
      </c>
      <c r="J139" s="379" t="s">
        <v>262</v>
      </c>
      <c r="K139" s="371" t="e">
        <f t="shared" si="31"/>
        <v>#VALUE!</v>
      </c>
      <c r="L139" s="372">
        <f t="shared" si="31"/>
        <v>43.902000000000001</v>
      </c>
      <c r="M139" s="380" t="e">
        <f>+K139/L139</f>
        <v>#VALUE!</v>
      </c>
      <c r="N139" s="372">
        <v>76040.390200846014</v>
      </c>
      <c r="O139" s="373" t="e">
        <f>+N139/K139</f>
        <v>#VALUE!</v>
      </c>
    </row>
    <row r="140" spans="1:15">
      <c r="A140" s="378" t="s">
        <v>128</v>
      </c>
      <c r="B140" s="371">
        <v>0</v>
      </c>
      <c r="C140" s="372">
        <v>0</v>
      </c>
      <c r="D140" s="372">
        <v>0</v>
      </c>
      <c r="E140" s="372" t="e">
        <f>+B140/C140</f>
        <v>#DIV/0!</v>
      </c>
      <c r="F140" s="372" t="e">
        <f>+B140/D140</f>
        <v>#DIV/0!</v>
      </c>
      <c r="G140" s="373" t="e">
        <v>#DIV/0!</v>
      </c>
      <c r="H140" s="371">
        <v>0</v>
      </c>
      <c r="I140" s="372">
        <v>0</v>
      </c>
      <c r="J140" s="379" t="e">
        <v>#DIV/0!</v>
      </c>
      <c r="K140" s="371">
        <f t="shared" si="31"/>
        <v>0</v>
      </c>
      <c r="L140" s="372">
        <f t="shared" si="31"/>
        <v>0</v>
      </c>
      <c r="M140" s="380" t="e">
        <f>+K140/L140</f>
        <v>#DIV/0!</v>
      </c>
      <c r="N140" s="372">
        <v>0</v>
      </c>
      <c r="O140" s="373" t="e">
        <f>+N140/K140</f>
        <v>#DIV/0!</v>
      </c>
    </row>
    <row r="141" spans="1:15" ht="15.75" thickBot="1">
      <c r="A141" s="381" t="s">
        <v>129</v>
      </c>
      <c r="B141" s="374">
        <v>0</v>
      </c>
      <c r="C141" s="375">
        <v>0</v>
      </c>
      <c r="D141" s="375">
        <v>0</v>
      </c>
      <c r="E141" s="375" t="e">
        <f>+B141/C141</f>
        <v>#DIV/0!</v>
      </c>
      <c r="F141" s="375" t="e">
        <f>+B141/D141</f>
        <v>#DIV/0!</v>
      </c>
      <c r="G141" s="376" t="e">
        <v>#DIV/0!</v>
      </c>
      <c r="H141" s="374">
        <v>0</v>
      </c>
      <c r="I141" s="375">
        <v>0</v>
      </c>
      <c r="J141" s="382" t="e">
        <v>#DIV/0!</v>
      </c>
      <c r="K141" s="374">
        <f t="shared" si="31"/>
        <v>0</v>
      </c>
      <c r="L141" s="375">
        <f t="shared" si="31"/>
        <v>0</v>
      </c>
      <c r="M141" s="383" t="e">
        <f>+K141/L141</f>
        <v>#DIV/0!</v>
      </c>
      <c r="N141" s="375">
        <v>0</v>
      </c>
      <c r="O141" s="376" t="e">
        <f>+N141/K141</f>
        <v>#DIV/0!</v>
      </c>
    </row>
    <row r="142" spans="1:15" ht="15.75" thickBot="1"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</row>
    <row r="143" spans="1:15" ht="15.75" thickBot="1">
      <c r="A143" s="75" t="s">
        <v>51</v>
      </c>
      <c r="B143" s="76">
        <f>AVERAGE(B138)</f>
        <v>1423</v>
      </c>
      <c r="C143" s="77">
        <f>AVERAGE(C138)</f>
        <v>35.128</v>
      </c>
      <c r="D143" s="77">
        <f t="shared" ref="D143:O143" si="32">AVERAGE(D138)</f>
        <v>35.128</v>
      </c>
      <c r="E143" s="77">
        <f t="shared" si="32"/>
        <v>40.50899567296743</v>
      </c>
      <c r="F143" s="77">
        <f t="shared" si="32"/>
        <v>40.50899567296743</v>
      </c>
      <c r="G143" s="78">
        <f t="shared" si="32"/>
        <v>26.094125087842588</v>
      </c>
      <c r="H143" s="77">
        <f t="shared" si="32"/>
        <v>13</v>
      </c>
      <c r="I143" s="77">
        <f t="shared" si="32"/>
        <v>0</v>
      </c>
      <c r="J143" s="77">
        <f t="shared" si="32"/>
        <v>0</v>
      </c>
      <c r="K143" s="77">
        <f t="shared" si="32"/>
        <v>1436</v>
      </c>
      <c r="L143" s="77">
        <f t="shared" si="32"/>
        <v>35.128</v>
      </c>
      <c r="M143" s="85">
        <f t="shared" si="32"/>
        <v>40.879070826690956</v>
      </c>
      <c r="N143" s="77">
        <f t="shared" si="32"/>
        <v>37131.94</v>
      </c>
      <c r="O143" s="78">
        <f t="shared" si="32"/>
        <v>25.857896935933148</v>
      </c>
    </row>
  </sheetData>
  <mergeCells count="48">
    <mergeCell ref="B77:G77"/>
    <mergeCell ref="H77:J77"/>
    <mergeCell ref="K77:O77"/>
    <mergeCell ref="B67:G67"/>
    <mergeCell ref="H67:J67"/>
    <mergeCell ref="K67:O67"/>
    <mergeCell ref="P2:S2"/>
    <mergeCell ref="B11:G11"/>
    <mergeCell ref="H11:J11"/>
    <mergeCell ref="K11:O11"/>
    <mergeCell ref="P11:S11"/>
    <mergeCell ref="B2:G2"/>
    <mergeCell ref="H2:J2"/>
    <mergeCell ref="K2:O2"/>
    <mergeCell ref="P21:S21"/>
    <mergeCell ref="B30:G30"/>
    <mergeCell ref="H30:J30"/>
    <mergeCell ref="K30:O30"/>
    <mergeCell ref="B58:G58"/>
    <mergeCell ref="H58:J58"/>
    <mergeCell ref="K58:O58"/>
    <mergeCell ref="B39:G39"/>
    <mergeCell ref="H39:J39"/>
    <mergeCell ref="K39:O39"/>
    <mergeCell ref="B49:G49"/>
    <mergeCell ref="H49:J49"/>
    <mergeCell ref="K49:O49"/>
    <mergeCell ref="B21:G21"/>
    <mergeCell ref="H21:J21"/>
    <mergeCell ref="K21:O21"/>
    <mergeCell ref="B95:G95"/>
    <mergeCell ref="H95:J95"/>
    <mergeCell ref="K95:O95"/>
    <mergeCell ref="B86:G86"/>
    <mergeCell ref="H86:J86"/>
    <mergeCell ref="K86:O86"/>
    <mergeCell ref="B114:G114"/>
    <mergeCell ref="H114:J114"/>
    <mergeCell ref="K114:O114"/>
    <mergeCell ref="B105:G105"/>
    <mergeCell ref="H105:J105"/>
    <mergeCell ref="K105:O105"/>
    <mergeCell ref="B136:G136"/>
    <mergeCell ref="H136:J136"/>
    <mergeCell ref="K136:O136"/>
    <mergeCell ref="B123:G123"/>
    <mergeCell ref="H123:J123"/>
    <mergeCell ref="K123:O123"/>
  </mergeCells>
  <pageMargins left="0.7" right="0.7" top="0.75" bottom="0.75" header="0.3" footer="0.3"/>
  <pageSetup paperSize="9" orientation="portrait" r:id="rId1"/>
  <ignoredErrors>
    <ignoredError sqref="E141:F141 M139:M141 O139:O141 E139:F139 E140:F140" evalErro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showGridLines="0" topLeftCell="A100" workbookViewId="0">
      <selection activeCell="D113" sqref="D113"/>
    </sheetView>
  </sheetViews>
  <sheetFormatPr baseColWidth="10" defaultRowHeight="15"/>
  <cols>
    <col min="1" max="1" width="14.42578125" customWidth="1"/>
    <col min="2" max="15" width="10.5703125" customWidth="1"/>
  </cols>
  <sheetData>
    <row r="1" spans="1:16" ht="15.75" thickBot="1"/>
    <row r="2" spans="1:16" ht="15.75" thickBot="1">
      <c r="A2" s="8"/>
      <c r="B2" s="640" t="s">
        <v>31</v>
      </c>
      <c r="C2" s="641"/>
      <c r="D2" s="641"/>
      <c r="E2" s="641"/>
      <c r="F2" s="641"/>
      <c r="G2" s="642"/>
      <c r="H2" s="640" t="s">
        <v>8</v>
      </c>
      <c r="I2" s="641"/>
      <c r="J2" s="642"/>
      <c r="K2" s="640" t="s">
        <v>9</v>
      </c>
      <c r="L2" s="641"/>
      <c r="M2" s="641"/>
      <c r="N2" s="641"/>
      <c r="O2" s="642"/>
    </row>
    <row r="3" spans="1:16" ht="26.25" thickBot="1">
      <c r="A3" s="48" t="s">
        <v>32</v>
      </c>
      <c r="B3" s="49" t="s">
        <v>33</v>
      </c>
      <c r="C3" s="50" t="s">
        <v>34</v>
      </c>
      <c r="D3" s="50" t="s">
        <v>35</v>
      </c>
      <c r="E3" s="50" t="s">
        <v>36</v>
      </c>
      <c r="F3" s="50" t="s">
        <v>37</v>
      </c>
      <c r="G3" s="51" t="s">
        <v>38</v>
      </c>
      <c r="H3" s="52" t="s">
        <v>33</v>
      </c>
      <c r="I3" s="53" t="s">
        <v>39</v>
      </c>
      <c r="J3" s="54" t="s">
        <v>38</v>
      </c>
      <c r="K3" s="55" t="s">
        <v>40</v>
      </c>
      <c r="L3" s="56" t="s">
        <v>34</v>
      </c>
      <c r="M3" s="56" t="s">
        <v>36</v>
      </c>
      <c r="N3" s="56" t="s">
        <v>15</v>
      </c>
      <c r="O3" s="57" t="s">
        <v>38</v>
      </c>
    </row>
    <row r="4" spans="1:16">
      <c r="A4" s="58" t="s">
        <v>41</v>
      </c>
      <c r="B4" s="59">
        <v>2240</v>
      </c>
      <c r="C4" s="60">
        <v>34.033000000000001</v>
      </c>
      <c r="D4" s="60">
        <v>51.043999999999997</v>
      </c>
      <c r="E4" s="60">
        <v>65.818470308230246</v>
      </c>
      <c r="F4" s="60">
        <v>43.883708173340651</v>
      </c>
      <c r="G4" s="61">
        <v>23.425232142857141</v>
      </c>
      <c r="H4" s="59">
        <v>72</v>
      </c>
      <c r="I4" s="60">
        <v>0</v>
      </c>
      <c r="J4" s="62">
        <v>0</v>
      </c>
      <c r="K4" s="59">
        <f t="shared" ref="K4:L7" si="0">B4+H4</f>
        <v>2312</v>
      </c>
      <c r="L4" s="60">
        <f t="shared" si="0"/>
        <v>34.033000000000001</v>
      </c>
      <c r="M4" s="60">
        <f>K4/L4</f>
        <v>67.934063996709071</v>
      </c>
      <c r="N4" s="60">
        <v>54380.55448275862</v>
      </c>
      <c r="O4" s="61">
        <f>N4/K4</f>
        <v>23.521001073857533</v>
      </c>
    </row>
    <row r="5" spans="1:16">
      <c r="A5" s="63" t="s">
        <v>42</v>
      </c>
      <c r="B5" s="64">
        <v>2051</v>
      </c>
      <c r="C5" s="65">
        <v>19.835000000000001</v>
      </c>
      <c r="D5" s="65">
        <v>26.187000000000001</v>
      </c>
      <c r="E5" s="65">
        <v>103.40307537181749</v>
      </c>
      <c r="F5" s="65">
        <v>78.321304464047046</v>
      </c>
      <c r="G5" s="66">
        <v>16.415621647976593</v>
      </c>
      <c r="H5" s="64">
        <v>68</v>
      </c>
      <c r="I5" s="65">
        <v>0</v>
      </c>
      <c r="J5" s="67">
        <v>0</v>
      </c>
      <c r="K5" s="64">
        <f t="shared" si="0"/>
        <v>2119</v>
      </c>
      <c r="L5" s="65">
        <f t="shared" si="0"/>
        <v>19.835000000000001</v>
      </c>
      <c r="M5" s="65">
        <f>K5/L5</f>
        <v>106.83135870935214</v>
      </c>
      <c r="N5" s="65">
        <v>35576.474482758618</v>
      </c>
      <c r="O5" s="66">
        <f>N5/K5</f>
        <v>16.789275357601991</v>
      </c>
    </row>
    <row r="6" spans="1:16">
      <c r="A6" s="63" t="s">
        <v>43</v>
      </c>
      <c r="B6" s="64">
        <v>1882</v>
      </c>
      <c r="C6" s="65">
        <v>17.741</v>
      </c>
      <c r="D6" s="65">
        <v>24.443000000000001</v>
      </c>
      <c r="E6" s="65">
        <v>106.08195704864438</v>
      </c>
      <c r="F6" s="65">
        <v>76.995458822566789</v>
      </c>
      <c r="G6" s="66">
        <v>17.212098831030819</v>
      </c>
      <c r="H6" s="64">
        <v>106</v>
      </c>
      <c r="I6" s="65">
        <v>0</v>
      </c>
      <c r="J6" s="67">
        <v>0</v>
      </c>
      <c r="K6" s="64">
        <f t="shared" si="0"/>
        <v>1988</v>
      </c>
      <c r="L6" s="65">
        <f t="shared" si="0"/>
        <v>17.741</v>
      </c>
      <c r="M6" s="65">
        <f>K6/L6</f>
        <v>112.05681754128854</v>
      </c>
      <c r="N6" s="65">
        <v>34301.204482758621</v>
      </c>
      <c r="O6" s="66">
        <f>N6/K6</f>
        <v>17.254127003399709</v>
      </c>
    </row>
    <row r="7" spans="1:16" ht="15.75" thickBot="1">
      <c r="A7" s="68" t="s">
        <v>44</v>
      </c>
      <c r="B7" s="69">
        <v>2276</v>
      </c>
      <c r="C7" s="70">
        <v>14.227</v>
      </c>
      <c r="D7" s="70">
        <v>17.788</v>
      </c>
      <c r="E7" s="70">
        <v>159.97750755605537</v>
      </c>
      <c r="F7" s="70">
        <v>127.95142792894086</v>
      </c>
      <c r="G7" s="71">
        <v>10.443137082601055</v>
      </c>
      <c r="H7" s="69">
        <v>163</v>
      </c>
      <c r="I7" s="70">
        <v>0</v>
      </c>
      <c r="J7" s="72">
        <v>0</v>
      </c>
      <c r="K7" s="69">
        <f t="shared" si="0"/>
        <v>2439</v>
      </c>
      <c r="L7" s="70">
        <f t="shared" si="0"/>
        <v>14.227</v>
      </c>
      <c r="M7" s="70">
        <f>K7/L7</f>
        <v>171.43459619034229</v>
      </c>
      <c r="N7" s="70">
        <v>25676.614482758621</v>
      </c>
      <c r="O7" s="71">
        <f>N7/K7</f>
        <v>10.527517213103165</v>
      </c>
    </row>
    <row r="8" spans="1:16" ht="15.75" thickBot="1">
      <c r="A8" s="73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</row>
    <row r="9" spans="1:16" ht="15.75" thickBot="1">
      <c r="A9" s="75" t="s">
        <v>45</v>
      </c>
      <c r="B9" s="76">
        <f>AVERAGE(B4:B7)</f>
        <v>2112.25</v>
      </c>
      <c r="C9" s="77">
        <f t="shared" ref="C9:K9" si="1">AVERAGE(C4:C7)</f>
        <v>21.459000000000003</v>
      </c>
      <c r="D9" s="77">
        <f t="shared" si="1"/>
        <v>29.865499999999997</v>
      </c>
      <c r="E9" s="77">
        <f t="shared" si="1"/>
        <v>108.82025257118687</v>
      </c>
      <c r="F9" s="77">
        <f>+B9/D9</f>
        <v>70.725418961678201</v>
      </c>
      <c r="G9" s="78">
        <f t="shared" si="1"/>
        <v>16.874022426116401</v>
      </c>
      <c r="H9" s="77">
        <f t="shared" si="1"/>
        <v>102.25</v>
      </c>
      <c r="I9" s="77">
        <f t="shared" si="1"/>
        <v>0</v>
      </c>
      <c r="J9" s="77">
        <f t="shared" si="1"/>
        <v>0</v>
      </c>
      <c r="K9" s="77">
        <f t="shared" si="1"/>
        <v>2214.5</v>
      </c>
      <c r="L9" s="77">
        <f>AVERAGE(L4:L7)</f>
        <v>21.459000000000003</v>
      </c>
      <c r="M9" s="77">
        <f>K9/L9</f>
        <v>103.19679388601517</v>
      </c>
      <c r="N9" s="77">
        <f>AVERAGE(N4:N7)</f>
        <v>37483.711982758621</v>
      </c>
      <c r="O9" s="78">
        <f>N9/K9</f>
        <v>16.92648994479956</v>
      </c>
    </row>
    <row r="10" spans="1:16" ht="15.75" thickBo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6" ht="15.75" thickBot="1">
      <c r="A11" s="8"/>
      <c r="B11" s="640" t="s">
        <v>31</v>
      </c>
      <c r="C11" s="641"/>
      <c r="D11" s="641"/>
      <c r="E11" s="641"/>
      <c r="F11" s="641"/>
      <c r="G11" s="642"/>
      <c r="H11" s="640" t="s">
        <v>8</v>
      </c>
      <c r="I11" s="641"/>
      <c r="J11" s="642"/>
      <c r="K11" s="640" t="s">
        <v>9</v>
      </c>
      <c r="L11" s="641"/>
      <c r="M11" s="641"/>
      <c r="N11" s="641"/>
      <c r="O11" s="642"/>
    </row>
    <row r="12" spans="1:16" ht="26.25" thickBot="1">
      <c r="A12" s="48" t="s">
        <v>46</v>
      </c>
      <c r="B12" s="49" t="s">
        <v>33</v>
      </c>
      <c r="C12" s="50" t="s">
        <v>34</v>
      </c>
      <c r="D12" s="50" t="s">
        <v>35</v>
      </c>
      <c r="E12" s="50" t="s">
        <v>36</v>
      </c>
      <c r="F12" s="50" t="s">
        <v>37</v>
      </c>
      <c r="G12" s="51" t="s">
        <v>38</v>
      </c>
      <c r="H12" s="52" t="s">
        <v>33</v>
      </c>
      <c r="I12" s="53" t="s">
        <v>39</v>
      </c>
      <c r="J12" s="54" t="s">
        <v>38</v>
      </c>
      <c r="K12" s="55" t="s">
        <v>40</v>
      </c>
      <c r="L12" s="56" t="s">
        <v>34</v>
      </c>
      <c r="M12" s="56" t="s">
        <v>36</v>
      </c>
      <c r="N12" s="56" t="s">
        <v>15</v>
      </c>
      <c r="O12" s="57" t="s">
        <v>38</v>
      </c>
    </row>
    <row r="13" spans="1:16">
      <c r="A13" s="58" t="s">
        <v>47</v>
      </c>
      <c r="B13" s="59">
        <v>2359</v>
      </c>
      <c r="C13" s="60">
        <v>32.256999999999998</v>
      </c>
      <c r="D13" s="60">
        <v>39.799999999999997</v>
      </c>
      <c r="E13" s="60">
        <v>73.131413336640108</v>
      </c>
      <c r="F13" s="60">
        <v>59.2713567839196</v>
      </c>
      <c r="G13" s="61">
        <v>22.020818143281051</v>
      </c>
      <c r="H13" s="59">
        <v>168</v>
      </c>
      <c r="I13" s="60">
        <v>0</v>
      </c>
      <c r="J13" s="62">
        <v>0</v>
      </c>
      <c r="K13" s="59">
        <f t="shared" ref="K13:L16" si="2">B13+H13</f>
        <v>2527</v>
      </c>
      <c r="L13" s="60">
        <f t="shared" si="2"/>
        <v>32.256999999999998</v>
      </c>
      <c r="M13" s="79">
        <f>K13/L13</f>
        <v>78.33958520631181</v>
      </c>
      <c r="N13" s="60">
        <v>51947.11</v>
      </c>
      <c r="O13" s="61">
        <f>N13/K13</f>
        <v>20.556830233478433</v>
      </c>
    </row>
    <row r="14" spans="1:16">
      <c r="A14" s="63" t="s">
        <v>48</v>
      </c>
      <c r="B14" s="64">
        <v>2118</v>
      </c>
      <c r="C14" s="65">
        <v>30.507999999999999</v>
      </c>
      <c r="D14" s="65">
        <v>38.134</v>
      </c>
      <c r="E14" s="65">
        <v>69.424413268650852</v>
      </c>
      <c r="F14" s="65">
        <v>55.540987045681021</v>
      </c>
      <c r="G14" s="66">
        <v>22.956742209631727</v>
      </c>
      <c r="H14" s="64">
        <v>123</v>
      </c>
      <c r="I14" s="65">
        <v>0</v>
      </c>
      <c r="J14" s="67">
        <v>0</v>
      </c>
      <c r="K14" s="64">
        <f t="shared" si="2"/>
        <v>2241</v>
      </c>
      <c r="L14" s="65">
        <f t="shared" si="2"/>
        <v>30.507999999999999</v>
      </c>
      <c r="M14" s="80">
        <f>K14/L14</f>
        <v>73.456142651107911</v>
      </c>
      <c r="N14" s="65">
        <v>48622.38</v>
      </c>
      <c r="O14" s="66">
        <f>N14/K14</f>
        <v>21.69673360107095</v>
      </c>
    </row>
    <row r="15" spans="1:16">
      <c r="A15" s="63" t="s">
        <v>49</v>
      </c>
      <c r="B15" s="64">
        <v>2149</v>
      </c>
      <c r="C15" s="65">
        <v>23.683</v>
      </c>
      <c r="D15" s="65">
        <v>29.605</v>
      </c>
      <c r="E15" s="65">
        <v>90.740193387662032</v>
      </c>
      <c r="F15" s="65">
        <v>72.589089680797159</v>
      </c>
      <c r="G15" s="66">
        <v>19.653932061423919</v>
      </c>
      <c r="H15" s="64">
        <v>112</v>
      </c>
      <c r="I15" s="65">
        <v>0</v>
      </c>
      <c r="J15" s="67">
        <v>0</v>
      </c>
      <c r="K15" s="81">
        <f t="shared" si="2"/>
        <v>2261</v>
      </c>
      <c r="L15" s="82">
        <f t="shared" si="2"/>
        <v>23.683</v>
      </c>
      <c r="M15" s="83">
        <f>K15/L15</f>
        <v>95.469323987670478</v>
      </c>
      <c r="N15" s="82">
        <v>42236.3</v>
      </c>
      <c r="O15" s="84">
        <f>N15/K15</f>
        <v>18.680362671384344</v>
      </c>
    </row>
    <row r="16" spans="1:16" ht="15.75" thickBot="1">
      <c r="A16" s="68" t="s">
        <v>50</v>
      </c>
      <c r="B16" s="91">
        <v>553</v>
      </c>
      <c r="C16" s="92">
        <v>0</v>
      </c>
      <c r="D16" s="92">
        <v>0</v>
      </c>
      <c r="E16" s="92">
        <v>0</v>
      </c>
      <c r="F16" s="92">
        <v>0</v>
      </c>
      <c r="G16" s="93">
        <v>0</v>
      </c>
      <c r="H16" s="91">
        <v>17</v>
      </c>
      <c r="I16" s="92">
        <v>0</v>
      </c>
      <c r="J16" s="94">
        <v>0</v>
      </c>
      <c r="K16" s="95">
        <f t="shared" si="2"/>
        <v>570</v>
      </c>
      <c r="L16" s="96">
        <f t="shared" si="2"/>
        <v>0</v>
      </c>
      <c r="M16" s="97">
        <v>0</v>
      </c>
      <c r="N16" s="96">
        <v>0</v>
      </c>
      <c r="O16" s="98">
        <f>N16/K16</f>
        <v>0</v>
      </c>
      <c r="P16" t="s">
        <v>59</v>
      </c>
    </row>
    <row r="17" spans="1:15" ht="15.75" thickBot="1">
      <c r="A17" s="73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</row>
    <row r="18" spans="1:15" ht="15.75" thickBot="1">
      <c r="A18" s="75" t="s">
        <v>51</v>
      </c>
      <c r="B18" s="76">
        <f>AVERAGE(B13:B15)</f>
        <v>2208.6666666666665</v>
      </c>
      <c r="C18" s="77">
        <f t="shared" ref="C18:L18" si="3">AVERAGE(C13:C15)</f>
        <v>28.816000000000003</v>
      </c>
      <c r="D18" s="77">
        <f t="shared" si="3"/>
        <v>35.846333333333334</v>
      </c>
      <c r="E18" s="77">
        <f t="shared" si="3"/>
        <v>77.765339997650997</v>
      </c>
      <c r="F18" s="77">
        <f>+B18/D18</f>
        <v>61.61485600572815</v>
      </c>
      <c r="G18" s="78">
        <f t="shared" si="3"/>
        <v>21.543830804778896</v>
      </c>
      <c r="H18" s="77">
        <f t="shared" si="3"/>
        <v>134.33333333333334</v>
      </c>
      <c r="I18" s="77">
        <f t="shared" si="3"/>
        <v>0</v>
      </c>
      <c r="J18" s="77">
        <f t="shared" si="3"/>
        <v>0</v>
      </c>
      <c r="K18" s="77">
        <f t="shared" si="3"/>
        <v>2343</v>
      </c>
      <c r="L18" s="77">
        <f t="shared" si="3"/>
        <v>28.816000000000003</v>
      </c>
      <c r="M18" s="85">
        <f>K18/L18</f>
        <v>81.308995002776228</v>
      </c>
      <c r="N18" s="77">
        <f>AVERAGE(N13:N15)</f>
        <v>47601.929999999993</v>
      </c>
      <c r="O18" s="78">
        <f>N18/K18</f>
        <v>20.316658130601791</v>
      </c>
    </row>
    <row r="19" spans="1:15" ht="15.75" thickBo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15.75" thickBot="1">
      <c r="A20" s="8"/>
      <c r="B20" s="640" t="s">
        <v>31</v>
      </c>
      <c r="C20" s="641"/>
      <c r="D20" s="641"/>
      <c r="E20" s="641"/>
      <c r="F20" s="641"/>
      <c r="G20" s="642"/>
      <c r="H20" s="640" t="s">
        <v>8</v>
      </c>
      <c r="I20" s="641"/>
      <c r="J20" s="642"/>
      <c r="K20" s="640" t="s">
        <v>9</v>
      </c>
      <c r="L20" s="641"/>
      <c r="M20" s="641"/>
      <c r="N20" s="641"/>
      <c r="O20" s="642"/>
    </row>
    <row r="21" spans="1:15" ht="26.25" thickBot="1">
      <c r="A21" s="48" t="s">
        <v>52</v>
      </c>
      <c r="B21" s="49" t="s">
        <v>33</v>
      </c>
      <c r="C21" s="50" t="s">
        <v>34</v>
      </c>
      <c r="D21" s="50" t="s">
        <v>35</v>
      </c>
      <c r="E21" s="50" t="s">
        <v>36</v>
      </c>
      <c r="F21" s="50" t="s">
        <v>37</v>
      </c>
      <c r="G21" s="51" t="s">
        <v>38</v>
      </c>
      <c r="H21" s="52" t="s">
        <v>33</v>
      </c>
      <c r="I21" s="53" t="s">
        <v>39</v>
      </c>
      <c r="J21" s="54" t="s">
        <v>38</v>
      </c>
      <c r="K21" s="55" t="s">
        <v>40</v>
      </c>
      <c r="L21" s="56" t="s">
        <v>34</v>
      </c>
      <c r="M21" s="56" t="s">
        <v>36</v>
      </c>
      <c r="N21" s="56" t="s">
        <v>15</v>
      </c>
      <c r="O21" s="57" t="s">
        <v>38</v>
      </c>
    </row>
    <row r="22" spans="1:15">
      <c r="A22" s="86" t="s">
        <v>53</v>
      </c>
      <c r="B22" s="59">
        <v>1868</v>
      </c>
      <c r="C22" s="60">
        <v>9.5</v>
      </c>
      <c r="D22" s="60">
        <v>11.9</v>
      </c>
      <c r="E22" s="60">
        <v>196.63157894736841</v>
      </c>
      <c r="F22" s="60">
        <v>156.97478991596637</v>
      </c>
      <c r="G22" s="61">
        <v>8.1038811563169162</v>
      </c>
      <c r="H22" s="59">
        <v>134</v>
      </c>
      <c r="I22" s="60">
        <v>0</v>
      </c>
      <c r="J22" s="62">
        <v>0</v>
      </c>
      <c r="K22" s="59">
        <f t="shared" ref="K22:L24" si="4">B22+H22</f>
        <v>2002</v>
      </c>
      <c r="L22" s="60">
        <f t="shared" si="4"/>
        <v>9.5</v>
      </c>
      <c r="M22" s="79">
        <f>K22/L22</f>
        <v>210.73684210526315</v>
      </c>
      <c r="N22" s="60">
        <v>15138.05</v>
      </c>
      <c r="O22" s="61">
        <f>N22/K22</f>
        <v>7.5614635364635365</v>
      </c>
    </row>
    <row r="23" spans="1:15">
      <c r="A23" s="87" t="s">
        <v>54</v>
      </c>
      <c r="B23" s="64">
        <v>1978</v>
      </c>
      <c r="C23" s="65">
        <v>30.315999999999999</v>
      </c>
      <c r="D23" s="65">
        <v>45.2</v>
      </c>
      <c r="E23" s="65">
        <v>65.246074680036941</v>
      </c>
      <c r="F23" s="65">
        <v>43.76106194690265</v>
      </c>
      <c r="G23" s="66">
        <v>31.700096056622851</v>
      </c>
      <c r="H23" s="64">
        <v>96</v>
      </c>
      <c r="I23" s="65">
        <v>0</v>
      </c>
      <c r="J23" s="67">
        <v>0</v>
      </c>
      <c r="K23" s="81">
        <f t="shared" si="4"/>
        <v>2074</v>
      </c>
      <c r="L23" s="82">
        <f t="shared" si="4"/>
        <v>30.315999999999999</v>
      </c>
      <c r="M23" s="83">
        <f>K23/L23</f>
        <v>68.412719356115588</v>
      </c>
      <c r="N23" s="82">
        <v>62702.79</v>
      </c>
      <c r="O23" s="84">
        <f>N23/K23</f>
        <v>30.232782063645132</v>
      </c>
    </row>
    <row r="24" spans="1:15">
      <c r="A24" s="87" t="s">
        <v>55</v>
      </c>
      <c r="B24" s="64">
        <v>1874</v>
      </c>
      <c r="C24" s="65">
        <v>27.3</v>
      </c>
      <c r="D24" s="65">
        <v>35.700000000000003</v>
      </c>
      <c r="E24" s="65">
        <v>68.644688644688642</v>
      </c>
      <c r="F24" s="65">
        <v>52.49299719887955</v>
      </c>
      <c r="G24" s="66">
        <v>23.841723585912487</v>
      </c>
      <c r="H24" s="64">
        <v>71</v>
      </c>
      <c r="I24" s="65">
        <v>0</v>
      </c>
      <c r="J24" s="67">
        <v>0</v>
      </c>
      <c r="K24" s="81">
        <f>B24+H24</f>
        <v>1945</v>
      </c>
      <c r="L24" s="82">
        <f t="shared" si="4"/>
        <v>27.3</v>
      </c>
      <c r="M24" s="83">
        <f>K24/L24</f>
        <v>71.245421245421241</v>
      </c>
      <c r="N24" s="82">
        <v>44679.39</v>
      </c>
      <c r="O24" s="84">
        <f>N24/K24</f>
        <v>22.971408740359898</v>
      </c>
    </row>
    <row r="25" spans="1:15">
      <c r="A25" s="87" t="s">
        <v>56</v>
      </c>
      <c r="B25" s="64">
        <v>1954</v>
      </c>
      <c r="C25" s="65">
        <v>18.079000000000001</v>
      </c>
      <c r="D25" s="65">
        <v>27.12</v>
      </c>
      <c r="E25" s="65">
        <v>108.08119918137065</v>
      </c>
      <c r="F25" s="65">
        <v>72.050147492625371</v>
      </c>
      <c r="G25" s="66">
        <v>16.341038894575231</v>
      </c>
      <c r="H25" s="64">
        <v>0</v>
      </c>
      <c r="I25" s="65">
        <v>0</v>
      </c>
      <c r="J25" s="67">
        <v>0</v>
      </c>
      <c r="K25" s="81">
        <f>B25+H25</f>
        <v>1954</v>
      </c>
      <c r="L25" s="82">
        <f>C25+I25</f>
        <v>18.079000000000001</v>
      </c>
      <c r="M25" s="83">
        <f>K25/L25</f>
        <v>108.08119918137065</v>
      </c>
      <c r="N25" s="82">
        <v>31930.39</v>
      </c>
      <c r="O25" s="84">
        <f>N25/K25</f>
        <v>16.341038894575231</v>
      </c>
    </row>
    <row r="26" spans="1:15" ht="15.75" thickBot="1">
      <c r="A26" s="88" t="s">
        <v>57</v>
      </c>
      <c r="B26" s="69">
        <v>1547</v>
      </c>
      <c r="C26" s="70">
        <v>13.317</v>
      </c>
      <c r="D26" s="70">
        <v>19.978000000000002</v>
      </c>
      <c r="E26" s="70">
        <v>116.16730494856199</v>
      </c>
      <c r="F26" s="70">
        <v>77.435178696566211</v>
      </c>
      <c r="G26" s="71">
        <v>14.853671622495153</v>
      </c>
      <c r="H26" s="69">
        <v>62</v>
      </c>
      <c r="I26" s="70">
        <v>0</v>
      </c>
      <c r="J26" s="72">
        <v>0</v>
      </c>
      <c r="K26" s="119">
        <f>B26+H26</f>
        <v>1609</v>
      </c>
      <c r="L26" s="120">
        <f>C26+I26</f>
        <v>13.317</v>
      </c>
      <c r="M26" s="136">
        <f>+K26/L26</f>
        <v>120.82300818502665</v>
      </c>
      <c r="N26" s="120">
        <v>22978.63</v>
      </c>
      <c r="O26" s="121">
        <f>N26/K26</f>
        <v>14.281311373523929</v>
      </c>
    </row>
    <row r="27" spans="1:15" ht="15.75" thickBot="1">
      <c r="A27" s="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90"/>
      <c r="N27" s="89"/>
      <c r="O27" s="89"/>
    </row>
    <row r="28" spans="1:15" ht="15.75" thickBot="1">
      <c r="A28" s="75" t="s">
        <v>58</v>
      </c>
      <c r="B28" s="76">
        <f>AVERAGE(B22:B26)</f>
        <v>1844.2</v>
      </c>
      <c r="C28" s="77">
        <f t="shared" ref="C28:L28" si="5">AVERAGE(C22:C26)</f>
        <v>19.702400000000001</v>
      </c>
      <c r="D28" s="77">
        <f t="shared" si="5"/>
        <v>27.979600000000005</v>
      </c>
      <c r="E28" s="77">
        <f t="shared" si="5"/>
        <v>110.95416928040534</v>
      </c>
      <c r="F28" s="77">
        <f t="shared" si="5"/>
        <v>80.542835050188032</v>
      </c>
      <c r="G28" s="78">
        <f t="shared" si="5"/>
        <v>18.968082263184531</v>
      </c>
      <c r="H28" s="77">
        <f t="shared" si="5"/>
        <v>72.599999999999994</v>
      </c>
      <c r="I28" s="77">
        <f t="shared" si="5"/>
        <v>0</v>
      </c>
      <c r="J28" s="77">
        <f t="shared" si="5"/>
        <v>0</v>
      </c>
      <c r="K28" s="77">
        <f t="shared" si="5"/>
        <v>1916.8</v>
      </c>
      <c r="L28" s="77">
        <f t="shared" si="5"/>
        <v>19.702400000000001</v>
      </c>
      <c r="M28" s="85">
        <f>K28/L28</f>
        <v>97.287640084456712</v>
      </c>
      <c r="N28" s="77">
        <f>AVERAGE(N22:N26)</f>
        <v>35485.85</v>
      </c>
      <c r="O28" s="78">
        <f>N28/K28</f>
        <v>18.513068656093488</v>
      </c>
    </row>
    <row r="29" spans="1:15" ht="15.75" thickBot="1"/>
    <row r="30" spans="1:15" ht="15.75" thickBot="1">
      <c r="A30" s="8"/>
      <c r="B30" s="640" t="s">
        <v>31</v>
      </c>
      <c r="C30" s="641"/>
      <c r="D30" s="641"/>
      <c r="E30" s="641"/>
      <c r="F30" s="641"/>
      <c r="G30" s="642"/>
      <c r="H30" s="640" t="s">
        <v>8</v>
      </c>
      <c r="I30" s="641"/>
      <c r="J30" s="642"/>
      <c r="K30" s="640" t="s">
        <v>9</v>
      </c>
      <c r="L30" s="641"/>
      <c r="M30" s="641"/>
      <c r="N30" s="641"/>
      <c r="O30" s="642"/>
    </row>
    <row r="31" spans="1:15" ht="26.25" thickBot="1">
      <c r="A31" s="48" t="s">
        <v>124</v>
      </c>
      <c r="B31" s="49" t="s">
        <v>33</v>
      </c>
      <c r="C31" s="50" t="s">
        <v>34</v>
      </c>
      <c r="D31" s="50" t="s">
        <v>35</v>
      </c>
      <c r="E31" s="50" t="s">
        <v>36</v>
      </c>
      <c r="F31" s="50" t="s">
        <v>37</v>
      </c>
      <c r="G31" s="51" t="s">
        <v>38</v>
      </c>
      <c r="H31" s="52" t="s">
        <v>33</v>
      </c>
      <c r="I31" s="53" t="s">
        <v>39</v>
      </c>
      <c r="J31" s="54" t="s">
        <v>38</v>
      </c>
      <c r="K31" s="55" t="s">
        <v>40</v>
      </c>
      <c r="L31" s="56" t="s">
        <v>34</v>
      </c>
      <c r="M31" s="56" t="s">
        <v>36</v>
      </c>
      <c r="N31" s="56" t="s">
        <v>15</v>
      </c>
      <c r="O31" s="57" t="s">
        <v>38</v>
      </c>
    </row>
    <row r="32" spans="1:15">
      <c r="A32" s="58" t="s">
        <v>143</v>
      </c>
      <c r="B32" s="59">
        <v>2229</v>
      </c>
      <c r="C32" s="60">
        <v>22.789000000000001</v>
      </c>
      <c r="D32" s="60">
        <v>34</v>
      </c>
      <c r="E32" s="60">
        <v>97.810347097283767</v>
      </c>
      <c r="F32" s="60">
        <v>65.558823529411768</v>
      </c>
      <c r="G32" s="61">
        <v>18.237263346792282</v>
      </c>
      <c r="H32" s="59">
        <v>115</v>
      </c>
      <c r="I32" s="60">
        <v>0</v>
      </c>
      <c r="J32" s="62">
        <v>0</v>
      </c>
      <c r="K32" s="59">
        <f t="shared" ref="K32:L35" si="6">B32+H32</f>
        <v>2344</v>
      </c>
      <c r="L32" s="60">
        <f t="shared" si="6"/>
        <v>22.789000000000001</v>
      </c>
      <c r="M32" s="79">
        <f>K32/L32</f>
        <v>102.85664136206064</v>
      </c>
      <c r="N32" s="60">
        <v>40650.86</v>
      </c>
      <c r="O32" s="61">
        <f>N32/K32</f>
        <v>17.342517064846415</v>
      </c>
    </row>
    <row r="33" spans="1:15">
      <c r="A33" s="63" t="s">
        <v>144</v>
      </c>
      <c r="B33" s="64">
        <v>1739</v>
      </c>
      <c r="C33" s="65">
        <v>6.69</v>
      </c>
      <c r="D33" s="65">
        <v>10.031000000000001</v>
      </c>
      <c r="E33" s="65">
        <v>259.94020926756349</v>
      </c>
      <c r="F33" s="65">
        <v>173.36257601435548</v>
      </c>
      <c r="G33" s="66">
        <v>8.0049856239217938</v>
      </c>
      <c r="H33" s="64">
        <v>99</v>
      </c>
      <c r="I33" s="65">
        <v>0</v>
      </c>
      <c r="J33" s="67">
        <v>0</v>
      </c>
      <c r="K33" s="81">
        <f t="shared" si="6"/>
        <v>1838</v>
      </c>
      <c r="L33" s="82">
        <f t="shared" si="6"/>
        <v>6.69</v>
      </c>
      <c r="M33" s="83">
        <f>K33/L33</f>
        <v>274.73841554559044</v>
      </c>
      <c r="N33" s="82">
        <v>13920.67</v>
      </c>
      <c r="O33" s="84">
        <f>N33/K33</f>
        <v>7.5738139281828074</v>
      </c>
    </row>
    <row r="34" spans="1:15">
      <c r="A34" s="63" t="s">
        <v>145</v>
      </c>
      <c r="B34" s="64">
        <v>1716</v>
      </c>
      <c r="C34" s="65">
        <v>14.157</v>
      </c>
      <c r="D34" s="65">
        <v>21.234000000000002</v>
      </c>
      <c r="E34" s="65">
        <v>121.21212121212122</v>
      </c>
      <c r="F34" s="65">
        <v>80.813789205990389</v>
      </c>
      <c r="G34" s="66">
        <v>17.783199300699302</v>
      </c>
      <c r="H34" s="64">
        <v>95</v>
      </c>
      <c r="I34" s="65">
        <v>0</v>
      </c>
      <c r="J34" s="67">
        <v>0</v>
      </c>
      <c r="K34" s="81">
        <f t="shared" si="6"/>
        <v>1811</v>
      </c>
      <c r="L34" s="82">
        <f t="shared" si="6"/>
        <v>14.157</v>
      </c>
      <c r="M34" s="83">
        <f>K34/L34</f>
        <v>127.92258246803701</v>
      </c>
      <c r="N34" s="82">
        <v>30515.97</v>
      </c>
      <c r="O34" s="84">
        <f>N34/K34</f>
        <v>16.850342352291552</v>
      </c>
    </row>
    <row r="35" spans="1:15" ht="15.75" thickBot="1">
      <c r="A35" s="68" t="s">
        <v>146</v>
      </c>
      <c r="B35" s="69">
        <v>1763</v>
      </c>
      <c r="C35" s="70">
        <v>23.693000000000001</v>
      </c>
      <c r="D35" s="70">
        <v>35.539000000000001</v>
      </c>
      <c r="E35" s="70">
        <v>74.410163339382933</v>
      </c>
      <c r="F35" s="70">
        <v>49.607473479839051</v>
      </c>
      <c r="G35" s="71">
        <v>26.370328984685194</v>
      </c>
      <c r="H35" s="69">
        <v>73</v>
      </c>
      <c r="I35" s="70">
        <v>0</v>
      </c>
      <c r="J35" s="72">
        <v>0</v>
      </c>
      <c r="K35" s="119">
        <f>B35+H35</f>
        <v>1836</v>
      </c>
      <c r="L35" s="120">
        <f t="shared" si="6"/>
        <v>23.693000000000001</v>
      </c>
      <c r="M35" s="136">
        <f>K35/L35</f>
        <v>77.491242139028401</v>
      </c>
      <c r="N35" s="120">
        <v>46490.89</v>
      </c>
      <c r="O35" s="121">
        <f>N35/K35</f>
        <v>25.32183551198257</v>
      </c>
    </row>
    <row r="36" spans="1:15" ht="15.75" thickBot="1">
      <c r="A36" s="73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</row>
    <row r="37" spans="1:15" ht="15.75" thickBot="1">
      <c r="A37" s="75" t="s">
        <v>51</v>
      </c>
      <c r="B37" s="76">
        <f>AVERAGE(B32:B35)</f>
        <v>1861.75</v>
      </c>
      <c r="C37" s="77">
        <f t="shared" ref="C37:O37" si="7">AVERAGE(C32:C35)</f>
        <v>16.832250000000002</v>
      </c>
      <c r="D37" s="77">
        <f t="shared" si="7"/>
        <v>25.201000000000001</v>
      </c>
      <c r="E37" s="77">
        <f t="shared" si="7"/>
        <v>138.34321022908787</v>
      </c>
      <c r="F37" s="77">
        <f t="shared" si="7"/>
        <v>92.335665557399167</v>
      </c>
      <c r="G37" s="78">
        <f t="shared" si="7"/>
        <v>17.598944314024642</v>
      </c>
      <c r="H37" s="77">
        <f t="shared" si="7"/>
        <v>95.5</v>
      </c>
      <c r="I37" s="77">
        <f t="shared" si="7"/>
        <v>0</v>
      </c>
      <c r="J37" s="77">
        <f t="shared" si="7"/>
        <v>0</v>
      </c>
      <c r="K37" s="77">
        <f t="shared" si="7"/>
        <v>1957.25</v>
      </c>
      <c r="L37" s="77">
        <f t="shared" si="7"/>
        <v>16.832250000000002</v>
      </c>
      <c r="M37" s="85">
        <f t="shared" si="7"/>
        <v>145.75222037867911</v>
      </c>
      <c r="N37" s="77">
        <f t="shared" si="7"/>
        <v>32894.597500000003</v>
      </c>
      <c r="O37" s="78">
        <f t="shared" si="7"/>
        <v>16.772127214325835</v>
      </c>
    </row>
    <row r="38" spans="1:15" ht="15.75" thickBot="1"/>
    <row r="39" spans="1:15" ht="15.75" thickBot="1">
      <c r="A39" s="8"/>
      <c r="B39" s="640" t="s">
        <v>31</v>
      </c>
      <c r="C39" s="641"/>
      <c r="D39" s="641"/>
      <c r="E39" s="641"/>
      <c r="F39" s="641"/>
      <c r="G39" s="642"/>
      <c r="H39" s="640" t="s">
        <v>8</v>
      </c>
      <c r="I39" s="641"/>
      <c r="J39" s="642"/>
      <c r="K39" s="640" t="s">
        <v>9</v>
      </c>
      <c r="L39" s="641"/>
      <c r="M39" s="641"/>
      <c r="N39" s="641"/>
      <c r="O39" s="642"/>
    </row>
    <row r="40" spans="1:15" ht="26.25" thickBot="1">
      <c r="A40" s="48" t="s">
        <v>177</v>
      </c>
      <c r="B40" s="49" t="s">
        <v>33</v>
      </c>
      <c r="C40" s="50" t="s">
        <v>34</v>
      </c>
      <c r="D40" s="50" t="s">
        <v>35</v>
      </c>
      <c r="E40" s="50" t="s">
        <v>36</v>
      </c>
      <c r="F40" s="50" t="s">
        <v>37</v>
      </c>
      <c r="G40" s="51" t="s">
        <v>38</v>
      </c>
      <c r="H40" s="52" t="s">
        <v>33</v>
      </c>
      <c r="I40" s="53" t="s">
        <v>39</v>
      </c>
      <c r="J40" s="54" t="s">
        <v>38</v>
      </c>
      <c r="K40" s="55" t="s">
        <v>40</v>
      </c>
      <c r="L40" s="56" t="s">
        <v>34</v>
      </c>
      <c r="M40" s="56" t="s">
        <v>36</v>
      </c>
      <c r="N40" s="56" t="s">
        <v>15</v>
      </c>
      <c r="O40" s="57" t="s">
        <v>38</v>
      </c>
    </row>
    <row r="41" spans="1:15">
      <c r="A41" s="58" t="s">
        <v>188</v>
      </c>
      <c r="B41" s="59">
        <v>1681</v>
      </c>
      <c r="C41" s="60">
        <v>37.6</v>
      </c>
      <c r="D41" s="60">
        <v>30.9</v>
      </c>
      <c r="E41" s="60">
        <v>44.707446808510639</v>
      </c>
      <c r="F41" s="60">
        <v>54.40129449838188</v>
      </c>
      <c r="G41" s="61">
        <v>26.197340868530638</v>
      </c>
      <c r="H41" s="59">
        <v>47</v>
      </c>
      <c r="I41" s="60">
        <v>0</v>
      </c>
      <c r="J41" s="62">
        <v>0</v>
      </c>
      <c r="K41" s="223">
        <f t="shared" ref="K41:L44" si="8">B41+H41</f>
        <v>1728</v>
      </c>
      <c r="L41" s="224">
        <f t="shared" si="8"/>
        <v>37.6</v>
      </c>
      <c r="M41" s="225">
        <f>K41/L41</f>
        <v>45.957446808510639</v>
      </c>
      <c r="N41" s="224">
        <v>44037.73</v>
      </c>
      <c r="O41" s="226">
        <f>N41/K41</f>
        <v>25.484797453703706</v>
      </c>
    </row>
    <row r="42" spans="1:15">
      <c r="A42" s="63" t="s">
        <v>189</v>
      </c>
      <c r="B42" s="64">
        <v>2097</v>
      </c>
      <c r="C42" s="65">
        <v>28.991</v>
      </c>
      <c r="D42" s="65">
        <v>22.1</v>
      </c>
      <c r="E42" s="65">
        <v>72.332792935738681</v>
      </c>
      <c r="F42" s="65">
        <v>94.886877828054295</v>
      </c>
      <c r="G42" s="66">
        <v>16.074329995231285</v>
      </c>
      <c r="H42" s="64">
        <v>80</v>
      </c>
      <c r="I42" s="65">
        <v>0</v>
      </c>
      <c r="J42" s="67">
        <v>0</v>
      </c>
      <c r="K42" s="81">
        <f t="shared" si="8"/>
        <v>2177</v>
      </c>
      <c r="L42" s="82">
        <f t="shared" si="8"/>
        <v>28.991</v>
      </c>
      <c r="M42" s="83">
        <f>K42/L42</f>
        <v>75.092270014832195</v>
      </c>
      <c r="N42" s="82">
        <v>33707.870000000003</v>
      </c>
      <c r="O42" s="84">
        <f>N42/K42</f>
        <v>15.48363344051447</v>
      </c>
    </row>
    <row r="43" spans="1:15">
      <c r="A43" s="63" t="s">
        <v>190</v>
      </c>
      <c r="B43" s="64">
        <v>1714</v>
      </c>
      <c r="C43" s="65">
        <v>31.106000000000002</v>
      </c>
      <c r="D43" s="65">
        <v>23.641999999999999</v>
      </c>
      <c r="E43" s="65">
        <v>55.101909599434187</v>
      </c>
      <c r="F43" s="65">
        <v>72.498096607732009</v>
      </c>
      <c r="G43" s="66">
        <v>20.066417736289381</v>
      </c>
      <c r="H43" s="64">
        <v>45</v>
      </c>
      <c r="I43" s="65">
        <v>0</v>
      </c>
      <c r="J43" s="67">
        <v>0</v>
      </c>
      <c r="K43" s="81">
        <f t="shared" si="8"/>
        <v>1759</v>
      </c>
      <c r="L43" s="82">
        <f t="shared" si="8"/>
        <v>31.106000000000002</v>
      </c>
      <c r="M43" s="83">
        <f>K43/L43</f>
        <v>56.548575837459005</v>
      </c>
      <c r="N43" s="82">
        <v>35313.310333333327</v>
      </c>
      <c r="O43" s="84">
        <f>N43/K43</f>
        <v>20.075787568694331</v>
      </c>
    </row>
    <row r="44" spans="1:15" ht="15.75" thickBot="1">
      <c r="A44" s="68" t="s">
        <v>191</v>
      </c>
      <c r="B44" s="69">
        <v>1489</v>
      </c>
      <c r="C44" s="70">
        <v>46.054000000000002</v>
      </c>
      <c r="D44" s="70">
        <v>35.914999999999999</v>
      </c>
      <c r="E44" s="70">
        <v>32.331610717852953</v>
      </c>
      <c r="F44" s="70">
        <v>41.459000417652796</v>
      </c>
      <c r="G44" s="71">
        <v>42.632337139019477</v>
      </c>
      <c r="H44" s="69">
        <v>74</v>
      </c>
      <c r="I44" s="70">
        <v>0</v>
      </c>
      <c r="J44" s="72">
        <v>0</v>
      </c>
      <c r="K44" s="119">
        <f t="shared" si="8"/>
        <v>1563</v>
      </c>
      <c r="L44" s="120">
        <f t="shared" si="8"/>
        <v>46.054000000000002</v>
      </c>
      <c r="M44" s="229">
        <v>0</v>
      </c>
      <c r="N44" s="120">
        <v>64399.020333333334</v>
      </c>
      <c r="O44" s="121">
        <f>N44/K44</f>
        <v>41.202188313073151</v>
      </c>
    </row>
    <row r="45" spans="1:15" ht="15.75" thickBot="1">
      <c r="A45" s="73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</row>
    <row r="46" spans="1:15" ht="15.75" thickBot="1">
      <c r="A46" s="75" t="s">
        <v>51</v>
      </c>
      <c r="B46" s="76">
        <f>AVERAGE(B41:B44)</f>
        <v>1745.25</v>
      </c>
      <c r="C46" s="77">
        <f t="shared" ref="C46:O46" si="9">AVERAGE(C41:C44)</f>
        <v>35.937750000000001</v>
      </c>
      <c r="D46" s="77">
        <f t="shared" si="9"/>
        <v>28.139249999999997</v>
      </c>
      <c r="E46" s="77">
        <f t="shared" si="9"/>
        <v>51.118440015384117</v>
      </c>
      <c r="F46" s="77">
        <f t="shared" si="9"/>
        <v>65.811317337955245</v>
      </c>
      <c r="G46" s="78">
        <f t="shared" si="9"/>
        <v>26.242606434767694</v>
      </c>
      <c r="H46" s="77">
        <f t="shared" si="9"/>
        <v>61.5</v>
      </c>
      <c r="I46" s="77">
        <f t="shared" si="9"/>
        <v>0</v>
      </c>
      <c r="J46" s="77">
        <f t="shared" si="9"/>
        <v>0</v>
      </c>
      <c r="K46" s="77">
        <f t="shared" si="9"/>
        <v>1806.75</v>
      </c>
      <c r="L46" s="77">
        <f t="shared" si="9"/>
        <v>35.937750000000001</v>
      </c>
      <c r="M46" s="85">
        <f t="shared" si="9"/>
        <v>44.399573165200458</v>
      </c>
      <c r="N46" s="77">
        <f t="shared" si="9"/>
        <v>44364.482666666663</v>
      </c>
      <c r="O46" s="78">
        <f t="shared" si="9"/>
        <v>25.561601693996415</v>
      </c>
    </row>
    <row r="47" spans="1:15" ht="15.75" thickBot="1"/>
    <row r="48" spans="1:15" ht="15.75" thickBot="1">
      <c r="A48" s="8"/>
      <c r="B48" s="640" t="s">
        <v>31</v>
      </c>
      <c r="C48" s="641"/>
      <c r="D48" s="641"/>
      <c r="E48" s="641"/>
      <c r="F48" s="641"/>
      <c r="G48" s="642"/>
      <c r="H48" s="640" t="s">
        <v>8</v>
      </c>
      <c r="I48" s="641"/>
      <c r="J48" s="642"/>
      <c r="K48" s="640" t="s">
        <v>9</v>
      </c>
      <c r="L48" s="641"/>
      <c r="M48" s="641"/>
      <c r="N48" s="641"/>
      <c r="O48" s="642"/>
    </row>
    <row r="49" spans="1:15" ht="26.25" thickBot="1">
      <c r="A49" s="48" t="s">
        <v>200</v>
      </c>
      <c r="B49" s="49" t="s">
        <v>33</v>
      </c>
      <c r="C49" s="50" t="s">
        <v>34</v>
      </c>
      <c r="D49" s="50" t="s">
        <v>35</v>
      </c>
      <c r="E49" s="50" t="s">
        <v>36</v>
      </c>
      <c r="F49" s="50" t="s">
        <v>37</v>
      </c>
      <c r="G49" s="51" t="s">
        <v>38</v>
      </c>
      <c r="H49" s="52" t="s">
        <v>33</v>
      </c>
      <c r="I49" s="53" t="s">
        <v>39</v>
      </c>
      <c r="J49" s="54" t="s">
        <v>38</v>
      </c>
      <c r="K49" s="55" t="s">
        <v>40</v>
      </c>
      <c r="L49" s="56" t="s">
        <v>34</v>
      </c>
      <c r="M49" s="56" t="s">
        <v>36</v>
      </c>
      <c r="N49" s="56" t="s">
        <v>15</v>
      </c>
      <c r="O49" s="57" t="s">
        <v>38</v>
      </c>
    </row>
    <row r="50" spans="1:15">
      <c r="A50" s="86" t="s">
        <v>53</v>
      </c>
      <c r="B50" s="59">
        <v>2119</v>
      </c>
      <c r="C50" s="60">
        <v>74.716999999999999</v>
      </c>
      <c r="D50" s="60">
        <v>56.646000000000001</v>
      </c>
      <c r="E50" s="60">
        <v>28.360346373649907</v>
      </c>
      <c r="F50" s="60">
        <v>37.407760477350564</v>
      </c>
      <c r="G50" s="61">
        <v>39.335337423312886</v>
      </c>
      <c r="H50" s="59">
        <v>95</v>
      </c>
      <c r="I50" s="60">
        <v>0</v>
      </c>
      <c r="J50" s="62">
        <v>0</v>
      </c>
      <c r="K50" s="59">
        <f t="shared" ref="K50:L54" si="10">B50+H50</f>
        <v>2214</v>
      </c>
      <c r="L50" s="60">
        <f t="shared" si="10"/>
        <v>74.716999999999999</v>
      </c>
      <c r="M50" s="79">
        <f>K50/L50</f>
        <v>29.631810699037704</v>
      </c>
      <c r="N50" s="60">
        <v>85131.199999999997</v>
      </c>
      <c r="O50" s="61">
        <f>N50/K50</f>
        <v>38.451309846431798</v>
      </c>
    </row>
    <row r="51" spans="1:15">
      <c r="A51" s="87" t="s">
        <v>54</v>
      </c>
      <c r="B51" s="64">
        <v>1720</v>
      </c>
      <c r="C51" s="65">
        <v>27.001000000000001</v>
      </c>
      <c r="D51" s="65">
        <v>26.966999999999999</v>
      </c>
      <c r="E51" s="65">
        <v>63.701344394652047</v>
      </c>
      <c r="F51" s="65">
        <v>63.781659064782886</v>
      </c>
      <c r="G51" s="66">
        <v>20.698732558139536</v>
      </c>
      <c r="H51" s="64">
        <v>89</v>
      </c>
      <c r="I51" s="65">
        <v>0</v>
      </c>
      <c r="J51" s="67">
        <v>0</v>
      </c>
      <c r="K51" s="81">
        <f t="shared" si="10"/>
        <v>1809</v>
      </c>
      <c r="L51" s="82">
        <f t="shared" si="10"/>
        <v>27.001000000000001</v>
      </c>
      <c r="M51" s="83">
        <f>K51/L51</f>
        <v>66.997518610421835</v>
      </c>
      <c r="N51" s="82">
        <v>97729.88</v>
      </c>
      <c r="O51" s="84">
        <f>N51/K51</f>
        <v>54.024256495301273</v>
      </c>
    </row>
    <row r="52" spans="1:15">
      <c r="A52" s="87" t="s">
        <v>55</v>
      </c>
      <c r="B52" s="64">
        <v>1918</v>
      </c>
      <c r="C52" s="65">
        <v>27.465</v>
      </c>
      <c r="D52" s="65">
        <v>34.329000000000001</v>
      </c>
      <c r="E52" s="65">
        <v>69.834334607682507</v>
      </c>
      <c r="F52" s="65">
        <v>55.871129365842293</v>
      </c>
      <c r="G52" s="66">
        <v>22.332314911366005</v>
      </c>
      <c r="H52" s="64">
        <v>72</v>
      </c>
      <c r="I52" s="65">
        <v>0</v>
      </c>
      <c r="J52" s="67">
        <v>0</v>
      </c>
      <c r="K52" s="81">
        <f t="shared" si="10"/>
        <v>1990</v>
      </c>
      <c r="L52" s="82">
        <f t="shared" si="10"/>
        <v>27.465</v>
      </c>
      <c r="M52" s="83">
        <f>K52/L52</f>
        <v>72.455852903695614</v>
      </c>
      <c r="N52" s="82">
        <v>44613</v>
      </c>
      <c r="O52" s="84">
        <f>N52/K52</f>
        <v>22.418592964824121</v>
      </c>
    </row>
    <row r="53" spans="1:15">
      <c r="A53" s="87" t="s">
        <v>56</v>
      </c>
      <c r="B53" s="64">
        <v>1894</v>
      </c>
      <c r="C53" s="65">
        <v>22.99</v>
      </c>
      <c r="D53" s="65">
        <v>28.736000000000001</v>
      </c>
      <c r="E53" s="65">
        <v>82.383645063070901</v>
      </c>
      <c r="F53" s="65">
        <v>65.91035634743875</v>
      </c>
      <c r="G53" s="66">
        <v>15.279762407602956</v>
      </c>
      <c r="H53" s="64">
        <v>49</v>
      </c>
      <c r="I53" s="65">
        <v>0</v>
      </c>
      <c r="J53" s="67">
        <v>0</v>
      </c>
      <c r="K53" s="81">
        <f t="shared" si="10"/>
        <v>1943</v>
      </c>
      <c r="L53" s="82">
        <f t="shared" si="10"/>
        <v>22.99</v>
      </c>
      <c r="M53" s="83">
        <f>K53/L53</f>
        <v>84.515006524575909</v>
      </c>
      <c r="N53" s="82">
        <v>30719.489999999998</v>
      </c>
      <c r="O53" s="84">
        <f>N53/K53</f>
        <v>15.810339680905814</v>
      </c>
    </row>
    <row r="54" spans="1:15" ht="15.75" thickBot="1">
      <c r="A54" s="88" t="s">
        <v>57</v>
      </c>
      <c r="B54" s="69">
        <v>1899</v>
      </c>
      <c r="C54" s="70">
        <v>37.249000000000002</v>
      </c>
      <c r="D54" s="70">
        <v>46.707000000000001</v>
      </c>
      <c r="E54" s="70">
        <v>50.981234395554239</v>
      </c>
      <c r="F54" s="70">
        <v>40.657717258655019</v>
      </c>
      <c r="G54" s="71">
        <v>23.257182727751449</v>
      </c>
      <c r="H54" s="69">
        <v>88</v>
      </c>
      <c r="I54" s="70">
        <v>0</v>
      </c>
      <c r="J54" s="72">
        <v>0</v>
      </c>
      <c r="K54" s="119">
        <f t="shared" si="10"/>
        <v>1987</v>
      </c>
      <c r="L54" s="120">
        <f t="shared" si="10"/>
        <v>37.249000000000002</v>
      </c>
      <c r="M54" s="136">
        <f>K54/L54</f>
        <v>53.343713925206039</v>
      </c>
      <c r="N54" s="120">
        <v>45945.01</v>
      </c>
      <c r="O54" s="121">
        <f>L54/N54</f>
        <v>8.1073004445967039E-4</v>
      </c>
    </row>
    <row r="55" spans="1:15" ht="15.75" thickBot="1">
      <c r="A55" s="8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90"/>
      <c r="N55" s="89"/>
      <c r="O55" s="89"/>
    </row>
    <row r="56" spans="1:15" ht="15.75" thickBot="1">
      <c r="A56" s="75" t="s">
        <v>45</v>
      </c>
      <c r="B56" s="76">
        <f>AVERAGE(B50:B54)</f>
        <v>1910</v>
      </c>
      <c r="C56" s="77">
        <f t="shared" ref="C56:O56" si="11">AVERAGE(C50:C54)</f>
        <v>37.884399999999999</v>
      </c>
      <c r="D56" s="77">
        <f t="shared" si="11"/>
        <v>38.677</v>
      </c>
      <c r="E56" s="77">
        <f t="shared" si="11"/>
        <v>59.052180966921924</v>
      </c>
      <c r="F56" s="77">
        <f t="shared" si="11"/>
        <v>52.725724502813897</v>
      </c>
      <c r="G56" s="78">
        <f t="shared" si="11"/>
        <v>24.180666005634567</v>
      </c>
      <c r="H56" s="77">
        <f t="shared" si="11"/>
        <v>78.599999999999994</v>
      </c>
      <c r="I56" s="77">
        <f t="shared" si="11"/>
        <v>0</v>
      </c>
      <c r="J56" s="77">
        <f t="shared" si="11"/>
        <v>0</v>
      </c>
      <c r="K56" s="77">
        <f t="shared" si="11"/>
        <v>1988.6</v>
      </c>
      <c r="L56" s="77">
        <f t="shared" si="11"/>
        <v>37.884399999999999</v>
      </c>
      <c r="M56" s="85">
        <f t="shared" si="11"/>
        <v>61.388780532587418</v>
      </c>
      <c r="N56" s="77">
        <f t="shared" si="11"/>
        <v>60827.716</v>
      </c>
      <c r="O56" s="78">
        <f t="shared" si="11"/>
        <v>26.141061943501494</v>
      </c>
    </row>
    <row r="57" spans="1:15" ht="15.75" thickBot="1"/>
    <row r="58" spans="1:15" ht="15.75" thickBot="1">
      <c r="A58" s="8"/>
      <c r="B58" s="640" t="s">
        <v>31</v>
      </c>
      <c r="C58" s="641"/>
      <c r="D58" s="641"/>
      <c r="E58" s="641"/>
      <c r="F58" s="641"/>
      <c r="G58" s="642"/>
      <c r="H58" s="640" t="s">
        <v>8</v>
      </c>
      <c r="I58" s="641"/>
      <c r="J58" s="642"/>
      <c r="K58" s="640" t="s">
        <v>9</v>
      </c>
      <c r="L58" s="641"/>
      <c r="M58" s="641"/>
      <c r="N58" s="641"/>
      <c r="O58" s="642"/>
    </row>
    <row r="59" spans="1:15" ht="26.25" thickBot="1">
      <c r="A59" s="48" t="s">
        <v>203</v>
      </c>
      <c r="B59" s="49" t="s">
        <v>33</v>
      </c>
      <c r="C59" s="50" t="s">
        <v>34</v>
      </c>
      <c r="D59" s="50" t="s">
        <v>35</v>
      </c>
      <c r="E59" s="50" t="s">
        <v>36</v>
      </c>
      <c r="F59" s="50" t="s">
        <v>37</v>
      </c>
      <c r="G59" s="51" t="s">
        <v>38</v>
      </c>
      <c r="H59" s="52" t="s">
        <v>33</v>
      </c>
      <c r="I59" s="53" t="s">
        <v>39</v>
      </c>
      <c r="J59" s="54" t="s">
        <v>38</v>
      </c>
      <c r="K59" s="55" t="s">
        <v>40</v>
      </c>
      <c r="L59" s="56" t="s">
        <v>34</v>
      </c>
      <c r="M59" s="56" t="s">
        <v>36</v>
      </c>
      <c r="N59" s="56" t="s">
        <v>15</v>
      </c>
      <c r="O59" s="57" t="s">
        <v>38</v>
      </c>
    </row>
    <row r="60" spans="1:15">
      <c r="A60" s="58" t="s">
        <v>41</v>
      </c>
      <c r="B60" s="59">
        <v>1817</v>
      </c>
      <c r="C60" s="60">
        <v>8.48</v>
      </c>
      <c r="D60" s="60">
        <v>10.6</v>
      </c>
      <c r="E60" s="60">
        <v>214.26886792452828</v>
      </c>
      <c r="F60" s="60">
        <v>171.41509433962264</v>
      </c>
      <c r="G60" s="61">
        <v>3.8749972482113373</v>
      </c>
      <c r="H60" s="59">
        <v>26</v>
      </c>
      <c r="I60" s="60">
        <v>0</v>
      </c>
      <c r="J60" s="62">
        <v>0</v>
      </c>
      <c r="K60" s="59">
        <f t="shared" ref="K60:L63" si="12">B60+H60</f>
        <v>1843</v>
      </c>
      <c r="L60" s="60">
        <f t="shared" si="12"/>
        <v>8.48</v>
      </c>
      <c r="M60" s="60">
        <f>K60/L60</f>
        <v>217.33490566037736</v>
      </c>
      <c r="N60" s="60">
        <v>7040.87</v>
      </c>
      <c r="O60" s="61">
        <f>N60/K60</f>
        <v>3.8203309820944114</v>
      </c>
    </row>
    <row r="61" spans="1:15">
      <c r="A61" s="63" t="s">
        <v>42</v>
      </c>
      <c r="B61" s="64">
        <v>1981</v>
      </c>
      <c r="C61" s="65">
        <v>25.881</v>
      </c>
      <c r="D61" s="65">
        <v>38.1</v>
      </c>
      <c r="E61" s="65">
        <v>76.542637456048837</v>
      </c>
      <c r="F61" s="82">
        <v>51.99475065616798</v>
      </c>
      <c r="G61" s="66">
        <v>11.635153962645129</v>
      </c>
      <c r="H61" s="64">
        <v>104</v>
      </c>
      <c r="I61" s="65">
        <v>0</v>
      </c>
      <c r="J61" s="67">
        <v>0</v>
      </c>
      <c r="K61" s="81">
        <f t="shared" si="12"/>
        <v>2085</v>
      </c>
      <c r="L61" s="82">
        <f t="shared" si="12"/>
        <v>25.881</v>
      </c>
      <c r="M61" s="82">
        <f>K61/L61</f>
        <v>80.561029326532974</v>
      </c>
      <c r="N61" s="82">
        <v>23049.24</v>
      </c>
      <c r="O61" s="84">
        <f>N61/K61</f>
        <v>11.054791366906475</v>
      </c>
    </row>
    <row r="62" spans="1:15">
      <c r="A62" s="63" t="s">
        <v>43</v>
      </c>
      <c r="B62" s="64">
        <v>3048</v>
      </c>
      <c r="C62" s="65">
        <v>21.547000000000001</v>
      </c>
      <c r="D62" s="65">
        <v>31</v>
      </c>
      <c r="E62" s="65">
        <v>141.45820763911448</v>
      </c>
      <c r="F62" s="82">
        <v>98.322580645161295</v>
      </c>
      <c r="G62" s="66">
        <v>7.1098589238845138</v>
      </c>
      <c r="H62" s="64">
        <v>185</v>
      </c>
      <c r="I62" s="82">
        <v>0</v>
      </c>
      <c r="J62" s="227">
        <v>0</v>
      </c>
      <c r="K62" s="81">
        <f t="shared" si="12"/>
        <v>3233</v>
      </c>
      <c r="L62" s="82">
        <f t="shared" si="12"/>
        <v>21.547000000000001</v>
      </c>
      <c r="M62" s="82">
        <f>K62/L62</f>
        <v>150.04408966445445</v>
      </c>
      <c r="N62" s="82">
        <v>21670.85</v>
      </c>
      <c r="O62" s="84">
        <f>N62/K62</f>
        <v>6.7030157748221457</v>
      </c>
    </row>
    <row r="63" spans="1:15" ht="15.75" thickBot="1">
      <c r="A63" s="68" t="s">
        <v>44</v>
      </c>
      <c r="B63" s="69">
        <v>2470</v>
      </c>
      <c r="C63" s="70">
        <v>21.062999999999999</v>
      </c>
      <c r="D63" s="70">
        <v>30.8</v>
      </c>
      <c r="E63" s="70">
        <v>117.26724588140341</v>
      </c>
      <c r="F63" s="120">
        <v>80.194805194805198</v>
      </c>
      <c r="G63" s="71">
        <v>10.684060728744941</v>
      </c>
      <c r="H63" s="69">
        <v>93</v>
      </c>
      <c r="I63" s="70">
        <v>0</v>
      </c>
      <c r="J63" s="72">
        <v>0</v>
      </c>
      <c r="K63" s="119">
        <f t="shared" si="12"/>
        <v>2563</v>
      </c>
      <c r="L63" s="120">
        <f t="shared" si="12"/>
        <v>21.062999999999999</v>
      </c>
      <c r="M63" s="120">
        <f>K63/L63</f>
        <v>121.6825713336182</v>
      </c>
      <c r="N63" s="120">
        <v>26389.63</v>
      </c>
      <c r="O63" s="121">
        <f>N63/K63</f>
        <v>10.296383144752244</v>
      </c>
    </row>
    <row r="64" spans="1:15" ht="15.75" thickBot="1">
      <c r="A64" s="73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</row>
    <row r="65" spans="1:15" ht="15.75" thickBot="1">
      <c r="A65" s="75" t="s">
        <v>45</v>
      </c>
      <c r="B65" s="76">
        <f>AVERAGE(B60:B63)</f>
        <v>2329</v>
      </c>
      <c r="C65" s="77">
        <f t="shared" ref="C65:O65" si="13">AVERAGE(C60:C63)</f>
        <v>19.242750000000001</v>
      </c>
      <c r="D65" s="77">
        <f t="shared" si="13"/>
        <v>27.625</v>
      </c>
      <c r="E65" s="77">
        <f t="shared" si="13"/>
        <v>137.38423972527374</v>
      </c>
      <c r="F65" s="77">
        <f t="shared" si="13"/>
        <v>100.48180770893929</v>
      </c>
      <c r="G65" s="78">
        <f t="shared" si="13"/>
        <v>8.3260177158714797</v>
      </c>
      <c r="H65" s="77">
        <f t="shared" si="13"/>
        <v>102</v>
      </c>
      <c r="I65" s="77">
        <f t="shared" si="13"/>
        <v>0</v>
      </c>
      <c r="J65" s="77">
        <f t="shared" si="13"/>
        <v>0</v>
      </c>
      <c r="K65" s="77">
        <f t="shared" si="13"/>
        <v>2431</v>
      </c>
      <c r="L65" s="77">
        <f t="shared" si="13"/>
        <v>19.242750000000001</v>
      </c>
      <c r="M65" s="77">
        <f t="shared" si="13"/>
        <v>142.40564899624573</v>
      </c>
      <c r="N65" s="77">
        <f t="shared" si="13"/>
        <v>19537.647499999999</v>
      </c>
      <c r="O65" s="78">
        <f t="shared" si="13"/>
        <v>7.9686303171438189</v>
      </c>
    </row>
    <row r="66" spans="1:15" ht="15.75" thickBot="1"/>
    <row r="67" spans="1:15" ht="15.75" thickBot="1">
      <c r="A67" s="8"/>
      <c r="B67" s="640" t="s">
        <v>31</v>
      </c>
      <c r="C67" s="641"/>
      <c r="D67" s="641"/>
      <c r="E67" s="641"/>
      <c r="F67" s="641"/>
      <c r="G67" s="642"/>
      <c r="H67" s="640" t="s">
        <v>8</v>
      </c>
      <c r="I67" s="641"/>
      <c r="J67" s="642"/>
      <c r="K67" s="640" t="s">
        <v>9</v>
      </c>
      <c r="L67" s="641"/>
      <c r="M67" s="641"/>
      <c r="N67" s="641"/>
      <c r="O67" s="642"/>
    </row>
    <row r="68" spans="1:15" ht="26.25" thickBot="1">
      <c r="A68" s="48" t="s">
        <v>208</v>
      </c>
      <c r="B68" s="49" t="s">
        <v>33</v>
      </c>
      <c r="C68" s="50" t="s">
        <v>34</v>
      </c>
      <c r="D68" s="50" t="s">
        <v>35</v>
      </c>
      <c r="E68" s="50" t="s">
        <v>36</v>
      </c>
      <c r="F68" s="50" t="s">
        <v>37</v>
      </c>
      <c r="G68" s="51" t="s">
        <v>38</v>
      </c>
      <c r="H68" s="52" t="s">
        <v>33</v>
      </c>
      <c r="I68" s="53" t="s">
        <v>39</v>
      </c>
      <c r="J68" s="54" t="s">
        <v>38</v>
      </c>
      <c r="K68" s="55" t="s">
        <v>40</v>
      </c>
      <c r="L68" s="56" t="s">
        <v>34</v>
      </c>
      <c r="M68" s="56" t="s">
        <v>36</v>
      </c>
      <c r="N68" s="56" t="s">
        <v>15</v>
      </c>
      <c r="O68" s="57" t="s">
        <v>38</v>
      </c>
    </row>
    <row r="69" spans="1:15">
      <c r="A69" s="86" t="s">
        <v>222</v>
      </c>
      <c r="B69" s="59">
        <v>2156</v>
      </c>
      <c r="C69" s="60">
        <v>18.401</v>
      </c>
      <c r="D69" s="60">
        <v>22.8</v>
      </c>
      <c r="E69" s="60">
        <v>117.16754524210641</v>
      </c>
      <c r="F69" s="60">
        <v>94.561403508771932</v>
      </c>
      <c r="G69" s="61">
        <v>11.56321892393321</v>
      </c>
      <c r="H69" s="59">
        <v>108</v>
      </c>
      <c r="I69" s="60">
        <v>0</v>
      </c>
      <c r="J69" s="62">
        <v>0</v>
      </c>
      <c r="K69" s="59">
        <f t="shared" ref="K69:L73" si="14">B69+H69</f>
        <v>2264</v>
      </c>
      <c r="L69" s="60">
        <f t="shared" si="14"/>
        <v>18.401</v>
      </c>
      <c r="M69" s="79">
        <f>K69/L69</f>
        <v>123.03679147872398</v>
      </c>
      <c r="N69" s="60">
        <v>24930.3</v>
      </c>
      <c r="O69" s="61">
        <f>N69/K69</f>
        <v>11.011616607773851</v>
      </c>
    </row>
    <row r="70" spans="1:15">
      <c r="A70" s="87" t="s">
        <v>223</v>
      </c>
      <c r="B70" s="64">
        <v>2061</v>
      </c>
      <c r="C70" s="65">
        <v>16.835000000000001</v>
      </c>
      <c r="D70" s="65">
        <v>21.3</v>
      </c>
      <c r="E70" s="82">
        <v>122.42352242352241</v>
      </c>
      <c r="F70" s="82">
        <v>96.760563380281681</v>
      </c>
      <c r="G70" s="84">
        <v>12.411639980591945</v>
      </c>
      <c r="H70" s="81">
        <v>80</v>
      </c>
      <c r="I70" s="82">
        <v>0</v>
      </c>
      <c r="J70" s="227">
        <v>0</v>
      </c>
      <c r="K70" s="81">
        <f t="shared" si="14"/>
        <v>2141</v>
      </c>
      <c r="L70" s="82">
        <f t="shared" si="14"/>
        <v>16.835000000000001</v>
      </c>
      <c r="M70" s="83">
        <f>K70/L70</f>
        <v>127.17552717552717</v>
      </c>
      <c r="N70" s="82">
        <v>25580.39</v>
      </c>
      <c r="O70" s="84">
        <f>N70/K70</f>
        <v>11.947870154133582</v>
      </c>
    </row>
    <row r="71" spans="1:15">
      <c r="A71" s="87" t="s">
        <v>224</v>
      </c>
      <c r="B71" s="64">
        <v>2383</v>
      </c>
      <c r="C71" s="65">
        <v>28.202000000000002</v>
      </c>
      <c r="D71" s="65">
        <v>35.4</v>
      </c>
      <c r="E71" s="82">
        <v>84.497553365009566</v>
      </c>
      <c r="F71" s="82">
        <v>67.316384180790962</v>
      </c>
      <c r="G71" s="84">
        <v>15.810209819555181</v>
      </c>
      <c r="H71" s="81">
        <v>124</v>
      </c>
      <c r="I71" s="82">
        <v>0</v>
      </c>
      <c r="J71" s="227">
        <v>0</v>
      </c>
      <c r="K71" s="81">
        <f t="shared" si="14"/>
        <v>2507</v>
      </c>
      <c r="L71" s="82">
        <f t="shared" si="14"/>
        <v>28.202000000000002</v>
      </c>
      <c r="M71" s="83">
        <f>K71/L71</f>
        <v>88.894404652152318</v>
      </c>
      <c r="N71" s="82">
        <v>37675.729999999996</v>
      </c>
      <c r="O71" s="84">
        <f>N71/K71</f>
        <v>15.028213003589947</v>
      </c>
    </row>
    <row r="72" spans="1:15">
      <c r="A72" s="87" t="s">
        <v>225</v>
      </c>
      <c r="B72" s="81">
        <v>1987</v>
      </c>
      <c r="C72" s="82">
        <v>17.466999999999999</v>
      </c>
      <c r="D72" s="82">
        <v>23.5</v>
      </c>
      <c r="E72" s="82">
        <v>113.75737104253736</v>
      </c>
      <c r="F72" s="82">
        <v>84.553191489361708</v>
      </c>
      <c r="G72" s="84">
        <v>13.683809763462506</v>
      </c>
      <c r="H72" s="81">
        <v>85</v>
      </c>
      <c r="I72" s="82">
        <v>0</v>
      </c>
      <c r="J72" s="227">
        <v>0</v>
      </c>
      <c r="K72" s="81">
        <f t="shared" si="14"/>
        <v>2072</v>
      </c>
      <c r="L72" s="82">
        <f t="shared" si="14"/>
        <v>17.466999999999999</v>
      </c>
      <c r="M72" s="83">
        <f>K72/L72</f>
        <v>118.62369038758803</v>
      </c>
      <c r="N72" s="82">
        <v>27189.73</v>
      </c>
      <c r="O72" s="84">
        <f>N72/K72</f>
        <v>13.122456563706564</v>
      </c>
    </row>
    <row r="73" spans="1:15" ht="15.75" thickBot="1">
      <c r="A73" s="88" t="s">
        <v>226</v>
      </c>
      <c r="B73" s="119">
        <v>2024</v>
      </c>
      <c r="C73" s="120">
        <v>12.180999999999999</v>
      </c>
      <c r="D73" s="120">
        <v>15.2</v>
      </c>
      <c r="E73" s="120">
        <v>166.16041375913309</v>
      </c>
      <c r="F73" s="120">
        <v>133.15789473684211</v>
      </c>
      <c r="G73" s="121">
        <v>6.345395256916996</v>
      </c>
      <c r="H73" s="119">
        <v>115</v>
      </c>
      <c r="I73" s="120">
        <v>0</v>
      </c>
      <c r="J73" s="261">
        <v>0</v>
      </c>
      <c r="K73" s="119">
        <f t="shared" si="14"/>
        <v>2139</v>
      </c>
      <c r="L73" s="120">
        <f t="shared" si="14"/>
        <v>12.180999999999999</v>
      </c>
      <c r="M73" s="136">
        <f>+K73/L73</f>
        <v>175.60134635908383</v>
      </c>
      <c r="N73" s="120">
        <v>12843.08</v>
      </c>
      <c r="O73" s="121">
        <f>N73/K73</f>
        <v>6.0042449742870501</v>
      </c>
    </row>
    <row r="74" spans="1:15" ht="15.75" thickBot="1">
      <c r="A74" s="8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90"/>
      <c r="N74" s="89"/>
      <c r="O74" s="89"/>
    </row>
    <row r="75" spans="1:15" ht="15.75" thickBot="1">
      <c r="A75" s="75" t="s">
        <v>45</v>
      </c>
      <c r="B75" s="76">
        <f>AVERAGE(B69:B73)</f>
        <v>2122.1999999999998</v>
      </c>
      <c r="C75" s="77">
        <f t="shared" ref="C75:O75" si="15">AVERAGE(C69:C73)</f>
        <v>18.6172</v>
      </c>
      <c r="D75" s="77">
        <f t="shared" si="15"/>
        <v>23.64</v>
      </c>
      <c r="E75" s="77">
        <f t="shared" si="15"/>
        <v>120.80128116646176</v>
      </c>
      <c r="F75" s="77">
        <f t="shared" si="15"/>
        <v>95.269887459209684</v>
      </c>
      <c r="G75" s="78">
        <f t="shared" si="15"/>
        <v>11.962854748891967</v>
      </c>
      <c r="H75" s="77">
        <f t="shared" si="15"/>
        <v>102.4</v>
      </c>
      <c r="I75" s="77">
        <f t="shared" si="15"/>
        <v>0</v>
      </c>
      <c r="J75" s="77">
        <f t="shared" si="15"/>
        <v>0</v>
      </c>
      <c r="K75" s="77">
        <f t="shared" si="15"/>
        <v>2224.6</v>
      </c>
      <c r="L75" s="77">
        <f t="shared" si="15"/>
        <v>18.6172</v>
      </c>
      <c r="M75" s="85">
        <f t="shared" si="15"/>
        <v>126.66635201061509</v>
      </c>
      <c r="N75" s="77">
        <f t="shared" si="15"/>
        <v>25643.845999999998</v>
      </c>
      <c r="O75" s="78">
        <f t="shared" si="15"/>
        <v>11.422880260698198</v>
      </c>
    </row>
    <row r="76" spans="1:15" ht="15.75" thickBot="1"/>
    <row r="77" spans="1:15" ht="15.75" thickBot="1">
      <c r="A77" s="8"/>
      <c r="B77" s="640" t="s">
        <v>31</v>
      </c>
      <c r="C77" s="641"/>
      <c r="D77" s="641"/>
      <c r="E77" s="641"/>
      <c r="F77" s="641"/>
      <c r="G77" s="642"/>
      <c r="H77" s="640" t="s">
        <v>8</v>
      </c>
      <c r="I77" s="641"/>
      <c r="J77" s="642"/>
      <c r="K77" s="640" t="s">
        <v>9</v>
      </c>
      <c r="L77" s="641"/>
      <c r="M77" s="641"/>
      <c r="N77" s="641"/>
      <c r="O77" s="642"/>
    </row>
    <row r="78" spans="1:15" ht="26.25" thickBot="1">
      <c r="A78" s="48" t="s">
        <v>233</v>
      </c>
      <c r="B78" s="49" t="s">
        <v>33</v>
      </c>
      <c r="C78" s="50" t="s">
        <v>34</v>
      </c>
      <c r="D78" s="50" t="s">
        <v>35</v>
      </c>
      <c r="E78" s="50" t="s">
        <v>36</v>
      </c>
      <c r="F78" s="50" t="s">
        <v>37</v>
      </c>
      <c r="G78" s="51" t="s">
        <v>38</v>
      </c>
      <c r="H78" s="52" t="s">
        <v>33</v>
      </c>
      <c r="I78" s="53" t="s">
        <v>39</v>
      </c>
      <c r="J78" s="54" t="s">
        <v>38</v>
      </c>
      <c r="K78" s="55" t="s">
        <v>40</v>
      </c>
      <c r="L78" s="56" t="s">
        <v>34</v>
      </c>
      <c r="M78" s="56" t="s">
        <v>36</v>
      </c>
      <c r="N78" s="56" t="s">
        <v>15</v>
      </c>
      <c r="O78" s="57" t="s">
        <v>38</v>
      </c>
    </row>
    <row r="79" spans="1:15">
      <c r="A79" s="58" t="s">
        <v>249</v>
      </c>
      <c r="B79" s="59">
        <v>1827</v>
      </c>
      <c r="C79" s="60">
        <v>22.843</v>
      </c>
      <c r="D79" s="60">
        <v>22.843</v>
      </c>
      <c r="E79" s="60">
        <v>79.980738081688045</v>
      </c>
      <c r="F79" s="60">
        <v>79.980738081688045</v>
      </c>
      <c r="G79" s="61">
        <v>15.188341543513957</v>
      </c>
      <c r="H79" s="59">
        <v>89</v>
      </c>
      <c r="I79" s="60">
        <v>0</v>
      </c>
      <c r="J79" s="62">
        <v>0</v>
      </c>
      <c r="K79" s="223">
        <f t="shared" ref="K79:L82" si="16">B79+H79</f>
        <v>1916</v>
      </c>
      <c r="L79" s="224">
        <f t="shared" si="16"/>
        <v>22.843</v>
      </c>
      <c r="M79" s="224">
        <f>K79/L79</f>
        <v>83.876898831151777</v>
      </c>
      <c r="N79" s="224">
        <v>27749.1</v>
      </c>
      <c r="O79" s="226">
        <f>N79/K79</f>
        <v>14.482828810020877</v>
      </c>
    </row>
    <row r="80" spans="1:15">
      <c r="A80" s="63" t="s">
        <v>250</v>
      </c>
      <c r="B80" s="64">
        <v>2031</v>
      </c>
      <c r="C80" s="65">
        <v>18.861999999999998</v>
      </c>
      <c r="D80" s="65">
        <v>18.861999999999998</v>
      </c>
      <c r="E80" s="65">
        <v>107.67681051850282</v>
      </c>
      <c r="F80" s="82">
        <v>107.67681051850282</v>
      </c>
      <c r="G80" s="66">
        <v>12.296888232397833</v>
      </c>
      <c r="H80" s="64">
        <v>86</v>
      </c>
      <c r="I80" s="65">
        <v>0</v>
      </c>
      <c r="J80" s="67">
        <v>0</v>
      </c>
      <c r="K80" s="81">
        <f t="shared" si="16"/>
        <v>2117</v>
      </c>
      <c r="L80" s="82">
        <f t="shared" si="16"/>
        <v>18.861999999999998</v>
      </c>
      <c r="M80" s="82">
        <f>K80/L80</f>
        <v>112.23624218004454</v>
      </c>
      <c r="N80" s="82">
        <v>24974.98</v>
      </c>
      <c r="O80" s="84">
        <f>N80/K80</f>
        <v>11.797345299952763</v>
      </c>
    </row>
    <row r="81" spans="1:15">
      <c r="A81" s="63" t="s">
        <v>251</v>
      </c>
      <c r="B81" s="64">
        <v>1833</v>
      </c>
      <c r="C81" s="65">
        <v>12.596</v>
      </c>
      <c r="D81" s="65">
        <v>12.596</v>
      </c>
      <c r="E81" s="65">
        <v>145.52238805970148</v>
      </c>
      <c r="F81" s="82">
        <v>145.52238805970148</v>
      </c>
      <c r="G81" s="66">
        <v>8.95707037643208</v>
      </c>
      <c r="H81" s="64">
        <v>178</v>
      </c>
      <c r="I81" s="65">
        <v>0</v>
      </c>
      <c r="J81" s="67">
        <v>0</v>
      </c>
      <c r="K81" s="81">
        <f t="shared" si="16"/>
        <v>2011</v>
      </c>
      <c r="L81" s="82">
        <f t="shared" si="16"/>
        <v>12.596</v>
      </c>
      <c r="M81" s="82">
        <f>K81/L81</f>
        <v>159.65385836773578</v>
      </c>
      <c r="N81" s="82">
        <v>16418.310000000001</v>
      </c>
      <c r="O81" s="84">
        <f>N81/K81</f>
        <v>8.1642516161113878</v>
      </c>
    </row>
    <row r="82" spans="1:15" ht="15.75" thickBot="1">
      <c r="A82" s="68" t="s">
        <v>252</v>
      </c>
      <c r="B82" s="69"/>
      <c r="C82" s="70"/>
      <c r="D82" s="70"/>
      <c r="E82" s="70"/>
      <c r="F82" s="120"/>
      <c r="G82" s="71"/>
      <c r="H82" s="69"/>
      <c r="I82" s="70"/>
      <c r="J82" s="72"/>
      <c r="K82" s="266">
        <f t="shared" si="16"/>
        <v>0</v>
      </c>
      <c r="L82" s="267">
        <f t="shared" si="16"/>
        <v>0</v>
      </c>
      <c r="M82" s="267" t="e">
        <f>K82/L82</f>
        <v>#DIV/0!</v>
      </c>
      <c r="N82" s="267"/>
      <c r="O82" s="268" t="e">
        <f>N82/K82</f>
        <v>#DIV/0!</v>
      </c>
    </row>
    <row r="83" spans="1:15" ht="15.75" thickBot="1">
      <c r="A83" s="73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</row>
    <row r="84" spans="1:15" ht="15.75" thickBot="1">
      <c r="A84" s="75" t="s">
        <v>45</v>
      </c>
      <c r="B84" s="76">
        <f>AVERAGE(B79:B81)</f>
        <v>1897</v>
      </c>
      <c r="C84" s="77">
        <f t="shared" ref="C84:O84" si="17">AVERAGE(C79:C81)</f>
        <v>18.100333333333335</v>
      </c>
      <c r="D84" s="77">
        <f t="shared" si="17"/>
        <v>18.100333333333335</v>
      </c>
      <c r="E84" s="77">
        <f t="shared" si="17"/>
        <v>111.05997888663079</v>
      </c>
      <c r="F84" s="77">
        <f t="shared" si="17"/>
        <v>111.05997888663079</v>
      </c>
      <c r="G84" s="78">
        <f t="shared" si="17"/>
        <v>12.147433384114622</v>
      </c>
      <c r="H84" s="77">
        <f t="shared" si="17"/>
        <v>117.66666666666667</v>
      </c>
      <c r="I84" s="77">
        <f t="shared" si="17"/>
        <v>0</v>
      </c>
      <c r="J84" s="77">
        <f t="shared" si="17"/>
        <v>0</v>
      </c>
      <c r="K84" s="77">
        <f t="shared" si="17"/>
        <v>2014.6666666666667</v>
      </c>
      <c r="L84" s="77">
        <f t="shared" si="17"/>
        <v>18.100333333333335</v>
      </c>
      <c r="M84" s="77">
        <f t="shared" si="17"/>
        <v>118.58899979297736</v>
      </c>
      <c r="N84" s="77">
        <f t="shared" si="17"/>
        <v>23047.463333333333</v>
      </c>
      <c r="O84" s="270">
        <f t="shared" si="17"/>
        <v>11.481475242028344</v>
      </c>
    </row>
    <row r="85" spans="1:15" ht="15.75" thickBot="1"/>
    <row r="86" spans="1:15" ht="15.75" thickBot="1">
      <c r="A86" s="8"/>
      <c r="B86" s="640" t="s">
        <v>31</v>
      </c>
      <c r="C86" s="641"/>
      <c r="D86" s="641"/>
      <c r="E86" s="641"/>
      <c r="F86" s="641"/>
      <c r="G86" s="642"/>
      <c r="H86" s="640" t="s">
        <v>8</v>
      </c>
      <c r="I86" s="641"/>
      <c r="J86" s="642"/>
      <c r="K86" s="640" t="s">
        <v>9</v>
      </c>
      <c r="L86" s="641"/>
      <c r="M86" s="641"/>
      <c r="N86" s="641"/>
      <c r="O86" s="642"/>
    </row>
    <row r="87" spans="1:15" ht="26.25" thickBot="1">
      <c r="A87" s="48" t="s">
        <v>83</v>
      </c>
      <c r="B87" s="49" t="s">
        <v>33</v>
      </c>
      <c r="C87" s="50" t="s">
        <v>34</v>
      </c>
      <c r="D87" s="50" t="s">
        <v>35</v>
      </c>
      <c r="E87" s="50" t="s">
        <v>36</v>
      </c>
      <c r="F87" s="50" t="s">
        <v>37</v>
      </c>
      <c r="G87" s="51" t="s">
        <v>38</v>
      </c>
      <c r="H87" s="52" t="s">
        <v>33</v>
      </c>
      <c r="I87" s="53" t="s">
        <v>39</v>
      </c>
      <c r="J87" s="54" t="s">
        <v>38</v>
      </c>
      <c r="K87" s="55" t="s">
        <v>40</v>
      </c>
      <c r="L87" s="56" t="s">
        <v>34</v>
      </c>
      <c r="M87" s="56" t="s">
        <v>36</v>
      </c>
      <c r="N87" s="56" t="s">
        <v>15</v>
      </c>
      <c r="O87" s="57" t="s">
        <v>38</v>
      </c>
    </row>
    <row r="88" spans="1:15">
      <c r="A88" s="58" t="s">
        <v>47</v>
      </c>
      <c r="B88" s="59">
        <v>1734</v>
      </c>
      <c r="C88" s="60">
        <v>60.203000000000003</v>
      </c>
      <c r="D88" s="60">
        <v>135.45675</v>
      </c>
      <c r="E88" s="60">
        <v>28.802551367872031</v>
      </c>
      <c r="F88" s="60">
        <f>+B88/D88</f>
        <v>12.80113394127646</v>
      </c>
      <c r="G88" s="61">
        <v>95.939284890426762</v>
      </c>
      <c r="H88" s="59">
        <v>17</v>
      </c>
      <c r="I88" s="60">
        <v>0</v>
      </c>
      <c r="J88" s="62">
        <v>0</v>
      </c>
      <c r="K88" s="59">
        <f t="shared" ref="K88:L91" si="18">B88+H88</f>
        <v>1751</v>
      </c>
      <c r="L88" s="60">
        <f t="shared" si="18"/>
        <v>60.203000000000003</v>
      </c>
      <c r="M88" s="79">
        <f>K88/L88</f>
        <v>29.084929322459011</v>
      </c>
      <c r="N88" s="60">
        <v>198395.7518265885</v>
      </c>
      <c r="O88" s="61">
        <f>N88/K88</f>
        <v>113.30425575476214</v>
      </c>
    </row>
    <row r="89" spans="1:15">
      <c r="A89" s="63" t="s">
        <v>48</v>
      </c>
      <c r="B89" s="64">
        <v>1658</v>
      </c>
      <c r="C89" s="65">
        <v>39.259</v>
      </c>
      <c r="D89" s="65">
        <v>65.2</v>
      </c>
      <c r="E89" s="65">
        <v>42.232354364604291</v>
      </c>
      <c r="F89" s="65">
        <f>+B89/D89</f>
        <v>25.429447852760735</v>
      </c>
      <c r="G89" s="66">
        <v>50.188799758745475</v>
      </c>
      <c r="H89" s="64">
        <v>20</v>
      </c>
      <c r="I89" s="65">
        <v>0</v>
      </c>
      <c r="J89" s="67">
        <v>0</v>
      </c>
      <c r="K89" s="81">
        <f t="shared" si="18"/>
        <v>1678</v>
      </c>
      <c r="L89" s="82">
        <f t="shared" si="18"/>
        <v>39.259</v>
      </c>
      <c r="M89" s="83">
        <f>K89/L89</f>
        <v>42.741791691077204</v>
      </c>
      <c r="N89" s="82">
        <v>102339.34754087421</v>
      </c>
      <c r="O89" s="84">
        <f>N89/K89</f>
        <v>60.98888411255912</v>
      </c>
    </row>
    <row r="90" spans="1:15">
      <c r="A90" s="63" t="s">
        <v>49</v>
      </c>
      <c r="B90" s="81">
        <v>1702</v>
      </c>
      <c r="C90" s="82">
        <v>31.126999999999999</v>
      </c>
      <c r="D90" s="82">
        <v>46.5</v>
      </c>
      <c r="E90" s="82">
        <v>54.679217399685164</v>
      </c>
      <c r="F90" s="82">
        <v>36.602150537634408</v>
      </c>
      <c r="G90" s="84">
        <v>33.266927144535842</v>
      </c>
      <c r="H90" s="81">
        <v>16</v>
      </c>
      <c r="I90" s="82">
        <v>0</v>
      </c>
      <c r="J90" s="227">
        <v>0</v>
      </c>
      <c r="K90" s="81">
        <f t="shared" si="18"/>
        <v>1718</v>
      </c>
      <c r="L90" s="82">
        <f t="shared" si="18"/>
        <v>31.126999999999999</v>
      </c>
      <c r="M90" s="83">
        <f>K90/L90</f>
        <v>55.193240594981852</v>
      </c>
      <c r="N90" s="82">
        <v>63815.917540874201</v>
      </c>
      <c r="O90" s="84">
        <f>N90/K90</f>
        <v>37.145470047074625</v>
      </c>
    </row>
    <row r="91" spans="1:15" ht="15.75" thickBot="1">
      <c r="A91" s="68" t="s">
        <v>50</v>
      </c>
      <c r="B91" s="69">
        <v>1850</v>
      </c>
      <c r="C91" s="70">
        <v>19.844000000000001</v>
      </c>
      <c r="D91" s="70">
        <v>29.4</v>
      </c>
      <c r="E91" s="70">
        <v>93.227171941140895</v>
      </c>
      <c r="F91" s="120">
        <v>62.925170068027214</v>
      </c>
      <c r="G91" s="71">
        <v>19.31996756756757</v>
      </c>
      <c r="H91" s="69">
        <v>13</v>
      </c>
      <c r="I91" s="70">
        <v>0</v>
      </c>
      <c r="J91" s="72">
        <v>0</v>
      </c>
      <c r="K91" s="119">
        <f t="shared" si="18"/>
        <v>1863</v>
      </c>
      <c r="L91" s="120">
        <f t="shared" si="18"/>
        <v>19.844000000000001</v>
      </c>
      <c r="M91" s="136">
        <f>K91/L91</f>
        <v>93.882281798024593</v>
      </c>
      <c r="N91" s="120">
        <v>42937.547540874206</v>
      </c>
      <c r="O91" s="121">
        <f>N91/K91</f>
        <v>23.047529544215891</v>
      </c>
    </row>
    <row r="92" spans="1:15" ht="15.75" thickBot="1">
      <c r="A92" s="73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</row>
    <row r="93" spans="1:15" ht="15.75" thickBot="1">
      <c r="A93" s="75" t="s">
        <v>45</v>
      </c>
      <c r="B93" s="76">
        <f>AVERAGE(B88:B91)</f>
        <v>1736</v>
      </c>
      <c r="C93" s="77">
        <f>AVERAGE(C88:C91)</f>
        <v>37.608249999999998</v>
      </c>
      <c r="D93" s="77">
        <f t="shared" ref="D93:O93" si="19">AVERAGE(D88:D91)</f>
        <v>69.139187499999991</v>
      </c>
      <c r="E93" s="77">
        <f t="shared" si="19"/>
        <v>54.7353237683256</v>
      </c>
      <c r="F93" s="77">
        <f t="shared" si="19"/>
        <v>34.439475599924705</v>
      </c>
      <c r="G93" s="78">
        <f t="shared" si="19"/>
        <v>49.678744840318913</v>
      </c>
      <c r="H93" s="77">
        <f t="shared" si="19"/>
        <v>16.5</v>
      </c>
      <c r="I93" s="77">
        <f t="shared" si="19"/>
        <v>0</v>
      </c>
      <c r="J93" s="77">
        <f t="shared" si="19"/>
        <v>0</v>
      </c>
      <c r="K93" s="77">
        <f t="shared" si="19"/>
        <v>1752.5</v>
      </c>
      <c r="L93" s="77">
        <f t="shared" si="19"/>
        <v>37.608249999999998</v>
      </c>
      <c r="M93" s="85">
        <f t="shared" si="19"/>
        <v>55.225560851635663</v>
      </c>
      <c r="N93" s="77">
        <f t="shared" si="19"/>
        <v>101872.14111230278</v>
      </c>
      <c r="O93" s="78">
        <f t="shared" si="19"/>
        <v>58.621534864652943</v>
      </c>
    </row>
    <row r="94" spans="1:15" ht="15.75" thickBot="1"/>
    <row r="95" spans="1:15" ht="15.75" thickBot="1">
      <c r="A95" s="8"/>
      <c r="B95" s="640" t="s">
        <v>31</v>
      </c>
      <c r="C95" s="641"/>
      <c r="D95" s="641"/>
      <c r="E95" s="641"/>
      <c r="F95" s="641"/>
      <c r="G95" s="642"/>
      <c r="H95" s="640" t="s">
        <v>8</v>
      </c>
      <c r="I95" s="641"/>
      <c r="J95" s="642"/>
      <c r="K95" s="640" t="s">
        <v>9</v>
      </c>
      <c r="L95" s="641"/>
      <c r="M95" s="641"/>
      <c r="N95" s="641"/>
      <c r="O95" s="642"/>
    </row>
    <row r="96" spans="1:15" ht="26.25" thickBot="1">
      <c r="A96" s="48" t="s">
        <v>92</v>
      </c>
      <c r="B96" s="49" t="s">
        <v>33</v>
      </c>
      <c r="C96" s="50" t="s">
        <v>34</v>
      </c>
      <c r="D96" s="50" t="s">
        <v>35</v>
      </c>
      <c r="E96" s="50" t="s">
        <v>36</v>
      </c>
      <c r="F96" s="50" t="s">
        <v>37</v>
      </c>
      <c r="G96" s="51" t="s">
        <v>38</v>
      </c>
      <c r="H96" s="52" t="s">
        <v>33</v>
      </c>
      <c r="I96" s="53" t="s">
        <v>39</v>
      </c>
      <c r="J96" s="54" t="s">
        <v>38</v>
      </c>
      <c r="K96" s="55" t="s">
        <v>40</v>
      </c>
      <c r="L96" s="56" t="s">
        <v>34</v>
      </c>
      <c r="M96" s="56" t="s">
        <v>36</v>
      </c>
      <c r="N96" s="56" t="s">
        <v>15</v>
      </c>
      <c r="O96" s="57" t="s">
        <v>38</v>
      </c>
    </row>
    <row r="97" spans="1:15">
      <c r="A97" s="86" t="s">
        <v>222</v>
      </c>
      <c r="B97" s="59">
        <v>1627</v>
      </c>
      <c r="C97" s="60">
        <v>0</v>
      </c>
      <c r="D97" s="60">
        <v>0</v>
      </c>
      <c r="E97" s="60" t="e">
        <f>+B97/C97</f>
        <v>#DIV/0!</v>
      </c>
      <c r="F97" s="60" t="e">
        <f>+B97/D97</f>
        <v>#DIV/0!</v>
      </c>
      <c r="G97" s="61">
        <v>0</v>
      </c>
      <c r="H97" s="59">
        <v>18</v>
      </c>
      <c r="I97" s="60">
        <v>0</v>
      </c>
      <c r="J97" s="62">
        <v>0</v>
      </c>
      <c r="K97" s="223">
        <v>1645</v>
      </c>
      <c r="L97" s="224">
        <v>0</v>
      </c>
      <c r="M97" s="225" t="e">
        <v>#DIV/0!</v>
      </c>
      <c r="N97" s="224">
        <v>0</v>
      </c>
      <c r="O97" s="226">
        <v>0</v>
      </c>
    </row>
    <row r="98" spans="1:15">
      <c r="A98" s="87" t="s">
        <v>223</v>
      </c>
      <c r="B98" s="64">
        <v>2182</v>
      </c>
      <c r="C98" s="65">
        <v>13.218</v>
      </c>
      <c r="D98" s="65">
        <v>25.6</v>
      </c>
      <c r="E98" s="65">
        <f>+B98/C98</f>
        <v>165.07792404297172</v>
      </c>
      <c r="F98" s="65">
        <f>+B98/D98</f>
        <v>85.234375</v>
      </c>
      <c r="G98" s="84">
        <v>11.821172686788719</v>
      </c>
      <c r="H98" s="81">
        <v>48</v>
      </c>
      <c r="I98" s="82">
        <v>0</v>
      </c>
      <c r="J98" s="227">
        <v>0</v>
      </c>
      <c r="K98" s="81">
        <v>2230</v>
      </c>
      <c r="L98" s="82">
        <v>13.218</v>
      </c>
      <c r="M98" s="83">
        <v>168.70933575427446</v>
      </c>
      <c r="N98" s="82">
        <v>23890.59</v>
      </c>
      <c r="O98" s="84">
        <v>10.713269058295964</v>
      </c>
    </row>
    <row r="99" spans="1:15">
      <c r="A99" s="87" t="s">
        <v>224</v>
      </c>
      <c r="B99" s="64">
        <v>1808</v>
      </c>
      <c r="C99" s="65">
        <v>27.404</v>
      </c>
      <c r="D99" s="65">
        <v>27.4</v>
      </c>
      <c r="E99" s="65">
        <f>+B99/C99</f>
        <v>65.975769960589702</v>
      </c>
      <c r="F99" s="65">
        <f>+B99/D99</f>
        <v>65.985401459854018</v>
      </c>
      <c r="G99" s="84">
        <v>19.978976769911505</v>
      </c>
      <c r="H99" s="81">
        <v>37</v>
      </c>
      <c r="I99" s="82">
        <v>0</v>
      </c>
      <c r="J99" s="227">
        <v>0</v>
      </c>
      <c r="K99" s="81">
        <f>B99+H99</f>
        <v>1845</v>
      </c>
      <c r="L99" s="82">
        <f>C99+I99</f>
        <v>27.404</v>
      </c>
      <c r="M99" s="83">
        <f>K99/L99</f>
        <v>67.325937819296456</v>
      </c>
      <c r="N99" s="82">
        <v>36121.99</v>
      </c>
      <c r="O99" s="84">
        <f>N99/K99</f>
        <v>19.57831436314363</v>
      </c>
    </row>
    <row r="100" spans="1:15">
      <c r="A100" s="87" t="s">
        <v>225</v>
      </c>
      <c r="B100" s="64">
        <v>2250</v>
      </c>
      <c r="C100" s="65">
        <v>29.157</v>
      </c>
      <c r="D100" s="65">
        <v>34.317</v>
      </c>
      <c r="E100" s="82">
        <v>77.168432966354558</v>
      </c>
      <c r="F100" s="82">
        <v>65.565171780750063</v>
      </c>
      <c r="G100" s="84">
        <v>28.435528888888889</v>
      </c>
      <c r="H100" s="81">
        <v>24</v>
      </c>
      <c r="I100" s="82">
        <v>0</v>
      </c>
      <c r="J100" s="227">
        <v>0</v>
      </c>
      <c r="K100" s="81">
        <v>2274</v>
      </c>
      <c r="L100" s="82">
        <v>29.157</v>
      </c>
      <c r="M100" s="83">
        <v>77.99156291799568</v>
      </c>
      <c r="N100" s="82">
        <v>63979.94</v>
      </c>
      <c r="O100" s="84">
        <v>28.135417766051013</v>
      </c>
    </row>
    <row r="101" spans="1:15" ht="15.75" thickBot="1">
      <c r="A101" s="88" t="s">
        <v>226</v>
      </c>
      <c r="B101" s="69">
        <v>1682</v>
      </c>
      <c r="C101" s="70">
        <v>50.671999999999997</v>
      </c>
      <c r="D101" s="70">
        <v>48.5</v>
      </c>
      <c r="E101" s="120">
        <v>33.193874329018001</v>
      </c>
      <c r="F101" s="120">
        <v>34.680412371134018</v>
      </c>
      <c r="G101" s="121">
        <v>26.871831153388822</v>
      </c>
      <c r="H101" s="119">
        <v>24</v>
      </c>
      <c r="I101" s="120">
        <v>0</v>
      </c>
      <c r="J101" s="261">
        <v>0</v>
      </c>
      <c r="K101" s="119">
        <v>1706</v>
      </c>
      <c r="L101" s="120">
        <v>50.671999999999997</v>
      </c>
      <c r="M101" s="136">
        <v>33.667508683296496</v>
      </c>
      <c r="N101" s="120">
        <v>45198.42</v>
      </c>
      <c r="O101" s="121">
        <v>26.49379835873388</v>
      </c>
    </row>
    <row r="102" spans="1:15" ht="15.75" thickBot="1">
      <c r="A102" s="8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90"/>
      <c r="N102" s="89"/>
      <c r="O102" s="89"/>
    </row>
    <row r="103" spans="1:15" ht="15.75" thickBot="1">
      <c r="A103" s="75" t="s">
        <v>45</v>
      </c>
      <c r="B103" s="76">
        <f>AVERAGE(B97:B101)</f>
        <v>1909.8</v>
      </c>
      <c r="C103" s="77">
        <f>AVERAGE(C97:C101)</f>
        <v>24.090199999999999</v>
      </c>
      <c r="D103" s="77">
        <f>AVERAGE(D97:D101)</f>
        <v>27.163400000000003</v>
      </c>
      <c r="E103" s="77" t="e">
        <f>AVERAGE(E97:E101)</f>
        <v>#DIV/0!</v>
      </c>
      <c r="F103" s="77" t="e">
        <f t="shared" ref="F103:K103" si="20">AVERAGE(F97:F101)</f>
        <v>#DIV/0!</v>
      </c>
      <c r="G103" s="78">
        <f t="shared" si="20"/>
        <v>17.421501899795587</v>
      </c>
      <c r="H103" s="77">
        <f t="shared" si="20"/>
        <v>30.2</v>
      </c>
      <c r="I103" s="77">
        <f t="shared" si="20"/>
        <v>0</v>
      </c>
      <c r="J103" s="77">
        <f t="shared" si="20"/>
        <v>0</v>
      </c>
      <c r="K103" s="77">
        <f t="shared" si="20"/>
        <v>1940</v>
      </c>
      <c r="L103" s="77">
        <f>AVERAGE(L97:L101)</f>
        <v>24.090199999999999</v>
      </c>
      <c r="M103" s="85" t="e">
        <f>AVERAGE(M97:M101)</f>
        <v>#DIV/0!</v>
      </c>
      <c r="N103" s="77">
        <f>AVERAGE(N97:N101)</f>
        <v>33838.188000000002</v>
      </c>
      <c r="O103" s="78">
        <f>AVERAGE(O97:O101)</f>
        <v>16.984159909244898</v>
      </c>
    </row>
    <row r="107" spans="1:15" ht="18.75">
      <c r="A107" s="366">
        <v>2017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</row>
    <row r="108" spans="1:15" ht="15.75" thickBo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</row>
    <row r="109" spans="1:15" ht="15.75" thickBot="1">
      <c r="A109" s="8"/>
      <c r="B109" s="640" t="s">
        <v>31</v>
      </c>
      <c r="C109" s="641"/>
      <c r="D109" s="641"/>
      <c r="E109" s="641"/>
      <c r="F109" s="641"/>
      <c r="G109" s="642"/>
      <c r="H109" s="640" t="s">
        <v>8</v>
      </c>
      <c r="I109" s="641"/>
      <c r="J109" s="642"/>
      <c r="K109" s="640" t="s">
        <v>9</v>
      </c>
      <c r="L109" s="641"/>
      <c r="M109" s="641"/>
      <c r="N109" s="641"/>
      <c r="O109" s="642"/>
    </row>
    <row r="110" spans="1:15" ht="26.25" thickBot="1">
      <c r="A110" s="48" t="s">
        <v>69</v>
      </c>
      <c r="B110" s="49" t="s">
        <v>33</v>
      </c>
      <c r="C110" s="50" t="s">
        <v>34</v>
      </c>
      <c r="D110" s="50" t="s">
        <v>35</v>
      </c>
      <c r="E110" s="50" t="s">
        <v>36</v>
      </c>
      <c r="F110" s="50" t="s">
        <v>37</v>
      </c>
      <c r="G110" s="51" t="s">
        <v>38</v>
      </c>
      <c r="H110" s="107" t="s">
        <v>33</v>
      </c>
      <c r="I110" s="108" t="s">
        <v>39</v>
      </c>
      <c r="J110" s="109" t="s">
        <v>38</v>
      </c>
      <c r="K110" s="55" t="s">
        <v>40</v>
      </c>
      <c r="L110" s="56" t="s">
        <v>34</v>
      </c>
      <c r="M110" s="56" t="s">
        <v>36</v>
      </c>
      <c r="N110" s="56" t="s">
        <v>15</v>
      </c>
      <c r="O110" s="57" t="s">
        <v>38</v>
      </c>
    </row>
    <row r="111" spans="1:15">
      <c r="A111" s="58" t="s">
        <v>143</v>
      </c>
      <c r="B111" s="59">
        <v>463</v>
      </c>
      <c r="C111" s="60">
        <v>0</v>
      </c>
      <c r="D111" s="60">
        <v>0</v>
      </c>
      <c r="E111" s="65" t="e">
        <v>#DIV/0!</v>
      </c>
      <c r="F111" s="65" t="e">
        <v>#DIV/0!</v>
      </c>
      <c r="G111" s="61">
        <v>0</v>
      </c>
      <c r="H111" s="59">
        <v>5</v>
      </c>
      <c r="I111" s="60">
        <v>0</v>
      </c>
      <c r="J111" s="62">
        <v>0</v>
      </c>
      <c r="K111" s="59">
        <v>468</v>
      </c>
      <c r="L111" s="60">
        <v>0</v>
      </c>
      <c r="M111" s="79" t="e">
        <v>#DIV/0!</v>
      </c>
      <c r="N111" s="60">
        <v>0</v>
      </c>
      <c r="O111" s="61">
        <v>0</v>
      </c>
    </row>
    <row r="112" spans="1:15">
      <c r="A112" s="63" t="s">
        <v>144</v>
      </c>
      <c r="B112" s="367">
        <v>0</v>
      </c>
      <c r="C112" s="330">
        <v>0</v>
      </c>
      <c r="D112" s="330">
        <v>0</v>
      </c>
      <c r="E112" s="330" t="e">
        <v>#DIV/0!</v>
      </c>
      <c r="F112" s="330" t="e">
        <v>#DIV/0!</v>
      </c>
      <c r="G112" s="368" t="e">
        <v>#DIV/0!</v>
      </c>
      <c r="H112" s="367">
        <v>0</v>
      </c>
      <c r="I112" s="330">
        <v>0</v>
      </c>
      <c r="J112" s="369" t="e">
        <v>#DIV/0!</v>
      </c>
      <c r="K112" s="367">
        <v>0</v>
      </c>
      <c r="L112" s="330">
        <v>0</v>
      </c>
      <c r="M112" s="370" t="e">
        <v>#DIV/0!</v>
      </c>
      <c r="N112" s="330">
        <v>0</v>
      </c>
      <c r="O112" s="368" t="e">
        <v>#DIV/0!</v>
      </c>
    </row>
    <row r="113" spans="1:15">
      <c r="A113" s="63" t="s">
        <v>145</v>
      </c>
      <c r="B113" s="367">
        <v>0</v>
      </c>
      <c r="C113" s="330">
        <v>0</v>
      </c>
      <c r="D113" s="330">
        <v>0</v>
      </c>
      <c r="E113" s="330" t="e">
        <v>#DIV/0!</v>
      </c>
      <c r="F113" s="330" t="e">
        <v>#DIV/0!</v>
      </c>
      <c r="G113" s="368" t="e">
        <v>#DIV/0!</v>
      </c>
      <c r="H113" s="367">
        <v>0</v>
      </c>
      <c r="I113" s="330">
        <v>0</v>
      </c>
      <c r="J113" s="369" t="e">
        <v>#DIV/0!</v>
      </c>
      <c r="K113" s="367">
        <v>0</v>
      </c>
      <c r="L113" s="330">
        <v>0</v>
      </c>
      <c r="M113" s="370" t="e">
        <v>#DIV/0!</v>
      </c>
      <c r="N113" s="330">
        <v>0</v>
      </c>
      <c r="O113" s="368" t="e">
        <v>#DIV/0!</v>
      </c>
    </row>
    <row r="114" spans="1:15" ht="15.75" thickBot="1">
      <c r="A114" s="68" t="s">
        <v>146</v>
      </c>
      <c r="B114" s="266">
        <v>0</v>
      </c>
      <c r="C114" s="267">
        <v>0</v>
      </c>
      <c r="D114" s="267">
        <v>0</v>
      </c>
      <c r="E114" s="267" t="e">
        <v>#DIV/0!</v>
      </c>
      <c r="F114" s="267" t="e">
        <v>#DIV/0!</v>
      </c>
      <c r="G114" s="268" t="e">
        <v>#DIV/0!</v>
      </c>
      <c r="H114" s="266">
        <v>0</v>
      </c>
      <c r="I114" s="267">
        <v>0</v>
      </c>
      <c r="J114" s="377" t="e">
        <v>#DIV/0!</v>
      </c>
      <c r="K114" s="266">
        <v>0</v>
      </c>
      <c r="L114" s="267">
        <v>0</v>
      </c>
      <c r="M114" s="269" t="e">
        <v>#DIV/0!</v>
      </c>
      <c r="N114" s="267">
        <v>0</v>
      </c>
      <c r="O114" s="268" t="e">
        <v>#DIV/0!</v>
      </c>
    </row>
    <row r="115" spans="1:15" ht="15.75" thickBot="1">
      <c r="A115" s="73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</row>
    <row r="116" spans="1:15" ht="15.75" thickBot="1">
      <c r="A116" s="75" t="s">
        <v>45</v>
      </c>
      <c r="B116" s="76">
        <f>AVERAGE(B111)</f>
        <v>463</v>
      </c>
      <c r="C116" s="77">
        <f t="shared" ref="C116:O116" si="21">AVERAGE(C111)</f>
        <v>0</v>
      </c>
      <c r="D116" s="77">
        <f t="shared" si="21"/>
        <v>0</v>
      </c>
      <c r="E116" s="77" t="e">
        <f t="shared" si="21"/>
        <v>#DIV/0!</v>
      </c>
      <c r="F116" s="77" t="e">
        <f t="shared" si="21"/>
        <v>#DIV/0!</v>
      </c>
      <c r="G116" s="78">
        <f t="shared" si="21"/>
        <v>0</v>
      </c>
      <c r="H116" s="77">
        <f t="shared" si="21"/>
        <v>5</v>
      </c>
      <c r="I116" s="77">
        <f t="shared" si="21"/>
        <v>0</v>
      </c>
      <c r="J116" s="77">
        <f t="shared" si="21"/>
        <v>0</v>
      </c>
      <c r="K116" s="77">
        <f t="shared" si="21"/>
        <v>468</v>
      </c>
      <c r="L116" s="77">
        <f t="shared" si="21"/>
        <v>0</v>
      </c>
      <c r="M116" s="85" t="e">
        <f t="shared" si="21"/>
        <v>#DIV/0!</v>
      </c>
      <c r="N116" s="77">
        <f t="shared" si="21"/>
        <v>0</v>
      </c>
      <c r="O116" s="78">
        <f t="shared" si="21"/>
        <v>0</v>
      </c>
    </row>
  </sheetData>
  <mergeCells count="36">
    <mergeCell ref="B77:G77"/>
    <mergeCell ref="H77:J77"/>
    <mergeCell ref="K77:O77"/>
    <mergeCell ref="B67:G67"/>
    <mergeCell ref="H67:J67"/>
    <mergeCell ref="K67:O67"/>
    <mergeCell ref="H20:J20"/>
    <mergeCell ref="K20:O20"/>
    <mergeCell ref="B39:G39"/>
    <mergeCell ref="H39:J39"/>
    <mergeCell ref="K39:O39"/>
    <mergeCell ref="B30:G30"/>
    <mergeCell ref="H30:J30"/>
    <mergeCell ref="K30:O30"/>
    <mergeCell ref="B86:G86"/>
    <mergeCell ref="H86:J86"/>
    <mergeCell ref="K86:O86"/>
    <mergeCell ref="B2:G2"/>
    <mergeCell ref="H2:J2"/>
    <mergeCell ref="K2:O2"/>
    <mergeCell ref="B11:G11"/>
    <mergeCell ref="H11:J11"/>
    <mergeCell ref="K11:O11"/>
    <mergeCell ref="B58:G58"/>
    <mergeCell ref="H58:J58"/>
    <mergeCell ref="K58:O58"/>
    <mergeCell ref="B48:G48"/>
    <mergeCell ref="H48:J48"/>
    <mergeCell ref="K48:O48"/>
    <mergeCell ref="B20:G20"/>
    <mergeCell ref="B109:G109"/>
    <mergeCell ref="H109:J109"/>
    <mergeCell ref="K109:O109"/>
    <mergeCell ref="B95:G95"/>
    <mergeCell ref="H95:J95"/>
    <mergeCell ref="K95:O95"/>
  </mergeCells>
  <pageMargins left="0.7" right="0.7" top="0.75" bottom="0.75" header="0.3" footer="0.3"/>
  <pageSetup paperSize="9" orientation="portrait" r:id="rId1"/>
  <ignoredErrors>
    <ignoredError sqref="M10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1414 Residencial</vt:lpstr>
      <vt:lpstr>1414 Empresas</vt:lpstr>
      <vt:lpstr>Teleweb Residencial</vt:lpstr>
      <vt:lpstr>Teleweb Empresas</vt:lpstr>
      <vt:lpstr>RES - Medios Diarios - Lunes</vt:lpstr>
      <vt:lpstr>RES - Medios Diarios - Martes</vt:lpstr>
      <vt:lpstr>RES - Medios Diarios - Mierc</vt:lpstr>
      <vt:lpstr>RES - Medios Diarios - Jueves</vt:lpstr>
      <vt:lpstr>RES - Medios Diarios - Viernes</vt:lpstr>
      <vt:lpstr>Creatividades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Jazztel</dc:creator>
  <cp:lastModifiedBy>RAMIREZ RODRIGUEZ, Carolina</cp:lastModifiedBy>
  <cp:lastPrinted>2016-07-12T08:18:09Z</cp:lastPrinted>
  <dcterms:created xsi:type="dcterms:W3CDTF">2016-02-26T12:06:21Z</dcterms:created>
  <dcterms:modified xsi:type="dcterms:W3CDTF">2020-03-26T11:08:29Z</dcterms:modified>
</cp:coreProperties>
</file>