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6dbdf7f0022e79/Documentos/Coding/Year4Project/"/>
    </mc:Choice>
  </mc:AlternateContent>
  <xr:revisionPtr revIDLastSave="420" documentId="8_{0BC8DA0B-0130-48BD-B188-9C39C0A17F90}" xr6:coauthVersionLast="47" xr6:coauthVersionMax="47" xr10:uidLastSave="{40E023B2-1030-43FC-B3FD-D01D4D6E8CE2}"/>
  <bookViews>
    <workbookView xWindow="-98" yWindow="-98" windowWidth="20715" windowHeight="13276" firstSheet="1" activeTab="3" xr2:uid="{198E8DF6-2ADD-4C06-9DC2-C20D7FF0DDA5}"/>
  </bookViews>
  <sheets>
    <sheet name="All Data" sheetId="1" r:id="rId1"/>
    <sheet name="Aortic Root" sheetId="2" r:id="rId2"/>
    <sheet name="Ascending Aorta" sheetId="3" r:id="rId3"/>
    <sheet name="Tranverse Aort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2" i="3"/>
  <c r="H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" i="4"/>
  <c r="B3" i="4"/>
  <c r="D3" i="4" s="1"/>
  <c r="B4" i="4"/>
  <c r="D4" i="4" s="1"/>
  <c r="B5" i="4"/>
  <c r="D5" i="4" s="1"/>
  <c r="B6" i="4"/>
  <c r="B7" i="4"/>
  <c r="B8" i="4"/>
  <c r="D8" i="4" s="1"/>
  <c r="F8" i="4" s="1"/>
  <c r="B9" i="4"/>
  <c r="D9" i="4" s="1"/>
  <c r="F9" i="4" s="1"/>
  <c r="B10" i="4"/>
  <c r="D10" i="4" s="1"/>
  <c r="B11" i="4"/>
  <c r="D11" i="4" s="1"/>
  <c r="B12" i="4"/>
  <c r="D12" i="4" s="1"/>
  <c r="B13" i="4"/>
  <c r="D13" i="4" s="1"/>
  <c r="B14" i="4"/>
  <c r="B15" i="4"/>
  <c r="B16" i="4"/>
  <c r="D16" i="4" s="1"/>
  <c r="F16" i="4" s="1"/>
  <c r="B17" i="4"/>
  <c r="D17" i="4" s="1"/>
  <c r="F17" i="4" s="1"/>
  <c r="B18" i="4"/>
  <c r="D18" i="4" s="1"/>
  <c r="B19" i="4"/>
  <c r="D19" i="4" s="1"/>
  <c r="B20" i="4"/>
  <c r="D20" i="4" s="1"/>
  <c r="B21" i="4"/>
  <c r="D21" i="4" s="1"/>
  <c r="B22" i="4"/>
  <c r="B23" i="4"/>
  <c r="B24" i="4"/>
  <c r="D24" i="4" s="1"/>
  <c r="F24" i="4" s="1"/>
  <c r="B25" i="4"/>
  <c r="D25" i="4" s="1"/>
  <c r="F25" i="4" s="1"/>
  <c r="B26" i="4"/>
  <c r="D26" i="4" s="1"/>
  <c r="B27" i="4"/>
  <c r="D27" i="4" s="1"/>
  <c r="B2" i="4"/>
  <c r="D2" i="4" s="1"/>
  <c r="F2" i="4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" i="3"/>
  <c r="B3" i="3"/>
  <c r="D3" i="3" s="1"/>
  <c r="B4" i="3"/>
  <c r="D4" i="3" s="1"/>
  <c r="B5" i="3"/>
  <c r="D5" i="3" s="1"/>
  <c r="B6" i="3"/>
  <c r="D6" i="3" s="1"/>
  <c r="F6" i="3" s="1"/>
  <c r="B7" i="3"/>
  <c r="B8" i="3"/>
  <c r="D8" i="3" s="1"/>
  <c r="B9" i="3"/>
  <c r="D9" i="3" s="1"/>
  <c r="B10" i="3"/>
  <c r="D10" i="3" s="1"/>
  <c r="B11" i="3"/>
  <c r="D11" i="3" s="1"/>
  <c r="F11" i="3" s="1"/>
  <c r="B12" i="3"/>
  <c r="D12" i="3" s="1"/>
  <c r="B13" i="3"/>
  <c r="D13" i="3" s="1"/>
  <c r="B14" i="3"/>
  <c r="D14" i="3" s="1"/>
  <c r="F14" i="3" s="1"/>
  <c r="B15" i="3"/>
  <c r="B16" i="3"/>
  <c r="D16" i="3" s="1"/>
  <c r="B17" i="3"/>
  <c r="D17" i="3" s="1"/>
  <c r="F17" i="3" s="1"/>
  <c r="B18" i="3"/>
  <c r="B19" i="3"/>
  <c r="D19" i="3" s="1"/>
  <c r="F19" i="3" s="1"/>
  <c r="B20" i="3"/>
  <c r="D20" i="3" s="1"/>
  <c r="B21" i="3"/>
  <c r="D21" i="3" s="1"/>
  <c r="B22" i="3"/>
  <c r="D22" i="3" s="1"/>
  <c r="F22" i="3" s="1"/>
  <c r="B23" i="3"/>
  <c r="B24" i="3"/>
  <c r="D24" i="3" s="1"/>
  <c r="B25" i="3"/>
  <c r="D25" i="3" s="1"/>
  <c r="F25" i="3" s="1"/>
  <c r="B26" i="3"/>
  <c r="D26" i="3" s="1"/>
  <c r="B27" i="3"/>
  <c r="D27" i="3" s="1"/>
  <c r="F27" i="3" s="1"/>
  <c r="B2" i="3"/>
  <c r="D2" i="3" s="1"/>
  <c r="F2" i="3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B4" i="2"/>
  <c r="D4" i="2" s="1"/>
  <c r="B5" i="2"/>
  <c r="B6" i="2"/>
  <c r="D6" i="2" s="1"/>
  <c r="B7" i="2"/>
  <c r="B8" i="2"/>
  <c r="D8" i="2" s="1"/>
  <c r="F8" i="2" s="1"/>
  <c r="B9" i="2"/>
  <c r="D9" i="2" s="1"/>
  <c r="B10" i="2"/>
  <c r="D10" i="2" s="1"/>
  <c r="B11" i="2"/>
  <c r="D11" i="2" s="1"/>
  <c r="B12" i="2"/>
  <c r="D12" i="2" s="1"/>
  <c r="B13" i="2"/>
  <c r="B14" i="2"/>
  <c r="D14" i="2" s="1"/>
  <c r="B15" i="2"/>
  <c r="D15" i="2" s="1"/>
  <c r="F15" i="2" s="1"/>
  <c r="B16" i="2"/>
  <c r="D16" i="2" s="1"/>
  <c r="F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F23" i="2" s="1"/>
  <c r="B24" i="2"/>
  <c r="D24" i="2" s="1"/>
  <c r="F24" i="2" s="1"/>
  <c r="B25" i="2"/>
  <c r="D25" i="2" s="1"/>
  <c r="B26" i="2"/>
  <c r="D26" i="2" s="1"/>
  <c r="B27" i="2"/>
  <c r="D27" i="2" s="1"/>
  <c r="B3" i="2"/>
  <c r="D3" i="2" s="1"/>
  <c r="B2" i="2"/>
  <c r="D2" i="2" s="1"/>
  <c r="D6" i="4"/>
  <c r="D7" i="4"/>
  <c r="D14" i="4"/>
  <c r="D15" i="4"/>
  <c r="D22" i="4"/>
  <c r="D23" i="4"/>
  <c r="D7" i="3"/>
  <c r="F7" i="3" s="1"/>
  <c r="D15" i="3"/>
  <c r="D18" i="3"/>
  <c r="D23" i="3"/>
  <c r="D5" i="2"/>
  <c r="D7" i="2"/>
  <c r="F7" i="2" s="1"/>
  <c r="D13" i="2"/>
  <c r="F22" i="4" l="1"/>
  <c r="F15" i="4"/>
  <c r="F6" i="4"/>
  <c r="F4" i="4"/>
  <c r="F14" i="4"/>
  <c r="F23" i="4"/>
  <c r="F7" i="4"/>
  <c r="F23" i="3"/>
  <c r="F15" i="3"/>
  <c r="F13" i="4"/>
  <c r="F20" i="4"/>
  <c r="F12" i="4"/>
  <c r="F6" i="2"/>
  <c r="F22" i="2"/>
  <c r="F10" i="2"/>
  <c r="F11" i="4"/>
  <c r="F25" i="2"/>
  <c r="F17" i="2"/>
  <c r="F20" i="3"/>
  <c r="F12" i="3"/>
  <c r="F4" i="3"/>
  <c r="F21" i="4"/>
  <c r="F5" i="4"/>
  <c r="F19" i="4"/>
  <c r="F10" i="3"/>
  <c r="F26" i="4"/>
  <c r="F18" i="4"/>
  <c r="F10" i="4"/>
  <c r="F27" i="4"/>
  <c r="F3" i="4"/>
  <c r="F13" i="2"/>
  <c r="F9" i="3"/>
  <c r="F9" i="2"/>
  <c r="F18" i="3"/>
  <c r="F18" i="2"/>
  <c r="F3" i="3"/>
  <c r="F3" i="2"/>
  <c r="F14" i="2"/>
  <c r="F24" i="3"/>
  <c r="F16" i="3"/>
  <c r="F8" i="3"/>
  <c r="F26" i="3"/>
  <c r="F21" i="3"/>
  <c r="F13" i="3"/>
  <c r="F5" i="3"/>
  <c r="F21" i="2"/>
  <c r="F5" i="2"/>
  <c r="F20" i="2"/>
  <c r="F12" i="2"/>
  <c r="F4" i="2"/>
  <c r="F26" i="2"/>
  <c r="F27" i="2"/>
  <c r="F19" i="2"/>
  <c r="F11" i="2"/>
  <c r="F2" i="2"/>
</calcChain>
</file>

<file path=xl/sharedStrings.xml><?xml version="1.0" encoding="utf-8"?>
<sst xmlns="http://schemas.openxmlformats.org/spreadsheetml/2006/main" count="136" uniqueCount="68">
  <si>
    <t>Name</t>
  </si>
  <si>
    <t>Gestational Age (weeks)</t>
  </si>
  <si>
    <t>Condition</t>
  </si>
  <si>
    <t>Modeled?</t>
  </si>
  <si>
    <t>Scale</t>
  </si>
  <si>
    <t>Ao. Root (mm)</t>
  </si>
  <si>
    <t>Asc. Ao. (mm)</t>
  </si>
  <si>
    <t>Transv. Ao. (mm)</t>
  </si>
  <si>
    <t>Name Select</t>
  </si>
  <si>
    <t>06Apr2021P1</t>
  </si>
  <si>
    <t>Healthy</t>
  </si>
  <si>
    <t>X</t>
  </si>
  <si>
    <t>(0.117647, 0.117647, 0.500000)</t>
  </si>
  <si>
    <t>15Oct2019P1</t>
  </si>
  <si>
    <t>15Oct2019P2</t>
  </si>
  <si>
    <t>(0.064516, 0.064516, 0.500000)</t>
  </si>
  <si>
    <t>23Mar2021P3</t>
  </si>
  <si>
    <t>(0.126582,  0.126582, 0.500000)</t>
  </si>
  <si>
    <t xml:space="preserve"> </t>
  </si>
  <si>
    <t>03Sep2019P2_0_1</t>
  </si>
  <si>
    <t>(0.109890, 0.109890, 0.500000)</t>
  </si>
  <si>
    <t>20Apr2021P1</t>
  </si>
  <si>
    <t>(0.169492, 0.169492, 0.500000)</t>
  </si>
  <si>
    <t>08Oct2019P1</t>
  </si>
  <si>
    <t>(0.060241, 0.060241, 0.500000)</t>
  </si>
  <si>
    <t>09Feb2021P2</t>
  </si>
  <si>
    <t>(0.135135, 0.135135, 0.500000)</t>
  </si>
  <si>
    <t>13Apr2021P1</t>
  </si>
  <si>
    <t>(0.196078, 0.196078, 0.500000)</t>
  </si>
  <si>
    <t>23Mar2021P1</t>
  </si>
  <si>
    <t>(0.149254, 0.149254, 0.500000)</t>
  </si>
  <si>
    <t>10Sep2019P1_1</t>
  </si>
  <si>
    <t>(0.142857, 0.142857, 0.500000)</t>
  </si>
  <si>
    <t>13Apr2021P2</t>
  </si>
  <si>
    <t>(0.126582, 0.126582, 0.500000)</t>
  </si>
  <si>
    <t>02Mar2021P1</t>
  </si>
  <si>
    <t>(0.104167, 0.104167, 0.500000)</t>
  </si>
  <si>
    <t>17Sep2019P1_3</t>
  </si>
  <si>
    <t>(0.131579, 0.131579, 0.500000)</t>
  </si>
  <si>
    <t>24Sep2019P1_5</t>
  </si>
  <si>
    <t>(0.107527, 0.107527, 0.500000)</t>
  </si>
  <si>
    <t>088pre_10000006</t>
  </si>
  <si>
    <t>Diseased</t>
  </si>
  <si>
    <t>(0.097087, 0.097087, 0.500000)</t>
  </si>
  <si>
    <t>09Feb2021P1</t>
  </si>
  <si>
    <t>(0.114943, 0.114943, 0.500000)</t>
  </si>
  <si>
    <t>28weekshealthy</t>
  </si>
  <si>
    <t>95pre</t>
  </si>
  <si>
    <t>90pre_10000024</t>
  </si>
  <si>
    <t>(0.156250, 0.156250, 0.500000)</t>
  </si>
  <si>
    <t>91pre_10000016</t>
  </si>
  <si>
    <t>(0.106383, 0.106383, 0.500000)</t>
  </si>
  <si>
    <t>24092010P2_4</t>
  </si>
  <si>
    <t>(0.178571, 0.178571, 0.500000)</t>
  </si>
  <si>
    <t>01Oct2019P1_4</t>
  </si>
  <si>
    <t>08Oct2019P2</t>
  </si>
  <si>
    <t>(0.088496, 0.088496, 0.500000)</t>
  </si>
  <si>
    <t>(0.084746, 0.084746, 0.500000)</t>
  </si>
  <si>
    <t>08Oct2019P3</t>
  </si>
  <si>
    <t>(0.077519, 0.077519, 0.500000)</t>
  </si>
  <si>
    <t>102019P2</t>
  </si>
  <si>
    <t>(0.125000, 0.125000, 0.500000)</t>
  </si>
  <si>
    <t>Exp. Ao. Root (mm)</t>
  </si>
  <si>
    <t>Error Ao. Root</t>
  </si>
  <si>
    <t>Exp. Asc. Ao. (mm)</t>
  </si>
  <si>
    <t>Error Asc. Ao</t>
  </si>
  <si>
    <t>Exp. Transv. Ao. (mm)</t>
  </si>
  <si>
    <t>Error Transv. Ao.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</si>
</sst>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B9B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6" fillId="3" borderId="3" applyAlignment="0">
      <alignment horizontal="center"/>
    </xf>
    <xf numFmtId="0" fontId="3" fillId="2" borderId="4"/>
    <xf numFmtId="0" fontId="3" fillId="2" borderId="4"/>
    <xf numFmtId="0" fontId="5" fillId="4" borderId="4"/>
  </cellStyleXfs>
  <cellXfs count="3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4" fillId="0" borderId="0" xfId="2" applyNumberFormat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0" fontId="0" fillId="0" borderId="2" xfId="0" applyBorder="1"/>
    <xf numFmtId="0" fontId="0" fillId="0" borderId="10" xfId="0" applyBorder="1"/>
    <xf numFmtId="2" fontId="0" fillId="0" borderId="8" xfId="0" applyNumberFormat="1" applyBorder="1"/>
    <xf numFmtId="2" fontId="4" fillId="0" borderId="1" xfId="2" applyNumberFormat="1" applyBorder="1"/>
    <xf numFmtId="0" fontId="5" fillId="4" borderId="5" xfId="6" applyBorder="1"/>
    <xf numFmtId="0" fontId="0" fillId="0" borderId="4" xfId="0" applyBorder="1"/>
    <xf numFmtId="0" fontId="0" fillId="0" borderId="4" xfId="0" applyBorder="1" applyAlignment="1">
      <alignment horizontal="center"/>
    </xf>
    <xf numFmtId="2" fontId="0" fillId="0" borderId="4" xfId="0" applyNumberFormat="1" applyBorder="1"/>
    <xf numFmtId="2" fontId="0" fillId="0" borderId="1" xfId="0" applyNumberFormat="1" applyBorder="1"/>
    <xf numFmtId="2" fontId="0" fillId="0" borderId="1" xfId="0" applyNumberFormat="1" applyFont="1" applyBorder="1"/>
    <xf numFmtId="2" fontId="3" fillId="2" borderId="1" xfId="1" applyNumberFormat="1" applyFont="1" applyFill="1" applyBorder="1"/>
    <xf numFmtId="2" fontId="0" fillId="4" borderId="0" xfId="0" applyNumberFormat="1" applyFill="1"/>
    <xf numFmtId="2" fontId="0" fillId="0" borderId="0" xfId="1" applyNumberFormat="1" applyFont="1"/>
    <xf numFmtId="0" fontId="7" fillId="5" borderId="0" xfId="0" applyFont="1" applyFill="1"/>
    <xf numFmtId="164" fontId="5" fillId="4" borderId="9" xfId="1" applyNumberFormat="1" applyFont="1" applyFill="1" applyBorder="1"/>
    <xf numFmtId="164" fontId="4" fillId="0" borderId="1" xfId="2" applyNumberFormat="1" applyBorder="1"/>
    <xf numFmtId="164" fontId="0" fillId="0" borderId="1" xfId="0" applyNumberFormat="1" applyBorder="1"/>
    <xf numFmtId="164" fontId="3" fillId="2" borderId="11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164" fontId="5" fillId="0" borderId="2" xfId="0" applyNumberFormat="1" applyFont="1" applyBorder="1"/>
    <xf numFmtId="0" fontId="8" fillId="0" borderId="0" xfId="0" applyFont="1"/>
    <xf numFmtId="2" fontId="8" fillId="0" borderId="0" xfId="0" applyNumberFormat="1" applyFont="1"/>
    <xf numFmtId="164" fontId="8" fillId="0" borderId="2" xfId="0" applyNumberFormat="1" applyFont="1" applyBorder="1"/>
  </cellXfs>
  <cellStyles count="7">
    <cellStyle name="Error Heading" xfId="5" xr:uid="{AC53FDE9-7BCD-4468-B859-742A84432ADD}"/>
    <cellStyle name="Error heading 2" xfId="6" xr:uid="{31F2F1BA-3378-4BC7-9578-F84C674AC0BA}"/>
    <cellStyle name="Error Style" xfId="4" xr:uid="{E9BA49E9-AD86-4F39-AE62-B5A47DB83F1B}"/>
    <cellStyle name="Normal" xfId="0" builtinId="0"/>
    <cellStyle name="Porcentaje" xfId="1" builtinId="5"/>
    <cellStyle name="Style 1" xfId="3" xr:uid="{AA0F96DA-1C98-45F7-BCC6-0D729655CAE3}"/>
    <cellStyle name="Texto explicativo" xfId="2" builtinId="53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numFmt numFmtId="164" formatCode="0.00;[Red]0.00"/>
      <fill>
        <patternFill patternType="solid">
          <fgColor indexed="64"/>
          <bgColor rgb="FFFFC7CE"/>
        </patternFill>
      </fill>
      <border diagonalUp="0" diagonalDown="0">
        <left style="thin">
          <color rgb="FF3F3F3F"/>
        </left>
        <right/>
        <top style="thin">
          <color rgb="FF3F3F3F"/>
        </top>
        <bottom style="thin">
          <color rgb="FF3F3F3F"/>
        </bottom>
        <vertical style="thin">
          <color rgb="FF3F3F3F"/>
        </vertical>
        <horizontal style="thin">
          <color rgb="FF3F3F3F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 style="thin">
          <color rgb="FF3F3F3F"/>
        </vertical>
        <horizontal style="thin">
          <color rgb="FF3F3F3F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 style="thin">
          <color rgb="FF3F3F3F"/>
        </vertical>
        <horizontal style="thin">
          <color rgb="FF3F3F3F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rgb="FF3F3F3F"/>
        </top>
      </border>
    </dxf>
    <dxf>
      <border>
        <bottom style="thin">
          <color rgb="FF3F3F3F"/>
        </bottom>
      </border>
    </dxf>
    <dxf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3F3F3F"/>
        </left>
        <right style="thin">
          <color rgb="FF3F3F3F"/>
        </right>
        <top/>
        <bottom/>
        <vertical style="thin">
          <color rgb="FF3F3F3F"/>
        </vertical>
        <horizontal style="thin">
          <color rgb="FF3F3F3F"/>
        </horizontal>
      </border>
    </dxf>
    <dxf>
      <fill>
        <patternFill patternType="lightUp">
          <fgColor theme="2" tint="-0.24994659260841701"/>
          <bgColor auto="1"/>
        </patternFill>
      </fill>
      <border>
        <vertical/>
        <horizontal/>
      </border>
    </dxf>
    <dxf>
      <font>
        <color rgb="FF0070C0"/>
      </font>
    </dxf>
    <dxf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numFmt numFmtId="2" formatCode="0.00"/>
      <fill>
        <patternFill patternType="solid">
          <fgColor indexed="64"/>
          <bgColor rgb="FFFFC7CE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 style="thin">
          <color rgb="FF3F3F3F"/>
        </vertical>
        <horizontal style="thin">
          <color rgb="FF3F3F3F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thin">
          <color rgb="FF3F3F3F"/>
        </bottom>
      </border>
    </dxf>
    <dxf>
      <border outline="0">
        <top style="thin">
          <color rgb="FF3F3F3F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ill>
        <patternFill patternType="lightUp">
          <fgColor theme="2" tint="-0.24994659260841701"/>
          <bgColor auto="1"/>
        </patternFill>
      </fill>
      <border>
        <vertical/>
        <horizontal/>
      </border>
    </dxf>
    <dxf>
      <font>
        <color rgb="FF0070C0"/>
      </font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numFmt numFmtId="2" formatCode="0.00"/>
      <fill>
        <patternFill patternType="solid">
          <fgColor indexed="64"/>
          <bgColor rgb="FFFFC7CE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 style="thin">
          <color rgb="FF3F3F3F"/>
        </vertical>
        <horizontal style="thin">
          <color rgb="FF3F3F3F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 style="thin">
          <color rgb="FF3F3F3F"/>
        </vertical>
        <horizontal style="thin">
          <color rgb="FF3F3F3F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thin">
          <color rgb="FF3F3F3F"/>
        </bottom>
      </border>
    </dxf>
    <dxf>
      <border outline="0">
        <top style="thin">
          <color rgb="FF3F3F3F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ont>
        <color rgb="FF0070C0"/>
      </font>
    </dxf>
    <dxf>
      <fill>
        <patternFill patternType="lightUp">
          <fgColor theme="2" tint="-0.24994659260841701"/>
          <bgColor auto="1"/>
        </patternFill>
      </fill>
      <border>
        <vertical/>
        <horizontal/>
      </border>
    </dxf>
    <dxf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border diagonalUp="0" diagonalDown="0">
        <left style="thin">
          <color rgb="FF3F3F3F"/>
        </left>
        <right style="thin">
          <color rgb="FF3F3F3F"/>
        </right>
        <top/>
        <bottom/>
        <vertical style="thin">
          <color rgb="FF3F3F3F"/>
        </vertical>
        <horizontal/>
      </border>
    </dxf>
    <dxf>
      <fill>
        <patternFill patternType="lightUp">
          <fgColor theme="2" tint="-0.24994659260841701"/>
          <bgColor auto="1"/>
        </patternFill>
      </fill>
      <border>
        <vertical/>
        <horizontal/>
      </border>
    </dxf>
    <dxf>
      <font>
        <color rgb="FF0070C0"/>
      </font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0882663571437"/>
          <c:y val="7.7786987321420711E-2"/>
          <c:w val="0.86038732210266544"/>
          <c:h val="0.78794541728719758"/>
        </c:manualLayout>
      </c:layout>
      <c:scatterChart>
        <c:scatterStyle val="lineMarker"/>
        <c:varyColors val="0"/>
        <c:ser>
          <c:idx val="0"/>
          <c:order val="0"/>
          <c:tx>
            <c:v>Age vs Ao. Root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21543223431725"/>
                  <c:y val="0.2488037596622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'Aortic Root'!$B$2:$B$27</c:f>
              <c:numCache>
                <c:formatCode>General</c:formatCode>
                <c:ptCount val="26"/>
                <c:pt idx="0">
                  <c:v>21</c:v>
                </c:pt>
                <c:pt idx="1">
                  <c:v>21.14</c:v>
                </c:pt>
                <c:pt idx="2">
                  <c:v>21.14</c:v>
                </c:pt>
                <c:pt idx="3">
                  <c:v>21.29</c:v>
                </c:pt>
                <c:pt idx="4">
                  <c:v>21.29</c:v>
                </c:pt>
                <c:pt idx="5">
                  <c:v>21.43</c:v>
                </c:pt>
                <c:pt idx="6">
                  <c:v>21.43</c:v>
                </c:pt>
                <c:pt idx="7">
                  <c:v>21.43</c:v>
                </c:pt>
                <c:pt idx="8">
                  <c:v>21.43</c:v>
                </c:pt>
                <c:pt idx="9">
                  <c:v>21.57</c:v>
                </c:pt>
                <c:pt idx="10">
                  <c:v>21.57</c:v>
                </c:pt>
                <c:pt idx="11">
                  <c:v>21.57</c:v>
                </c:pt>
                <c:pt idx="12">
                  <c:v>22</c:v>
                </c:pt>
                <c:pt idx="13">
                  <c:v>22</c:v>
                </c:pt>
                <c:pt idx="14">
                  <c:v>22.57</c:v>
                </c:pt>
                <c:pt idx="15">
                  <c:v>22.57</c:v>
                </c:pt>
                <c:pt idx="16">
                  <c:v>28</c:v>
                </c:pt>
                <c:pt idx="17">
                  <c:v>29</c:v>
                </c:pt>
                <c:pt idx="18">
                  <c:v>29.14</c:v>
                </c:pt>
                <c:pt idx="19">
                  <c:v>29.86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32.57</c:v>
                </c:pt>
                <c:pt idx="25">
                  <c:v>33</c:v>
                </c:pt>
              </c:numCache>
            </c:numRef>
          </c:xVal>
          <c:yVal>
            <c:numRef>
              <c:f>'Aortic Root'!$E$2:$E$27</c:f>
              <c:numCache>
                <c:formatCode>0.00</c:formatCode>
                <c:ptCount val="26"/>
                <c:pt idx="0">
                  <c:v>3.34</c:v>
                </c:pt>
                <c:pt idx="1">
                  <c:v>4.4000000000000004</c:v>
                </c:pt>
                <c:pt idx="2">
                  <c:v>4.37</c:v>
                </c:pt>
                <c:pt idx="3">
                  <c:v>4.5</c:v>
                </c:pt>
                <c:pt idx="4">
                  <c:v>3.1</c:v>
                </c:pt>
                <c:pt idx="5">
                  <c:v>4.12</c:v>
                </c:pt>
                <c:pt idx="6">
                  <c:v>4.3</c:v>
                </c:pt>
                <c:pt idx="7">
                  <c:v>3.82</c:v>
                </c:pt>
                <c:pt idx="8">
                  <c:v>2.64</c:v>
                </c:pt>
                <c:pt idx="9">
                  <c:v>4.0199999999999996</c:v>
                </c:pt>
                <c:pt idx="10">
                  <c:v>4.1900000000000004</c:v>
                </c:pt>
                <c:pt idx="11">
                  <c:v>3.85</c:v>
                </c:pt>
                <c:pt idx="12">
                  <c:v>3.42</c:v>
                </c:pt>
                <c:pt idx="13">
                  <c:v>3.63</c:v>
                </c:pt>
                <c:pt idx="14">
                  <c:v>4.92</c:v>
                </c:pt>
                <c:pt idx="15">
                  <c:v>4.07</c:v>
                </c:pt>
                <c:pt idx="16">
                  <c:v>7.43</c:v>
                </c:pt>
                <c:pt idx="17">
                  <c:v>4.67</c:v>
                </c:pt>
                <c:pt idx="18">
                  <c:v>7.95</c:v>
                </c:pt>
                <c:pt idx="19">
                  <c:v>4.46</c:v>
                </c:pt>
                <c:pt idx="20">
                  <c:v>6.79</c:v>
                </c:pt>
                <c:pt idx="21">
                  <c:v>5.31</c:v>
                </c:pt>
                <c:pt idx="22">
                  <c:v>5.72</c:v>
                </c:pt>
                <c:pt idx="23">
                  <c:v>5.84</c:v>
                </c:pt>
                <c:pt idx="24">
                  <c:v>5.79</c:v>
                </c:pt>
                <c:pt idx="25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D8-40B6-B91D-20776CCE5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75903"/>
        <c:axId val="690369663"/>
      </c:scatterChart>
      <c:valAx>
        <c:axId val="690375903"/>
        <c:scaling>
          <c:orientation val="minMax"/>
          <c:max val="33"/>
          <c:min val="2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Gestational 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69663"/>
        <c:crosses val="autoZero"/>
        <c:crossBetween val="midCat"/>
      </c:valAx>
      <c:valAx>
        <c:axId val="69036966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Root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7590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6540034089364"/>
          <c:y val="8.1475322424380436E-2"/>
          <c:w val="0.86718679089416606"/>
          <c:h val="0.7805687470812781"/>
        </c:manualLayout>
      </c:layout>
      <c:scatterChart>
        <c:scatterStyle val="lineMarker"/>
        <c:varyColors val="0"/>
        <c:ser>
          <c:idx val="0"/>
          <c:order val="0"/>
          <c:tx>
            <c:v>Age vs Asc. Ao.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70385126162018"/>
                  <c:y val="0.33832458975258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'Ascending Aorta'!$B$2:$B$27</c:f>
              <c:numCache>
                <c:formatCode>General</c:formatCode>
                <c:ptCount val="26"/>
                <c:pt idx="0">
                  <c:v>21</c:v>
                </c:pt>
                <c:pt idx="1">
                  <c:v>21.14</c:v>
                </c:pt>
                <c:pt idx="2">
                  <c:v>21.14</c:v>
                </c:pt>
                <c:pt idx="3">
                  <c:v>21.29</c:v>
                </c:pt>
                <c:pt idx="4">
                  <c:v>21.29</c:v>
                </c:pt>
                <c:pt idx="5">
                  <c:v>21.43</c:v>
                </c:pt>
                <c:pt idx="6">
                  <c:v>21.43</c:v>
                </c:pt>
                <c:pt idx="7">
                  <c:v>21.43</c:v>
                </c:pt>
                <c:pt idx="8">
                  <c:v>21.43</c:v>
                </c:pt>
                <c:pt idx="9">
                  <c:v>21.57</c:v>
                </c:pt>
                <c:pt idx="10">
                  <c:v>21.57</c:v>
                </c:pt>
                <c:pt idx="11">
                  <c:v>21.57</c:v>
                </c:pt>
                <c:pt idx="12">
                  <c:v>22</c:v>
                </c:pt>
                <c:pt idx="13">
                  <c:v>22</c:v>
                </c:pt>
                <c:pt idx="14">
                  <c:v>22.57</c:v>
                </c:pt>
                <c:pt idx="15">
                  <c:v>22.57</c:v>
                </c:pt>
                <c:pt idx="16">
                  <c:v>28</c:v>
                </c:pt>
                <c:pt idx="17">
                  <c:v>29</c:v>
                </c:pt>
                <c:pt idx="18">
                  <c:v>29.14</c:v>
                </c:pt>
                <c:pt idx="19">
                  <c:v>29.86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32.57</c:v>
                </c:pt>
                <c:pt idx="25">
                  <c:v>33</c:v>
                </c:pt>
              </c:numCache>
            </c:numRef>
          </c:xVal>
          <c:yVal>
            <c:numRef>
              <c:f>'Ascending Aorta'!$E$2:$E$27</c:f>
              <c:numCache>
                <c:formatCode>0.00</c:formatCode>
                <c:ptCount val="26"/>
                <c:pt idx="0">
                  <c:v>2.5299999999999998</c:v>
                </c:pt>
                <c:pt idx="1">
                  <c:v>4.92</c:v>
                </c:pt>
                <c:pt idx="2">
                  <c:v>3.3</c:v>
                </c:pt>
                <c:pt idx="3">
                  <c:v>4.74</c:v>
                </c:pt>
                <c:pt idx="4">
                  <c:v>3.75</c:v>
                </c:pt>
                <c:pt idx="5">
                  <c:v>3.79</c:v>
                </c:pt>
                <c:pt idx="6">
                  <c:v>3.69</c:v>
                </c:pt>
                <c:pt idx="7">
                  <c:v>3.21</c:v>
                </c:pt>
                <c:pt idx="8">
                  <c:v>3.3</c:v>
                </c:pt>
                <c:pt idx="9">
                  <c:v>3.43</c:v>
                </c:pt>
                <c:pt idx="10">
                  <c:v>3.08</c:v>
                </c:pt>
                <c:pt idx="11">
                  <c:v>3.93</c:v>
                </c:pt>
                <c:pt idx="12">
                  <c:v>3.76</c:v>
                </c:pt>
                <c:pt idx="13">
                  <c:v>2.58</c:v>
                </c:pt>
                <c:pt idx="14">
                  <c:v>3.51</c:v>
                </c:pt>
                <c:pt idx="15">
                  <c:v>3.93</c:v>
                </c:pt>
                <c:pt idx="16">
                  <c:v>5.81</c:v>
                </c:pt>
                <c:pt idx="17">
                  <c:v>5.82</c:v>
                </c:pt>
                <c:pt idx="18">
                  <c:v>6.68</c:v>
                </c:pt>
                <c:pt idx="19">
                  <c:v>3.8</c:v>
                </c:pt>
                <c:pt idx="20">
                  <c:v>6.01</c:v>
                </c:pt>
                <c:pt idx="21">
                  <c:v>6.18</c:v>
                </c:pt>
                <c:pt idx="22">
                  <c:v>7.71</c:v>
                </c:pt>
                <c:pt idx="23">
                  <c:v>7.44</c:v>
                </c:pt>
                <c:pt idx="24">
                  <c:v>6.41</c:v>
                </c:pt>
                <c:pt idx="25">
                  <c:v>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6C-4018-A602-587039C97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75903"/>
        <c:axId val="690369663"/>
      </c:scatterChart>
      <c:valAx>
        <c:axId val="690375903"/>
        <c:scaling>
          <c:orientation val="minMax"/>
          <c:max val="33"/>
          <c:min val="2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Gestational 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69663"/>
        <c:crosses val="autoZero"/>
        <c:crossBetween val="midCat"/>
      </c:valAx>
      <c:valAx>
        <c:axId val="69036966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Ascending Aorta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7590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6540034089364"/>
          <c:y val="9.9916997939179061E-2"/>
          <c:w val="0.86718679089416617"/>
          <c:h val="0.77319207687535862"/>
        </c:manualLayout>
      </c:layout>
      <c:scatterChart>
        <c:scatterStyle val="lineMarker"/>
        <c:varyColors val="0"/>
        <c:ser>
          <c:idx val="0"/>
          <c:order val="0"/>
          <c:tx>
            <c:v>Age vs Transv. Ao.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012155125372277"/>
                  <c:y val="2.22899177771026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'Tranverse Aorta'!$B$2:$B$27</c:f>
              <c:numCache>
                <c:formatCode>General</c:formatCode>
                <c:ptCount val="26"/>
                <c:pt idx="0">
                  <c:v>21</c:v>
                </c:pt>
                <c:pt idx="1">
                  <c:v>21.14</c:v>
                </c:pt>
                <c:pt idx="2">
                  <c:v>21.14</c:v>
                </c:pt>
                <c:pt idx="3">
                  <c:v>21.29</c:v>
                </c:pt>
                <c:pt idx="4">
                  <c:v>21.29</c:v>
                </c:pt>
                <c:pt idx="5">
                  <c:v>21.43</c:v>
                </c:pt>
                <c:pt idx="6">
                  <c:v>21.43</c:v>
                </c:pt>
                <c:pt idx="7">
                  <c:v>21.43</c:v>
                </c:pt>
                <c:pt idx="8">
                  <c:v>21.43</c:v>
                </c:pt>
                <c:pt idx="9">
                  <c:v>21.57</c:v>
                </c:pt>
                <c:pt idx="10">
                  <c:v>21.57</c:v>
                </c:pt>
                <c:pt idx="11">
                  <c:v>21.57</c:v>
                </c:pt>
                <c:pt idx="12">
                  <c:v>22</c:v>
                </c:pt>
                <c:pt idx="13">
                  <c:v>22</c:v>
                </c:pt>
                <c:pt idx="14">
                  <c:v>22.57</c:v>
                </c:pt>
                <c:pt idx="15">
                  <c:v>22.57</c:v>
                </c:pt>
                <c:pt idx="16">
                  <c:v>28</c:v>
                </c:pt>
                <c:pt idx="17">
                  <c:v>29</c:v>
                </c:pt>
                <c:pt idx="18">
                  <c:v>29.14</c:v>
                </c:pt>
                <c:pt idx="19">
                  <c:v>29.86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32.57</c:v>
                </c:pt>
                <c:pt idx="25">
                  <c:v>33</c:v>
                </c:pt>
              </c:numCache>
            </c:numRef>
          </c:xVal>
          <c:yVal>
            <c:numRef>
              <c:f>'Tranverse Aorta'!$E$2:$E$27</c:f>
              <c:numCache>
                <c:formatCode>0.00;[Red]0.00</c:formatCode>
                <c:ptCount val="26"/>
                <c:pt idx="0">
                  <c:v>2.87</c:v>
                </c:pt>
                <c:pt idx="1">
                  <c:v>4.29</c:v>
                </c:pt>
                <c:pt idx="2">
                  <c:v>3.36</c:v>
                </c:pt>
                <c:pt idx="3">
                  <c:v>3.06</c:v>
                </c:pt>
                <c:pt idx="4">
                  <c:v>2.79</c:v>
                </c:pt>
                <c:pt idx="5">
                  <c:v>3.9</c:v>
                </c:pt>
                <c:pt idx="6">
                  <c:v>3.23</c:v>
                </c:pt>
                <c:pt idx="7">
                  <c:v>3.89</c:v>
                </c:pt>
                <c:pt idx="8">
                  <c:v>3.5</c:v>
                </c:pt>
                <c:pt idx="9">
                  <c:v>3.51</c:v>
                </c:pt>
                <c:pt idx="10">
                  <c:v>3.37</c:v>
                </c:pt>
                <c:pt idx="11">
                  <c:v>2.99</c:v>
                </c:pt>
                <c:pt idx="12">
                  <c:v>3.44</c:v>
                </c:pt>
                <c:pt idx="13">
                  <c:v>3.74</c:v>
                </c:pt>
                <c:pt idx="14">
                  <c:v>3.07</c:v>
                </c:pt>
                <c:pt idx="15">
                  <c:v>3.19</c:v>
                </c:pt>
                <c:pt idx="16">
                  <c:v>7.22</c:v>
                </c:pt>
                <c:pt idx="17">
                  <c:v>2.99</c:v>
                </c:pt>
                <c:pt idx="18">
                  <c:v>6.26</c:v>
                </c:pt>
                <c:pt idx="19">
                  <c:v>3.35</c:v>
                </c:pt>
                <c:pt idx="20">
                  <c:v>4.8600000000000003</c:v>
                </c:pt>
                <c:pt idx="21">
                  <c:v>5.47</c:v>
                </c:pt>
                <c:pt idx="22">
                  <c:v>5.91</c:v>
                </c:pt>
                <c:pt idx="23">
                  <c:v>5.55</c:v>
                </c:pt>
                <c:pt idx="24">
                  <c:v>5.03</c:v>
                </c:pt>
                <c:pt idx="25">
                  <c:v>5.14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0-4C0A-9305-410087BBD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75903"/>
        <c:axId val="690369663"/>
      </c:scatterChart>
      <c:valAx>
        <c:axId val="690375903"/>
        <c:scaling>
          <c:orientation val="minMax"/>
          <c:max val="33"/>
          <c:min val="2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Gestational 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69663"/>
        <c:crosses val="autoZero"/>
        <c:crossBetween val="midCat"/>
      </c:valAx>
      <c:valAx>
        <c:axId val="69036966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Root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Red]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7590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962025</xdr:colOff>
      <xdr:row>6</xdr:row>
      <xdr:rowOff>61912</xdr:rowOff>
    </xdr:from>
    <xdr:to>
      <xdr:col>11</xdr:col>
      <xdr:colOff>390525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E5CDC-B0A5-462E-85C4-D49B514CB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6</xdr:row>
      <xdr:rowOff>42862</xdr:rowOff>
    </xdr:from>
    <xdr:to>
      <xdr:col>13</xdr:col>
      <xdr:colOff>552448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75D76-E483-4B65-95BB-8D3BE937D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133350</xdr:rowOff>
    </xdr:from>
    <xdr:to>
      <xdr:col>13</xdr:col>
      <xdr:colOff>328612</xdr:colOff>
      <xdr:row>22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5B8B4-D64A-4B36-A3B5-46DF75AFB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F7AD18-E58C-4B6E-A467-6AC4AEC2E5F3}" name="Table1" displayName="Table1" ref="A1:H27" totalsRowShown="0" headerRowDxfId="52" tableBorderDxfId="51" headerRowCellStyle="Normal">
  <autoFilter ref="A1:H27" xr:uid="{EC3E02B3-7B65-46DE-A2AF-AC27C4CEA03D}"/>
  <sortState xmlns:xlrd2="http://schemas.microsoft.com/office/spreadsheetml/2017/richdata2" ref="A2:H27">
    <sortCondition ref="B1:B27"/>
  </sortState>
  <tableColumns count="8">
    <tableColumn id="1" xr3:uid="{1C3F3917-5792-4E8E-AC6F-F48554D7D4D7}" name="Name" dataDxfId="50"/>
    <tableColumn id="2" xr3:uid="{336EBA03-9898-4335-9A76-A52CA540CFDF}" name="Gestational Age (weeks)" dataDxfId="49"/>
    <tableColumn id="3" xr3:uid="{BA6BDD30-A8F8-42FC-96C2-9A31291DE7C0}" name="Condition" dataDxfId="48"/>
    <tableColumn id="4" xr3:uid="{9F4D0135-27FA-43D0-ACF5-07FA98D378FC}" name="Modeled?" dataDxfId="47"/>
    <tableColumn id="5" xr3:uid="{A4692683-A0A0-4ABB-A325-AFE2AE76FBCB}" name="Scale" dataDxfId="46"/>
    <tableColumn id="7" xr3:uid="{39BD6DEA-B984-4096-8B38-D4BF25A5FACE}" name="Ao. Root (mm)" dataDxfId="45"/>
    <tableColumn id="9" xr3:uid="{3D94241B-1880-497A-A867-F8DC693216D5}" name="Asc. Ao. (mm)" dataDxfId="44"/>
    <tableColumn id="11" xr3:uid="{9B8444C6-0DA2-4BEB-904F-6A4B3507A81D}" name="Transv. Ao. (mm)" dataDxfId="4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CC6C21-11B7-4727-AEAD-9257A5B487A4}" name="Table5" displayName="Table5" ref="J1:J2" totalsRowShown="0" headerRowDxfId="42">
  <autoFilter ref="J1:J2" xr:uid="{BD1D37B4-95B5-4392-80CD-CF9B4A777497}"/>
  <tableColumns count="1">
    <tableColumn id="1" xr3:uid="{8B919515-83C3-4F6C-ABA0-08CBF098C509}" name="Name Selec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3B74E0-C4F1-463A-BFFB-17CF6EC9D759}" name="Table2" displayName="Table2" ref="A1:F27" totalsRowShown="0" headerRowDxfId="38" headerRowBorderDxfId="36" tableBorderDxfId="37" totalsRowBorderDxfId="35">
  <autoFilter ref="A1:F27" xr:uid="{BEA93199-AA94-44B6-A75D-322DA6E2207A}"/>
  <sortState xmlns:xlrd2="http://schemas.microsoft.com/office/spreadsheetml/2017/richdata2" ref="A2:F27">
    <sortCondition ref="B1:B27"/>
  </sortState>
  <tableColumns count="6">
    <tableColumn id="1" xr3:uid="{810F9A07-81D1-4B0F-94B8-DF7FD21126C3}" name="Name" dataDxfId="34">
      <calculatedColumnFormula>Table1[[#This Row],[Name]]</calculatedColumnFormula>
    </tableColumn>
    <tableColumn id="2" xr3:uid="{284636E3-9483-4EFD-93E6-A255EE19BDB9}" name="Gestational Age (weeks)" dataDxfId="33">
      <calculatedColumnFormula>Table1[[#This Row],[Gestational Age (weeks)]]</calculatedColumnFormula>
    </tableColumn>
    <tableColumn id="3" xr3:uid="{3390CD25-AB55-4545-9046-BF11C72EE7E6}" name="Condition" dataDxfId="32">
      <calculatedColumnFormula>Table1[[#This Row],[Condition]]</calculatedColumnFormula>
    </tableColumn>
    <tableColumn id="4" xr3:uid="{D87583CE-E9DB-4BDC-BBB3-583A6D1EA109}" name="Exp. Ao. Root (mm)" dataDxfId="31">
      <calculatedColumnFormula>(0.22*Table2[[#This Row],[Gestational Age (weeks)]])-0.38</calculatedColumnFormula>
    </tableColumn>
    <tableColumn id="5" xr3:uid="{D10C7393-1AC4-48BB-902E-823519719B6B}" name="Ao. Root (mm)" dataDxfId="30">
      <calculatedColumnFormula>Table1[[#This Row],[Ao. Root (mm)]]</calculatedColumnFormula>
    </tableColumn>
    <tableColumn id="6" xr3:uid="{FF9C85D4-DCD2-4AFE-BD87-2DEDA1A22E03}" name="Error Ao. Root" dataDxfId="29">
      <calculatedColumnFormula>ABS(Table2[[#This Row],[Ao. Root (mm)]]-Table2[[#This Row],[Exp. Ao. Root (mm)]])/Table2[[#This Row],[Exp. Ao. Root (mm)]]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403FA3-50D7-429F-8EFF-6D0DE2D3F8F2}" name="Table58" displayName="Table58" ref="H1:H2" totalsRowShown="0" headerRowDxfId="28">
  <autoFilter ref="H1:H2" xr:uid="{A24F08A4-F868-4567-91E4-99184BFF8B0B}"/>
  <tableColumns count="1">
    <tableColumn id="1" xr3:uid="{0B3D8AE5-DE7C-4103-A98A-1E1317F4D2CE}" name="Name Select">
      <calculatedColumnFormula>Table5[[#This Row],[Name Select]]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81520A-41B6-4343-818A-058D0E1E0C7B}" name="Table4" displayName="Table4" ref="A1:F27" totalsRowShown="0" headerRowDxfId="24" headerRowBorderDxfId="22" tableBorderDxfId="23" totalsRowBorderDxfId="21">
  <autoFilter ref="A1:F27" xr:uid="{5B08C63C-C7B8-4694-B3A1-804F5123DA04}"/>
  <sortState xmlns:xlrd2="http://schemas.microsoft.com/office/spreadsheetml/2017/richdata2" ref="A2:F27">
    <sortCondition ref="B1:B27"/>
  </sortState>
  <tableColumns count="6">
    <tableColumn id="1" xr3:uid="{ABF67C33-915A-4B40-9627-8692EF10E2C3}" name="Name" dataDxfId="20">
      <calculatedColumnFormula>Table1[[#This Row],[Name]]</calculatedColumnFormula>
    </tableColumn>
    <tableColumn id="2" xr3:uid="{F4102C55-2CE9-4030-A2F4-EEA99DE4FB14}" name="Gestational Age (weeks)" dataDxfId="19">
      <calculatedColumnFormula>Table1[[#This Row],[Gestational Age (weeks)]]</calculatedColumnFormula>
    </tableColumn>
    <tableColumn id="3" xr3:uid="{5ACC1302-C26A-4E5D-A295-E4786B283D5E}" name="Condition" dataDxfId="18">
      <calculatedColumnFormula>Table1[[#This Row],[Condition]]</calculatedColumnFormula>
    </tableColumn>
    <tableColumn id="4" xr3:uid="{2F2FE732-9662-4AB9-8303-A8A39C613BB5}" name="Exp. Asc. Ao. (mm)" dataDxfId="17">
      <calculatedColumnFormula>(0.2*Table4[[#This Row],[Gestational Age (weeks)]])-0.46</calculatedColumnFormula>
    </tableColumn>
    <tableColumn id="5" xr3:uid="{EDBA3AE3-38B1-48CD-91A0-F588B58F0C21}" name="Asc. Ao. (mm)" dataDxfId="16">
      <calculatedColumnFormula>Table1[[#This Row],[Asc. Ao. (mm)]]</calculatedColumnFormula>
    </tableColumn>
    <tableColumn id="6" xr3:uid="{D82218A8-4643-4596-8D99-0AF37300268B}" name="Error Asc. Ao" dataDxfId="15">
      <calculatedColumnFormula>ABS(Table4[[#This Row],[Asc. Ao. (mm)]]-Table4[[#This Row],[Exp. Asc. Ao. (mm)]])/Table4[[#This Row],[Exp. Asc. Ao. (mm)]]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6D1520-A388-4C40-A612-4AB8C4BEE68D}" name="Table589" displayName="Table589" ref="H1:H2" totalsRowShown="0" headerRowDxfId="14">
  <autoFilter ref="H1:H2" xr:uid="{59B5FCD6-EBDC-4D41-884A-E3ACFB92D985}"/>
  <tableColumns count="1">
    <tableColumn id="1" xr3:uid="{88CB425D-1675-486B-9007-CE4CB628927E}" name="Name Select">
      <calculatedColumnFormula>Table5[[#This Row],[Name Select]]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2D87EC-7BF9-4558-9E78-074D2FC655EC}" name="Table3" displayName="Table3" ref="A1:F27" totalsRowShown="0" headerRowDxfId="10" headerRowBorderDxfId="8" tableBorderDxfId="9" totalsRowBorderDxfId="7">
  <autoFilter ref="A1:F27" xr:uid="{63912F93-E800-475D-B830-10E984592EA3}"/>
  <sortState xmlns:xlrd2="http://schemas.microsoft.com/office/spreadsheetml/2017/richdata2" ref="A2:F27">
    <sortCondition ref="B1:B27"/>
  </sortState>
  <tableColumns count="6">
    <tableColumn id="1" xr3:uid="{F5B38887-0050-4B5E-9554-506811F914B2}" name="Name" dataDxfId="6">
      <calculatedColumnFormula>Table1[[#This Row],[Name]]</calculatedColumnFormula>
    </tableColumn>
    <tableColumn id="2" xr3:uid="{C6FC35F6-1930-4F3C-9AB9-2DC5E04DBF4B}" name="Gestational Age (weeks)" dataDxfId="5"/>
    <tableColumn id="3" xr3:uid="{59800FA4-A662-4BF7-ADE9-CE93C06FECD9}" name="Condition" dataDxfId="4">
      <calculatedColumnFormula>Table1[[#This Row],[Condition]]</calculatedColumnFormula>
    </tableColumn>
    <tableColumn id="4" xr3:uid="{A86B4F47-6B6D-4101-92CA-CEF1A05C7773}" name="Exp. Transv. Ao. (mm)" dataDxfId="3">
      <calculatedColumnFormula>(0.18*Table3[[#This Row],[Gestational Age (weeks)]])-0.37</calculatedColumnFormula>
    </tableColumn>
    <tableColumn id="5" xr3:uid="{73BE2436-E416-4A78-A6F8-3876D8C18968}" name="Transv. Ao. (mm)" dataDxfId="2">
      <calculatedColumnFormula>Table1[[#This Row],[Transv. Ao. (mm)]]</calculatedColumnFormula>
    </tableColumn>
    <tableColumn id="6" xr3:uid="{C5E1184C-57BA-4529-8AB0-EE09E6E85841}" name="Error Transv. Ao." dataDxfId="1">
      <calculatedColumnFormula>ABS(Table3[[#This Row],[Transv. Ao. (mm)]]-Table3[[#This Row],[Exp. Transv. Ao. (mm)]])/Table3[[#This Row],[Exp. Transv. Ao. (mm)]]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B00F8E-0708-4C9C-9D81-9BF982A9C28C}" name="Table5810" displayName="Table5810" ref="H1:H2" totalsRowShown="0" headerRowDxfId="0">
  <autoFilter ref="H1:H2" xr:uid="{CC2351AC-D084-4DAF-8F62-A491CB2107BC}"/>
  <tableColumns count="1">
    <tableColumn id="1" xr3:uid="{C666EB21-38DE-4D43-A97F-C102FF77D933}" name="Name Select">
      <calculatedColumnFormula>Table5[[#This Row],[Name Select]]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D126-90F5-4A76-AADE-1DCA0F587A9C}">
  <sheetPr>
    <tabColor theme="2" tint="-0.499984740745262"/>
  </sheetPr>
  <dimension ref="A1:J27"/>
  <sheetViews>
    <sheetView zoomScaleNormal="100" workbookViewId="0">
      <pane ySplit="1" topLeftCell="A2" activePane="bottomLeft" state="frozen"/>
      <selection pane="bottomLeft" activeCell="J3" sqref="J3"/>
    </sheetView>
  </sheetViews>
  <sheetFormatPr defaultRowHeight="14.25"/>
  <cols>
    <col min="1" max="1" width="16.85546875" customWidth="1"/>
    <col min="2" max="2" width="27.42578125" style="1" customWidth="1"/>
    <col min="3" max="3" width="15" customWidth="1"/>
    <col min="4" max="4" width="15" style="1" customWidth="1"/>
    <col min="5" max="5" width="26.42578125" bestFit="1" customWidth="1"/>
    <col min="6" max="6" width="16.28515625" style="2" bestFit="1" customWidth="1"/>
    <col min="7" max="7" width="15.7109375" style="3" bestFit="1" customWidth="1"/>
    <col min="8" max="8" width="18.42578125" style="2" bestFit="1" customWidth="1"/>
    <col min="9" max="9" width="3.42578125" customWidth="1"/>
    <col min="10" max="10" width="18.85546875" customWidth="1"/>
  </cols>
  <sheetData>
    <row r="1" spans="1:1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9" t="s">
        <v>7</v>
      </c>
      <c r="J1" s="20" t="s">
        <v>8</v>
      </c>
    </row>
    <row r="2" spans="1:10">
      <c r="A2" s="12" t="s">
        <v>9</v>
      </c>
      <c r="B2" s="13">
        <v>21</v>
      </c>
      <c r="C2" s="12" t="s">
        <v>10</v>
      </c>
      <c r="D2" s="13" t="s">
        <v>11</v>
      </c>
      <c r="E2" s="12" t="s">
        <v>12</v>
      </c>
      <c r="F2" s="14">
        <v>3.34</v>
      </c>
      <c r="G2" s="14">
        <v>2.5299999999999998</v>
      </c>
      <c r="H2" s="14">
        <v>2.87</v>
      </c>
      <c r="J2" t="s">
        <v>13</v>
      </c>
    </row>
    <row r="3" spans="1:10">
      <c r="A3" s="12" t="s">
        <v>14</v>
      </c>
      <c r="B3" s="13">
        <v>21.14</v>
      </c>
      <c r="C3" s="12" t="s">
        <v>10</v>
      </c>
      <c r="D3" s="13" t="s">
        <v>11</v>
      </c>
      <c r="E3" s="12" t="s">
        <v>15</v>
      </c>
      <c r="F3" s="14">
        <v>4.4000000000000004</v>
      </c>
      <c r="G3" s="14">
        <v>4.92</v>
      </c>
      <c r="H3" s="14">
        <v>4.29</v>
      </c>
    </row>
    <row r="4" spans="1:10">
      <c r="A4" s="12" t="s">
        <v>16</v>
      </c>
      <c r="B4" s="13">
        <v>21.14</v>
      </c>
      <c r="C4" s="12" t="s">
        <v>10</v>
      </c>
      <c r="D4" s="13" t="s">
        <v>11</v>
      </c>
      <c r="E4" s="12" t="s">
        <v>17</v>
      </c>
      <c r="F4" s="14">
        <v>4.37</v>
      </c>
      <c r="G4" s="14">
        <v>3.3</v>
      </c>
      <c r="H4" s="14">
        <v>3.36</v>
      </c>
      <c r="J4" t="s">
        <v>18</v>
      </c>
    </row>
    <row r="5" spans="1:10">
      <c r="A5" s="12" t="s">
        <v>19</v>
      </c>
      <c r="B5" s="13">
        <v>21.29</v>
      </c>
      <c r="C5" s="12" t="s">
        <v>10</v>
      </c>
      <c r="D5" s="13" t="s">
        <v>11</v>
      </c>
      <c r="E5" s="12" t="s">
        <v>20</v>
      </c>
      <c r="F5" s="14">
        <v>4.5</v>
      </c>
      <c r="G5" s="14">
        <v>4.74</v>
      </c>
      <c r="H5" s="14">
        <v>3.06</v>
      </c>
    </row>
    <row r="6" spans="1:10">
      <c r="A6" s="12" t="s">
        <v>21</v>
      </c>
      <c r="B6" s="13">
        <v>21.29</v>
      </c>
      <c r="C6" s="12" t="s">
        <v>10</v>
      </c>
      <c r="D6" s="13" t="s">
        <v>11</v>
      </c>
      <c r="E6" s="12" t="s">
        <v>22</v>
      </c>
      <c r="F6" s="14">
        <v>3.1</v>
      </c>
      <c r="G6" s="14">
        <v>3.75</v>
      </c>
      <c r="H6" s="14">
        <v>2.79</v>
      </c>
    </row>
    <row r="7" spans="1:10">
      <c r="A7" s="12" t="s">
        <v>23</v>
      </c>
      <c r="B7" s="13">
        <v>21.43</v>
      </c>
      <c r="C7" s="12" t="s">
        <v>10</v>
      </c>
      <c r="D7" s="13" t="s">
        <v>11</v>
      </c>
      <c r="E7" s="12" t="s">
        <v>24</v>
      </c>
      <c r="F7" s="14">
        <v>4.12</v>
      </c>
      <c r="G7" s="14">
        <v>3.79</v>
      </c>
      <c r="H7" s="14">
        <v>3.9</v>
      </c>
    </row>
    <row r="8" spans="1:10">
      <c r="A8" s="12" t="s">
        <v>25</v>
      </c>
      <c r="B8" s="13">
        <v>21.43</v>
      </c>
      <c r="C8" s="12" t="s">
        <v>10</v>
      </c>
      <c r="D8" s="13" t="s">
        <v>11</v>
      </c>
      <c r="E8" s="12" t="s">
        <v>26</v>
      </c>
      <c r="F8" s="14">
        <v>4.3</v>
      </c>
      <c r="G8" s="14">
        <v>3.69</v>
      </c>
      <c r="H8" s="14">
        <v>3.23</v>
      </c>
    </row>
    <row r="9" spans="1:10">
      <c r="A9" s="12" t="s">
        <v>27</v>
      </c>
      <c r="B9" s="13">
        <v>21.43</v>
      </c>
      <c r="C9" s="12" t="s">
        <v>10</v>
      </c>
      <c r="D9" s="13" t="s">
        <v>11</v>
      </c>
      <c r="E9" s="12" t="s">
        <v>28</v>
      </c>
      <c r="F9" s="14">
        <v>3.82</v>
      </c>
      <c r="G9" s="14">
        <v>3.21</v>
      </c>
      <c r="H9" s="14">
        <v>3.89</v>
      </c>
    </row>
    <row r="10" spans="1:10">
      <c r="A10" s="12" t="s">
        <v>29</v>
      </c>
      <c r="B10" s="13">
        <v>21.43</v>
      </c>
      <c r="C10" s="12" t="s">
        <v>10</v>
      </c>
      <c r="D10" s="13" t="s">
        <v>11</v>
      </c>
      <c r="E10" s="12" t="s">
        <v>30</v>
      </c>
      <c r="F10" s="14">
        <v>2.64</v>
      </c>
      <c r="G10" s="14">
        <v>3.3</v>
      </c>
      <c r="H10" s="14">
        <v>3.5</v>
      </c>
    </row>
    <row r="11" spans="1:10">
      <c r="A11" s="12" t="s">
        <v>31</v>
      </c>
      <c r="B11" s="13">
        <v>21.57</v>
      </c>
      <c r="C11" s="12" t="s">
        <v>10</v>
      </c>
      <c r="D11" s="13" t="s">
        <v>11</v>
      </c>
      <c r="E11" s="12" t="s">
        <v>32</v>
      </c>
      <c r="F11" s="14">
        <v>4.0199999999999996</v>
      </c>
      <c r="G11" s="14">
        <v>3.43</v>
      </c>
      <c r="H11" s="14">
        <v>3.51</v>
      </c>
    </row>
    <row r="12" spans="1:10">
      <c r="A12" s="12" t="s">
        <v>33</v>
      </c>
      <c r="B12" s="13">
        <v>21.57</v>
      </c>
      <c r="C12" s="12" t="s">
        <v>10</v>
      </c>
      <c r="D12" s="13" t="s">
        <v>11</v>
      </c>
      <c r="E12" s="12" t="s">
        <v>34</v>
      </c>
      <c r="F12" s="14">
        <v>4.1900000000000004</v>
      </c>
      <c r="G12" s="14">
        <v>3.08</v>
      </c>
      <c r="H12" s="14">
        <v>3.37</v>
      </c>
    </row>
    <row r="13" spans="1:10">
      <c r="A13" s="12" t="s">
        <v>35</v>
      </c>
      <c r="B13" s="13">
        <v>21.57</v>
      </c>
      <c r="C13" s="12" t="s">
        <v>10</v>
      </c>
      <c r="D13" s="13" t="s">
        <v>11</v>
      </c>
      <c r="E13" s="12" t="s">
        <v>36</v>
      </c>
      <c r="F13" s="14">
        <v>3.85</v>
      </c>
      <c r="G13" s="14">
        <v>3.93</v>
      </c>
      <c r="H13" s="14">
        <v>2.99</v>
      </c>
    </row>
    <row r="14" spans="1:10">
      <c r="A14" s="12" t="s">
        <v>37</v>
      </c>
      <c r="B14" s="13">
        <v>22</v>
      </c>
      <c r="C14" s="12" t="s">
        <v>10</v>
      </c>
      <c r="D14" s="13" t="s">
        <v>11</v>
      </c>
      <c r="E14" s="12" t="s">
        <v>38</v>
      </c>
      <c r="F14" s="14">
        <v>3.42</v>
      </c>
      <c r="G14" s="14">
        <v>3.76</v>
      </c>
      <c r="H14" s="14">
        <v>3.44</v>
      </c>
    </row>
    <row r="15" spans="1:10">
      <c r="A15" s="12" t="s">
        <v>39</v>
      </c>
      <c r="B15" s="13">
        <v>22</v>
      </c>
      <c r="C15" s="12" t="s">
        <v>10</v>
      </c>
      <c r="D15" s="13" t="s">
        <v>11</v>
      </c>
      <c r="E15" s="12" t="s">
        <v>40</v>
      </c>
      <c r="F15" s="14">
        <v>3.63</v>
      </c>
      <c r="G15" s="14">
        <v>2.58</v>
      </c>
      <c r="H15" s="14">
        <v>3.74</v>
      </c>
    </row>
    <row r="16" spans="1:10">
      <c r="A16" s="12" t="s">
        <v>41</v>
      </c>
      <c r="B16" s="13">
        <v>22.57</v>
      </c>
      <c r="C16" s="12" t="s">
        <v>42</v>
      </c>
      <c r="D16" s="13" t="s">
        <v>11</v>
      </c>
      <c r="E16" s="12" t="s">
        <v>43</v>
      </c>
      <c r="F16" s="14">
        <v>4.92</v>
      </c>
      <c r="G16" s="14">
        <v>3.51</v>
      </c>
      <c r="H16" s="14">
        <v>3.07</v>
      </c>
    </row>
    <row r="17" spans="1:8">
      <c r="A17" s="12" t="s">
        <v>44</v>
      </c>
      <c r="B17" s="13">
        <v>22.57</v>
      </c>
      <c r="C17" s="12" t="s">
        <v>10</v>
      </c>
      <c r="D17" s="13" t="s">
        <v>11</v>
      </c>
      <c r="E17" s="12" t="s">
        <v>45</v>
      </c>
      <c r="F17" s="14">
        <v>4.07</v>
      </c>
      <c r="G17" s="14">
        <v>3.93</v>
      </c>
      <c r="H17" s="14">
        <v>3.19</v>
      </c>
    </row>
    <row r="18" spans="1:8">
      <c r="A18" s="12" t="s">
        <v>46</v>
      </c>
      <c r="B18" s="13">
        <v>28</v>
      </c>
      <c r="C18" s="12" t="s">
        <v>10</v>
      </c>
      <c r="D18" s="13" t="s">
        <v>11</v>
      </c>
      <c r="E18" s="12" t="s">
        <v>40</v>
      </c>
      <c r="F18" s="14">
        <v>7.43</v>
      </c>
      <c r="G18" s="14">
        <v>5.81</v>
      </c>
      <c r="H18" s="14">
        <v>7.22</v>
      </c>
    </row>
    <row r="19" spans="1:8">
      <c r="A19" s="12" t="s">
        <v>47</v>
      </c>
      <c r="B19" s="13">
        <v>29</v>
      </c>
      <c r="C19" s="12" t="s">
        <v>42</v>
      </c>
      <c r="D19" s="13" t="s">
        <v>11</v>
      </c>
      <c r="E19" s="12" t="s">
        <v>45</v>
      </c>
      <c r="F19" s="14">
        <v>4.67</v>
      </c>
      <c r="G19" s="14">
        <v>5.82</v>
      </c>
      <c r="H19" s="14">
        <v>2.99</v>
      </c>
    </row>
    <row r="20" spans="1:8">
      <c r="A20" s="12" t="s">
        <v>48</v>
      </c>
      <c r="B20" s="13">
        <v>29.14</v>
      </c>
      <c r="C20" s="12" t="s">
        <v>42</v>
      </c>
      <c r="D20" s="13" t="s">
        <v>11</v>
      </c>
      <c r="E20" s="12" t="s">
        <v>49</v>
      </c>
      <c r="F20" s="14">
        <v>7.95</v>
      </c>
      <c r="G20" s="14">
        <v>6.68</v>
      </c>
      <c r="H20" s="14">
        <v>6.26</v>
      </c>
    </row>
    <row r="21" spans="1:8">
      <c r="A21" s="12" t="s">
        <v>50</v>
      </c>
      <c r="B21" s="13">
        <v>29.86</v>
      </c>
      <c r="C21" s="12" t="s">
        <v>42</v>
      </c>
      <c r="D21" s="13" t="s">
        <v>11</v>
      </c>
      <c r="E21" s="12" t="s">
        <v>51</v>
      </c>
      <c r="F21" s="14">
        <v>4.46</v>
      </c>
      <c r="G21" s="14">
        <v>3.8</v>
      </c>
      <c r="H21" s="14">
        <v>3.35</v>
      </c>
    </row>
    <row r="22" spans="1:8">
      <c r="A22" s="12" t="s">
        <v>52</v>
      </c>
      <c r="B22" s="13">
        <v>32</v>
      </c>
      <c r="C22" s="12" t="s">
        <v>10</v>
      </c>
      <c r="D22" s="13" t="s">
        <v>11</v>
      </c>
      <c r="E22" s="12" t="s">
        <v>53</v>
      </c>
      <c r="F22" s="14">
        <v>6.79</v>
      </c>
      <c r="G22" s="14">
        <v>6.01</v>
      </c>
      <c r="H22" s="14">
        <v>4.8600000000000003</v>
      </c>
    </row>
    <row r="23" spans="1:8">
      <c r="A23" s="12" t="s">
        <v>54</v>
      </c>
      <c r="B23" s="13">
        <v>32</v>
      </c>
      <c r="C23" s="12" t="s">
        <v>10</v>
      </c>
      <c r="D23" s="13" t="s">
        <v>11</v>
      </c>
      <c r="E23" s="12" t="s">
        <v>28</v>
      </c>
      <c r="F23" s="14">
        <v>5.31</v>
      </c>
      <c r="G23" s="14">
        <v>6.18</v>
      </c>
      <c r="H23" s="14">
        <v>5.47</v>
      </c>
    </row>
    <row r="24" spans="1:8">
      <c r="A24" s="12" t="s">
        <v>55</v>
      </c>
      <c r="B24" s="13">
        <v>32</v>
      </c>
      <c r="C24" s="12" t="s">
        <v>10</v>
      </c>
      <c r="D24" s="13" t="s">
        <v>11</v>
      </c>
      <c r="E24" s="12" t="s">
        <v>56</v>
      </c>
      <c r="F24" s="14">
        <v>5.72</v>
      </c>
      <c r="G24" s="14">
        <v>7.71</v>
      </c>
      <c r="H24" s="14">
        <v>5.91</v>
      </c>
    </row>
    <row r="25" spans="1:8">
      <c r="A25" s="12" t="s">
        <v>13</v>
      </c>
      <c r="B25" s="13">
        <v>32</v>
      </c>
      <c r="C25" s="12" t="s">
        <v>10</v>
      </c>
      <c r="D25" s="13" t="s">
        <v>11</v>
      </c>
      <c r="E25" s="12" t="s">
        <v>57</v>
      </c>
      <c r="F25" s="14">
        <v>5.84</v>
      </c>
      <c r="G25" s="14">
        <v>7.44</v>
      </c>
      <c r="H25" s="14">
        <v>5.55</v>
      </c>
    </row>
    <row r="26" spans="1:8">
      <c r="A26" s="12" t="s">
        <v>58</v>
      </c>
      <c r="B26" s="13">
        <v>32.57</v>
      </c>
      <c r="C26" s="12" t="s">
        <v>10</v>
      </c>
      <c r="D26" s="13" t="s">
        <v>11</v>
      </c>
      <c r="E26" s="12" t="s">
        <v>59</v>
      </c>
      <c r="F26" s="14">
        <v>5.79</v>
      </c>
      <c r="G26" s="14">
        <v>6.41</v>
      </c>
      <c r="H26" s="14">
        <v>5.03</v>
      </c>
    </row>
    <row r="27" spans="1:8">
      <c r="A27" s="12" t="s">
        <v>60</v>
      </c>
      <c r="B27" s="13">
        <v>33</v>
      </c>
      <c r="C27" s="12" t="s">
        <v>10</v>
      </c>
      <c r="D27" s="13" t="s">
        <v>11</v>
      </c>
      <c r="E27" s="12" t="s">
        <v>61</v>
      </c>
      <c r="F27" s="14">
        <v>5.03</v>
      </c>
      <c r="G27" s="14">
        <v>4.82</v>
      </c>
      <c r="H27" s="14">
        <v>5.14</v>
      </c>
    </row>
  </sheetData>
  <sortState xmlns:xlrd2="http://schemas.microsoft.com/office/spreadsheetml/2017/richdata2" ref="A2:E17">
    <sortCondition ref="B2:B17"/>
  </sortState>
  <phoneticPr fontId="1" type="noConversion"/>
  <conditionalFormatting sqref="A2:H27">
    <cfRule type="expression" dxfId="55" priority="4">
      <formula>$A2=$J$2</formula>
    </cfRule>
    <cfRule type="expression" dxfId="54" priority="8">
      <formula>$C2="Diseased"</formula>
    </cfRule>
    <cfRule type="expression" dxfId="53" priority="13">
      <formula>COUNTBLANK($A2:$D2)</formula>
    </cfRule>
  </conditionalFormatting>
  <dataValidations count="1">
    <dataValidation type="list" allowBlank="1" showInputMessage="1" showErrorMessage="1" sqref="J2" xr:uid="{AF9A0107-7196-4274-9FC3-0384F624B685}">
      <formula1>$A$2:$A$27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299C-2165-48C1-9387-CF1586EB74E2}">
  <sheetPr>
    <tabColor rgb="FFFF0000"/>
  </sheetPr>
  <dimension ref="A1:H27"/>
  <sheetViews>
    <sheetView workbookViewId="0">
      <selection activeCell="D1" sqref="D1"/>
    </sheetView>
  </sheetViews>
  <sheetFormatPr defaultRowHeight="14.25"/>
  <cols>
    <col min="1" max="1" width="16.5703125" bestFit="1" customWidth="1"/>
    <col min="2" max="2" width="25.42578125" bestFit="1" customWidth="1"/>
    <col min="3" max="3" width="12" bestFit="1" customWidth="1"/>
    <col min="4" max="4" width="17.28515625" customWidth="1"/>
    <col min="5" max="5" width="16.28515625" bestFit="1" customWidth="1"/>
    <col min="6" max="6" width="15.7109375" style="19" bestFit="1" customWidth="1"/>
    <col min="7" max="7" width="4.7109375" customWidth="1"/>
    <col min="8" max="8" width="21.85546875" bestFit="1" customWidth="1"/>
    <col min="9" max="9" width="20.28515625" bestFit="1" customWidth="1"/>
  </cols>
  <sheetData>
    <row r="1" spans="1:8" ht="15">
      <c r="A1" t="s">
        <v>0</v>
      </c>
      <c r="B1" t="s">
        <v>1</v>
      </c>
      <c r="C1" t="s">
        <v>2</v>
      </c>
      <c r="D1" s="28" t="s">
        <v>62</v>
      </c>
      <c r="E1" t="s">
        <v>5</v>
      </c>
      <c r="F1" s="18" t="s">
        <v>63</v>
      </c>
      <c r="H1" s="20" t="s">
        <v>8</v>
      </c>
    </row>
    <row r="2" spans="1:8">
      <c r="A2" s="12" t="str">
        <f>Table1[[#This Row],[Name]]</f>
        <v>06Apr2021P1</v>
      </c>
      <c r="B2" s="13">
        <f>Table1[[#This Row],[Gestational Age (weeks)]]</f>
        <v>21</v>
      </c>
      <c r="C2" s="12" t="str">
        <f>Table1[[#This Row],[Condition]]</f>
        <v>Healthy</v>
      </c>
      <c r="D2" s="10">
        <f>(0.22*Table2[[#This Row],[Gestational Age (weeks)]])-0.38</f>
        <v>4.24</v>
      </c>
      <c r="E2" s="16">
        <f>Table1[[#This Row],[Ao. Root (mm)]]</f>
        <v>3.34</v>
      </c>
      <c r="F2" s="17">
        <f>ABS(Table2[[#This Row],[Ao. Root (mm)]]-Table2[[#This Row],[Exp. Ao. Root (mm)]])/Table2[[#This Row],[Exp. Ao. Root (mm)]]</f>
        <v>0.21226415094339629</v>
      </c>
      <c r="H2" t="str">
        <f>Table5[[#This Row],[Name Select]]</f>
        <v>15Oct2019P1</v>
      </c>
    </row>
    <row r="3" spans="1:8">
      <c r="A3" s="12" t="str">
        <f>Table1[[#This Row],[Name]]</f>
        <v>15Oct2019P2</v>
      </c>
      <c r="B3" s="13">
        <f>Table1[[#This Row],[Gestational Age (weeks)]]</f>
        <v>21.14</v>
      </c>
      <c r="C3" s="12" t="str">
        <f>Table1[[#This Row],[Condition]]</f>
        <v>Healthy</v>
      </c>
      <c r="D3" s="10">
        <f>(0.22*Table2[[#This Row],[Gestational Age (weeks)]])-0.38</f>
        <v>4.2708000000000004</v>
      </c>
      <c r="E3" s="16">
        <f>Table1[[#This Row],[Ao. Root (mm)]]</f>
        <v>4.4000000000000004</v>
      </c>
      <c r="F3" s="17">
        <f>ABS(Table2[[#This Row],[Ao. Root (mm)]]-Table2[[#This Row],[Exp. Ao. Root (mm)]])/Table2[[#This Row],[Exp. Ao. Root (mm)]]</f>
        <v>3.0251943429802371E-2</v>
      </c>
    </row>
    <row r="4" spans="1:8">
      <c r="A4" s="12" t="str">
        <f>Table1[[#This Row],[Name]]</f>
        <v>23Mar2021P3</v>
      </c>
      <c r="B4" s="13">
        <f>Table1[[#This Row],[Gestational Age (weeks)]]</f>
        <v>21.14</v>
      </c>
      <c r="C4" s="12" t="str">
        <f>Table1[[#This Row],[Condition]]</f>
        <v>Healthy</v>
      </c>
      <c r="D4" s="10">
        <f>(0.22*Table2[[#This Row],[Gestational Age (weeks)]])-0.38</f>
        <v>4.2708000000000004</v>
      </c>
      <c r="E4" s="16">
        <f>Table1[[#This Row],[Ao. Root (mm)]]</f>
        <v>4.37</v>
      </c>
      <c r="F4" s="17">
        <f>ABS(Table2[[#This Row],[Ao. Root (mm)]]-Table2[[#This Row],[Exp. Ao. Root (mm)]])/Table2[[#This Row],[Exp. Ao. Root (mm)]]</f>
        <v>2.3227498360962752E-2</v>
      </c>
    </row>
    <row r="5" spans="1:8">
      <c r="A5" s="12" t="str">
        <f>Table1[[#This Row],[Name]]</f>
        <v>03Sep2019P2_0_1</v>
      </c>
      <c r="B5" s="13">
        <f>Table1[[#This Row],[Gestational Age (weeks)]]</f>
        <v>21.29</v>
      </c>
      <c r="C5" s="12" t="str">
        <f>Table1[[#This Row],[Condition]]</f>
        <v>Healthy</v>
      </c>
      <c r="D5" s="10">
        <f>(0.22*Table2[[#This Row],[Gestational Age (weeks)]])-0.38</f>
        <v>4.3037999999999998</v>
      </c>
      <c r="E5" s="16">
        <f>Table1[[#This Row],[Ao. Root (mm)]]</f>
        <v>4.5</v>
      </c>
      <c r="F5" s="17">
        <f>ABS(Table2[[#This Row],[Ao. Root (mm)]]-Table2[[#This Row],[Exp. Ao. Root (mm)]])/Table2[[#This Row],[Exp. Ao. Root (mm)]]</f>
        <v>4.5587620242576364E-2</v>
      </c>
    </row>
    <row r="6" spans="1:8">
      <c r="A6" s="12" t="str">
        <f>Table1[[#This Row],[Name]]</f>
        <v>20Apr2021P1</v>
      </c>
      <c r="B6" s="13">
        <f>Table1[[#This Row],[Gestational Age (weeks)]]</f>
        <v>21.29</v>
      </c>
      <c r="C6" s="12" t="str">
        <f>Table1[[#This Row],[Condition]]</f>
        <v>Healthy</v>
      </c>
      <c r="D6" s="10">
        <f>(0.22*Table2[[#This Row],[Gestational Age (weeks)]])-0.38</f>
        <v>4.3037999999999998</v>
      </c>
      <c r="E6" s="16">
        <f>Table1[[#This Row],[Ao. Root (mm)]]</f>
        <v>3.1</v>
      </c>
      <c r="F6" s="17">
        <f>ABS(Table2[[#This Row],[Ao. Root (mm)]]-Table2[[#This Row],[Exp. Ao. Root (mm)]])/Table2[[#This Row],[Exp. Ao. Root (mm)]]</f>
        <v>0.27970630605511404</v>
      </c>
    </row>
    <row r="7" spans="1:8">
      <c r="A7" s="12" t="str">
        <f>Table1[[#This Row],[Name]]</f>
        <v>08Oct2019P1</v>
      </c>
      <c r="B7" s="13">
        <f>Table1[[#This Row],[Gestational Age (weeks)]]</f>
        <v>21.43</v>
      </c>
      <c r="C7" s="12" t="str">
        <f>Table1[[#This Row],[Condition]]</f>
        <v>Healthy</v>
      </c>
      <c r="D7" s="10">
        <f>(0.22*Table2[[#This Row],[Gestational Age (weeks)]])-0.38</f>
        <v>4.3346</v>
      </c>
      <c r="E7" s="16">
        <f>Table1[[#This Row],[Ao. Root (mm)]]</f>
        <v>4.12</v>
      </c>
      <c r="F7" s="17">
        <f>ABS(Table2[[#This Row],[Ao. Root (mm)]]-Table2[[#This Row],[Exp. Ao. Root (mm)]])/Table2[[#This Row],[Exp. Ao. Root (mm)]]</f>
        <v>4.9508605176948252E-2</v>
      </c>
    </row>
    <row r="8" spans="1:8">
      <c r="A8" s="12" t="str">
        <f>Table1[[#This Row],[Name]]</f>
        <v>09Feb2021P2</v>
      </c>
      <c r="B8" s="13">
        <f>Table1[[#This Row],[Gestational Age (weeks)]]</f>
        <v>21.43</v>
      </c>
      <c r="C8" s="12" t="str">
        <f>Table1[[#This Row],[Condition]]</f>
        <v>Healthy</v>
      </c>
      <c r="D8" s="10">
        <f>(0.22*Table2[[#This Row],[Gestational Age (weeks)]])-0.38</f>
        <v>4.3346</v>
      </c>
      <c r="E8" s="16">
        <f>Table1[[#This Row],[Ao. Root (mm)]]</f>
        <v>4.3</v>
      </c>
      <c r="F8" s="17">
        <f>ABS(Table2[[#This Row],[Ao. Root (mm)]]-Table2[[#This Row],[Exp. Ao. Root (mm)]])/Table2[[#This Row],[Exp. Ao. Root (mm)]]</f>
        <v>7.982282102154797E-3</v>
      </c>
    </row>
    <row r="9" spans="1:8">
      <c r="A9" s="12" t="str">
        <f>Table1[[#This Row],[Name]]</f>
        <v>13Apr2021P1</v>
      </c>
      <c r="B9" s="13">
        <f>Table1[[#This Row],[Gestational Age (weeks)]]</f>
        <v>21.43</v>
      </c>
      <c r="C9" s="12" t="str">
        <f>Table1[[#This Row],[Condition]]</f>
        <v>Healthy</v>
      </c>
      <c r="D9" s="10">
        <f>(0.22*Table2[[#This Row],[Gestational Age (weeks)]])-0.38</f>
        <v>4.3346</v>
      </c>
      <c r="E9" s="16">
        <f>Table1[[#This Row],[Ao. Root (mm)]]</f>
        <v>3.82</v>
      </c>
      <c r="F9" s="17">
        <f>ABS(Table2[[#This Row],[Ao. Root (mm)]]-Table2[[#This Row],[Exp. Ao. Root (mm)]])/Table2[[#This Row],[Exp. Ao. Root (mm)]]</f>
        <v>0.11871914363493752</v>
      </c>
    </row>
    <row r="10" spans="1:8">
      <c r="A10" s="12" t="str">
        <f>Table1[[#This Row],[Name]]</f>
        <v>23Mar2021P1</v>
      </c>
      <c r="B10" s="13">
        <f>Table1[[#This Row],[Gestational Age (weeks)]]</f>
        <v>21.43</v>
      </c>
      <c r="C10" s="12" t="str">
        <f>Table1[[#This Row],[Condition]]</f>
        <v>Healthy</v>
      </c>
      <c r="D10" s="10">
        <f>(0.22*Table2[[#This Row],[Gestational Age (weeks)]])-0.38</f>
        <v>4.3346</v>
      </c>
      <c r="E10" s="16">
        <f>Table1[[#This Row],[Ao. Root (mm)]]</f>
        <v>2.64</v>
      </c>
      <c r="F10" s="17">
        <f>ABS(Table2[[#This Row],[Ao. Root (mm)]]-Table2[[#This Row],[Exp. Ao. Root (mm)]])/Table2[[#This Row],[Exp. Ao. Root (mm)]]</f>
        <v>0.390947261569695</v>
      </c>
    </row>
    <row r="11" spans="1:8">
      <c r="A11" s="12" t="str">
        <f>Table1[[#This Row],[Name]]</f>
        <v>10Sep2019P1_1</v>
      </c>
      <c r="B11" s="13">
        <f>Table1[[#This Row],[Gestational Age (weeks)]]</f>
        <v>21.57</v>
      </c>
      <c r="C11" s="12" t="str">
        <f>Table1[[#This Row],[Condition]]</f>
        <v>Healthy</v>
      </c>
      <c r="D11" s="10">
        <f>(0.22*Table2[[#This Row],[Gestational Age (weeks)]])-0.38</f>
        <v>4.3654000000000002</v>
      </c>
      <c r="E11" s="16">
        <f>Table1[[#This Row],[Ao. Root (mm)]]</f>
        <v>4.0199999999999996</v>
      </c>
      <c r="F11" s="17">
        <f>ABS(Table2[[#This Row],[Ao. Root (mm)]]-Table2[[#This Row],[Exp. Ao. Root (mm)]])/Table2[[#This Row],[Exp. Ao. Root (mm)]]</f>
        <v>7.9122188115636732E-2</v>
      </c>
    </row>
    <row r="12" spans="1:8">
      <c r="A12" s="12" t="str">
        <f>Table1[[#This Row],[Name]]</f>
        <v>13Apr2021P2</v>
      </c>
      <c r="B12" s="13">
        <f>Table1[[#This Row],[Gestational Age (weeks)]]</f>
        <v>21.57</v>
      </c>
      <c r="C12" s="12" t="str">
        <f>Table1[[#This Row],[Condition]]</f>
        <v>Healthy</v>
      </c>
      <c r="D12" s="10">
        <f>(0.22*Table2[[#This Row],[Gestational Age (weeks)]])-0.38</f>
        <v>4.3654000000000002</v>
      </c>
      <c r="E12" s="16">
        <f>Table1[[#This Row],[Ao. Root (mm)]]</f>
        <v>4.1900000000000004</v>
      </c>
      <c r="F12" s="17">
        <f>ABS(Table2[[#This Row],[Ao. Root (mm)]]-Table2[[#This Row],[Exp. Ao. Root (mm)]])/Table2[[#This Row],[Exp. Ao. Root (mm)]]</f>
        <v>4.0179594080725654E-2</v>
      </c>
    </row>
    <row r="13" spans="1:8">
      <c r="A13" s="12" t="str">
        <f>Table1[[#This Row],[Name]]</f>
        <v>02Mar2021P1</v>
      </c>
      <c r="B13" s="13">
        <f>Table1[[#This Row],[Gestational Age (weeks)]]</f>
        <v>21.57</v>
      </c>
      <c r="C13" s="12" t="str">
        <f>Table1[[#This Row],[Condition]]</f>
        <v>Healthy</v>
      </c>
      <c r="D13" s="10">
        <f>(0.22*Table2[[#This Row],[Gestational Age (weeks)]])-0.38</f>
        <v>4.3654000000000002</v>
      </c>
      <c r="E13" s="16">
        <f>Table1[[#This Row],[Ao. Root (mm)]]</f>
        <v>3.85</v>
      </c>
      <c r="F13" s="17">
        <f>ABS(Table2[[#This Row],[Ao. Root (mm)]]-Table2[[#This Row],[Exp. Ao. Root (mm)]])/Table2[[#This Row],[Exp. Ao. Root (mm)]]</f>
        <v>0.1180647821505475</v>
      </c>
    </row>
    <row r="14" spans="1:8">
      <c r="A14" s="12" t="str">
        <f>Table1[[#This Row],[Name]]</f>
        <v>17Sep2019P1_3</v>
      </c>
      <c r="B14" s="13">
        <f>Table1[[#This Row],[Gestational Age (weeks)]]</f>
        <v>22</v>
      </c>
      <c r="C14" s="12" t="str">
        <f>Table1[[#This Row],[Condition]]</f>
        <v>Healthy</v>
      </c>
      <c r="D14" s="10">
        <f>(0.22*Table2[[#This Row],[Gestational Age (weeks)]])-0.38</f>
        <v>4.46</v>
      </c>
      <c r="E14" s="16">
        <f>Table1[[#This Row],[Ao. Root (mm)]]</f>
        <v>3.42</v>
      </c>
      <c r="F14" s="17">
        <f>ABS(Table2[[#This Row],[Ao. Root (mm)]]-Table2[[#This Row],[Exp. Ao. Root (mm)]])/Table2[[#This Row],[Exp. Ao. Root (mm)]]</f>
        <v>0.23318385650224216</v>
      </c>
    </row>
    <row r="15" spans="1:8">
      <c r="A15" s="12" t="str">
        <f>Table1[[#This Row],[Name]]</f>
        <v>24Sep2019P1_5</v>
      </c>
      <c r="B15" s="13">
        <f>Table1[[#This Row],[Gestational Age (weeks)]]</f>
        <v>22</v>
      </c>
      <c r="C15" s="12" t="str">
        <f>Table1[[#This Row],[Condition]]</f>
        <v>Healthy</v>
      </c>
      <c r="D15" s="10">
        <f>(0.22*Table2[[#This Row],[Gestational Age (weeks)]])-0.38</f>
        <v>4.46</v>
      </c>
      <c r="E15" s="16">
        <f>Table1[[#This Row],[Ao. Root (mm)]]</f>
        <v>3.63</v>
      </c>
      <c r="F15" s="17">
        <f>ABS(Table2[[#This Row],[Ao. Root (mm)]]-Table2[[#This Row],[Exp. Ao. Root (mm)]])/Table2[[#This Row],[Exp. Ao. Root (mm)]]</f>
        <v>0.18609865470852019</v>
      </c>
    </row>
    <row r="16" spans="1:8">
      <c r="A16" s="12" t="str">
        <f>Table1[[#This Row],[Name]]</f>
        <v>088pre_10000006</v>
      </c>
      <c r="B16" s="13">
        <f>Table1[[#This Row],[Gestational Age (weeks)]]</f>
        <v>22.57</v>
      </c>
      <c r="C16" s="12" t="str">
        <f>Table1[[#This Row],[Condition]]</f>
        <v>Diseased</v>
      </c>
      <c r="D16" s="10">
        <f>(0.22*Table2[[#This Row],[Gestational Age (weeks)]])-0.38</f>
        <v>4.5853999999999999</v>
      </c>
      <c r="E16" s="16">
        <f>Table1[[#This Row],[Ao. Root (mm)]]</f>
        <v>4.92</v>
      </c>
      <c r="F16" s="17">
        <f>ABS(Table2[[#This Row],[Ao. Root (mm)]]-Table2[[#This Row],[Exp. Ao. Root (mm)]])/Table2[[#This Row],[Exp. Ao. Root (mm)]]</f>
        <v>7.2970733196667692E-2</v>
      </c>
    </row>
    <row r="17" spans="1:6">
      <c r="A17" s="12" t="str">
        <f>Table1[[#This Row],[Name]]</f>
        <v>09Feb2021P1</v>
      </c>
      <c r="B17" s="13">
        <f>Table1[[#This Row],[Gestational Age (weeks)]]</f>
        <v>22.57</v>
      </c>
      <c r="C17" s="12" t="str">
        <f>Table1[[#This Row],[Condition]]</f>
        <v>Healthy</v>
      </c>
      <c r="D17" s="10">
        <f>(0.22*Table2[[#This Row],[Gestational Age (weeks)]])-0.38</f>
        <v>4.5853999999999999</v>
      </c>
      <c r="E17" s="16">
        <f>Table1[[#This Row],[Ao. Root (mm)]]</f>
        <v>4.07</v>
      </c>
      <c r="F17" s="17">
        <f>ABS(Table2[[#This Row],[Ao. Root (mm)]]-Table2[[#This Row],[Exp. Ao. Root (mm)]])/Table2[[#This Row],[Exp. Ao. Root (mm)]]</f>
        <v>0.11240022680682157</v>
      </c>
    </row>
    <row r="18" spans="1:6">
      <c r="A18" s="12" t="str">
        <f>Table1[[#This Row],[Name]]</f>
        <v>28weekshealthy</v>
      </c>
      <c r="B18" s="13">
        <f>Table1[[#This Row],[Gestational Age (weeks)]]</f>
        <v>28</v>
      </c>
      <c r="C18" s="12" t="str">
        <f>Table1[[#This Row],[Condition]]</f>
        <v>Healthy</v>
      </c>
      <c r="D18" s="10">
        <f>(0.22*Table2[[#This Row],[Gestational Age (weeks)]])-0.38</f>
        <v>5.78</v>
      </c>
      <c r="E18" s="16">
        <f>Table1[[#This Row],[Ao. Root (mm)]]</f>
        <v>7.43</v>
      </c>
      <c r="F18" s="17">
        <f>ABS(Table2[[#This Row],[Ao. Root (mm)]]-Table2[[#This Row],[Exp. Ao. Root (mm)]])/Table2[[#This Row],[Exp. Ao. Root (mm)]]</f>
        <v>0.28546712802768154</v>
      </c>
    </row>
    <row r="19" spans="1:6">
      <c r="A19" s="12" t="str">
        <f>Table1[[#This Row],[Name]]</f>
        <v>95pre</v>
      </c>
      <c r="B19" s="13">
        <f>Table1[[#This Row],[Gestational Age (weeks)]]</f>
        <v>29</v>
      </c>
      <c r="C19" s="12" t="str">
        <f>Table1[[#This Row],[Condition]]</f>
        <v>Diseased</v>
      </c>
      <c r="D19" s="10">
        <f>(0.22*Table2[[#This Row],[Gestational Age (weeks)]])-0.38</f>
        <v>6</v>
      </c>
      <c r="E19" s="16">
        <f>Table1[[#This Row],[Ao. Root (mm)]]</f>
        <v>4.67</v>
      </c>
      <c r="F19" s="17">
        <f>ABS(Table2[[#This Row],[Ao. Root (mm)]]-Table2[[#This Row],[Exp. Ao. Root (mm)]])/Table2[[#This Row],[Exp. Ao. Root (mm)]]</f>
        <v>0.22166666666666668</v>
      </c>
    </row>
    <row r="20" spans="1:6">
      <c r="A20" s="12" t="str">
        <f>Table1[[#This Row],[Name]]</f>
        <v>90pre_10000024</v>
      </c>
      <c r="B20" s="13">
        <f>Table1[[#This Row],[Gestational Age (weeks)]]</f>
        <v>29.14</v>
      </c>
      <c r="C20" s="12" t="str">
        <f>Table1[[#This Row],[Condition]]</f>
        <v>Diseased</v>
      </c>
      <c r="D20" s="10">
        <f>(0.22*Table2[[#This Row],[Gestational Age (weeks)]])-0.38</f>
        <v>6.0308000000000002</v>
      </c>
      <c r="E20" s="16">
        <f>Table1[[#This Row],[Ao. Root (mm)]]</f>
        <v>7.95</v>
      </c>
      <c r="F20" s="17">
        <f>ABS(Table2[[#This Row],[Ao. Root (mm)]]-Table2[[#This Row],[Exp. Ao. Root (mm)]])/Table2[[#This Row],[Exp. Ao. Root (mm)]]</f>
        <v>0.31823307023943753</v>
      </c>
    </row>
    <row r="21" spans="1:6">
      <c r="A21" s="12" t="str">
        <f>Table1[[#This Row],[Name]]</f>
        <v>91pre_10000016</v>
      </c>
      <c r="B21" s="13">
        <f>Table1[[#This Row],[Gestational Age (weeks)]]</f>
        <v>29.86</v>
      </c>
      <c r="C21" s="12" t="str">
        <f>Table1[[#This Row],[Condition]]</f>
        <v>Diseased</v>
      </c>
      <c r="D21" s="10">
        <f>(0.22*Table2[[#This Row],[Gestational Age (weeks)]])-0.38</f>
        <v>6.1891999999999996</v>
      </c>
      <c r="E21" s="16">
        <f>Table1[[#This Row],[Ao. Root (mm)]]</f>
        <v>4.46</v>
      </c>
      <c r="F21" s="17">
        <f>ABS(Table2[[#This Row],[Ao. Root (mm)]]-Table2[[#This Row],[Exp. Ao. Root (mm)]])/Table2[[#This Row],[Exp. Ao. Root (mm)]]</f>
        <v>0.27938990499579908</v>
      </c>
    </row>
    <row r="22" spans="1:6">
      <c r="A22" s="12" t="str">
        <f>Table1[[#This Row],[Name]]</f>
        <v>24092010P2_4</v>
      </c>
      <c r="B22" s="13">
        <f>Table1[[#This Row],[Gestational Age (weeks)]]</f>
        <v>32</v>
      </c>
      <c r="C22" s="12" t="str">
        <f>Table1[[#This Row],[Condition]]</f>
        <v>Healthy</v>
      </c>
      <c r="D22" s="10">
        <f>(0.22*Table2[[#This Row],[Gestational Age (weeks)]])-0.38</f>
        <v>6.66</v>
      </c>
      <c r="E22" s="16">
        <f>Table1[[#This Row],[Ao. Root (mm)]]</f>
        <v>6.79</v>
      </c>
      <c r="F22" s="17">
        <f>ABS(Table2[[#This Row],[Ao. Root (mm)]]-Table2[[#This Row],[Exp. Ao. Root (mm)]])/Table2[[#This Row],[Exp. Ao. Root (mm)]]</f>
        <v>1.9519519519519503E-2</v>
      </c>
    </row>
    <row r="23" spans="1:6">
      <c r="A23" s="12" t="str">
        <f>Table1[[#This Row],[Name]]</f>
        <v>01Oct2019P1_4</v>
      </c>
      <c r="B23" s="13">
        <f>Table1[[#This Row],[Gestational Age (weeks)]]</f>
        <v>32</v>
      </c>
      <c r="C23" s="12" t="str">
        <f>Table1[[#This Row],[Condition]]</f>
        <v>Healthy</v>
      </c>
      <c r="D23" s="10">
        <f>(0.22*Table2[[#This Row],[Gestational Age (weeks)]])-0.38</f>
        <v>6.66</v>
      </c>
      <c r="E23" s="16">
        <f>Table1[[#This Row],[Ao. Root (mm)]]</f>
        <v>5.31</v>
      </c>
      <c r="F23" s="17">
        <f>ABS(Table2[[#This Row],[Ao. Root (mm)]]-Table2[[#This Row],[Exp. Ao. Root (mm)]])/Table2[[#This Row],[Exp. Ao. Root (mm)]]</f>
        <v>0.20270270270270277</v>
      </c>
    </row>
    <row r="24" spans="1:6">
      <c r="A24" s="12" t="str">
        <f>Table1[[#This Row],[Name]]</f>
        <v>08Oct2019P2</v>
      </c>
      <c r="B24" s="13">
        <f>Table1[[#This Row],[Gestational Age (weeks)]]</f>
        <v>32</v>
      </c>
      <c r="C24" s="12" t="str">
        <f>Table1[[#This Row],[Condition]]</f>
        <v>Healthy</v>
      </c>
      <c r="D24" s="10">
        <f>(0.22*Table2[[#This Row],[Gestational Age (weeks)]])-0.38</f>
        <v>6.66</v>
      </c>
      <c r="E24" s="16">
        <f>Table1[[#This Row],[Ao. Root (mm)]]</f>
        <v>5.72</v>
      </c>
      <c r="F24" s="17">
        <f>ABS(Table2[[#This Row],[Ao. Root (mm)]]-Table2[[#This Row],[Exp. Ao. Root (mm)]])/Table2[[#This Row],[Exp. Ao. Root (mm)]]</f>
        <v>0.14114114114114121</v>
      </c>
    </row>
    <row r="25" spans="1:6">
      <c r="A25" s="12" t="str">
        <f>Table1[[#This Row],[Name]]</f>
        <v>15Oct2019P1</v>
      </c>
      <c r="B25" s="13">
        <f>Table1[[#This Row],[Gestational Age (weeks)]]</f>
        <v>32</v>
      </c>
      <c r="C25" s="12" t="str">
        <f>Table1[[#This Row],[Condition]]</f>
        <v>Healthy</v>
      </c>
      <c r="D25" s="10">
        <f>(0.22*Table2[[#This Row],[Gestational Age (weeks)]])-0.38</f>
        <v>6.66</v>
      </c>
      <c r="E25" s="16">
        <f>Table1[[#This Row],[Ao. Root (mm)]]</f>
        <v>5.84</v>
      </c>
      <c r="F25" s="17">
        <f>ABS(Table2[[#This Row],[Ao. Root (mm)]]-Table2[[#This Row],[Exp. Ao. Root (mm)]])/Table2[[#This Row],[Exp. Ao. Root (mm)]]</f>
        <v>0.12312312312312317</v>
      </c>
    </row>
    <row r="26" spans="1:6">
      <c r="A26" s="12" t="str">
        <f>Table1[[#This Row],[Name]]</f>
        <v>08Oct2019P3</v>
      </c>
      <c r="B26" s="13">
        <f>Table1[[#This Row],[Gestational Age (weeks)]]</f>
        <v>32.57</v>
      </c>
      <c r="C26" s="12" t="str">
        <f>Table1[[#This Row],[Condition]]</f>
        <v>Healthy</v>
      </c>
      <c r="D26" s="10">
        <f>(0.22*Table2[[#This Row],[Gestational Age (weeks)]])-0.38</f>
        <v>6.7854000000000001</v>
      </c>
      <c r="E26" s="16">
        <f>Table1[[#This Row],[Ao. Root (mm)]]</f>
        <v>5.79</v>
      </c>
      <c r="F26" s="17">
        <f>ABS(Table2[[#This Row],[Ao. Root (mm)]]-Table2[[#This Row],[Exp. Ao. Root (mm)]])/Table2[[#This Row],[Exp. Ao. Root (mm)]]</f>
        <v>0.1466973207180122</v>
      </c>
    </row>
    <row r="27" spans="1:6">
      <c r="A27" s="12" t="str">
        <f>Table1[[#This Row],[Name]]</f>
        <v>102019P2</v>
      </c>
      <c r="B27" s="13">
        <f>Table1[[#This Row],[Gestational Age (weeks)]]</f>
        <v>33</v>
      </c>
      <c r="C27" s="12" t="str">
        <f>Table1[[#This Row],[Condition]]</f>
        <v>Healthy</v>
      </c>
      <c r="D27" s="10">
        <f>(0.22*Table2[[#This Row],[Gestational Age (weeks)]])-0.38</f>
        <v>6.88</v>
      </c>
      <c r="E27" s="16">
        <f>Table1[[#This Row],[Ao. Root (mm)]]</f>
        <v>5.03</v>
      </c>
      <c r="F27" s="17">
        <f>ABS(Table2[[#This Row],[Ao. Root (mm)]]-Table2[[#This Row],[Exp. Ao. Root (mm)]])/Table2[[#This Row],[Exp. Ao. Root (mm)]]</f>
        <v>0.26889534883720928</v>
      </c>
    </row>
  </sheetData>
  <phoneticPr fontId="1" type="noConversion"/>
  <conditionalFormatting sqref="A2:F27">
    <cfRule type="expression" dxfId="41" priority="16">
      <formula>$A2=$H$2</formula>
    </cfRule>
    <cfRule type="expression" dxfId="40" priority="20">
      <formula>$E2=0</formula>
    </cfRule>
    <cfRule type="expression" dxfId="39" priority="23">
      <formula>$C2="Diseased"</formula>
    </cfRule>
  </conditionalFormatting>
  <dataValidations count="1">
    <dataValidation type="list" allowBlank="1" showInputMessage="1" showErrorMessage="1" sqref="H2" xr:uid="{7A212405-9CF4-472F-9C00-E6887093E8E4}">
      <formula1>$A$2:$A$27</formula1>
    </dataValidation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7611-7C59-41DA-8A8E-DDCB9F7C6290}">
  <sheetPr>
    <tabColor rgb="FF0070C0"/>
  </sheetPr>
  <dimension ref="A1:H27"/>
  <sheetViews>
    <sheetView workbookViewId="0">
      <selection activeCell="K33" sqref="K33"/>
    </sheetView>
  </sheetViews>
  <sheetFormatPr defaultRowHeight="14.25"/>
  <cols>
    <col min="1" max="1" width="16.5703125" bestFit="1" customWidth="1"/>
    <col min="2" max="2" width="25.42578125" bestFit="1" customWidth="1"/>
    <col min="3" max="3" width="12" bestFit="1" customWidth="1"/>
    <col min="4" max="4" width="16.28515625" customWidth="1"/>
    <col min="5" max="5" width="13.85546875" style="2" customWidth="1"/>
    <col min="6" max="6" width="14.42578125" bestFit="1" customWidth="1"/>
    <col min="7" max="7" width="4.7109375" customWidth="1"/>
    <col min="8" max="8" width="18.140625" customWidth="1"/>
  </cols>
  <sheetData>
    <row r="1" spans="1:8" ht="15">
      <c r="A1" t="s">
        <v>0</v>
      </c>
      <c r="B1" t="s">
        <v>1</v>
      </c>
      <c r="C1" t="s">
        <v>2</v>
      </c>
      <c r="D1" t="s">
        <v>64</v>
      </c>
      <c r="E1" s="29" t="s">
        <v>6</v>
      </c>
      <c r="F1" s="11" t="s">
        <v>65</v>
      </c>
      <c r="H1" s="20" t="s">
        <v>8</v>
      </c>
    </row>
    <row r="2" spans="1:8">
      <c r="A2" s="12" t="str">
        <f>Table1[[#This Row],[Name]]</f>
        <v>06Apr2021P1</v>
      </c>
      <c r="B2" s="13">
        <f>Table1[[#This Row],[Gestational Age (weeks)]]</f>
        <v>21</v>
      </c>
      <c r="C2" s="12" t="str">
        <f>Table1[[#This Row],[Condition]]</f>
        <v>Healthy</v>
      </c>
      <c r="D2" s="10">
        <f>(0.2*Table4[[#This Row],[Gestational Age (weeks)]])-0.46</f>
        <v>3.74</v>
      </c>
      <c r="E2" s="15">
        <f>Table1[[#This Row],[Asc. Ao. (mm)]]</f>
        <v>2.5299999999999998</v>
      </c>
      <c r="F2" s="17">
        <f>ABS(Table4[[#This Row],[Asc. Ao. (mm)]]-Table4[[#This Row],[Exp. Asc. Ao. (mm)]])/Table4[[#This Row],[Exp. Asc. Ao. (mm)]]</f>
        <v>0.32352941176470595</v>
      </c>
      <c r="H2" t="str">
        <f>Table5[[#This Row],[Name Select]]</f>
        <v>15Oct2019P1</v>
      </c>
    </row>
    <row r="3" spans="1:8">
      <c r="A3" s="12" t="str">
        <f>Table1[[#This Row],[Name]]</f>
        <v>15Oct2019P2</v>
      </c>
      <c r="B3" s="13">
        <f>Table1[[#This Row],[Gestational Age (weeks)]]</f>
        <v>21.14</v>
      </c>
      <c r="C3" s="12" t="str">
        <f>Table1[[#This Row],[Condition]]</f>
        <v>Healthy</v>
      </c>
      <c r="D3" s="10">
        <f>(0.2*Table4[[#This Row],[Gestational Age (weeks)]])-0.46</f>
        <v>3.7680000000000007</v>
      </c>
      <c r="E3" s="15">
        <f>Table1[[#This Row],[Asc. Ao. (mm)]]</f>
        <v>4.92</v>
      </c>
      <c r="F3" s="17">
        <f>ABS(Table4[[#This Row],[Asc. Ao. (mm)]]-Table4[[#This Row],[Exp. Asc. Ao. (mm)]])/Table4[[#This Row],[Exp. Asc. Ao. (mm)]]</f>
        <v>0.30573248407643289</v>
      </c>
    </row>
    <row r="4" spans="1:8">
      <c r="A4" s="12" t="str">
        <f>Table1[[#This Row],[Name]]</f>
        <v>23Mar2021P3</v>
      </c>
      <c r="B4" s="13">
        <f>Table1[[#This Row],[Gestational Age (weeks)]]</f>
        <v>21.14</v>
      </c>
      <c r="C4" s="12" t="str">
        <f>Table1[[#This Row],[Condition]]</f>
        <v>Healthy</v>
      </c>
      <c r="D4" s="10">
        <f>(0.2*Table4[[#This Row],[Gestational Age (weeks)]])-0.46</f>
        <v>3.7680000000000007</v>
      </c>
      <c r="E4" s="15">
        <f>Table1[[#This Row],[Asc. Ao. (mm)]]</f>
        <v>3.3</v>
      </c>
      <c r="F4" s="17">
        <f>ABS(Table4[[#This Row],[Asc. Ao. (mm)]]-Table4[[#This Row],[Exp. Asc. Ao. (mm)]])/Table4[[#This Row],[Exp. Asc. Ao. (mm)]]</f>
        <v>0.12420382165605116</v>
      </c>
    </row>
    <row r="5" spans="1:8">
      <c r="A5" s="12" t="str">
        <f>Table1[[#This Row],[Name]]</f>
        <v>03Sep2019P2_0_1</v>
      </c>
      <c r="B5" s="13">
        <f>Table1[[#This Row],[Gestational Age (weeks)]]</f>
        <v>21.29</v>
      </c>
      <c r="C5" s="12" t="str">
        <f>Table1[[#This Row],[Condition]]</f>
        <v>Healthy</v>
      </c>
      <c r="D5" s="10">
        <f>(0.2*Table4[[#This Row],[Gestational Age (weeks)]])-0.46</f>
        <v>3.798</v>
      </c>
      <c r="E5" s="15">
        <f>Table1[[#This Row],[Asc. Ao. (mm)]]</f>
        <v>4.74</v>
      </c>
      <c r="F5" s="17">
        <f>ABS(Table4[[#This Row],[Asc. Ao. (mm)]]-Table4[[#This Row],[Exp. Asc. Ao. (mm)]])/Table4[[#This Row],[Exp. Asc. Ao. (mm)]]</f>
        <v>0.24802527646129546</v>
      </c>
    </row>
    <row r="6" spans="1:8">
      <c r="A6" s="12" t="str">
        <f>Table1[[#This Row],[Name]]</f>
        <v>20Apr2021P1</v>
      </c>
      <c r="B6" s="13">
        <f>Table1[[#This Row],[Gestational Age (weeks)]]</f>
        <v>21.29</v>
      </c>
      <c r="C6" s="12" t="str">
        <f>Table1[[#This Row],[Condition]]</f>
        <v>Healthy</v>
      </c>
      <c r="D6" s="10">
        <f>(0.2*Table4[[#This Row],[Gestational Age (weeks)]])-0.46</f>
        <v>3.798</v>
      </c>
      <c r="E6" s="15">
        <f>Table1[[#This Row],[Asc. Ao. (mm)]]</f>
        <v>3.75</v>
      </c>
      <c r="F6" s="17">
        <f>ABS(Table4[[#This Row],[Asc. Ao. (mm)]]-Table4[[#This Row],[Exp. Asc. Ao. (mm)]])/Table4[[#This Row],[Exp. Asc. Ao. (mm)]]</f>
        <v>1.2638230647709331E-2</v>
      </c>
    </row>
    <row r="7" spans="1:8">
      <c r="A7" s="12" t="str">
        <f>Table1[[#This Row],[Name]]</f>
        <v>08Oct2019P1</v>
      </c>
      <c r="B7" s="13">
        <f>Table1[[#This Row],[Gestational Age (weeks)]]</f>
        <v>21.43</v>
      </c>
      <c r="C7" s="12" t="str">
        <f>Table1[[#This Row],[Condition]]</f>
        <v>Healthy</v>
      </c>
      <c r="D7" s="10">
        <f>(0.2*Table4[[#This Row],[Gestational Age (weeks)]])-0.46</f>
        <v>3.8260000000000005</v>
      </c>
      <c r="E7" s="15">
        <f>Table1[[#This Row],[Asc. Ao. (mm)]]</f>
        <v>3.79</v>
      </c>
      <c r="F7" s="17">
        <f>ABS(Table4[[#This Row],[Asc. Ao. (mm)]]-Table4[[#This Row],[Exp. Asc. Ao. (mm)]])/Table4[[#This Row],[Exp. Asc. Ao. (mm)]]</f>
        <v>9.4093047569264177E-3</v>
      </c>
    </row>
    <row r="8" spans="1:8">
      <c r="A8" s="12" t="str">
        <f>Table1[[#This Row],[Name]]</f>
        <v>09Feb2021P2</v>
      </c>
      <c r="B8" s="13">
        <f>Table1[[#This Row],[Gestational Age (weeks)]]</f>
        <v>21.43</v>
      </c>
      <c r="C8" s="12" t="str">
        <f>Table1[[#This Row],[Condition]]</f>
        <v>Healthy</v>
      </c>
      <c r="D8" s="10">
        <f>(0.2*Table4[[#This Row],[Gestational Age (weeks)]])-0.46</f>
        <v>3.8260000000000005</v>
      </c>
      <c r="E8" s="15">
        <f>Table1[[#This Row],[Asc. Ao. (mm)]]</f>
        <v>3.69</v>
      </c>
      <c r="F8" s="17">
        <f>ABS(Table4[[#This Row],[Asc. Ao. (mm)]]-Table4[[#This Row],[Exp. Asc. Ao. (mm)]])/Table4[[#This Row],[Exp. Asc. Ao. (mm)]]</f>
        <v>3.5546262415055027E-2</v>
      </c>
    </row>
    <row r="9" spans="1:8">
      <c r="A9" s="12" t="str">
        <f>Table1[[#This Row],[Name]]</f>
        <v>13Apr2021P1</v>
      </c>
      <c r="B9" s="13">
        <f>Table1[[#This Row],[Gestational Age (weeks)]]</f>
        <v>21.43</v>
      </c>
      <c r="C9" s="12" t="str">
        <f>Table1[[#This Row],[Condition]]</f>
        <v>Healthy</v>
      </c>
      <c r="D9" s="10">
        <f>(0.2*Table4[[#This Row],[Gestational Age (weeks)]])-0.46</f>
        <v>3.8260000000000005</v>
      </c>
      <c r="E9" s="15">
        <f>Table1[[#This Row],[Asc. Ao. (mm)]]</f>
        <v>3.21</v>
      </c>
      <c r="F9" s="17">
        <f>ABS(Table4[[#This Row],[Asc. Ao. (mm)]]-Table4[[#This Row],[Exp. Asc. Ao. (mm)]])/Table4[[#This Row],[Exp. Asc. Ao. (mm)]]</f>
        <v>0.16100365917407225</v>
      </c>
    </row>
    <row r="10" spans="1:8">
      <c r="A10" s="12" t="str">
        <f>Table1[[#This Row],[Name]]</f>
        <v>23Mar2021P1</v>
      </c>
      <c r="B10" s="13">
        <f>Table1[[#This Row],[Gestational Age (weeks)]]</f>
        <v>21.43</v>
      </c>
      <c r="C10" s="12" t="str">
        <f>Table1[[#This Row],[Condition]]</f>
        <v>Healthy</v>
      </c>
      <c r="D10" s="10">
        <f>(0.2*Table4[[#This Row],[Gestational Age (weeks)]])-0.46</f>
        <v>3.8260000000000005</v>
      </c>
      <c r="E10" s="15">
        <f>Table1[[#This Row],[Asc. Ao. (mm)]]</f>
        <v>3.3</v>
      </c>
      <c r="F10" s="17">
        <f>ABS(Table4[[#This Row],[Asc. Ao. (mm)]]-Table4[[#This Row],[Exp. Asc. Ao. (mm)]])/Table4[[#This Row],[Exp. Asc. Ao. (mm)]]</f>
        <v>0.13748039728175657</v>
      </c>
    </row>
    <row r="11" spans="1:8">
      <c r="A11" s="12" t="str">
        <f>Table1[[#This Row],[Name]]</f>
        <v>10Sep2019P1_1</v>
      </c>
      <c r="B11" s="13">
        <f>Table1[[#This Row],[Gestational Age (weeks)]]</f>
        <v>21.57</v>
      </c>
      <c r="C11" s="12" t="str">
        <f>Table1[[#This Row],[Condition]]</f>
        <v>Healthy</v>
      </c>
      <c r="D11" s="10">
        <f>(0.2*Table4[[#This Row],[Gestational Age (weeks)]])-0.46</f>
        <v>3.8540000000000001</v>
      </c>
      <c r="E11" s="15">
        <f>Table1[[#This Row],[Asc. Ao. (mm)]]</f>
        <v>3.43</v>
      </c>
      <c r="F11" s="17">
        <f>ABS(Table4[[#This Row],[Asc. Ao. (mm)]]-Table4[[#This Row],[Exp. Asc. Ao. (mm)]])/Table4[[#This Row],[Exp. Asc. Ao. (mm)]]</f>
        <v>0.11001556824078877</v>
      </c>
    </row>
    <row r="12" spans="1:8">
      <c r="A12" s="12" t="str">
        <f>Table1[[#This Row],[Name]]</f>
        <v>13Apr2021P2</v>
      </c>
      <c r="B12" s="13">
        <f>Table1[[#This Row],[Gestational Age (weeks)]]</f>
        <v>21.57</v>
      </c>
      <c r="C12" s="12" t="str">
        <f>Table1[[#This Row],[Condition]]</f>
        <v>Healthy</v>
      </c>
      <c r="D12" s="10">
        <f>(0.2*Table4[[#This Row],[Gestational Age (weeks)]])-0.46</f>
        <v>3.8540000000000001</v>
      </c>
      <c r="E12" s="15">
        <f>Table1[[#This Row],[Asc. Ao. (mm)]]</f>
        <v>3.08</v>
      </c>
      <c r="F12" s="17">
        <f>ABS(Table4[[#This Row],[Asc. Ao. (mm)]]-Table4[[#This Row],[Exp. Asc. Ao. (mm)]])/Table4[[#This Row],[Exp. Asc. Ao. (mm)]]</f>
        <v>0.20083030617540218</v>
      </c>
    </row>
    <row r="13" spans="1:8">
      <c r="A13" s="12" t="str">
        <f>Table1[[#This Row],[Name]]</f>
        <v>02Mar2021P1</v>
      </c>
      <c r="B13" s="13">
        <f>Table1[[#This Row],[Gestational Age (weeks)]]</f>
        <v>21.57</v>
      </c>
      <c r="C13" s="12" t="str">
        <f>Table1[[#This Row],[Condition]]</f>
        <v>Healthy</v>
      </c>
      <c r="D13" s="10">
        <f>(0.2*Table4[[#This Row],[Gestational Age (weeks)]])-0.46</f>
        <v>3.8540000000000001</v>
      </c>
      <c r="E13" s="15">
        <f>Table1[[#This Row],[Asc. Ao. (mm)]]</f>
        <v>3.93</v>
      </c>
      <c r="F13" s="17">
        <f>ABS(Table4[[#This Row],[Asc. Ao. (mm)]]-Table4[[#This Row],[Exp. Asc. Ao. (mm)]])/Table4[[#This Row],[Exp. Asc. Ao. (mm)]]</f>
        <v>1.9719771665801782E-2</v>
      </c>
    </row>
    <row r="14" spans="1:8">
      <c r="A14" s="12" t="str">
        <f>Table1[[#This Row],[Name]]</f>
        <v>17Sep2019P1_3</v>
      </c>
      <c r="B14" s="13">
        <f>Table1[[#This Row],[Gestational Age (weeks)]]</f>
        <v>22</v>
      </c>
      <c r="C14" s="12" t="str">
        <f>Table1[[#This Row],[Condition]]</f>
        <v>Healthy</v>
      </c>
      <c r="D14" s="10">
        <f>(0.2*Table4[[#This Row],[Gestational Age (weeks)]])-0.46</f>
        <v>3.9400000000000004</v>
      </c>
      <c r="E14" s="15">
        <f>Table1[[#This Row],[Asc. Ao. (mm)]]</f>
        <v>3.76</v>
      </c>
      <c r="F14" s="17">
        <f>ABS(Table4[[#This Row],[Asc. Ao. (mm)]]-Table4[[#This Row],[Exp. Asc. Ao. (mm)]])/Table4[[#This Row],[Exp. Asc. Ao. (mm)]]</f>
        <v>4.568527918781741E-2</v>
      </c>
    </row>
    <row r="15" spans="1:8">
      <c r="A15" s="12" t="str">
        <f>Table1[[#This Row],[Name]]</f>
        <v>24Sep2019P1_5</v>
      </c>
      <c r="B15" s="13">
        <f>Table1[[#This Row],[Gestational Age (weeks)]]</f>
        <v>22</v>
      </c>
      <c r="C15" s="12" t="str">
        <f>Table1[[#This Row],[Condition]]</f>
        <v>Healthy</v>
      </c>
      <c r="D15" s="10">
        <f>(0.2*Table4[[#This Row],[Gestational Age (weeks)]])-0.46</f>
        <v>3.9400000000000004</v>
      </c>
      <c r="E15" s="15">
        <f>Table1[[#This Row],[Asc. Ao. (mm)]]</f>
        <v>2.58</v>
      </c>
      <c r="F15" s="17">
        <f>ABS(Table4[[#This Row],[Asc. Ao. (mm)]]-Table4[[#This Row],[Exp. Asc. Ao. (mm)]])/Table4[[#This Row],[Exp. Asc. Ao. (mm)]]</f>
        <v>0.34517766497461932</v>
      </c>
    </row>
    <row r="16" spans="1:8">
      <c r="A16" s="12" t="str">
        <f>Table1[[#This Row],[Name]]</f>
        <v>088pre_10000006</v>
      </c>
      <c r="B16" s="13">
        <f>Table1[[#This Row],[Gestational Age (weeks)]]</f>
        <v>22.57</v>
      </c>
      <c r="C16" s="12" t="str">
        <f>Table1[[#This Row],[Condition]]</f>
        <v>Diseased</v>
      </c>
      <c r="D16" s="10">
        <f>(0.2*Table4[[#This Row],[Gestational Age (weeks)]])-0.46</f>
        <v>4.0540000000000003</v>
      </c>
      <c r="E16" s="15">
        <f>Table1[[#This Row],[Asc. Ao. (mm)]]</f>
        <v>3.51</v>
      </c>
      <c r="F16" s="17">
        <f>ABS(Table4[[#This Row],[Asc. Ao. (mm)]]-Table4[[#This Row],[Exp. Asc. Ao. (mm)]])/Table4[[#This Row],[Exp. Asc. Ao. (mm)]]</f>
        <v>0.13418845584607805</v>
      </c>
    </row>
    <row r="17" spans="1:6">
      <c r="A17" s="12" t="str">
        <f>Table1[[#This Row],[Name]]</f>
        <v>09Feb2021P1</v>
      </c>
      <c r="B17" s="13">
        <f>Table1[[#This Row],[Gestational Age (weeks)]]</f>
        <v>22.57</v>
      </c>
      <c r="C17" s="12" t="str">
        <f>Table1[[#This Row],[Condition]]</f>
        <v>Healthy</v>
      </c>
      <c r="D17" s="10">
        <f>(0.2*Table4[[#This Row],[Gestational Age (weeks)]])-0.46</f>
        <v>4.0540000000000003</v>
      </c>
      <c r="E17" s="15">
        <f>Table1[[#This Row],[Asc. Ao. (mm)]]</f>
        <v>3.93</v>
      </c>
      <c r="F17" s="17">
        <f>ABS(Table4[[#This Row],[Asc. Ao. (mm)]]-Table4[[#This Row],[Exp. Asc. Ao. (mm)]])/Table4[[#This Row],[Exp. Asc. Ao. (mm)]]</f>
        <v>3.0587074494326617E-2</v>
      </c>
    </row>
    <row r="18" spans="1:6">
      <c r="A18" s="12" t="str">
        <f>Table1[[#This Row],[Name]]</f>
        <v>28weekshealthy</v>
      </c>
      <c r="B18" s="13">
        <f>Table1[[#This Row],[Gestational Age (weeks)]]</f>
        <v>28</v>
      </c>
      <c r="C18" s="12" t="str">
        <f>Table1[[#This Row],[Condition]]</f>
        <v>Healthy</v>
      </c>
      <c r="D18" s="10">
        <f>(0.2*Table4[[#This Row],[Gestational Age (weeks)]])-0.46</f>
        <v>5.1400000000000006</v>
      </c>
      <c r="E18" s="15">
        <f>Table1[[#This Row],[Asc. Ao. (mm)]]</f>
        <v>5.81</v>
      </c>
      <c r="F18" s="17">
        <f>ABS(Table4[[#This Row],[Asc. Ao. (mm)]]-Table4[[#This Row],[Exp. Asc. Ao. (mm)]])/Table4[[#This Row],[Exp. Asc. Ao. (mm)]]</f>
        <v>0.13035019455252897</v>
      </c>
    </row>
    <row r="19" spans="1:6">
      <c r="A19" s="12" t="str">
        <f>Table1[[#This Row],[Name]]</f>
        <v>95pre</v>
      </c>
      <c r="B19" s="13">
        <f>Table1[[#This Row],[Gestational Age (weeks)]]</f>
        <v>29</v>
      </c>
      <c r="C19" s="12" t="str">
        <f>Table1[[#This Row],[Condition]]</f>
        <v>Diseased</v>
      </c>
      <c r="D19" s="10">
        <f>(0.2*Table4[[#This Row],[Gestational Age (weeks)]])-0.46</f>
        <v>5.3400000000000007</v>
      </c>
      <c r="E19" s="15">
        <f>Table1[[#This Row],[Asc. Ao. (mm)]]</f>
        <v>5.82</v>
      </c>
      <c r="F19" s="17">
        <f>ABS(Table4[[#This Row],[Asc. Ao. (mm)]]-Table4[[#This Row],[Exp. Asc. Ao. (mm)]])/Table4[[#This Row],[Exp. Asc. Ao. (mm)]]</f>
        <v>8.9887640449438103E-2</v>
      </c>
    </row>
    <row r="20" spans="1:6">
      <c r="A20" s="12" t="str">
        <f>Table1[[#This Row],[Name]]</f>
        <v>90pre_10000024</v>
      </c>
      <c r="B20" s="13">
        <f>Table1[[#This Row],[Gestational Age (weeks)]]</f>
        <v>29.14</v>
      </c>
      <c r="C20" s="12" t="str">
        <f>Table1[[#This Row],[Condition]]</f>
        <v>Diseased</v>
      </c>
      <c r="D20" s="10">
        <f>(0.2*Table4[[#This Row],[Gestational Age (weeks)]])-0.46</f>
        <v>5.3680000000000003</v>
      </c>
      <c r="E20" s="15">
        <f>Table1[[#This Row],[Asc. Ao. (mm)]]</f>
        <v>6.68</v>
      </c>
      <c r="F20" s="17">
        <f>ABS(Table4[[#This Row],[Asc. Ao. (mm)]]-Table4[[#This Row],[Exp. Asc. Ao. (mm)]])/Table4[[#This Row],[Exp. Asc. Ao. (mm)]]</f>
        <v>0.24441132637853935</v>
      </c>
    </row>
    <row r="21" spans="1:6">
      <c r="A21" s="12" t="str">
        <f>Table1[[#This Row],[Name]]</f>
        <v>91pre_10000016</v>
      </c>
      <c r="B21" s="13">
        <f>Table1[[#This Row],[Gestational Age (weeks)]]</f>
        <v>29.86</v>
      </c>
      <c r="C21" s="12" t="str">
        <f>Table1[[#This Row],[Condition]]</f>
        <v>Diseased</v>
      </c>
      <c r="D21" s="10">
        <f>(0.2*Table4[[#This Row],[Gestational Age (weeks)]])-0.46</f>
        <v>5.5120000000000005</v>
      </c>
      <c r="E21" s="15">
        <f>Table1[[#This Row],[Asc. Ao. (mm)]]</f>
        <v>3.8</v>
      </c>
      <c r="F21" s="17">
        <f>ABS(Table4[[#This Row],[Asc. Ao. (mm)]]-Table4[[#This Row],[Exp. Asc. Ao. (mm)]])/Table4[[#This Row],[Exp. Asc. Ao. (mm)]]</f>
        <v>0.31059506531204656</v>
      </c>
    </row>
    <row r="22" spans="1:6">
      <c r="A22" s="12" t="str">
        <f>Table1[[#This Row],[Name]]</f>
        <v>24092010P2_4</v>
      </c>
      <c r="B22" s="13">
        <f>Table1[[#This Row],[Gestational Age (weeks)]]</f>
        <v>32</v>
      </c>
      <c r="C22" s="12" t="str">
        <f>Table1[[#This Row],[Condition]]</f>
        <v>Healthy</v>
      </c>
      <c r="D22" s="10">
        <f>(0.2*Table4[[#This Row],[Gestational Age (weeks)]])-0.46</f>
        <v>5.94</v>
      </c>
      <c r="E22" s="15">
        <f>Table1[[#This Row],[Asc. Ao. (mm)]]</f>
        <v>6.01</v>
      </c>
      <c r="F22" s="17">
        <f>ABS(Table4[[#This Row],[Asc. Ao. (mm)]]-Table4[[#This Row],[Exp. Asc. Ao. (mm)]])/Table4[[#This Row],[Exp. Asc. Ao. (mm)]]</f>
        <v>1.1784511784511682E-2</v>
      </c>
    </row>
    <row r="23" spans="1:6">
      <c r="A23" s="12" t="str">
        <f>Table1[[#This Row],[Name]]</f>
        <v>01Oct2019P1_4</v>
      </c>
      <c r="B23" s="13">
        <f>Table1[[#This Row],[Gestational Age (weeks)]]</f>
        <v>32</v>
      </c>
      <c r="C23" s="12" t="str">
        <f>Table1[[#This Row],[Condition]]</f>
        <v>Healthy</v>
      </c>
      <c r="D23" s="10">
        <f>(0.2*Table4[[#This Row],[Gestational Age (weeks)]])-0.46</f>
        <v>5.94</v>
      </c>
      <c r="E23" s="15">
        <f>Table1[[#This Row],[Asc. Ao. (mm)]]</f>
        <v>6.18</v>
      </c>
      <c r="F23" s="17">
        <f>ABS(Table4[[#This Row],[Asc. Ao. (mm)]]-Table4[[#This Row],[Exp. Asc. Ao. (mm)]])/Table4[[#This Row],[Exp. Asc. Ao. (mm)]]</f>
        <v>4.040404040404029E-2</v>
      </c>
    </row>
    <row r="24" spans="1:6">
      <c r="A24" s="12" t="str">
        <f>Table1[[#This Row],[Name]]</f>
        <v>08Oct2019P2</v>
      </c>
      <c r="B24" s="13">
        <f>Table1[[#This Row],[Gestational Age (weeks)]]</f>
        <v>32</v>
      </c>
      <c r="C24" s="12" t="str">
        <f>Table1[[#This Row],[Condition]]</f>
        <v>Healthy</v>
      </c>
      <c r="D24" s="10">
        <f>(0.2*Table4[[#This Row],[Gestational Age (weeks)]])-0.46</f>
        <v>5.94</v>
      </c>
      <c r="E24" s="15">
        <f>Table1[[#This Row],[Asc. Ao. (mm)]]</f>
        <v>7.71</v>
      </c>
      <c r="F24" s="17">
        <f>ABS(Table4[[#This Row],[Asc. Ao. (mm)]]-Table4[[#This Row],[Exp. Asc. Ao. (mm)]])/Table4[[#This Row],[Exp. Asc. Ao. (mm)]]</f>
        <v>0.2979797979797979</v>
      </c>
    </row>
    <row r="25" spans="1:6">
      <c r="A25" s="12" t="str">
        <f>Table1[[#This Row],[Name]]</f>
        <v>15Oct2019P1</v>
      </c>
      <c r="B25" s="13">
        <f>Table1[[#This Row],[Gestational Age (weeks)]]</f>
        <v>32</v>
      </c>
      <c r="C25" s="12" t="str">
        <f>Table1[[#This Row],[Condition]]</f>
        <v>Healthy</v>
      </c>
      <c r="D25" s="10">
        <f>(0.2*Table4[[#This Row],[Gestational Age (weeks)]])-0.46</f>
        <v>5.94</v>
      </c>
      <c r="E25" s="15">
        <f>Table1[[#This Row],[Asc. Ao. (mm)]]</f>
        <v>7.44</v>
      </c>
      <c r="F25" s="17">
        <f>ABS(Table4[[#This Row],[Asc. Ao. (mm)]]-Table4[[#This Row],[Exp. Asc. Ao. (mm)]])/Table4[[#This Row],[Exp. Asc. Ao. (mm)]]</f>
        <v>0.25252525252525249</v>
      </c>
    </row>
    <row r="26" spans="1:6">
      <c r="A26" s="12" t="str">
        <f>Table1[[#This Row],[Name]]</f>
        <v>08Oct2019P3</v>
      </c>
      <c r="B26" s="13">
        <f>Table1[[#This Row],[Gestational Age (weeks)]]</f>
        <v>32.57</v>
      </c>
      <c r="C26" s="12" t="str">
        <f>Table1[[#This Row],[Condition]]</f>
        <v>Healthy</v>
      </c>
      <c r="D26" s="10">
        <f>(0.2*Table4[[#This Row],[Gestational Age (weeks)]])-0.46</f>
        <v>6.0540000000000003</v>
      </c>
      <c r="E26" s="15">
        <f>Table1[[#This Row],[Asc. Ao. (mm)]]</f>
        <v>6.41</v>
      </c>
      <c r="F26" s="17">
        <f>ABS(Table4[[#This Row],[Asc. Ao. (mm)]]-Table4[[#This Row],[Exp. Asc. Ao. (mm)]])/Table4[[#This Row],[Exp. Asc. Ao. (mm)]]</f>
        <v>5.8804096465146984E-2</v>
      </c>
    </row>
    <row r="27" spans="1:6">
      <c r="A27" s="12" t="str">
        <f>Table1[[#This Row],[Name]]</f>
        <v>102019P2</v>
      </c>
      <c r="B27" s="13">
        <f>Table1[[#This Row],[Gestational Age (weeks)]]</f>
        <v>33</v>
      </c>
      <c r="C27" s="12" t="str">
        <f>Table1[[#This Row],[Condition]]</f>
        <v>Healthy</v>
      </c>
      <c r="D27" s="10">
        <f>(0.2*Table4[[#This Row],[Gestational Age (weeks)]])-0.46</f>
        <v>6.1400000000000006</v>
      </c>
      <c r="E27" s="15">
        <f>Table1[[#This Row],[Asc. Ao. (mm)]]</f>
        <v>4.82</v>
      </c>
      <c r="F27" s="17">
        <f>ABS(Table4[[#This Row],[Asc. Ao. (mm)]]-Table4[[#This Row],[Exp. Asc. Ao. (mm)]])/Table4[[#This Row],[Exp. Asc. Ao. (mm)]]</f>
        <v>0.2149837133550489</v>
      </c>
    </row>
  </sheetData>
  <phoneticPr fontId="1" type="noConversion"/>
  <conditionalFormatting sqref="A2:F27">
    <cfRule type="expression" dxfId="27" priority="16">
      <formula>$A2=$H$2</formula>
    </cfRule>
    <cfRule type="expression" dxfId="26" priority="21">
      <formula>$C2="Diseased"</formula>
    </cfRule>
    <cfRule type="expression" dxfId="25" priority="22">
      <formula>$E2=0</formula>
    </cfRule>
  </conditionalFormatting>
  <dataValidations count="1">
    <dataValidation type="list" allowBlank="1" showInputMessage="1" showErrorMessage="1" sqref="H2" xr:uid="{32098499-96CD-45EA-843E-E9759FCFA2D2}">
      <formula1>$A$2:$A$27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F7E5-0DF1-4BE1-8A70-63C20DD07DE4}">
  <sheetPr>
    <tabColor theme="9"/>
  </sheetPr>
  <dimension ref="A1:H27"/>
  <sheetViews>
    <sheetView tabSelected="1" workbookViewId="0">
      <selection activeCell="E1" sqref="E1"/>
    </sheetView>
  </sheetViews>
  <sheetFormatPr defaultRowHeight="14.25"/>
  <cols>
    <col min="1" max="1" width="15.28515625" customWidth="1"/>
    <col min="2" max="2" width="22.5703125" customWidth="1"/>
    <col min="3" max="3" width="12" bestFit="1" customWidth="1"/>
    <col min="4" max="4" width="19.28515625" style="25" customWidth="1"/>
    <col min="5" max="5" width="15.5703125" style="25" customWidth="1"/>
    <col min="6" max="6" width="14.85546875" style="26" customWidth="1"/>
    <col min="7" max="7" width="4.28515625" customWidth="1"/>
    <col min="8" max="8" width="18.140625" customWidth="1"/>
  </cols>
  <sheetData>
    <row r="1" spans="1:8" ht="15">
      <c r="A1" s="8" t="s">
        <v>0</v>
      </c>
      <c r="B1" s="7" t="s">
        <v>1</v>
      </c>
      <c r="C1" s="7" t="s">
        <v>2</v>
      </c>
      <c r="D1" s="27" t="s">
        <v>66</v>
      </c>
      <c r="E1" s="30" t="s">
        <v>7</v>
      </c>
      <c r="F1" s="21" t="s">
        <v>67</v>
      </c>
      <c r="H1" s="20" t="s">
        <v>8</v>
      </c>
    </row>
    <row r="2" spans="1:8">
      <c r="A2" s="12" t="str">
        <f>Table1[[#This Row],[Name]]</f>
        <v>06Apr2021P1</v>
      </c>
      <c r="B2" s="13">
        <f>Table1[[#This Row],[Gestational Age (weeks)]]</f>
        <v>21</v>
      </c>
      <c r="C2" s="12" t="str">
        <f>Table1[[#This Row],[Condition]]</f>
        <v>Healthy</v>
      </c>
      <c r="D2" s="22">
        <f>(0.18*Table3[[#This Row],[Gestational Age (weeks)]])-0.37</f>
        <v>3.4099999999999997</v>
      </c>
      <c r="E2" s="23">
        <f>Table1[[#This Row],[Transv. Ao. (mm)]]</f>
        <v>2.87</v>
      </c>
      <c r="F2" s="24">
        <f>ABS(Table3[[#This Row],[Transv. Ao. (mm)]]-Table3[[#This Row],[Exp. Transv. Ao. (mm)]])/Table3[[#This Row],[Exp. Transv. Ao. (mm)]]</f>
        <v>0.15835777126099695</v>
      </c>
      <c r="H2" t="str">
        <f>Table5[[#This Row],[Name Select]]</f>
        <v>15Oct2019P1</v>
      </c>
    </row>
    <row r="3" spans="1:8">
      <c r="A3" s="12" t="str">
        <f>Table1[[#This Row],[Name]]</f>
        <v>15Oct2019P2</v>
      </c>
      <c r="B3" s="13">
        <f>Table1[[#This Row],[Gestational Age (weeks)]]</f>
        <v>21.14</v>
      </c>
      <c r="C3" s="12" t="str">
        <f>Table1[[#This Row],[Condition]]</f>
        <v>Healthy</v>
      </c>
      <c r="D3" s="22">
        <f>(0.18*Table3[[#This Row],[Gestational Age (weeks)]])-0.37</f>
        <v>3.4352</v>
      </c>
      <c r="E3" s="23">
        <f>Table1[[#This Row],[Transv. Ao. (mm)]]</f>
        <v>4.29</v>
      </c>
      <c r="F3" s="24">
        <f>ABS(Table3[[#This Row],[Transv. Ao. (mm)]]-Table3[[#This Row],[Exp. Transv. Ao. (mm)]])/Table3[[#This Row],[Exp. Transv. Ao. (mm)]]</f>
        <v>0.24883558453656265</v>
      </c>
    </row>
    <row r="4" spans="1:8">
      <c r="A4" s="12" t="str">
        <f>Table1[[#This Row],[Name]]</f>
        <v>23Mar2021P3</v>
      </c>
      <c r="B4" s="13">
        <f>Table1[[#This Row],[Gestational Age (weeks)]]</f>
        <v>21.14</v>
      </c>
      <c r="C4" s="12" t="str">
        <f>Table1[[#This Row],[Condition]]</f>
        <v>Healthy</v>
      </c>
      <c r="D4" s="22">
        <f>(0.18*Table3[[#This Row],[Gestational Age (weeks)]])-0.37</f>
        <v>3.4352</v>
      </c>
      <c r="E4" s="23">
        <f>Table1[[#This Row],[Transv. Ao. (mm)]]</f>
        <v>3.36</v>
      </c>
      <c r="F4" s="24">
        <f>ABS(Table3[[#This Row],[Transv. Ao. (mm)]]-Table3[[#This Row],[Exp. Transv. Ao. (mm)]])/Table3[[#This Row],[Exp. Transv. Ao. (mm)]]</f>
        <v>2.1891010712622307E-2</v>
      </c>
    </row>
    <row r="5" spans="1:8">
      <c r="A5" s="12" t="str">
        <f>Table1[[#This Row],[Name]]</f>
        <v>03Sep2019P2_0_1</v>
      </c>
      <c r="B5" s="13">
        <f>Table1[[#This Row],[Gestational Age (weeks)]]</f>
        <v>21.29</v>
      </c>
      <c r="C5" s="12" t="str">
        <f>Table1[[#This Row],[Condition]]</f>
        <v>Healthy</v>
      </c>
      <c r="D5" s="22">
        <f>(0.18*Table3[[#This Row],[Gestational Age (weeks)]])-0.37</f>
        <v>3.4621999999999997</v>
      </c>
      <c r="E5" s="23">
        <f>Table1[[#This Row],[Transv. Ao. (mm)]]</f>
        <v>3.06</v>
      </c>
      <c r="F5" s="24">
        <f>ABS(Table3[[#This Row],[Transv. Ao. (mm)]]-Table3[[#This Row],[Exp. Transv. Ao. (mm)]])/Table3[[#This Row],[Exp. Transv. Ao. (mm)]]</f>
        <v>0.1161689099416555</v>
      </c>
    </row>
    <row r="6" spans="1:8">
      <c r="A6" s="12" t="str">
        <f>Table1[[#This Row],[Name]]</f>
        <v>20Apr2021P1</v>
      </c>
      <c r="B6" s="13">
        <f>Table1[[#This Row],[Gestational Age (weeks)]]</f>
        <v>21.29</v>
      </c>
      <c r="C6" s="12" t="str">
        <f>Table1[[#This Row],[Condition]]</f>
        <v>Healthy</v>
      </c>
      <c r="D6" s="22">
        <f>(0.18*Table3[[#This Row],[Gestational Age (weeks)]])-0.37</f>
        <v>3.4621999999999997</v>
      </c>
      <c r="E6" s="23">
        <f>Table1[[#This Row],[Transv. Ao. (mm)]]</f>
        <v>2.79</v>
      </c>
      <c r="F6" s="24">
        <f>ABS(Table3[[#This Row],[Transv. Ao. (mm)]]-Table3[[#This Row],[Exp. Transv. Ao. (mm)]])/Table3[[#This Row],[Exp. Transv. Ao. (mm)]]</f>
        <v>0.19415400612327413</v>
      </c>
    </row>
    <row r="7" spans="1:8">
      <c r="A7" s="12" t="str">
        <f>Table1[[#This Row],[Name]]</f>
        <v>08Oct2019P1</v>
      </c>
      <c r="B7" s="13">
        <f>Table1[[#This Row],[Gestational Age (weeks)]]</f>
        <v>21.43</v>
      </c>
      <c r="C7" s="12" t="str">
        <f>Table1[[#This Row],[Condition]]</f>
        <v>Healthy</v>
      </c>
      <c r="D7" s="22">
        <f>(0.18*Table3[[#This Row],[Gestational Age (weeks)]])-0.37</f>
        <v>3.4873999999999996</v>
      </c>
      <c r="E7" s="23">
        <f>Table1[[#This Row],[Transv. Ao. (mm)]]</f>
        <v>3.9</v>
      </c>
      <c r="F7" s="24">
        <f>ABS(Table3[[#This Row],[Transv. Ao. (mm)]]-Table3[[#This Row],[Exp. Transv. Ao. (mm)]])/Table3[[#This Row],[Exp. Transv. Ao. (mm)]]</f>
        <v>0.1183116361759478</v>
      </c>
    </row>
    <row r="8" spans="1:8">
      <c r="A8" s="12" t="str">
        <f>Table1[[#This Row],[Name]]</f>
        <v>09Feb2021P2</v>
      </c>
      <c r="B8" s="13">
        <f>Table1[[#This Row],[Gestational Age (weeks)]]</f>
        <v>21.43</v>
      </c>
      <c r="C8" s="12" t="str">
        <f>Table1[[#This Row],[Condition]]</f>
        <v>Healthy</v>
      </c>
      <c r="D8" s="22">
        <f>(0.18*Table3[[#This Row],[Gestational Age (weeks)]])-0.37</f>
        <v>3.4873999999999996</v>
      </c>
      <c r="E8" s="23">
        <f>Table1[[#This Row],[Transv. Ao. (mm)]]</f>
        <v>3.23</v>
      </c>
      <c r="F8" s="24">
        <f>ABS(Table3[[#This Row],[Transv. Ao. (mm)]]-Table3[[#This Row],[Exp. Transv. Ao. (mm)]])/Table3[[#This Row],[Exp. Transv. Ao. (mm)]]</f>
        <v>7.3808567987612456E-2</v>
      </c>
    </row>
    <row r="9" spans="1:8">
      <c r="A9" s="12" t="str">
        <f>Table1[[#This Row],[Name]]</f>
        <v>13Apr2021P1</v>
      </c>
      <c r="B9" s="13">
        <f>Table1[[#This Row],[Gestational Age (weeks)]]</f>
        <v>21.43</v>
      </c>
      <c r="C9" s="12" t="str">
        <f>Table1[[#This Row],[Condition]]</f>
        <v>Healthy</v>
      </c>
      <c r="D9" s="22">
        <f>(0.18*Table3[[#This Row],[Gestational Age (weeks)]])-0.37</f>
        <v>3.4873999999999996</v>
      </c>
      <c r="E9" s="23">
        <f>Table1[[#This Row],[Transv. Ao. (mm)]]</f>
        <v>3.89</v>
      </c>
      <c r="F9" s="24">
        <f>ABS(Table3[[#This Row],[Transv. Ao. (mm)]]-Table3[[#This Row],[Exp. Transv. Ao. (mm)]])/Table3[[#This Row],[Exp. Transv. Ao. (mm)]]</f>
        <v>0.11544417044216337</v>
      </c>
    </row>
    <row r="10" spans="1:8">
      <c r="A10" s="12" t="str">
        <f>Table1[[#This Row],[Name]]</f>
        <v>23Mar2021P1</v>
      </c>
      <c r="B10" s="13">
        <f>Table1[[#This Row],[Gestational Age (weeks)]]</f>
        <v>21.43</v>
      </c>
      <c r="C10" s="12" t="str">
        <f>Table1[[#This Row],[Condition]]</f>
        <v>Healthy</v>
      </c>
      <c r="D10" s="22">
        <f>(0.18*Table3[[#This Row],[Gestational Age (weeks)]])-0.37</f>
        <v>3.4873999999999996</v>
      </c>
      <c r="E10" s="23">
        <f>Table1[[#This Row],[Transv. Ao. (mm)]]</f>
        <v>3.5</v>
      </c>
      <c r="F10" s="24">
        <f>ABS(Table3[[#This Row],[Transv. Ao. (mm)]]-Table3[[#This Row],[Exp. Transv. Ao. (mm)]])/Table3[[#This Row],[Exp. Transv. Ao. (mm)]]</f>
        <v>3.6130068245685582E-3</v>
      </c>
    </row>
    <row r="11" spans="1:8">
      <c r="A11" s="12" t="str">
        <f>Table1[[#This Row],[Name]]</f>
        <v>10Sep2019P1_1</v>
      </c>
      <c r="B11" s="13">
        <f>Table1[[#This Row],[Gestational Age (weeks)]]</f>
        <v>21.57</v>
      </c>
      <c r="C11" s="12" t="str">
        <f>Table1[[#This Row],[Condition]]</f>
        <v>Healthy</v>
      </c>
      <c r="D11" s="22">
        <f>(0.18*Table3[[#This Row],[Gestational Age (weeks)]])-0.37</f>
        <v>3.5125999999999999</v>
      </c>
      <c r="E11" s="23">
        <f>Table1[[#This Row],[Transv. Ao. (mm)]]</f>
        <v>3.51</v>
      </c>
      <c r="F11" s="24">
        <f>ABS(Table3[[#This Row],[Transv. Ao. (mm)]]-Table3[[#This Row],[Exp. Transv. Ao. (mm)]])/Table3[[#This Row],[Exp. Transv. Ao. (mm)]]</f>
        <v>7.4019245003705458E-4</v>
      </c>
    </row>
    <row r="12" spans="1:8">
      <c r="A12" s="12" t="str">
        <f>Table1[[#This Row],[Name]]</f>
        <v>13Apr2021P2</v>
      </c>
      <c r="B12" s="13">
        <f>Table1[[#This Row],[Gestational Age (weeks)]]</f>
        <v>21.57</v>
      </c>
      <c r="C12" s="12" t="str">
        <f>Table1[[#This Row],[Condition]]</f>
        <v>Healthy</v>
      </c>
      <c r="D12" s="22">
        <f>(0.18*Table3[[#This Row],[Gestational Age (weeks)]])-0.37</f>
        <v>3.5125999999999999</v>
      </c>
      <c r="E12" s="23">
        <f>Table1[[#This Row],[Transv. Ao. (mm)]]</f>
        <v>3.37</v>
      </c>
      <c r="F12" s="24">
        <f>ABS(Table3[[#This Row],[Transv. Ao. (mm)]]-Table3[[#This Row],[Exp. Transv. Ao. (mm)]])/Table3[[#This Row],[Exp. Transv. Ao. (mm)]]</f>
        <v>4.059670899049133E-2</v>
      </c>
    </row>
    <row r="13" spans="1:8">
      <c r="A13" s="12" t="str">
        <f>Table1[[#This Row],[Name]]</f>
        <v>02Mar2021P1</v>
      </c>
      <c r="B13" s="13">
        <f>Table1[[#This Row],[Gestational Age (weeks)]]</f>
        <v>21.57</v>
      </c>
      <c r="C13" s="12" t="str">
        <f>Table1[[#This Row],[Condition]]</f>
        <v>Healthy</v>
      </c>
      <c r="D13" s="22">
        <f>(0.18*Table3[[#This Row],[Gestational Age (weeks)]])-0.37</f>
        <v>3.5125999999999999</v>
      </c>
      <c r="E13" s="23">
        <f>Table1[[#This Row],[Transv. Ao. (mm)]]</f>
        <v>2.99</v>
      </c>
      <c r="F13" s="24">
        <f>ABS(Table3[[#This Row],[Transv. Ao. (mm)]]-Table3[[#This Row],[Exp. Transv. Ao. (mm)]])/Table3[[#This Row],[Exp. Transv. Ao. (mm)]]</f>
        <v>0.14877868245743886</v>
      </c>
    </row>
    <row r="14" spans="1:8">
      <c r="A14" s="12" t="str">
        <f>Table1[[#This Row],[Name]]</f>
        <v>17Sep2019P1_3</v>
      </c>
      <c r="B14" s="13">
        <f>Table1[[#This Row],[Gestational Age (weeks)]]</f>
        <v>22</v>
      </c>
      <c r="C14" s="12" t="str">
        <f>Table1[[#This Row],[Condition]]</f>
        <v>Healthy</v>
      </c>
      <c r="D14" s="22">
        <f>(0.18*Table3[[#This Row],[Gestational Age (weeks)]])-0.37</f>
        <v>3.59</v>
      </c>
      <c r="E14" s="23">
        <f>Table1[[#This Row],[Transv. Ao. (mm)]]</f>
        <v>3.44</v>
      </c>
      <c r="F14" s="24">
        <f>ABS(Table3[[#This Row],[Transv. Ao. (mm)]]-Table3[[#This Row],[Exp. Transv. Ao. (mm)]])/Table3[[#This Row],[Exp. Transv. Ao. (mm)]]</f>
        <v>4.1782729805013907E-2</v>
      </c>
    </row>
    <row r="15" spans="1:8">
      <c r="A15" s="12" t="str">
        <f>Table1[[#This Row],[Name]]</f>
        <v>24Sep2019P1_5</v>
      </c>
      <c r="B15" s="13">
        <f>Table1[[#This Row],[Gestational Age (weeks)]]</f>
        <v>22</v>
      </c>
      <c r="C15" s="12" t="str">
        <f>Table1[[#This Row],[Condition]]</f>
        <v>Healthy</v>
      </c>
      <c r="D15" s="22">
        <f>(0.18*Table3[[#This Row],[Gestational Age (weeks)]])-0.37</f>
        <v>3.59</v>
      </c>
      <c r="E15" s="23">
        <f>Table1[[#This Row],[Transv. Ao. (mm)]]</f>
        <v>3.74</v>
      </c>
      <c r="F15" s="24">
        <f>ABS(Table3[[#This Row],[Transv. Ao. (mm)]]-Table3[[#This Row],[Exp. Transv. Ao. (mm)]])/Table3[[#This Row],[Exp. Transv. Ao. (mm)]]</f>
        <v>4.1782729805014025E-2</v>
      </c>
    </row>
    <row r="16" spans="1:8">
      <c r="A16" s="12" t="str">
        <f>Table1[[#This Row],[Name]]</f>
        <v>088pre_10000006</v>
      </c>
      <c r="B16" s="13">
        <f>Table1[[#This Row],[Gestational Age (weeks)]]</f>
        <v>22.57</v>
      </c>
      <c r="C16" s="12" t="str">
        <f>Table1[[#This Row],[Condition]]</f>
        <v>Diseased</v>
      </c>
      <c r="D16" s="22">
        <f>(0.18*Table3[[#This Row],[Gestational Age (weeks)]])-0.37</f>
        <v>3.6925999999999997</v>
      </c>
      <c r="E16" s="23">
        <f>Table1[[#This Row],[Transv. Ao. (mm)]]</f>
        <v>3.07</v>
      </c>
      <c r="F16" s="24">
        <f>ABS(Table3[[#This Row],[Transv. Ao. (mm)]]-Table3[[#This Row],[Exp. Transv. Ao. (mm)]])/Table3[[#This Row],[Exp. Transv. Ao. (mm)]]</f>
        <v>0.16860748524075175</v>
      </c>
    </row>
    <row r="17" spans="1:6">
      <c r="A17" s="12" t="str">
        <f>Table1[[#This Row],[Name]]</f>
        <v>09Feb2021P1</v>
      </c>
      <c r="B17" s="13">
        <f>Table1[[#This Row],[Gestational Age (weeks)]]</f>
        <v>22.57</v>
      </c>
      <c r="C17" s="12" t="str">
        <f>Table1[[#This Row],[Condition]]</f>
        <v>Healthy</v>
      </c>
      <c r="D17" s="22">
        <f>(0.18*Table3[[#This Row],[Gestational Age (weeks)]])-0.37</f>
        <v>3.6925999999999997</v>
      </c>
      <c r="E17" s="23">
        <f>Table1[[#This Row],[Transv. Ao. (mm)]]</f>
        <v>3.19</v>
      </c>
      <c r="F17" s="24">
        <f>ABS(Table3[[#This Row],[Transv. Ao. (mm)]]-Table3[[#This Row],[Exp. Transv. Ao. (mm)]])/Table3[[#This Row],[Exp. Transv. Ao. (mm)]]</f>
        <v>0.13611005795374526</v>
      </c>
    </row>
    <row r="18" spans="1:6">
      <c r="A18" s="12" t="str">
        <f>Table1[[#This Row],[Name]]</f>
        <v>28weekshealthy</v>
      </c>
      <c r="B18" s="13">
        <f>Table1[[#This Row],[Gestational Age (weeks)]]</f>
        <v>28</v>
      </c>
      <c r="C18" s="12" t="str">
        <f>Table1[[#This Row],[Condition]]</f>
        <v>Healthy</v>
      </c>
      <c r="D18" s="22">
        <f>(0.18*Table3[[#This Row],[Gestational Age (weeks)]])-0.37</f>
        <v>4.67</v>
      </c>
      <c r="E18" s="23">
        <f>Table1[[#This Row],[Transv. Ao. (mm)]]</f>
        <v>7.22</v>
      </c>
      <c r="F18" s="24">
        <f>ABS(Table3[[#This Row],[Transv. Ao. (mm)]]-Table3[[#This Row],[Exp. Transv. Ao. (mm)]])/Table3[[#This Row],[Exp. Transv. Ao. (mm)]]</f>
        <v>0.54603854389721629</v>
      </c>
    </row>
    <row r="19" spans="1:6">
      <c r="A19" s="12" t="str">
        <f>Table1[[#This Row],[Name]]</f>
        <v>95pre</v>
      </c>
      <c r="B19" s="13">
        <f>Table1[[#This Row],[Gestational Age (weeks)]]</f>
        <v>29</v>
      </c>
      <c r="C19" s="12" t="str">
        <f>Table1[[#This Row],[Condition]]</f>
        <v>Diseased</v>
      </c>
      <c r="D19" s="22">
        <f>(0.18*Table3[[#This Row],[Gestational Age (weeks)]])-0.37</f>
        <v>4.8499999999999996</v>
      </c>
      <c r="E19" s="23">
        <f>Table1[[#This Row],[Transv. Ao. (mm)]]</f>
        <v>2.99</v>
      </c>
      <c r="F19" s="24">
        <f>ABS(Table3[[#This Row],[Transv. Ao. (mm)]]-Table3[[#This Row],[Exp. Transv. Ao. (mm)]])/Table3[[#This Row],[Exp. Transv. Ao. (mm)]]</f>
        <v>0.38350515463917517</v>
      </c>
    </row>
    <row r="20" spans="1:6">
      <c r="A20" s="12" t="str">
        <f>Table1[[#This Row],[Name]]</f>
        <v>90pre_10000024</v>
      </c>
      <c r="B20" s="13">
        <f>Table1[[#This Row],[Gestational Age (weeks)]]</f>
        <v>29.14</v>
      </c>
      <c r="C20" s="12" t="str">
        <f>Table1[[#This Row],[Condition]]</f>
        <v>Diseased</v>
      </c>
      <c r="D20" s="22">
        <f>(0.18*Table3[[#This Row],[Gestational Age (weeks)]])-0.37</f>
        <v>4.8751999999999995</v>
      </c>
      <c r="E20" s="23">
        <f>Table1[[#This Row],[Transv. Ao. (mm)]]</f>
        <v>6.26</v>
      </c>
      <c r="F20" s="24">
        <f>ABS(Table3[[#This Row],[Transv. Ao. (mm)]]-Table3[[#This Row],[Exp. Transv. Ao. (mm)]])/Table3[[#This Row],[Exp. Transv. Ao. (mm)]]</f>
        <v>0.28404988513291768</v>
      </c>
    </row>
    <row r="21" spans="1:6">
      <c r="A21" s="12" t="str">
        <f>Table1[[#This Row],[Name]]</f>
        <v>91pre_10000016</v>
      </c>
      <c r="B21" s="13">
        <f>Table1[[#This Row],[Gestational Age (weeks)]]</f>
        <v>29.86</v>
      </c>
      <c r="C21" s="12" t="str">
        <f>Table1[[#This Row],[Condition]]</f>
        <v>Diseased</v>
      </c>
      <c r="D21" s="22">
        <f>(0.18*Table3[[#This Row],[Gestational Age (weeks)]])-0.37</f>
        <v>5.0047999999999995</v>
      </c>
      <c r="E21" s="23">
        <f>Table1[[#This Row],[Transv. Ao. (mm)]]</f>
        <v>3.35</v>
      </c>
      <c r="F21" s="24">
        <f>ABS(Table3[[#This Row],[Transv. Ao. (mm)]]-Table3[[#This Row],[Exp. Transv. Ao. (mm)]])/Table3[[#This Row],[Exp. Transv. Ao. (mm)]]</f>
        <v>0.3306425831202045</v>
      </c>
    </row>
    <row r="22" spans="1:6">
      <c r="A22" s="12" t="str">
        <f>Table1[[#This Row],[Name]]</f>
        <v>24092010P2_4</v>
      </c>
      <c r="B22" s="13">
        <f>Table1[[#This Row],[Gestational Age (weeks)]]</f>
        <v>32</v>
      </c>
      <c r="C22" s="12" t="str">
        <f>Table1[[#This Row],[Condition]]</f>
        <v>Healthy</v>
      </c>
      <c r="D22" s="22">
        <f>(0.18*Table3[[#This Row],[Gestational Age (weeks)]])-0.37</f>
        <v>5.39</v>
      </c>
      <c r="E22" s="23">
        <f>Table1[[#This Row],[Transv. Ao. (mm)]]</f>
        <v>4.8600000000000003</v>
      </c>
      <c r="F22" s="24">
        <f>ABS(Table3[[#This Row],[Transv. Ao. (mm)]]-Table3[[#This Row],[Exp. Transv. Ao. (mm)]])/Table3[[#This Row],[Exp. Transv. Ao. (mm)]]</f>
        <v>9.8330241187383927E-2</v>
      </c>
    </row>
    <row r="23" spans="1:6">
      <c r="A23" s="12" t="str">
        <f>Table1[[#This Row],[Name]]</f>
        <v>01Oct2019P1_4</v>
      </c>
      <c r="B23" s="13">
        <f>Table1[[#This Row],[Gestational Age (weeks)]]</f>
        <v>32</v>
      </c>
      <c r="C23" s="12" t="str">
        <f>Table1[[#This Row],[Condition]]</f>
        <v>Healthy</v>
      </c>
      <c r="D23" s="22">
        <f>(0.18*Table3[[#This Row],[Gestational Age (weeks)]])-0.37</f>
        <v>5.39</v>
      </c>
      <c r="E23" s="23">
        <f>Table1[[#This Row],[Transv. Ao. (mm)]]</f>
        <v>5.47</v>
      </c>
      <c r="F23" s="24">
        <f>ABS(Table3[[#This Row],[Transv. Ao. (mm)]]-Table3[[#This Row],[Exp. Transv. Ao. (mm)]])/Table3[[#This Row],[Exp. Transv. Ao. (mm)]]</f>
        <v>1.4842300556586285E-2</v>
      </c>
    </row>
    <row r="24" spans="1:6">
      <c r="A24" s="12" t="str">
        <f>Table1[[#This Row],[Name]]</f>
        <v>08Oct2019P2</v>
      </c>
      <c r="B24" s="13">
        <f>Table1[[#This Row],[Gestational Age (weeks)]]</f>
        <v>32</v>
      </c>
      <c r="C24" s="12" t="str">
        <f>Table1[[#This Row],[Condition]]</f>
        <v>Healthy</v>
      </c>
      <c r="D24" s="22">
        <f>(0.18*Table3[[#This Row],[Gestational Age (weeks)]])-0.37</f>
        <v>5.39</v>
      </c>
      <c r="E24" s="23">
        <f>Table1[[#This Row],[Transv. Ao. (mm)]]</f>
        <v>5.91</v>
      </c>
      <c r="F24" s="24">
        <f>ABS(Table3[[#This Row],[Transv. Ao. (mm)]]-Table3[[#This Row],[Exp. Transv. Ao. (mm)]])/Table3[[#This Row],[Exp. Transv. Ao. (mm)]]</f>
        <v>9.6474953617810846E-2</v>
      </c>
    </row>
    <row r="25" spans="1:6">
      <c r="A25" s="12" t="str">
        <f>Table1[[#This Row],[Name]]</f>
        <v>15Oct2019P1</v>
      </c>
      <c r="B25" s="13">
        <f>Table1[[#This Row],[Gestational Age (weeks)]]</f>
        <v>32</v>
      </c>
      <c r="C25" s="12" t="str">
        <f>Table1[[#This Row],[Condition]]</f>
        <v>Healthy</v>
      </c>
      <c r="D25" s="22">
        <f>(0.18*Table3[[#This Row],[Gestational Age (weeks)]])-0.37</f>
        <v>5.39</v>
      </c>
      <c r="E25" s="23">
        <f>Table1[[#This Row],[Transv. Ao. (mm)]]</f>
        <v>5.55</v>
      </c>
      <c r="F25" s="24">
        <f>ABS(Table3[[#This Row],[Transv. Ao. (mm)]]-Table3[[#This Row],[Exp. Transv. Ao. (mm)]])/Table3[[#This Row],[Exp. Transv. Ao. (mm)]]</f>
        <v>2.968460111317257E-2</v>
      </c>
    </row>
    <row r="26" spans="1:6">
      <c r="A26" s="12" t="str">
        <f>Table1[[#This Row],[Name]]</f>
        <v>08Oct2019P3</v>
      </c>
      <c r="B26" s="13">
        <f>Table1[[#This Row],[Gestational Age (weeks)]]</f>
        <v>32.57</v>
      </c>
      <c r="C26" s="12" t="str">
        <f>Table1[[#This Row],[Condition]]</f>
        <v>Healthy</v>
      </c>
      <c r="D26" s="22">
        <f>(0.18*Table3[[#This Row],[Gestational Age (weeks)]])-0.37</f>
        <v>5.4925999999999995</v>
      </c>
      <c r="E26" s="23">
        <f>Table1[[#This Row],[Transv. Ao. (mm)]]</f>
        <v>5.03</v>
      </c>
      <c r="F26" s="24">
        <f>ABS(Table3[[#This Row],[Transv. Ao. (mm)]]-Table3[[#This Row],[Exp. Transv. Ao. (mm)]])/Table3[[#This Row],[Exp. Transv. Ao. (mm)]]</f>
        <v>8.4222408331209128E-2</v>
      </c>
    </row>
    <row r="27" spans="1:6">
      <c r="A27" s="12" t="str">
        <f>Table1[[#This Row],[Name]]</f>
        <v>102019P2</v>
      </c>
      <c r="B27" s="13">
        <f>Table1[[#This Row],[Gestational Age (weeks)]]</f>
        <v>33</v>
      </c>
      <c r="C27" s="12" t="str">
        <f>Table1[[#This Row],[Condition]]</f>
        <v>Healthy</v>
      </c>
      <c r="D27" s="22">
        <f>(0.18*Table3[[#This Row],[Gestational Age (weeks)]])-0.37</f>
        <v>5.5699999999999994</v>
      </c>
      <c r="E27" s="23">
        <f>Table1[[#This Row],[Transv. Ao. (mm)]]</f>
        <v>5.14</v>
      </c>
      <c r="F27" s="24">
        <f>ABS(Table3[[#This Row],[Transv. Ao. (mm)]]-Table3[[#This Row],[Exp. Transv. Ao. (mm)]])/Table3[[#This Row],[Exp. Transv. Ao. (mm)]]</f>
        <v>7.7199281867145378E-2</v>
      </c>
    </row>
  </sheetData>
  <phoneticPr fontId="1" type="noConversion"/>
  <conditionalFormatting sqref="A2:F27">
    <cfRule type="expression" dxfId="13" priority="10">
      <formula>$A2=$H$2</formula>
    </cfRule>
    <cfRule type="expression" dxfId="12" priority="15">
      <formula>$C2="Diseased"</formula>
    </cfRule>
    <cfRule type="expression" dxfId="11" priority="16">
      <formula>$E2=0</formula>
    </cfRule>
  </conditionalFormatting>
  <dataValidations count="1">
    <dataValidation type="list" allowBlank="1" showInputMessage="1" showErrorMessage="1" sqref="H2" xr:uid="{C1741227-EBD2-4FE6-A91A-BBC369147096}">
      <formula1>$A$2:$A$27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ARRANZ FOMBELLIDA</dc:creator>
  <cp:keywords/>
  <dc:description/>
  <cp:lastModifiedBy>MARIA ARRANZ FOMBELLIDA</cp:lastModifiedBy>
  <cp:revision/>
  <dcterms:created xsi:type="dcterms:W3CDTF">2021-05-29T11:26:47Z</dcterms:created>
  <dcterms:modified xsi:type="dcterms:W3CDTF">2021-06-06T15:37:03Z</dcterms:modified>
  <cp:category/>
  <cp:contentStatus/>
</cp:coreProperties>
</file>