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_principal" sheetId="1" r:id="rId4"/>
    <sheet state="visible" name="custos" sheetId="2" r:id="rId5"/>
    <sheet state="visible" name="atrações" sheetId="3" r:id="rId6"/>
    <sheet state="visible" name="estrutura" sheetId="4" r:id="rId7"/>
    <sheet state="visible" name="entropia" sheetId="5" r:id="rId8"/>
  </sheets>
  <definedNames/>
  <calcPr/>
  <extLst>
    <ext uri="GoogleSheetsCustomDataVersion1">
      <go:sheetsCustomData xmlns:go="http://customooxmlschemas.google.com/" r:id="rId9" roundtripDataSignature="AMtx7mimkPjBzdCpSMFtcH8U0FomYiz5iQ=="/>
    </ext>
  </extLst>
</workbook>
</file>

<file path=xl/sharedStrings.xml><?xml version="1.0" encoding="utf-8"?>
<sst xmlns="http://schemas.openxmlformats.org/spreadsheetml/2006/main" count="284" uniqueCount="59">
  <si>
    <t>AHP METHOD (3x3)</t>
  </si>
  <si>
    <t>Vetor
Prioridade</t>
  </si>
  <si>
    <t>Rayleigh quotient</t>
  </si>
  <si>
    <t>ESTRUTURA</t>
  </si>
  <si>
    <t>CUSTO</t>
  </si>
  <si>
    <t>ATRAÇÕES</t>
  </si>
  <si>
    <t>Ax</t>
  </si>
  <si>
    <t>x</t>
  </si>
  <si>
    <t>RCI</t>
  </si>
  <si>
    <t>CI</t>
  </si>
  <si>
    <t>CR</t>
  </si>
  <si>
    <t>l</t>
  </si>
  <si>
    <t>I1</t>
  </si>
  <si>
    <r>
      <rPr>
        <rFont val="Calibri"/>
        <b/>
        <i/>
        <color theme="1"/>
        <sz val="10.0"/>
      </rPr>
      <t>x</t>
    </r>
    <r>
      <rPr>
        <rFont val="Calibri"/>
        <b/>
        <i val="0"/>
        <color theme="1"/>
        <sz val="10.0"/>
        <vertAlign val="subscript"/>
      </rPr>
      <t>0</t>
    </r>
  </si>
  <si>
    <t>I2</t>
  </si>
  <si>
    <t>I3</t>
  </si>
  <si>
    <t>I4</t>
  </si>
  <si>
    <t>I5</t>
  </si>
  <si>
    <t>I6</t>
  </si>
  <si>
    <t>I7</t>
  </si>
  <si>
    <t>I8</t>
  </si>
  <si>
    <t>I9</t>
  </si>
  <si>
    <t>Prioridade normalizada</t>
  </si>
  <si>
    <t>C1</t>
  </si>
  <si>
    <t>C2</t>
  </si>
  <si>
    <t>C3</t>
  </si>
  <si>
    <r>
      <rPr>
        <rFont val="Calibri"/>
        <b/>
        <i/>
        <color theme="1"/>
        <sz val="10.0"/>
      </rPr>
      <t>x</t>
    </r>
    <r>
      <rPr>
        <rFont val="Calibri"/>
        <b/>
        <i val="0"/>
        <color theme="1"/>
        <sz val="10.0"/>
        <vertAlign val="subscript"/>
      </rPr>
      <t>0</t>
    </r>
  </si>
  <si>
    <t>AHP METHOD (4x4)</t>
  </si>
  <si>
    <t>C4</t>
  </si>
  <si>
    <r>
      <rPr>
        <rFont val="Calibri"/>
        <b/>
        <i/>
        <color theme="1"/>
        <sz val="10.0"/>
      </rPr>
      <t>x</t>
    </r>
    <r>
      <rPr>
        <rFont val="Calibri"/>
        <b/>
        <i val="0"/>
        <color theme="1"/>
        <sz val="10.0"/>
        <vertAlign val="subscript"/>
      </rPr>
      <t>0</t>
    </r>
  </si>
  <si>
    <t>AHP METHOD (5x5)</t>
  </si>
  <si>
    <r>
      <rPr>
        <rFont val="Calibri"/>
        <b/>
        <i/>
        <color theme="1"/>
        <sz val="10.0"/>
      </rPr>
      <t>x</t>
    </r>
    <r>
      <rPr>
        <rFont val="Calibri"/>
        <b/>
        <i val="0"/>
        <color theme="1"/>
        <sz val="10.0"/>
        <vertAlign val="subscript"/>
      </rPr>
      <t>0</t>
    </r>
  </si>
  <si>
    <t>Alternativas</t>
  </si>
  <si>
    <t>C5</t>
  </si>
  <si>
    <t>C6</t>
  </si>
  <si>
    <t>C7</t>
  </si>
  <si>
    <t>C8</t>
  </si>
  <si>
    <t>C9</t>
  </si>
  <si>
    <t>C10</t>
  </si>
  <si>
    <t>C11</t>
  </si>
  <si>
    <t>C12</t>
  </si>
  <si>
    <t>+</t>
  </si>
  <si>
    <t>-</t>
  </si>
  <si>
    <t xml:space="preserve">Gabriel </t>
  </si>
  <si>
    <t>João Pedro</t>
  </si>
  <si>
    <t>Maria Eduarda</t>
  </si>
  <si>
    <t>Roberto</t>
  </si>
  <si>
    <t>Victor Hugo</t>
  </si>
  <si>
    <t>MAX</t>
  </si>
  <si>
    <t>MIN</t>
  </si>
  <si>
    <t>NORMALIZAÇÃO</t>
  </si>
  <si>
    <t>SOMA</t>
  </si>
  <si>
    <t>CALCULO DO INDICE DE ENTROPIA</t>
  </si>
  <si>
    <t>M</t>
  </si>
  <si>
    <t>k</t>
  </si>
  <si>
    <t>aij == rij</t>
  </si>
  <si>
    <t>Ej</t>
  </si>
  <si>
    <t>Dj</t>
  </si>
  <si>
    <t>Wj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</si>
</sst>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.0_-;\-* #,##0.0_-;_-* &quot;-&quot;??_-;_-@"/>
    <numFmt numFmtId="165" formatCode="0.00000"/>
    <numFmt numFmtId="166" formatCode="0.0000000"/>
    <numFmt numFmtId="167" formatCode="0.0000"/>
    <numFmt numFmtId="168" formatCode="0.000"/>
  </numFmts>
  <fonts count="14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/>
    <font>
      <b/>
      <i/>
      <sz val="10.0"/>
      <color theme="1"/>
      <name val="Calibri"/>
    </font>
    <font>
      <sz val="10.0"/>
      <color theme="1"/>
      <name val="Noto Sans Symbols"/>
    </font>
    <font>
      <b/>
      <sz val="9.0"/>
      <color theme="1"/>
      <name val="Calibri"/>
    </font>
    <font>
      <sz val="9.0"/>
      <color theme="1"/>
      <name val="Calibri"/>
    </font>
    <font>
      <sz val="8.0"/>
      <color theme="1"/>
      <name val="Calibri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66FF33"/>
        <bgColor rgb="FF66FF33"/>
      </patternFill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C000"/>
        <bgColor rgb="FFFFC000"/>
      </patternFill>
    </fill>
    <fill>
      <patternFill patternType="solid">
        <fgColor rgb="FFFFCCFF"/>
        <bgColor rgb="FFFFCCFF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2" fillId="2" fontId="1" numFmtId="0" xfId="0" applyAlignment="1" applyBorder="1" applyFill="1" applyFont="1">
      <alignment horizontal="center" vertical="center"/>
    </xf>
    <xf borderId="2" fillId="3" fontId="2" numFmtId="164" xfId="0" applyAlignment="1" applyBorder="1" applyFill="1" applyFont="1" applyNumberFormat="1">
      <alignment horizontal="center" readingOrder="0" vertical="center"/>
    </xf>
    <xf borderId="2" fillId="3" fontId="2" numFmtId="4" xfId="0" applyAlignment="1" applyBorder="1" applyFont="1" applyNumberFormat="1">
      <alignment horizontal="center" readingOrder="0" vertical="center"/>
    </xf>
    <xf borderId="2" fillId="4" fontId="2" numFmtId="165" xfId="0" applyAlignment="1" applyBorder="1" applyFill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2" fillId="5" fontId="2" numFmtId="165" xfId="0" applyAlignment="1" applyBorder="1" applyFill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0" fontId="3" numFmtId="0" xfId="0" applyBorder="1" applyFont="1"/>
    <xf borderId="0" fillId="0" fontId="1" numFmtId="167" xfId="0" applyAlignment="1" applyFont="1" applyNumberFormat="1">
      <alignment horizontal="center" vertical="center"/>
    </xf>
    <xf borderId="2" fillId="6" fontId="1" numFmtId="167" xfId="0" applyAlignment="1" applyBorder="1" applyFill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6" fontId="1" numFmtId="0" xfId="0" applyAlignment="1" applyBorder="1" applyFont="1">
      <alignment horizontal="center" vertical="center"/>
    </xf>
    <xf borderId="2" fillId="6" fontId="1" numFmtId="165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2" fillId="6" fontId="7" numFmtId="168" xfId="0" applyAlignment="1" applyBorder="1" applyFont="1" applyNumberFormat="1">
      <alignment horizontal="center" vertical="center"/>
    </xf>
    <xf borderId="2" fillId="7" fontId="2" numFmtId="167" xfId="0" applyAlignment="1" applyBorder="1" applyFill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8" fontId="2" numFmtId="0" xfId="0" applyAlignment="1" applyBorder="1" applyFill="1" applyFont="1">
      <alignment horizontal="center" vertical="center"/>
    </xf>
    <xf borderId="2" fillId="9" fontId="7" numFmtId="168" xfId="0" applyAlignment="1" applyBorder="1" applyFill="1" applyFont="1" applyNumberFormat="1">
      <alignment horizontal="center" vertical="center"/>
    </xf>
    <xf borderId="2" fillId="0" fontId="1" numFmtId="167" xfId="0" applyAlignment="1" applyBorder="1" applyFont="1" applyNumberFormat="1">
      <alignment horizontal="center" vertical="center"/>
    </xf>
    <xf borderId="2" fillId="0" fontId="7" numFmtId="167" xfId="0" applyAlignment="1" applyBorder="1" applyFont="1" applyNumberFormat="1">
      <alignment horizontal="center" vertical="center"/>
    </xf>
    <xf borderId="0" fillId="0" fontId="1" numFmtId="168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2" fillId="5" fontId="2" numFmtId="167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shrinkToFit="0" textRotation="0" vertical="top" wrapText="1"/>
    </xf>
    <xf borderId="2" fillId="3" fontId="2" numFmtId="164" xfId="0" applyAlignment="1" applyBorder="1" applyFont="1" applyNumberFormat="1">
      <alignment horizontal="center" vertical="center"/>
    </xf>
    <xf borderId="2" fillId="3" fontId="2" numFmtId="4" xfId="0" applyAlignment="1" applyBorder="1" applyFont="1" applyNumberFormat="1">
      <alignment horizontal="right" readingOrder="0" vertical="center"/>
    </xf>
    <xf borderId="2" fillId="9" fontId="8" numFmtId="168" xfId="0" applyAlignment="1" applyBorder="1" applyFont="1" applyNumberFormat="1">
      <alignment horizontal="center" vertical="center"/>
    </xf>
    <xf borderId="0" fillId="0" fontId="9" numFmtId="0" xfId="0" applyAlignment="1" applyFont="1">
      <alignment vertical="bottom"/>
    </xf>
    <xf borderId="2" fillId="0" fontId="9" numFmtId="0" xfId="0" applyAlignment="1" applyBorder="1" applyFont="1">
      <alignment horizontal="center" vertical="bottom"/>
    </xf>
    <xf borderId="2" fillId="10" fontId="9" numFmtId="0" xfId="0" applyAlignment="1" applyBorder="1" applyFill="1" applyFont="1">
      <alignment horizontal="center" vertical="bottom"/>
    </xf>
    <xf borderId="2" fillId="11" fontId="9" numFmtId="0" xfId="0" applyAlignment="1" applyBorder="1" applyFill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2" fillId="0" fontId="10" numFmtId="0" xfId="0" applyAlignment="1" applyBorder="1" applyFont="1">
      <alignment horizontal="center" readingOrder="0" vertical="bottom"/>
    </xf>
    <xf borderId="2" fillId="0" fontId="11" numFmtId="0" xfId="0" applyBorder="1" applyFont="1"/>
    <xf borderId="0" fillId="0" fontId="12" numFmtId="0" xfId="0" applyAlignment="1" applyFont="1">
      <alignment horizontal="right" vertical="bottom"/>
    </xf>
    <xf borderId="0" fillId="0" fontId="11" numFmtId="0" xfId="0" applyAlignment="1" applyFont="1">
      <alignment horizontal="center" readingOrder="0"/>
    </xf>
    <xf borderId="0" fillId="0" fontId="11" numFmtId="0" xfId="0" applyFont="1"/>
    <xf borderId="0" fillId="12" fontId="13" numFmtId="0" xfId="0" applyAlignment="1" applyFill="1" applyFont="1">
      <alignment horizontal="center" readingOrder="0"/>
    </xf>
    <xf quotePrefix="1" borderId="2" fillId="0" fontId="9" numFmtId="0" xfId="0" applyAlignment="1" applyBorder="1" applyFont="1">
      <alignment horizontal="center" readingOrder="0" vertical="bottom"/>
    </xf>
    <xf quotePrefix="1" borderId="2" fillId="11" fontId="9" numFmtId="0" xfId="0" applyAlignment="1" applyBorder="1" applyFont="1">
      <alignment horizontal="center" readingOrder="0" vertical="bottom"/>
    </xf>
    <xf borderId="0" fillId="0" fontId="11" numFmtId="0" xfId="0" applyAlignment="1" applyFont="1">
      <alignment readingOrder="0"/>
    </xf>
    <xf borderId="2" fillId="8" fontId="11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0" fillId="0" fontId="11" numFmtId="0" xfId="0" applyAlignment="1" applyFont="1">
      <alignment horizontal="center"/>
    </xf>
    <xf borderId="1" fillId="0" fontId="10" numFmtId="0" xfId="0" applyAlignment="1" applyBorder="1" applyFont="1">
      <alignment horizontal="center" readingOrder="0" vertical="bottom"/>
    </xf>
    <xf borderId="1" fillId="0" fontId="11" numFmtId="0" xfId="0" applyBorder="1" applyFont="1"/>
    <xf borderId="5" fillId="0" fontId="10" numFmtId="0" xfId="0" applyAlignment="1" applyBorder="1" applyFont="1">
      <alignment horizontal="center" readingOrder="0" vertical="bottom"/>
    </xf>
    <xf borderId="5" fillId="0" fontId="1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66FF33"/>
          <bgColor rgb="FF66FF3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7.png"/><Relationship Id="rId3" Type="http://schemas.openxmlformats.org/officeDocument/2006/relationships/image" Target="../media/image12.png"/><Relationship Id="rId4" Type="http://schemas.openxmlformats.org/officeDocument/2006/relationships/image" Target="../media/image11.png"/><Relationship Id="rId5" Type="http://schemas.openxmlformats.org/officeDocument/2006/relationships/image" Target="../media/image9.png"/><Relationship Id="rId6" Type="http://schemas.openxmlformats.org/officeDocument/2006/relationships/image" Target="../media/image8.png"/><Relationship Id="rId7" Type="http://schemas.openxmlformats.org/officeDocument/2006/relationships/image" Target="../media/image13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25</xdr:row>
      <xdr:rowOff>0</xdr:rowOff>
    </xdr:from>
    <xdr:ext cx="8867775" cy="35909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45</xdr:row>
      <xdr:rowOff>161925</xdr:rowOff>
    </xdr:from>
    <xdr:ext cx="6524625" cy="25050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25</xdr:row>
      <xdr:rowOff>0</xdr:rowOff>
    </xdr:from>
    <xdr:ext cx="8867775" cy="35909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45</xdr:row>
      <xdr:rowOff>19050</xdr:rowOff>
    </xdr:from>
    <xdr:ext cx="6524625" cy="25050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25</xdr:row>
      <xdr:rowOff>0</xdr:rowOff>
    </xdr:from>
    <xdr:ext cx="8867775" cy="35909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45</xdr:row>
      <xdr:rowOff>161925</xdr:rowOff>
    </xdr:from>
    <xdr:ext cx="6524625" cy="25050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27</xdr:row>
      <xdr:rowOff>0</xdr:rowOff>
    </xdr:from>
    <xdr:ext cx="8867775" cy="35909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47</xdr:row>
      <xdr:rowOff>85725</xdr:rowOff>
    </xdr:from>
    <xdr:ext cx="6524625" cy="25050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17</xdr:row>
      <xdr:rowOff>28575</xdr:rowOff>
    </xdr:from>
    <xdr:ext cx="2152650" cy="771525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25</xdr:row>
      <xdr:rowOff>180975</xdr:rowOff>
    </xdr:from>
    <xdr:ext cx="1028700" cy="723900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1181100" cy="771525"/>
    <xdr:pic>
      <xdr:nvPicPr>
        <xdr:cNvPr id="0" name="image1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45</xdr:row>
      <xdr:rowOff>95250</xdr:rowOff>
    </xdr:from>
    <xdr:ext cx="628650" cy="485775"/>
    <xdr:pic>
      <xdr:nvPicPr>
        <xdr:cNvPr id="0" name="image1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54</xdr:row>
      <xdr:rowOff>19050</xdr:rowOff>
    </xdr:from>
    <xdr:ext cx="1104900" cy="676275"/>
    <xdr:pic>
      <xdr:nvPicPr>
        <xdr:cNvPr id="0" name="image9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62</xdr:row>
      <xdr:rowOff>9525</xdr:rowOff>
    </xdr:from>
    <xdr:ext cx="1905000" cy="561975"/>
    <xdr:pic>
      <xdr:nvPicPr>
        <xdr:cNvPr id="0" name="image8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66</xdr:row>
      <xdr:rowOff>152400</xdr:rowOff>
    </xdr:from>
    <xdr:ext cx="1266825" cy="409575"/>
    <xdr:pic>
      <xdr:nvPicPr>
        <xdr:cNvPr id="0" name="image13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70</xdr:row>
      <xdr:rowOff>142875</xdr:rowOff>
    </xdr:from>
    <xdr:ext cx="1181100" cy="676275"/>
    <xdr:pic>
      <xdr:nvPicPr>
        <xdr:cNvPr id="0" name="image6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5" width="10.71"/>
    <col customWidth="1" min="6" max="6" width="4.71"/>
    <col customWidth="1" min="7" max="9" width="12.71"/>
    <col customWidth="1" min="10" max="10" width="2.71"/>
    <col customWidth="1" min="11" max="12" width="10.71"/>
    <col customWidth="1" min="13" max="13" width="2.71"/>
    <col customWidth="1" min="14" max="16" width="10.71"/>
    <col customWidth="1" min="17" max="17" width="2.71"/>
    <col customWidth="1" min="18" max="20" width="10.71"/>
    <col customWidth="1" min="21" max="23" width="9.14"/>
    <col customWidth="1" min="24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3" t="s">
        <v>1</v>
      </c>
      <c r="H4" s="4"/>
      <c r="I4" s="4"/>
      <c r="J4" s="1"/>
      <c r="K4" s="1"/>
      <c r="L4" s="1"/>
      <c r="M4" s="1"/>
      <c r="N4" s="5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6" t="s">
        <v>3</v>
      </c>
      <c r="D5" s="6" t="s">
        <v>4</v>
      </c>
      <c r="E5" s="6" t="s">
        <v>5</v>
      </c>
      <c r="F5" s="1"/>
      <c r="G5" s="7"/>
      <c r="J5" s="1"/>
      <c r="K5" s="1"/>
      <c r="L5" s="1"/>
      <c r="M5" s="1"/>
      <c r="N5" s="1"/>
      <c r="O5" s="1"/>
      <c r="P5" s="1"/>
      <c r="Q5" s="1"/>
      <c r="R5" s="8" t="s">
        <v>6</v>
      </c>
      <c r="S5" s="8" t="s">
        <v>7</v>
      </c>
      <c r="T5" s="1"/>
      <c r="U5" s="1"/>
      <c r="V5" s="1"/>
      <c r="W5" s="1"/>
      <c r="X5" s="1"/>
      <c r="Y5" s="1"/>
      <c r="Z5" s="1"/>
    </row>
    <row r="6" ht="12.75" customHeight="1">
      <c r="A6" s="1"/>
      <c r="B6" s="6" t="s">
        <v>3</v>
      </c>
      <c r="C6" s="9">
        <v>1.0</v>
      </c>
      <c r="D6" s="10">
        <v>7.0</v>
      </c>
      <c r="E6" s="11">
        <f>1/3</f>
        <v>0.3333333333</v>
      </c>
      <c r="F6" s="1"/>
      <c r="G6" s="12">
        <f t="shared" ref="G6:G8" si="2">K6</f>
        <v>0.2965752132</v>
      </c>
      <c r="H6" s="1"/>
      <c r="I6" s="13"/>
      <c r="J6" s="1"/>
      <c r="K6" s="14">
        <f t="shared" ref="K6:K8" si="3">H61</f>
        <v>0.2965752132</v>
      </c>
      <c r="L6" s="15">
        <f t="shared" ref="L6:L8" si="4">K6/$K$9</f>
        <v>5.074444478</v>
      </c>
      <c r="M6" s="1"/>
      <c r="N6" s="15">
        <f t="shared" ref="N6:P6" si="1">C6</f>
        <v>1</v>
      </c>
      <c r="O6" s="16">
        <f t="shared" si="1"/>
        <v>7</v>
      </c>
      <c r="P6" s="17">
        <f t="shared" si="1"/>
        <v>0.3333333333</v>
      </c>
      <c r="Q6" s="1"/>
      <c r="R6" s="15">
        <f t="shared" ref="R6:R8" si="6">SUMPRODUCT($N$10:$P$10,N6:P6)</f>
        <v>15.75301084</v>
      </c>
      <c r="S6" s="15">
        <f t="shared" ref="S6:S8" si="7">L6</f>
        <v>5.074444478</v>
      </c>
      <c r="T6" s="18">
        <f>SUMPRODUCT(R6:R8,S6:S8)</f>
        <v>461.1145361</v>
      </c>
      <c r="U6" s="1"/>
      <c r="V6" s="1"/>
      <c r="W6" s="1"/>
      <c r="X6" s="1"/>
      <c r="Y6" s="1"/>
      <c r="Z6" s="1"/>
    </row>
    <row r="7" ht="12.75" customHeight="1">
      <c r="A7" s="1"/>
      <c r="B7" s="6" t="s">
        <v>4</v>
      </c>
      <c r="C7" s="15">
        <f>1/D6</f>
        <v>0.1428571429</v>
      </c>
      <c r="D7" s="9">
        <v>1.0</v>
      </c>
      <c r="E7" s="10">
        <f>1/8</f>
        <v>0.125</v>
      </c>
      <c r="F7" s="1"/>
      <c r="G7" s="12">
        <f t="shared" si="2"/>
        <v>0.05844486318</v>
      </c>
      <c r="H7" s="1"/>
      <c r="I7" s="13"/>
      <c r="J7" s="1"/>
      <c r="K7" s="14">
        <f t="shared" si="3"/>
        <v>0.05844486318</v>
      </c>
      <c r="L7" s="15">
        <f t="shared" si="4"/>
        <v>1</v>
      </c>
      <c r="M7" s="1"/>
      <c r="N7" s="15">
        <f t="shared" ref="N7:P7" si="5">C7</f>
        <v>0.1428571429</v>
      </c>
      <c r="O7" s="15">
        <f t="shared" si="5"/>
        <v>1</v>
      </c>
      <c r="P7" s="16">
        <f t="shared" si="5"/>
        <v>0.125</v>
      </c>
      <c r="Q7" s="1"/>
      <c r="R7" s="15">
        <f t="shared" si="6"/>
        <v>3.104383026</v>
      </c>
      <c r="S7" s="15">
        <f t="shared" si="7"/>
        <v>1</v>
      </c>
      <c r="T7" s="19"/>
      <c r="U7" s="1"/>
      <c r="V7" s="1"/>
      <c r="W7" s="1"/>
      <c r="X7" s="1"/>
      <c r="Y7" s="1"/>
      <c r="Z7" s="1"/>
    </row>
    <row r="8" ht="12.75" customHeight="1">
      <c r="A8" s="1"/>
      <c r="B8" s="6" t="s">
        <v>5</v>
      </c>
      <c r="C8" s="15">
        <f>1/E6</f>
        <v>3</v>
      </c>
      <c r="D8" s="15">
        <f>1/E7</f>
        <v>8</v>
      </c>
      <c r="E8" s="9">
        <v>1.0</v>
      </c>
      <c r="F8" s="1"/>
      <c r="G8" s="12">
        <f t="shared" si="2"/>
        <v>0.6449799236</v>
      </c>
      <c r="H8" s="1"/>
      <c r="I8" s="13"/>
      <c r="J8" s="1"/>
      <c r="K8" s="14">
        <f t="shared" si="3"/>
        <v>0.6449799236</v>
      </c>
      <c r="L8" s="15">
        <f t="shared" si="4"/>
        <v>11.03569909</v>
      </c>
      <c r="M8" s="1"/>
      <c r="N8" s="15">
        <f t="shared" ref="N8:P8" si="8">C8</f>
        <v>3</v>
      </c>
      <c r="O8" s="15">
        <f t="shared" si="8"/>
        <v>8</v>
      </c>
      <c r="P8" s="15">
        <f t="shared" si="8"/>
        <v>1</v>
      </c>
      <c r="Q8" s="1"/>
      <c r="R8" s="15">
        <f t="shared" si="6"/>
        <v>34.25903253</v>
      </c>
      <c r="S8" s="15">
        <f t="shared" si="7"/>
        <v>11.03569909</v>
      </c>
      <c r="T8" s="7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20">
        <f>SUM(G6:G8)</f>
        <v>1</v>
      </c>
      <c r="H9" s="1"/>
      <c r="I9" s="1"/>
      <c r="J9" s="1"/>
      <c r="K9" s="21">
        <f>SMALL(K6:K8,1)</f>
        <v>0.05844486318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5" t="s">
        <v>8</v>
      </c>
      <c r="J10" s="1"/>
      <c r="K10" s="1"/>
      <c r="L10" s="1"/>
      <c r="M10" s="1"/>
      <c r="N10" s="15">
        <f>L6</f>
        <v>5.074444478</v>
      </c>
      <c r="O10" s="15">
        <f>L7</f>
        <v>1</v>
      </c>
      <c r="P10" s="15">
        <f>L8</f>
        <v>11.03569909</v>
      </c>
      <c r="Q10" s="1"/>
      <c r="R10" s="8" t="s">
        <v>7</v>
      </c>
      <c r="S10" s="8" t="s">
        <v>7</v>
      </c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5" t="s">
        <v>9</v>
      </c>
      <c r="H11" s="22">
        <f>(S15-3)/2</f>
        <v>0.05219120432</v>
      </c>
      <c r="I11" s="15">
        <v>0.58</v>
      </c>
      <c r="J11" s="1"/>
      <c r="K11" s="1"/>
      <c r="L11" s="1"/>
      <c r="M11" s="1"/>
      <c r="N11" s="1"/>
      <c r="O11" s="1"/>
      <c r="P11" s="1"/>
      <c r="Q11" s="1"/>
      <c r="R11" s="15">
        <f t="shared" ref="R11:R13" si="9">L6</f>
        <v>5.074444478</v>
      </c>
      <c r="S11" s="15">
        <f t="shared" ref="S11:S13" si="10">L6</f>
        <v>5.074444478</v>
      </c>
      <c r="T11" s="18">
        <f>SUMPRODUCT(R11:R13,S11:S13)</f>
        <v>148.5366413</v>
      </c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23" t="s">
        <v>10</v>
      </c>
      <c r="H12" s="24">
        <f>H11/I11</f>
        <v>0.08998483503</v>
      </c>
      <c r="I12" s="1"/>
      <c r="J12" s="1"/>
      <c r="K12" s="1"/>
      <c r="L12" s="1"/>
      <c r="M12" s="1"/>
      <c r="N12" s="1"/>
      <c r="O12" s="1"/>
      <c r="P12" s="1"/>
      <c r="Q12" s="1"/>
      <c r="R12" s="15">
        <f t="shared" si="9"/>
        <v>1</v>
      </c>
      <c r="S12" s="15">
        <f t="shared" si="10"/>
        <v>1</v>
      </c>
      <c r="T12" s="19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">
        <f t="shared" si="9"/>
        <v>11.03569909</v>
      </c>
      <c r="S13" s="15">
        <f t="shared" si="10"/>
        <v>11.03569909</v>
      </c>
      <c r="T13" s="7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5" t="s">
        <v>11</v>
      </c>
      <c r="S15" s="26">
        <f>T6/T11</f>
        <v>3.104382409</v>
      </c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27"/>
      <c r="D19" s="27"/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5"/>
      <c r="H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 t="s">
        <v>12</v>
      </c>
      <c r="C21" s="15">
        <f t="shared" ref="C21:E21" si="11">C6</f>
        <v>1</v>
      </c>
      <c r="D21" s="16">
        <f t="shared" si="11"/>
        <v>7</v>
      </c>
      <c r="E21" s="17">
        <f t="shared" si="11"/>
        <v>0.3333333333</v>
      </c>
      <c r="F21" s="1"/>
      <c r="G21" s="29">
        <f t="shared" ref="G21:G23" si="13">SUMPRODUCT($C$24:$E$24,C21:E21)</f>
        <v>8.333333333</v>
      </c>
      <c r="H21" s="30">
        <f t="shared" ref="H21:H23" si="14">G21/$G$24</f>
        <v>0.3857812069</v>
      </c>
      <c r="I21" s="1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5">
        <f t="shared" ref="C22:E22" si="12">C7</f>
        <v>0.1428571429</v>
      </c>
      <c r="D22" s="15">
        <f t="shared" si="12"/>
        <v>1</v>
      </c>
      <c r="E22" s="16">
        <f t="shared" si="12"/>
        <v>0.125</v>
      </c>
      <c r="F22" s="1"/>
      <c r="G22" s="29">
        <f t="shared" si="13"/>
        <v>1.267857143</v>
      </c>
      <c r="H22" s="30">
        <f t="shared" si="14"/>
        <v>0.05869385506</v>
      </c>
      <c r="I22" s="1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5">
        <f t="shared" ref="C23:E23" si="15">C8</f>
        <v>3</v>
      </c>
      <c r="D23" s="15">
        <f t="shared" si="15"/>
        <v>8</v>
      </c>
      <c r="E23" s="15">
        <f t="shared" si="15"/>
        <v>1</v>
      </c>
      <c r="F23" s="1"/>
      <c r="G23" s="29">
        <f t="shared" si="13"/>
        <v>12</v>
      </c>
      <c r="H23" s="30">
        <f t="shared" si="14"/>
        <v>0.555524938</v>
      </c>
      <c r="I23" s="1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 t="s">
        <v>13</v>
      </c>
      <c r="C24" s="32">
        <v>1.0</v>
      </c>
      <c r="D24" s="32">
        <v>1.0</v>
      </c>
      <c r="E24" s="32">
        <v>1.0</v>
      </c>
      <c r="F24" s="1"/>
      <c r="G24" s="33">
        <f t="shared" ref="G24:H24" si="16">SUM(G21:G23)</f>
        <v>21.60119048</v>
      </c>
      <c r="H24" s="34">
        <f t="shared" si="16"/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 t="s">
        <v>14</v>
      </c>
      <c r="C26" s="15">
        <f t="shared" ref="C26:E26" si="17">C6</f>
        <v>1</v>
      </c>
      <c r="D26" s="16">
        <f t="shared" si="17"/>
        <v>7</v>
      </c>
      <c r="E26" s="17">
        <f t="shared" si="17"/>
        <v>0.3333333333</v>
      </c>
      <c r="F26" s="1"/>
      <c r="G26" s="29">
        <f t="shared" ref="G26:G28" si="19">SUMPRODUCT($C$29:$E$29,C26:E26)</f>
        <v>21.20833333</v>
      </c>
      <c r="H26" s="30">
        <f t="shared" ref="H26:H28" si="20">G26/$G$29</f>
        <v>0.2932993085</v>
      </c>
      <c r="I26" s="35">
        <f t="shared" ref="I26:I28" si="21">H26-H21</f>
        <v>-0.09248189842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5">
        <f t="shared" ref="C27:E27" si="18">C7</f>
        <v>0.1428571429</v>
      </c>
      <c r="D27" s="15">
        <f t="shared" si="18"/>
        <v>1</v>
      </c>
      <c r="E27" s="16">
        <f t="shared" si="18"/>
        <v>0.125</v>
      </c>
      <c r="F27" s="1"/>
      <c r="G27" s="29">
        <f t="shared" si="19"/>
        <v>3.958333333</v>
      </c>
      <c r="H27" s="30">
        <f t="shared" si="20"/>
        <v>0.05474152124</v>
      </c>
      <c r="I27" s="35">
        <f t="shared" si="21"/>
        <v>-0.003952333818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5">
        <f t="shared" ref="C28:E28" si="22">C8</f>
        <v>3</v>
      </c>
      <c r="D28" s="15">
        <f t="shared" si="22"/>
        <v>8</v>
      </c>
      <c r="E28" s="15">
        <f t="shared" si="22"/>
        <v>1</v>
      </c>
      <c r="F28" s="1"/>
      <c r="G28" s="29">
        <f t="shared" si="19"/>
        <v>47.14285714</v>
      </c>
      <c r="H28" s="30">
        <f t="shared" si="20"/>
        <v>0.6519591702</v>
      </c>
      <c r="I28" s="35">
        <f t="shared" si="21"/>
        <v>0.09643423223</v>
      </c>
      <c r="J28" s="1"/>
      <c r="K28" s="1"/>
      <c r="L28" s="3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29">
        <f>G21</f>
        <v>8.333333333</v>
      </c>
      <c r="D29" s="29">
        <f>G22</f>
        <v>1.267857143</v>
      </c>
      <c r="E29" s="29">
        <f>G23</f>
        <v>12</v>
      </c>
      <c r="F29" s="1"/>
      <c r="G29" s="33">
        <f t="shared" ref="G29:H29" si="23">SUM(G26:G28)</f>
        <v>72.30952381</v>
      </c>
      <c r="H29" s="34">
        <f t="shared" si="23"/>
        <v>1</v>
      </c>
      <c r="I29" s="3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3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 t="s">
        <v>15</v>
      </c>
      <c r="C31" s="15">
        <f t="shared" ref="C31:E31" si="24">C6</f>
        <v>1</v>
      </c>
      <c r="D31" s="16">
        <f t="shared" si="24"/>
        <v>7</v>
      </c>
      <c r="E31" s="17">
        <f t="shared" si="24"/>
        <v>0.3333333333</v>
      </c>
      <c r="F31" s="1"/>
      <c r="G31" s="29">
        <f t="shared" ref="G31:G33" si="26">SUMPRODUCT($C$34:$E$34,C31:E31)</f>
        <v>64.63095238</v>
      </c>
      <c r="H31" s="30">
        <f t="shared" ref="H31:H33" si="27">G31/$G$34</f>
        <v>0.2938486103</v>
      </c>
      <c r="I31" s="35">
        <f t="shared" ref="I31:I33" si="28">H31-H26</f>
        <v>0.0005493017936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5">
        <f t="shared" ref="C32:E32" si="25">C7</f>
        <v>0.1428571429</v>
      </c>
      <c r="D32" s="15">
        <f t="shared" si="25"/>
        <v>1</v>
      </c>
      <c r="E32" s="16">
        <f t="shared" si="25"/>
        <v>0.125</v>
      </c>
      <c r="F32" s="1"/>
      <c r="G32" s="29">
        <f t="shared" si="26"/>
        <v>12.88095238</v>
      </c>
      <c r="H32" s="30">
        <f t="shared" si="27"/>
        <v>0.05856404427</v>
      </c>
      <c r="I32" s="35">
        <f t="shared" si="28"/>
        <v>0.003822523037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5">
        <f t="shared" ref="C33:E33" si="29">C8</f>
        <v>3</v>
      </c>
      <c r="D33" s="15">
        <f t="shared" si="29"/>
        <v>8</v>
      </c>
      <c r="E33" s="15">
        <f t="shared" si="29"/>
        <v>1</v>
      </c>
      <c r="F33" s="1"/>
      <c r="G33" s="29">
        <f t="shared" si="26"/>
        <v>142.4345238</v>
      </c>
      <c r="H33" s="30">
        <f t="shared" si="27"/>
        <v>0.6475873454</v>
      </c>
      <c r="I33" s="35">
        <f t="shared" si="28"/>
        <v>-0.00437182483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29">
        <f>G26</f>
        <v>21.20833333</v>
      </c>
      <c r="D34" s="29">
        <f>G27</f>
        <v>3.958333333</v>
      </c>
      <c r="E34" s="29">
        <f>G28</f>
        <v>47.14285714</v>
      </c>
      <c r="F34" s="1"/>
      <c r="G34" s="33">
        <f t="shared" ref="G34:H34" si="30">SUM(G31:G33)</f>
        <v>219.9464286</v>
      </c>
      <c r="H34" s="34">
        <f t="shared" si="30"/>
        <v>1</v>
      </c>
      <c r="I34" s="37"/>
      <c r="J34" s="1"/>
      <c r="K34" s="1"/>
      <c r="L34" s="1"/>
      <c r="M34" s="1"/>
      <c r="N34" s="20"/>
      <c r="O34" s="2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37"/>
      <c r="J35" s="1"/>
      <c r="K35" s="1"/>
      <c r="L35" s="1"/>
      <c r="M35" s="1"/>
      <c r="N35" s="20"/>
      <c r="O35" s="20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 t="s">
        <v>16</v>
      </c>
      <c r="C36" s="15">
        <f t="shared" ref="C36:E36" si="31">C6</f>
        <v>1</v>
      </c>
      <c r="D36" s="16">
        <f t="shared" si="31"/>
        <v>7</v>
      </c>
      <c r="E36" s="17">
        <f t="shared" si="31"/>
        <v>0.3333333333</v>
      </c>
      <c r="F36" s="1"/>
      <c r="G36" s="29">
        <f t="shared" ref="G36:G38" si="33">SUMPRODUCT($C$39:$E$39,C36:E36)</f>
        <v>202.2757937</v>
      </c>
      <c r="H36" s="30">
        <f t="shared" ref="H36:H38" si="34">G36/$G$39</f>
        <v>0.2967796033</v>
      </c>
      <c r="I36" s="35">
        <f t="shared" ref="I36:I38" si="35">H36-H31</f>
        <v>0.00293099294</v>
      </c>
      <c r="J36" s="1"/>
      <c r="K36" s="1"/>
      <c r="L36" s="1"/>
      <c r="M36" s="1"/>
      <c r="N36" s="20"/>
      <c r="O36" s="2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5">
        <f t="shared" ref="C37:E37" si="32">C7</f>
        <v>0.1428571429</v>
      </c>
      <c r="D37" s="15">
        <f t="shared" si="32"/>
        <v>1</v>
      </c>
      <c r="E37" s="16">
        <f t="shared" si="32"/>
        <v>0.125</v>
      </c>
      <c r="F37" s="1"/>
      <c r="G37" s="29">
        <f t="shared" si="33"/>
        <v>39.91826105</v>
      </c>
      <c r="H37" s="30">
        <f t="shared" si="34"/>
        <v>0.0585681829</v>
      </c>
      <c r="I37" s="35">
        <f t="shared" si="35"/>
        <v>0.000004138624367</v>
      </c>
      <c r="J37" s="1"/>
      <c r="K37" s="1"/>
      <c r="L37" s="1"/>
      <c r="M37" s="1"/>
      <c r="N37" s="20"/>
      <c r="O37" s="20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5">
        <f t="shared" ref="C38:E38" si="36">C8</f>
        <v>3</v>
      </c>
      <c r="D38" s="15">
        <f t="shared" si="36"/>
        <v>8</v>
      </c>
      <c r="E38" s="15">
        <f t="shared" si="36"/>
        <v>1</v>
      </c>
      <c r="F38" s="1"/>
      <c r="G38" s="29">
        <f t="shared" si="33"/>
        <v>439.375</v>
      </c>
      <c r="H38" s="30">
        <f t="shared" si="34"/>
        <v>0.6446522138</v>
      </c>
      <c r="I38" s="35">
        <f t="shared" si="35"/>
        <v>-0.002935131564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29">
        <f>G31</f>
        <v>64.63095238</v>
      </c>
      <c r="D39" s="29">
        <f>G32</f>
        <v>12.88095238</v>
      </c>
      <c r="E39" s="29">
        <f>G33</f>
        <v>142.4345238</v>
      </c>
      <c r="F39" s="1"/>
      <c r="G39" s="33">
        <f t="shared" ref="G39:H39" si="37">SUM(G36:G38)</f>
        <v>681.5690547</v>
      </c>
      <c r="H39" s="34">
        <f t="shared" si="37"/>
        <v>1</v>
      </c>
      <c r="I39" s="37"/>
      <c r="J39" s="1"/>
      <c r="K39" s="1"/>
      <c r="L39" s="1"/>
      <c r="M39" s="1"/>
      <c r="N39" s="20"/>
      <c r="O39" s="2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37"/>
      <c r="J40" s="1"/>
      <c r="K40" s="1"/>
      <c r="L40" s="1"/>
      <c r="M40" s="1"/>
      <c r="N40" s="20"/>
      <c r="O40" s="20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 t="s">
        <v>17</v>
      </c>
      <c r="C41" s="15">
        <f t="shared" ref="C41:E41" si="38">C6</f>
        <v>1</v>
      </c>
      <c r="D41" s="16">
        <f t="shared" si="38"/>
        <v>7</v>
      </c>
      <c r="E41" s="17">
        <f t="shared" si="38"/>
        <v>0.3333333333</v>
      </c>
      <c r="F41" s="1"/>
      <c r="G41" s="29">
        <f t="shared" ref="G41:G43" si="40">SUMPRODUCT($C$44:$E$44,C41:E41)</f>
        <v>628.1619544</v>
      </c>
      <c r="H41" s="30">
        <f t="shared" ref="H41:H43" si="41">G41/$G$44</f>
        <v>0.2966600459</v>
      </c>
      <c r="I41" s="35">
        <f t="shared" ref="I41:I43" si="42">H41-H36</f>
        <v>-0.0001195573772</v>
      </c>
      <c r="J41" s="1"/>
      <c r="K41" s="1"/>
      <c r="L41" s="1"/>
      <c r="M41" s="1"/>
      <c r="N41" s="20"/>
      <c r="O41" s="20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5">
        <f t="shared" ref="C42:E42" si="39">C7</f>
        <v>0.1428571429</v>
      </c>
      <c r="D42" s="15">
        <f t="shared" si="39"/>
        <v>1</v>
      </c>
      <c r="E42" s="16">
        <f t="shared" si="39"/>
        <v>0.125</v>
      </c>
      <c r="F42" s="1"/>
      <c r="G42" s="29">
        <f t="shared" si="40"/>
        <v>123.736678</v>
      </c>
      <c r="H42" s="30">
        <f t="shared" si="41"/>
        <v>0.0584367269</v>
      </c>
      <c r="I42" s="35">
        <f t="shared" si="42"/>
        <v>-0.0001314560021</v>
      </c>
      <c r="J42" s="1"/>
      <c r="K42" s="1"/>
      <c r="L42" s="1"/>
      <c r="M42" s="1"/>
      <c r="N42" s="20"/>
      <c r="O42" s="2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5">
        <f t="shared" ref="C43:E43" si="43">C8</f>
        <v>3</v>
      </c>
      <c r="D43" s="15">
        <f t="shared" si="43"/>
        <v>8</v>
      </c>
      <c r="E43" s="15">
        <f t="shared" si="43"/>
        <v>1</v>
      </c>
      <c r="F43" s="1"/>
      <c r="G43" s="29">
        <f t="shared" si="40"/>
        <v>1365.548469</v>
      </c>
      <c r="H43" s="30">
        <f t="shared" si="41"/>
        <v>0.6449032272</v>
      </c>
      <c r="I43" s="35">
        <f t="shared" si="42"/>
        <v>0.0002510133793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29">
        <f>G36</f>
        <v>202.2757937</v>
      </c>
      <c r="D44" s="29">
        <f>G37</f>
        <v>39.91826105</v>
      </c>
      <c r="E44" s="29">
        <f>G38</f>
        <v>439.375</v>
      </c>
      <c r="F44" s="1"/>
      <c r="G44" s="33">
        <f t="shared" ref="G44:H44" si="44">SUM(G41:G43)</f>
        <v>2117.447102</v>
      </c>
      <c r="H44" s="34">
        <f t="shared" si="44"/>
        <v>1</v>
      </c>
      <c r="I44" s="3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3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 t="s">
        <v>18</v>
      </c>
      <c r="C46" s="15">
        <f t="shared" ref="C46:E46" si="45">C6</f>
        <v>1</v>
      </c>
      <c r="D46" s="16">
        <f t="shared" si="45"/>
        <v>7</v>
      </c>
      <c r="E46" s="17">
        <f t="shared" si="45"/>
        <v>0.3333333333</v>
      </c>
      <c r="F46" s="1"/>
      <c r="G46" s="29">
        <f t="shared" ref="G46:G48" si="47">SUMPRODUCT($C$49:$E$49,C46:E46)</f>
        <v>1949.501524</v>
      </c>
      <c r="H46" s="30">
        <f t="shared" ref="H46:H48" si="48">G46/$G$49</f>
        <v>0.2965654179</v>
      </c>
      <c r="I46" s="35">
        <f t="shared" ref="I46:I48" si="49">H46-H41</f>
        <v>-0.000094627943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5">
        <f t="shared" ref="C47:E47" si="46">C7</f>
        <v>0.1428571429</v>
      </c>
      <c r="D47" s="15">
        <f t="shared" si="46"/>
        <v>1</v>
      </c>
      <c r="E47" s="16">
        <f t="shared" si="46"/>
        <v>0.125</v>
      </c>
      <c r="F47" s="1"/>
      <c r="G47" s="29">
        <f t="shared" si="47"/>
        <v>384.1676587</v>
      </c>
      <c r="H47" s="30">
        <f t="shared" si="48"/>
        <v>0.05844101217</v>
      </c>
      <c r="I47" s="35">
        <f t="shared" si="49"/>
        <v>0.000004285277501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5">
        <f t="shared" ref="C48:E48" si="50">C8</f>
        <v>3</v>
      </c>
      <c r="D48" s="15">
        <f t="shared" si="50"/>
        <v>8</v>
      </c>
      <c r="E48" s="15">
        <f t="shared" si="50"/>
        <v>1</v>
      </c>
      <c r="F48" s="1"/>
      <c r="G48" s="29">
        <f t="shared" si="47"/>
        <v>4239.927757</v>
      </c>
      <c r="H48" s="30">
        <f t="shared" si="48"/>
        <v>0.6449935699</v>
      </c>
      <c r="I48" s="35">
        <f t="shared" si="49"/>
        <v>0.0000903426655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29">
        <f>G41</f>
        <v>628.1619544</v>
      </c>
      <c r="D49" s="29">
        <f>G42</f>
        <v>123.736678</v>
      </c>
      <c r="E49" s="29">
        <f>G43</f>
        <v>1365.548469</v>
      </c>
      <c r="F49" s="1"/>
      <c r="G49" s="33">
        <f t="shared" ref="G49:H49" si="51">SUM(G46:G48)</f>
        <v>6573.596939</v>
      </c>
      <c r="H49" s="34">
        <f t="shared" si="51"/>
        <v>1</v>
      </c>
      <c r="I49" s="3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37"/>
      <c r="H50" s="1"/>
      <c r="I50" s="3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 t="s">
        <v>19</v>
      </c>
      <c r="C51" s="15">
        <f t="shared" ref="C51:E51" si="52">C6</f>
        <v>1</v>
      </c>
      <c r="D51" s="16">
        <f t="shared" si="52"/>
        <v>7</v>
      </c>
      <c r="E51" s="17">
        <f t="shared" si="52"/>
        <v>0.3333333333</v>
      </c>
      <c r="F51" s="1"/>
      <c r="G51" s="29">
        <f t="shared" ref="G51:G53" si="54">SUMPRODUCT($C$54:$E$54,C51:E51)</f>
        <v>6051.984387</v>
      </c>
      <c r="H51" s="30">
        <f t="shared" ref="H51:H53" si="55">G51/$G$54</f>
        <v>0.2965726143</v>
      </c>
      <c r="I51" s="35">
        <f t="shared" ref="I51:I53" si="56">H51-H46</f>
        <v>0.000007196316161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5">
        <f t="shared" ref="C52:E52" si="53">C7</f>
        <v>0.1428571429</v>
      </c>
      <c r="D52" s="15">
        <f t="shared" si="53"/>
        <v>1</v>
      </c>
      <c r="E52" s="16">
        <f t="shared" si="53"/>
        <v>0.125</v>
      </c>
      <c r="F52" s="1"/>
      <c r="G52" s="29">
        <f t="shared" si="54"/>
        <v>1192.658846</v>
      </c>
      <c r="H52" s="30">
        <f t="shared" si="55"/>
        <v>0.05844528493</v>
      </c>
      <c r="I52" s="35">
        <f t="shared" si="56"/>
        <v>0.000004272751931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5">
        <f t="shared" ref="C53:E53" si="57">C8</f>
        <v>3</v>
      </c>
      <c r="D53" s="15">
        <f t="shared" si="57"/>
        <v>8</v>
      </c>
      <c r="E53" s="15">
        <f t="shared" si="57"/>
        <v>1</v>
      </c>
      <c r="F53" s="1"/>
      <c r="G53" s="29">
        <f t="shared" si="54"/>
        <v>13161.7736</v>
      </c>
      <c r="H53" s="30">
        <f t="shared" si="55"/>
        <v>0.6449821008</v>
      </c>
      <c r="I53" s="35">
        <f t="shared" si="56"/>
        <v>-0.00001146906809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29">
        <f>G46</f>
        <v>1949.501524</v>
      </c>
      <c r="D54" s="29">
        <f>G47</f>
        <v>384.1676587</v>
      </c>
      <c r="E54" s="29">
        <f>G48</f>
        <v>4239.927757</v>
      </c>
      <c r="F54" s="1"/>
      <c r="G54" s="33">
        <f t="shared" ref="G54:H54" si="58">SUM(G51:G53)</f>
        <v>20406.41683</v>
      </c>
      <c r="H54" s="34">
        <f t="shared" si="58"/>
        <v>1</v>
      </c>
      <c r="I54" s="3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37"/>
      <c r="H55" s="1"/>
      <c r="I55" s="3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 t="s">
        <v>20</v>
      </c>
      <c r="C56" s="15">
        <f t="shared" ref="C56:E56" si="59">C6</f>
        <v>1</v>
      </c>
      <c r="D56" s="16">
        <f t="shared" si="59"/>
        <v>7</v>
      </c>
      <c r="E56" s="17">
        <f t="shared" si="59"/>
        <v>0.3333333333</v>
      </c>
      <c r="F56" s="1"/>
      <c r="G56" s="29">
        <f t="shared" ref="G56:G58" si="61">SUMPRODUCT($C$59:$E$59,C56:E56)</f>
        <v>18787.85417</v>
      </c>
      <c r="H56" s="30">
        <f t="shared" ref="H56:H58" si="62">G56/$G$59</f>
        <v>0.2965755541</v>
      </c>
      <c r="I56" s="35">
        <f t="shared" ref="I56:I58" si="63">H56-H51</f>
        <v>0.000002939792798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5">
        <f t="shared" ref="C57:E57" si="60">C7</f>
        <v>0.1428571429</v>
      </c>
      <c r="D57" s="15">
        <f t="shared" si="60"/>
        <v>1</v>
      </c>
      <c r="E57" s="16">
        <f t="shared" si="60"/>
        <v>0.125</v>
      </c>
      <c r="F57" s="1"/>
      <c r="G57" s="29">
        <f t="shared" si="61"/>
        <v>3702.449744</v>
      </c>
      <c r="H57" s="30">
        <f t="shared" si="62"/>
        <v>0.05844499717</v>
      </c>
      <c r="I57" s="35">
        <f t="shared" si="63"/>
        <v>-0.0000002877543767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5">
        <f t="shared" ref="C58:E58" si="64">C8</f>
        <v>3</v>
      </c>
      <c r="D58" s="15">
        <f t="shared" si="64"/>
        <v>8</v>
      </c>
      <c r="E58" s="15">
        <f t="shared" si="64"/>
        <v>1</v>
      </c>
      <c r="F58" s="1"/>
      <c r="G58" s="29">
        <f t="shared" si="61"/>
        <v>40858.99752</v>
      </c>
      <c r="H58" s="30">
        <f t="shared" si="62"/>
        <v>0.6449794488</v>
      </c>
      <c r="I58" s="35">
        <f t="shared" si="63"/>
        <v>-0.000002652038421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29">
        <f>G51</f>
        <v>6051.984387</v>
      </c>
      <c r="D59" s="29">
        <f>G52</f>
        <v>1192.658846</v>
      </c>
      <c r="E59" s="29">
        <f>G53</f>
        <v>13161.7736</v>
      </c>
      <c r="F59" s="1"/>
      <c r="G59" s="33">
        <f t="shared" ref="G59:H59" si="65">SUM(G56:G58)</f>
        <v>63349.30144</v>
      </c>
      <c r="H59" s="34">
        <f t="shared" si="65"/>
        <v>1</v>
      </c>
      <c r="I59" s="3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37"/>
      <c r="H60" s="1"/>
      <c r="I60" s="3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 t="s">
        <v>21</v>
      </c>
      <c r="C61" s="15">
        <f t="shared" ref="C61:E61" si="66">C6</f>
        <v>1</v>
      </c>
      <c r="D61" s="16">
        <f t="shared" si="66"/>
        <v>7</v>
      </c>
      <c r="E61" s="17">
        <f t="shared" si="66"/>
        <v>0.3333333333</v>
      </c>
      <c r="F61" s="1"/>
      <c r="G61" s="29">
        <f t="shared" ref="G61:G63" si="68">SUMPRODUCT($C$64:$E$64,C61:E61)</f>
        <v>58324.66822</v>
      </c>
      <c r="H61" s="38">
        <f t="shared" ref="H61:H63" si="69">G61/$G$64</f>
        <v>0.2965752132</v>
      </c>
      <c r="I61" s="35">
        <f t="shared" ref="I61:I63" si="70">H61-H56</f>
        <v>-0.0000003408272726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5">
        <f t="shared" ref="C62:E62" si="67">C7</f>
        <v>0.1428571429</v>
      </c>
      <c r="D62" s="15">
        <f t="shared" si="67"/>
        <v>1</v>
      </c>
      <c r="E62" s="16">
        <f t="shared" si="67"/>
        <v>0.125</v>
      </c>
      <c r="F62" s="1"/>
      <c r="G62" s="29">
        <f t="shared" si="68"/>
        <v>11493.8036</v>
      </c>
      <c r="H62" s="38">
        <f t="shared" si="69"/>
        <v>0.05844486318</v>
      </c>
      <c r="I62" s="35">
        <f t="shared" si="70"/>
        <v>-0.0000001339957822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5">
        <f t="shared" ref="C63:E63" si="71">C8</f>
        <v>3</v>
      </c>
      <c r="D63" s="15">
        <f t="shared" si="71"/>
        <v>8</v>
      </c>
      <c r="E63" s="15">
        <f t="shared" si="71"/>
        <v>1</v>
      </c>
      <c r="F63" s="1"/>
      <c r="G63" s="29">
        <f t="shared" si="68"/>
        <v>126842.158</v>
      </c>
      <c r="H63" s="38">
        <f t="shared" si="69"/>
        <v>0.6449799236</v>
      </c>
      <c r="I63" s="35">
        <f t="shared" si="70"/>
        <v>0.0000004748230548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29">
        <f>G56</f>
        <v>18787.85417</v>
      </c>
      <c r="D64" s="29">
        <f>G57</f>
        <v>3702.449744</v>
      </c>
      <c r="E64" s="29">
        <f>G58</f>
        <v>40858.99752</v>
      </c>
      <c r="F64" s="1"/>
      <c r="G64" s="33">
        <f t="shared" ref="G64:H64" si="72">SUM(G61:G63)</f>
        <v>196660.6298</v>
      </c>
      <c r="H64" s="34">
        <f t="shared" si="72"/>
        <v>1</v>
      </c>
      <c r="I64" s="3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G4:G5"/>
    <mergeCell ref="H4:H5"/>
    <mergeCell ref="I4:I5"/>
    <mergeCell ref="T6:T8"/>
    <mergeCell ref="T11:T13"/>
  </mergeCells>
  <conditionalFormatting sqref="H12">
    <cfRule type="cellIs" dxfId="0" priority="1" operator="lessThan">
      <formula>0.1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5" width="10.71"/>
    <col customWidth="1" min="6" max="6" width="4.71"/>
    <col customWidth="1" min="7" max="9" width="12.71"/>
    <col customWidth="1" min="10" max="10" width="2.71"/>
    <col customWidth="1" min="11" max="12" width="10.71"/>
    <col customWidth="1" min="13" max="13" width="2.71"/>
    <col customWidth="1" min="14" max="16" width="10.71"/>
    <col customWidth="1" min="17" max="17" width="2.71"/>
    <col customWidth="1" min="18" max="20" width="10.71"/>
    <col customWidth="1" min="21" max="23" width="9.14"/>
    <col customWidth="1" min="24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3" t="s">
        <v>1</v>
      </c>
      <c r="H4" s="39" t="s">
        <v>22</v>
      </c>
      <c r="I4" s="4"/>
      <c r="J4" s="1"/>
      <c r="K4" s="1"/>
      <c r="L4" s="1"/>
      <c r="M4" s="1"/>
      <c r="N4" s="5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6" t="s">
        <v>23</v>
      </c>
      <c r="D5" s="6" t="s">
        <v>24</v>
      </c>
      <c r="E5" s="6" t="s">
        <v>25</v>
      </c>
      <c r="F5" s="1"/>
      <c r="G5" s="7"/>
      <c r="H5" s="7"/>
      <c r="J5" s="1"/>
      <c r="K5" s="1"/>
      <c r="L5" s="1"/>
      <c r="M5" s="1"/>
      <c r="N5" s="1"/>
      <c r="O5" s="1"/>
      <c r="P5" s="1"/>
      <c r="Q5" s="1"/>
      <c r="R5" s="8" t="s">
        <v>6</v>
      </c>
      <c r="S5" s="8" t="s">
        <v>7</v>
      </c>
      <c r="T5" s="1"/>
      <c r="U5" s="1"/>
      <c r="V5" s="1"/>
      <c r="W5" s="1"/>
      <c r="X5" s="1"/>
      <c r="Y5" s="1"/>
      <c r="Z5" s="1"/>
    </row>
    <row r="6" ht="12.75" customHeight="1">
      <c r="A6" s="1"/>
      <c r="B6" s="6" t="s">
        <v>23</v>
      </c>
      <c r="C6" s="9">
        <v>1.0</v>
      </c>
      <c r="D6" s="40">
        <f>1/3</f>
        <v>0.3333333333</v>
      </c>
      <c r="E6" s="10">
        <v>3.0</v>
      </c>
      <c r="F6" s="1"/>
      <c r="G6" s="12">
        <f t="shared" ref="G6:G8" si="2">K6</f>
        <v>0.2426369217</v>
      </c>
      <c r="H6" s="15">
        <f>G6*crit_principal!$G$7</f>
        <v>0.01418088169</v>
      </c>
      <c r="I6" s="13"/>
      <c r="J6" s="1"/>
      <c r="K6" s="14">
        <f t="shared" ref="K6:K8" si="3">H61</f>
        <v>0.2426369217</v>
      </c>
      <c r="L6" s="15">
        <f t="shared" ref="L6:L8" si="4">K6/$K$9</f>
        <v>2.758924176</v>
      </c>
      <c r="M6" s="1"/>
      <c r="N6" s="15">
        <f t="shared" ref="N6:P6" si="1">C6</f>
        <v>1</v>
      </c>
      <c r="O6" s="16">
        <f t="shared" si="1"/>
        <v>0.3333333333</v>
      </c>
      <c r="P6" s="16">
        <f t="shared" si="1"/>
        <v>3</v>
      </c>
      <c r="Q6" s="1"/>
      <c r="R6" s="15">
        <f t="shared" ref="R6:R8" si="6">SUMPRODUCT($N$10:$P$10,N6:P6)</f>
        <v>8.296145047</v>
      </c>
      <c r="S6" s="15">
        <f t="shared" ref="S6:S8" si="7">L6</f>
        <v>2.758924176</v>
      </c>
      <c r="T6" s="18">
        <f>SUMPRODUCT(R6:R8,S6:S8)</f>
        <v>200.1145029</v>
      </c>
      <c r="U6" s="1"/>
      <c r="V6" s="1"/>
      <c r="W6" s="1"/>
      <c r="X6" s="1"/>
      <c r="Y6" s="1"/>
      <c r="Z6" s="1"/>
    </row>
    <row r="7" ht="12.75" customHeight="1">
      <c r="A7" s="1"/>
      <c r="B7" s="6" t="s">
        <v>24</v>
      </c>
      <c r="C7" s="15">
        <f>1/D6</f>
        <v>3</v>
      </c>
      <c r="D7" s="9">
        <v>1.0</v>
      </c>
      <c r="E7" s="10">
        <v>7.0</v>
      </c>
      <c r="F7" s="1"/>
      <c r="G7" s="12">
        <f t="shared" si="2"/>
        <v>0.6694168694</v>
      </c>
      <c r="H7" s="15">
        <f>G7*crit_principal!$G$7</f>
        <v>0.03912397734</v>
      </c>
      <c r="I7" s="13"/>
      <c r="J7" s="1"/>
      <c r="K7" s="14">
        <f t="shared" si="3"/>
        <v>0.6694168694</v>
      </c>
      <c r="L7" s="15">
        <f t="shared" si="4"/>
        <v>7.611662611</v>
      </c>
      <c r="M7" s="1"/>
      <c r="N7" s="15">
        <f t="shared" ref="N7:P7" si="5">C7</f>
        <v>3</v>
      </c>
      <c r="O7" s="15">
        <f t="shared" si="5"/>
        <v>1</v>
      </c>
      <c r="P7" s="16">
        <f t="shared" si="5"/>
        <v>7</v>
      </c>
      <c r="Q7" s="1"/>
      <c r="R7" s="15">
        <f t="shared" si="6"/>
        <v>22.88843514</v>
      </c>
      <c r="S7" s="15">
        <f t="shared" si="7"/>
        <v>7.611662611</v>
      </c>
      <c r="T7" s="19"/>
      <c r="U7" s="1"/>
      <c r="V7" s="1"/>
      <c r="W7" s="1"/>
      <c r="X7" s="1"/>
      <c r="Y7" s="1"/>
      <c r="Z7" s="1"/>
    </row>
    <row r="8" ht="12.75" customHeight="1">
      <c r="A8" s="1"/>
      <c r="B8" s="6" t="s">
        <v>25</v>
      </c>
      <c r="C8" s="15">
        <f>1/E6</f>
        <v>0.3333333333</v>
      </c>
      <c r="D8" s="15">
        <f>1/E7</f>
        <v>0.1428571429</v>
      </c>
      <c r="E8" s="9">
        <v>1.0</v>
      </c>
      <c r="F8" s="1"/>
      <c r="G8" s="12">
        <f t="shared" si="2"/>
        <v>0.08794620882</v>
      </c>
      <c r="H8" s="15">
        <f>G8*crit_principal!$G$7</f>
        <v>0.005140004141</v>
      </c>
      <c r="I8" s="13"/>
      <c r="J8" s="1"/>
      <c r="K8" s="14">
        <f t="shared" si="3"/>
        <v>0.08794620882</v>
      </c>
      <c r="L8" s="15">
        <f t="shared" si="4"/>
        <v>1</v>
      </c>
      <c r="M8" s="1"/>
      <c r="N8" s="15">
        <f t="shared" ref="N8:P8" si="8">C8</f>
        <v>0.3333333333</v>
      </c>
      <c r="O8" s="15">
        <f t="shared" si="8"/>
        <v>0.1428571429</v>
      </c>
      <c r="P8" s="15">
        <f t="shared" si="8"/>
        <v>1</v>
      </c>
      <c r="Q8" s="1"/>
      <c r="R8" s="15">
        <f t="shared" si="6"/>
        <v>3.007021765</v>
      </c>
      <c r="S8" s="15">
        <f t="shared" si="7"/>
        <v>1</v>
      </c>
      <c r="T8" s="7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20">
        <f t="shared" ref="G9:H9" si="9">SUM(G6:G8)</f>
        <v>1</v>
      </c>
      <c r="H9" s="1">
        <f t="shared" si="9"/>
        <v>0.05844486318</v>
      </c>
      <c r="I9" s="1"/>
      <c r="J9" s="1"/>
      <c r="K9" s="21">
        <f>SMALL(K6:K8,1)</f>
        <v>0.08794620882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5" t="s">
        <v>8</v>
      </c>
      <c r="J10" s="1"/>
      <c r="K10" s="1"/>
      <c r="L10" s="1"/>
      <c r="M10" s="1"/>
      <c r="N10" s="15">
        <f>L6</f>
        <v>2.758924176</v>
      </c>
      <c r="O10" s="15">
        <f>L7</f>
        <v>7.611662611</v>
      </c>
      <c r="P10" s="15">
        <f>L8</f>
        <v>1</v>
      </c>
      <c r="Q10" s="1"/>
      <c r="R10" s="8" t="s">
        <v>7</v>
      </c>
      <c r="S10" s="8" t="s">
        <v>7</v>
      </c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5" t="s">
        <v>9</v>
      </c>
      <c r="H11" s="22">
        <f>(S15-3)/2</f>
        <v>0.003510882566</v>
      </c>
      <c r="I11" s="15">
        <v>0.58</v>
      </c>
      <c r="J11" s="1"/>
      <c r="K11" s="1"/>
      <c r="L11" s="1"/>
      <c r="M11" s="1"/>
      <c r="N11" s="1"/>
      <c r="O11" s="1"/>
      <c r="P11" s="1"/>
      <c r="Q11" s="1"/>
      <c r="R11" s="15">
        <f t="shared" ref="R11:R13" si="10">L6</f>
        <v>2.758924176</v>
      </c>
      <c r="S11" s="15">
        <f t="shared" ref="S11:S13" si="11">L6</f>
        <v>2.758924176</v>
      </c>
      <c r="T11" s="18">
        <f>SUMPRODUCT(R11:R13,S11:S13)</f>
        <v>66.54907032</v>
      </c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23" t="s">
        <v>10</v>
      </c>
      <c r="H12" s="24">
        <f>H11/I11</f>
        <v>0.006053245803</v>
      </c>
      <c r="I12" s="1"/>
      <c r="J12" s="1"/>
      <c r="K12" s="1"/>
      <c r="L12" s="1"/>
      <c r="M12" s="1"/>
      <c r="N12" s="1"/>
      <c r="O12" s="1"/>
      <c r="P12" s="1"/>
      <c r="Q12" s="1"/>
      <c r="R12" s="15">
        <f t="shared" si="10"/>
        <v>7.611662611</v>
      </c>
      <c r="S12" s="15">
        <f t="shared" si="11"/>
        <v>7.611662611</v>
      </c>
      <c r="T12" s="19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">
        <f t="shared" si="10"/>
        <v>1</v>
      </c>
      <c r="S13" s="15">
        <f t="shared" si="11"/>
        <v>1</v>
      </c>
      <c r="T13" s="7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5" t="s">
        <v>11</v>
      </c>
      <c r="S15" s="26">
        <f>T6/T11</f>
        <v>3.007021765</v>
      </c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27"/>
      <c r="D19" s="27"/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5"/>
      <c r="H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 t="s">
        <v>12</v>
      </c>
      <c r="C21" s="15">
        <f t="shared" ref="C21:E21" si="12">C6</f>
        <v>1</v>
      </c>
      <c r="D21" s="16">
        <f t="shared" si="12"/>
        <v>0.3333333333</v>
      </c>
      <c r="E21" s="16">
        <f t="shared" si="12"/>
        <v>3</v>
      </c>
      <c r="F21" s="1"/>
      <c r="G21" s="29">
        <f t="shared" ref="G21:G23" si="14">SUMPRODUCT($C$24:$E$24,C21:E21)</f>
        <v>4.333333333</v>
      </c>
      <c r="H21" s="30">
        <f t="shared" ref="H21:H23" si="15">G21/$G$24</f>
        <v>0.2577903683</v>
      </c>
      <c r="I21" s="1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5">
        <f t="shared" ref="C22:E22" si="13">C7</f>
        <v>3</v>
      </c>
      <c r="D22" s="15">
        <f t="shared" si="13"/>
        <v>1</v>
      </c>
      <c r="E22" s="16">
        <f t="shared" si="13"/>
        <v>7</v>
      </c>
      <c r="F22" s="1"/>
      <c r="G22" s="29">
        <f t="shared" si="14"/>
        <v>11</v>
      </c>
      <c r="H22" s="30">
        <f t="shared" si="15"/>
        <v>0.6543909348</v>
      </c>
      <c r="I22" s="1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5">
        <f t="shared" ref="C23:E23" si="16">C8</f>
        <v>0.3333333333</v>
      </c>
      <c r="D23" s="15">
        <f t="shared" si="16"/>
        <v>0.1428571429</v>
      </c>
      <c r="E23" s="15">
        <f t="shared" si="16"/>
        <v>1</v>
      </c>
      <c r="F23" s="1"/>
      <c r="G23" s="29">
        <f t="shared" si="14"/>
        <v>1.476190476</v>
      </c>
      <c r="H23" s="30">
        <f t="shared" si="15"/>
        <v>0.08781869688</v>
      </c>
      <c r="I23" s="1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 t="s">
        <v>26</v>
      </c>
      <c r="C24" s="32">
        <v>1.0</v>
      </c>
      <c r="D24" s="32">
        <v>1.0</v>
      </c>
      <c r="E24" s="32">
        <v>1.0</v>
      </c>
      <c r="F24" s="1"/>
      <c r="G24" s="33">
        <f t="shared" ref="G24:H24" si="17">SUM(G21:G23)</f>
        <v>16.80952381</v>
      </c>
      <c r="H24" s="34">
        <f t="shared" si="17"/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 t="s">
        <v>14</v>
      </c>
      <c r="C26" s="15">
        <f t="shared" ref="C26:E26" si="18">C6</f>
        <v>1</v>
      </c>
      <c r="D26" s="16">
        <f t="shared" si="18"/>
        <v>0.3333333333</v>
      </c>
      <c r="E26" s="16">
        <f t="shared" si="18"/>
        <v>3</v>
      </c>
      <c r="F26" s="1"/>
      <c r="G26" s="29">
        <f t="shared" ref="G26:G28" si="20">SUMPRODUCT($C$29:$E$29,C26:E26)</f>
        <v>12.42857143</v>
      </c>
      <c r="H26" s="30">
        <f t="shared" ref="H26:H28" si="21">G26/$G$29</f>
        <v>0.242489935</v>
      </c>
      <c r="I26" s="35">
        <f t="shared" ref="I26:I28" si="22">H26-H21</f>
        <v>-0.01530043331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5">
        <f t="shared" ref="C27:E27" si="19">C7</f>
        <v>3</v>
      </c>
      <c r="D27" s="15">
        <f t="shared" si="19"/>
        <v>1</v>
      </c>
      <c r="E27" s="16">
        <f t="shared" si="19"/>
        <v>7</v>
      </c>
      <c r="F27" s="1"/>
      <c r="G27" s="29">
        <f t="shared" si="20"/>
        <v>34.33333333</v>
      </c>
      <c r="H27" s="30">
        <f t="shared" si="21"/>
        <v>0.6698668318</v>
      </c>
      <c r="I27" s="35">
        <f t="shared" si="22"/>
        <v>0.01547589699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5">
        <f t="shared" ref="C28:E28" si="23">C8</f>
        <v>0.3333333333</v>
      </c>
      <c r="D28" s="15">
        <f t="shared" si="23"/>
        <v>0.1428571429</v>
      </c>
      <c r="E28" s="15">
        <f t="shared" si="23"/>
        <v>1</v>
      </c>
      <c r="F28" s="1"/>
      <c r="G28" s="29">
        <f t="shared" si="20"/>
        <v>4.492063492</v>
      </c>
      <c r="H28" s="30">
        <f t="shared" si="21"/>
        <v>0.0876432332</v>
      </c>
      <c r="I28" s="35">
        <f t="shared" si="22"/>
        <v>-0.0001754636847</v>
      </c>
      <c r="J28" s="1"/>
      <c r="K28" s="1"/>
      <c r="L28" s="3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29">
        <f>G21</f>
        <v>4.333333333</v>
      </c>
      <c r="D29" s="29">
        <f>G22</f>
        <v>11</v>
      </c>
      <c r="E29" s="29">
        <f>G23</f>
        <v>1.476190476</v>
      </c>
      <c r="F29" s="1"/>
      <c r="G29" s="33">
        <f t="shared" ref="G29:H29" si="24">SUM(G26:G28)</f>
        <v>51.25396825</v>
      </c>
      <c r="H29" s="34">
        <f t="shared" si="24"/>
        <v>1</v>
      </c>
      <c r="I29" s="3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3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 t="s">
        <v>15</v>
      </c>
      <c r="C31" s="15">
        <f t="shared" ref="C31:E31" si="25">C6</f>
        <v>1</v>
      </c>
      <c r="D31" s="16">
        <f t="shared" si="25"/>
        <v>0.3333333333</v>
      </c>
      <c r="E31" s="16">
        <f t="shared" si="25"/>
        <v>3</v>
      </c>
      <c r="F31" s="1"/>
      <c r="G31" s="29">
        <f t="shared" ref="G31:G33" si="27">SUMPRODUCT($C$34:$E$34,C31:E31)</f>
        <v>37.34920635</v>
      </c>
      <c r="H31" s="30">
        <f t="shared" ref="H31:H33" si="28">G31/$G$34</f>
        <v>0.2426023301</v>
      </c>
      <c r="I31" s="35">
        <f t="shared" ref="I31:I33" si="29">H31-H26</f>
        <v>0.0001123951727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5">
        <f t="shared" ref="C32:E32" si="26">C7</f>
        <v>3</v>
      </c>
      <c r="D32" s="15">
        <f t="shared" si="26"/>
        <v>1</v>
      </c>
      <c r="E32" s="16">
        <f t="shared" si="26"/>
        <v>7</v>
      </c>
      <c r="F32" s="1"/>
      <c r="G32" s="29">
        <f t="shared" si="27"/>
        <v>103.0634921</v>
      </c>
      <c r="H32" s="30">
        <f t="shared" si="28"/>
        <v>0.6694504588</v>
      </c>
      <c r="I32" s="35">
        <f t="shared" si="29"/>
        <v>-0.0004163730263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5">
        <f t="shared" ref="C33:E33" si="30">C8</f>
        <v>0.3333333333</v>
      </c>
      <c r="D33" s="15">
        <f t="shared" si="30"/>
        <v>0.1428571429</v>
      </c>
      <c r="E33" s="15">
        <f t="shared" si="30"/>
        <v>1</v>
      </c>
      <c r="F33" s="1"/>
      <c r="G33" s="29">
        <f t="shared" si="27"/>
        <v>13.53968254</v>
      </c>
      <c r="H33" s="30">
        <f t="shared" si="28"/>
        <v>0.08794721105</v>
      </c>
      <c r="I33" s="35">
        <f t="shared" si="29"/>
        <v>0.0003039778536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29">
        <f>G26</f>
        <v>12.42857143</v>
      </c>
      <c r="D34" s="29">
        <f>G27</f>
        <v>34.33333333</v>
      </c>
      <c r="E34" s="29">
        <f>G28</f>
        <v>4.492063492</v>
      </c>
      <c r="F34" s="1"/>
      <c r="G34" s="33">
        <f t="shared" ref="G34:H34" si="31">SUM(G31:G33)</f>
        <v>153.952381</v>
      </c>
      <c r="H34" s="34">
        <f t="shared" si="31"/>
        <v>1</v>
      </c>
      <c r="I34" s="37"/>
      <c r="J34" s="1"/>
      <c r="K34" s="1"/>
      <c r="L34" s="1"/>
      <c r="M34" s="1"/>
      <c r="N34" s="20"/>
      <c r="O34" s="2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37"/>
      <c r="J35" s="1"/>
      <c r="K35" s="1"/>
      <c r="L35" s="1"/>
      <c r="M35" s="1"/>
      <c r="N35" s="20"/>
      <c r="O35" s="20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 t="s">
        <v>16</v>
      </c>
      <c r="C36" s="15">
        <f t="shared" ref="C36:E36" si="32">C6</f>
        <v>1</v>
      </c>
      <c r="D36" s="16">
        <f t="shared" si="32"/>
        <v>0.3333333333</v>
      </c>
      <c r="E36" s="16">
        <f t="shared" si="32"/>
        <v>3</v>
      </c>
      <c r="F36" s="1"/>
      <c r="G36" s="29">
        <f t="shared" ref="G36:G38" si="34">SUMPRODUCT($C$39:$E$39,C36:E36)</f>
        <v>112.3227513</v>
      </c>
      <c r="H36" s="30">
        <f t="shared" ref="H36:H38" si="35">G36/$G$39</f>
        <v>0.2426373461</v>
      </c>
      <c r="I36" s="35">
        <f t="shared" ref="I36:I38" si="36">H36-H31</f>
        <v>0.00003501599292</v>
      </c>
      <c r="J36" s="1"/>
      <c r="K36" s="1"/>
      <c r="L36" s="1"/>
      <c r="M36" s="1"/>
      <c r="N36" s="20"/>
      <c r="O36" s="2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5">
        <f t="shared" ref="C37:E37" si="33">C7</f>
        <v>3</v>
      </c>
      <c r="D37" s="15">
        <f t="shared" si="33"/>
        <v>1</v>
      </c>
      <c r="E37" s="16">
        <f t="shared" si="33"/>
        <v>7</v>
      </c>
      <c r="F37" s="1"/>
      <c r="G37" s="29">
        <f t="shared" si="34"/>
        <v>309.8888889</v>
      </c>
      <c r="H37" s="30">
        <f t="shared" si="35"/>
        <v>0.6694157391</v>
      </c>
      <c r="I37" s="35">
        <f t="shared" si="36"/>
        <v>-0.00003471970375</v>
      </c>
      <c r="J37" s="1"/>
      <c r="K37" s="1"/>
      <c r="L37" s="1"/>
      <c r="M37" s="1"/>
      <c r="N37" s="20"/>
      <c r="O37" s="20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5">
        <f t="shared" ref="C38:E38" si="37">C8</f>
        <v>0.3333333333</v>
      </c>
      <c r="D38" s="15">
        <f t="shared" si="37"/>
        <v>0.1428571429</v>
      </c>
      <c r="E38" s="15">
        <f t="shared" si="37"/>
        <v>1</v>
      </c>
      <c r="F38" s="1"/>
      <c r="G38" s="29">
        <f t="shared" si="34"/>
        <v>40.712774</v>
      </c>
      <c r="H38" s="30">
        <f t="shared" si="35"/>
        <v>0.08794691476</v>
      </c>
      <c r="I38" s="35">
        <f t="shared" si="36"/>
        <v>-0.0000002962891709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29">
        <f>G31</f>
        <v>37.34920635</v>
      </c>
      <c r="D39" s="29">
        <f>G32</f>
        <v>103.0634921</v>
      </c>
      <c r="E39" s="29">
        <f>G33</f>
        <v>13.53968254</v>
      </c>
      <c r="F39" s="1"/>
      <c r="G39" s="33">
        <f t="shared" ref="G39:H39" si="38">SUM(G36:G38)</f>
        <v>462.9244142</v>
      </c>
      <c r="H39" s="34">
        <f t="shared" si="38"/>
        <v>1</v>
      </c>
      <c r="I39" s="37"/>
      <c r="J39" s="1"/>
      <c r="K39" s="1"/>
      <c r="L39" s="1"/>
      <c r="M39" s="1"/>
      <c r="N39" s="20"/>
      <c r="O39" s="2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37"/>
      <c r="J40" s="1"/>
      <c r="K40" s="1"/>
      <c r="L40" s="1"/>
      <c r="M40" s="1"/>
      <c r="N40" s="20"/>
      <c r="O40" s="20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 t="s">
        <v>17</v>
      </c>
      <c r="C41" s="15">
        <f t="shared" ref="C41:E41" si="39">C6</f>
        <v>1</v>
      </c>
      <c r="D41" s="16">
        <f t="shared" si="39"/>
        <v>0.3333333333</v>
      </c>
      <c r="E41" s="16">
        <f t="shared" si="39"/>
        <v>3</v>
      </c>
      <c r="F41" s="1"/>
      <c r="G41" s="29">
        <f t="shared" ref="G41:G43" si="41">SUMPRODUCT($C$44:$E$44,C41:E41)</f>
        <v>337.7573696</v>
      </c>
      <c r="H41" s="30">
        <f t="shared" ref="H41:H43" si="42">G41/$G$44</f>
        <v>0.2426370015</v>
      </c>
      <c r="I41" s="35">
        <f t="shared" ref="I41:I43" si="43">H41-H36</f>
        <v>-0.0000003446113003</v>
      </c>
      <c r="J41" s="1"/>
      <c r="K41" s="1"/>
      <c r="L41" s="1"/>
      <c r="M41" s="1"/>
      <c r="N41" s="20"/>
      <c r="O41" s="20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5">
        <f t="shared" ref="C42:E42" si="40">C7</f>
        <v>3</v>
      </c>
      <c r="D42" s="15">
        <f t="shared" si="40"/>
        <v>1</v>
      </c>
      <c r="E42" s="16">
        <f t="shared" si="40"/>
        <v>7</v>
      </c>
      <c r="F42" s="1"/>
      <c r="G42" s="29">
        <f t="shared" si="41"/>
        <v>931.8465608</v>
      </c>
      <c r="H42" s="30">
        <f t="shared" si="42"/>
        <v>0.6694167937</v>
      </c>
      <c r="I42" s="35">
        <f t="shared" si="43"/>
        <v>0.000001054544624</v>
      </c>
      <c r="J42" s="1"/>
      <c r="K42" s="1"/>
      <c r="L42" s="1"/>
      <c r="M42" s="1"/>
      <c r="N42" s="20"/>
      <c r="O42" s="2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5">
        <f t="shared" ref="C43:E43" si="44">C8</f>
        <v>0.3333333333</v>
      </c>
      <c r="D43" s="15">
        <f t="shared" si="44"/>
        <v>0.1428571429</v>
      </c>
      <c r="E43" s="15">
        <f t="shared" si="44"/>
        <v>1</v>
      </c>
      <c r="F43" s="1"/>
      <c r="G43" s="29">
        <f t="shared" si="41"/>
        <v>122.4235324</v>
      </c>
      <c r="H43" s="30">
        <f t="shared" si="42"/>
        <v>0.08794620483</v>
      </c>
      <c r="I43" s="35">
        <f t="shared" si="43"/>
        <v>-0.0000007099333236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29">
        <f>G36</f>
        <v>112.3227513</v>
      </c>
      <c r="D44" s="29">
        <f>G37</f>
        <v>309.8888889</v>
      </c>
      <c r="E44" s="29">
        <f>G38</f>
        <v>40.712774</v>
      </c>
      <c r="F44" s="1"/>
      <c r="G44" s="33">
        <f t="shared" ref="G44:H44" si="45">SUM(G41:G43)</f>
        <v>1392.027463</v>
      </c>
      <c r="H44" s="34">
        <f t="shared" si="45"/>
        <v>1</v>
      </c>
      <c r="I44" s="3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3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 t="s">
        <v>18</v>
      </c>
      <c r="C46" s="15">
        <f t="shared" ref="C46:E46" si="46">C6</f>
        <v>1</v>
      </c>
      <c r="D46" s="16">
        <f t="shared" si="46"/>
        <v>0.3333333333</v>
      </c>
      <c r="E46" s="16">
        <f t="shared" si="46"/>
        <v>3</v>
      </c>
      <c r="F46" s="1"/>
      <c r="G46" s="29">
        <f t="shared" ref="G46:G48" si="48">SUMPRODUCT($C$49:$E$49,C46:E46)</f>
        <v>1015.643487</v>
      </c>
      <c r="H46" s="30">
        <f t="shared" ref="H46:H48" si="49">G46/$G$49</f>
        <v>0.2426369206</v>
      </c>
      <c r="I46" s="35">
        <f t="shared" ref="I46:I48" si="50">H46-H41</f>
        <v>-0.00000008096411952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5">
        <f t="shared" ref="C47:E47" si="47">C7</f>
        <v>3</v>
      </c>
      <c r="D47" s="15">
        <f t="shared" si="47"/>
        <v>1</v>
      </c>
      <c r="E47" s="16">
        <f t="shared" si="47"/>
        <v>7</v>
      </c>
      <c r="F47" s="1"/>
      <c r="G47" s="29">
        <f t="shared" si="48"/>
        <v>2802.083396</v>
      </c>
      <c r="H47" s="30">
        <f t="shared" si="49"/>
        <v>0.6694168723</v>
      </c>
      <c r="I47" s="35">
        <f t="shared" si="50"/>
        <v>0.00000007861440299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5">
        <f t="shared" ref="C48:E48" si="51">C8</f>
        <v>0.3333333333</v>
      </c>
      <c r="D48" s="15">
        <f t="shared" si="51"/>
        <v>0.1428571429</v>
      </c>
      <c r="E48" s="15">
        <f t="shared" si="51"/>
        <v>1</v>
      </c>
      <c r="F48" s="1"/>
      <c r="G48" s="29">
        <f t="shared" si="48"/>
        <v>368.1302595</v>
      </c>
      <c r="H48" s="30">
        <f t="shared" si="49"/>
        <v>0.08794620718</v>
      </c>
      <c r="I48" s="35">
        <f t="shared" si="50"/>
        <v>0.000000002349716532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29">
        <f>G41</f>
        <v>337.7573696</v>
      </c>
      <c r="D49" s="29">
        <f>G42</f>
        <v>931.8465608</v>
      </c>
      <c r="E49" s="29">
        <f>G43</f>
        <v>122.4235324</v>
      </c>
      <c r="F49" s="1"/>
      <c r="G49" s="33">
        <f t="shared" ref="G49:H49" si="52">SUM(G46:G48)</f>
        <v>4185.857143</v>
      </c>
      <c r="H49" s="34">
        <f t="shared" si="52"/>
        <v>1</v>
      </c>
      <c r="I49" s="3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37"/>
      <c r="H50" s="1"/>
      <c r="I50" s="3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 t="s">
        <v>19</v>
      </c>
      <c r="C51" s="15">
        <f t="shared" ref="C51:E51" si="53">C6</f>
        <v>1</v>
      </c>
      <c r="D51" s="16">
        <f t="shared" si="53"/>
        <v>0.3333333333</v>
      </c>
      <c r="E51" s="16">
        <f t="shared" si="53"/>
        <v>3</v>
      </c>
      <c r="F51" s="1"/>
      <c r="G51" s="29">
        <f t="shared" ref="G51:G53" si="55">SUMPRODUCT($C$54:$E$54,C51:E51)</f>
        <v>3054.062064</v>
      </c>
      <c r="H51" s="30">
        <f t="shared" ref="H51:H53" si="56">G51/$G$54</f>
        <v>0.2426369215</v>
      </c>
      <c r="I51" s="35">
        <f t="shared" ref="I51:I53" si="57">H51-H46</f>
        <v>0.0000000009937682066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5">
        <f t="shared" ref="C52:E52" si="54">C7</f>
        <v>3</v>
      </c>
      <c r="D52" s="15">
        <f t="shared" si="54"/>
        <v>1</v>
      </c>
      <c r="E52" s="16">
        <f t="shared" si="54"/>
        <v>7</v>
      </c>
      <c r="F52" s="1"/>
      <c r="G52" s="29">
        <f t="shared" si="55"/>
        <v>8425.925674</v>
      </c>
      <c r="H52" s="30">
        <f t="shared" si="56"/>
        <v>0.6694168696</v>
      </c>
      <c r="I52" s="35">
        <f t="shared" si="57"/>
        <v>-0.000000002646058372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5">
        <f t="shared" ref="C53:E53" si="58">C8</f>
        <v>0.3333333333</v>
      </c>
      <c r="D53" s="15">
        <f t="shared" si="58"/>
        <v>0.1428571429</v>
      </c>
      <c r="E53" s="15">
        <f t="shared" si="58"/>
        <v>1</v>
      </c>
      <c r="F53" s="1"/>
      <c r="G53" s="29">
        <f t="shared" si="55"/>
        <v>1106.975717</v>
      </c>
      <c r="H53" s="30">
        <f t="shared" si="56"/>
        <v>0.08794620883</v>
      </c>
      <c r="I53" s="35">
        <f t="shared" si="57"/>
        <v>0.000000001652290152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29">
        <f>G46</f>
        <v>1015.643487</v>
      </c>
      <c r="D54" s="29">
        <f>G47</f>
        <v>2802.083396</v>
      </c>
      <c r="E54" s="29">
        <f>G48</f>
        <v>368.1302595</v>
      </c>
      <c r="F54" s="1"/>
      <c r="G54" s="33">
        <f t="shared" ref="G54:H54" si="59">SUM(G51:G53)</f>
        <v>12586.96345</v>
      </c>
      <c r="H54" s="34">
        <f t="shared" si="59"/>
        <v>1</v>
      </c>
      <c r="I54" s="3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37"/>
      <c r="H55" s="1"/>
      <c r="I55" s="3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 t="s">
        <v>20</v>
      </c>
      <c r="C56" s="15">
        <f t="shared" ref="C56:E56" si="60">C6</f>
        <v>1</v>
      </c>
      <c r="D56" s="16">
        <f t="shared" si="60"/>
        <v>0.3333333333</v>
      </c>
      <c r="E56" s="16">
        <f t="shared" si="60"/>
        <v>3</v>
      </c>
      <c r="F56" s="1"/>
      <c r="G56" s="29">
        <f t="shared" ref="G56:G58" si="62">SUMPRODUCT($C$59:$E$59,C56:E56)</f>
        <v>9183.631105</v>
      </c>
      <c r="H56" s="30">
        <f t="shared" ref="H56:H58" si="63">G56/$G$59</f>
        <v>0.2426369217</v>
      </c>
      <c r="I56" s="35">
        <f t="shared" ref="I56:I58" si="64">H56-H51</f>
        <v>0.0000000001867405397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5">
        <f t="shared" ref="C57:E57" si="61">C7</f>
        <v>3</v>
      </c>
      <c r="D57" s="15">
        <f t="shared" si="61"/>
        <v>1</v>
      </c>
      <c r="E57" s="16">
        <f t="shared" si="61"/>
        <v>7</v>
      </c>
      <c r="F57" s="1"/>
      <c r="G57" s="29">
        <f t="shared" si="62"/>
        <v>25336.94188</v>
      </c>
      <c r="H57" s="30">
        <f t="shared" si="63"/>
        <v>0.6694168694</v>
      </c>
      <c r="I57" s="35">
        <f t="shared" si="64"/>
        <v>-0.0000000001773954317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5">
        <f t="shared" ref="C58:E58" si="65">C8</f>
        <v>0.3333333333</v>
      </c>
      <c r="D58" s="15">
        <f t="shared" si="65"/>
        <v>0.1428571429</v>
      </c>
      <c r="E58" s="15">
        <f t="shared" si="65"/>
        <v>1</v>
      </c>
      <c r="F58" s="1"/>
      <c r="G58" s="29">
        <f t="shared" si="62"/>
        <v>3328.700072</v>
      </c>
      <c r="H58" s="30">
        <f t="shared" si="63"/>
        <v>0.08794620882</v>
      </c>
      <c r="I58" s="35">
        <f t="shared" si="64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29">
        <f>G51</f>
        <v>3054.062064</v>
      </c>
      <c r="D59" s="29">
        <f>G52</f>
        <v>8425.925674</v>
      </c>
      <c r="E59" s="29">
        <f>G53</f>
        <v>1106.975717</v>
      </c>
      <c r="F59" s="1"/>
      <c r="G59" s="33">
        <f t="shared" ref="G59:H59" si="66">SUM(G56:G58)</f>
        <v>37849.27306</v>
      </c>
      <c r="H59" s="34">
        <f t="shared" si="66"/>
        <v>1</v>
      </c>
      <c r="I59" s="3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37"/>
      <c r="H60" s="1"/>
      <c r="I60" s="3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 t="s">
        <v>21</v>
      </c>
      <c r="C61" s="15">
        <f t="shared" ref="C61:E61" si="67">C6</f>
        <v>1</v>
      </c>
      <c r="D61" s="16">
        <f t="shared" si="67"/>
        <v>0.3333333333</v>
      </c>
      <c r="E61" s="16">
        <f t="shared" si="67"/>
        <v>3</v>
      </c>
      <c r="F61" s="1"/>
      <c r="G61" s="29">
        <f t="shared" ref="G61:G63" si="69">SUMPRODUCT($C$64:$E$64,C61:E61)</f>
        <v>27615.37862</v>
      </c>
      <c r="H61" s="38">
        <f t="shared" ref="H61:H63" si="70">G61/$G$64</f>
        <v>0.2426369217</v>
      </c>
      <c r="I61" s="35">
        <f t="shared" ref="I61:I63" si="71">H61-H56</f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5">
        <f t="shared" ref="C62:E62" si="68">C7</f>
        <v>3</v>
      </c>
      <c r="D62" s="15">
        <f t="shared" si="68"/>
        <v>1</v>
      </c>
      <c r="E62" s="16">
        <f t="shared" si="68"/>
        <v>7</v>
      </c>
      <c r="F62" s="1"/>
      <c r="G62" s="29">
        <f t="shared" si="69"/>
        <v>76188.73571</v>
      </c>
      <c r="H62" s="38">
        <f t="shared" si="70"/>
        <v>0.6694168694</v>
      </c>
      <c r="I62" s="35">
        <f t="shared" si="7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5">
        <f t="shared" ref="C63:E63" si="72">C8</f>
        <v>0.3333333333</v>
      </c>
      <c r="D63" s="15">
        <f t="shared" si="72"/>
        <v>0.1428571429</v>
      </c>
      <c r="E63" s="15">
        <f t="shared" si="72"/>
        <v>1</v>
      </c>
      <c r="F63" s="1"/>
      <c r="G63" s="29">
        <f t="shared" si="69"/>
        <v>10009.47357</v>
      </c>
      <c r="H63" s="38">
        <f t="shared" si="70"/>
        <v>0.08794620882</v>
      </c>
      <c r="I63" s="35">
        <f t="shared" si="7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29">
        <f>G56</f>
        <v>9183.631105</v>
      </c>
      <c r="D64" s="29">
        <f>G57</f>
        <v>25336.94188</v>
      </c>
      <c r="E64" s="29">
        <f>G58</f>
        <v>3328.700072</v>
      </c>
      <c r="F64" s="1"/>
      <c r="G64" s="33">
        <f t="shared" ref="G64:H64" si="73">SUM(G61:G63)</f>
        <v>113813.5879</v>
      </c>
      <c r="H64" s="34">
        <f t="shared" si="73"/>
        <v>1</v>
      </c>
      <c r="I64" s="3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G4:G5"/>
    <mergeCell ref="I4:I5"/>
    <mergeCell ref="T6:T8"/>
    <mergeCell ref="T11:T13"/>
    <mergeCell ref="H4:H5"/>
  </mergeCells>
  <conditionalFormatting sqref="H12">
    <cfRule type="cellIs" dxfId="0" priority="1" operator="lessThan">
      <formula>0.1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6" width="10.71"/>
    <col customWidth="1" min="7" max="7" width="4.71"/>
    <col customWidth="1" min="8" max="10" width="12.71"/>
    <col customWidth="1" min="11" max="11" width="2.71"/>
    <col customWidth="1" min="12" max="13" width="10.71"/>
    <col customWidth="1" min="14" max="14" width="2.71"/>
    <col customWidth="1" min="15" max="18" width="10.71"/>
    <col customWidth="1" min="19" max="19" width="2.71"/>
    <col customWidth="1" min="20" max="22" width="10.71"/>
    <col customWidth="1" min="23" max="25" width="9.14"/>
    <col customWidth="1" min="26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3" t="s">
        <v>1</v>
      </c>
      <c r="I4" s="39" t="s">
        <v>22</v>
      </c>
      <c r="J4" s="4"/>
      <c r="K4" s="1"/>
      <c r="L4" s="1"/>
      <c r="M4" s="1"/>
      <c r="N4" s="1"/>
      <c r="O4" s="5" t="s">
        <v>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6" t="s">
        <v>23</v>
      </c>
      <c r="D5" s="6" t="s">
        <v>24</v>
      </c>
      <c r="E5" s="6" t="s">
        <v>25</v>
      </c>
      <c r="F5" s="6" t="s">
        <v>28</v>
      </c>
      <c r="G5" s="1"/>
      <c r="H5" s="7"/>
      <c r="I5" s="7"/>
      <c r="K5" s="1"/>
      <c r="L5" s="1"/>
      <c r="M5" s="1"/>
      <c r="N5" s="1"/>
      <c r="O5" s="1"/>
      <c r="P5" s="1"/>
      <c r="Q5" s="1"/>
      <c r="R5" s="1"/>
      <c r="S5" s="1"/>
      <c r="T5" s="8" t="s">
        <v>6</v>
      </c>
      <c r="U5" s="8" t="s">
        <v>7</v>
      </c>
      <c r="V5" s="1"/>
      <c r="W5" s="1"/>
      <c r="X5" s="1"/>
      <c r="Y5" s="1"/>
      <c r="Z5" s="1"/>
    </row>
    <row r="6" ht="12.75" customHeight="1">
      <c r="A6" s="1"/>
      <c r="B6" s="6" t="s">
        <v>23</v>
      </c>
      <c r="C6" s="9">
        <v>1.0</v>
      </c>
      <c r="D6" s="40">
        <f>1/5</f>
        <v>0.2</v>
      </c>
      <c r="E6" s="40">
        <f>1/9</f>
        <v>0.1111111111</v>
      </c>
      <c r="F6" s="41">
        <f>1/8</f>
        <v>0.125</v>
      </c>
      <c r="G6" s="1"/>
      <c r="H6" s="12">
        <f t="shared" ref="H6:H9" si="2">L6</f>
        <v>0.04451071843</v>
      </c>
      <c r="I6" s="15">
        <f>crit_principal!$G$8*H6</f>
        <v>0.02870851977</v>
      </c>
      <c r="J6" s="13"/>
      <c r="K6" s="1"/>
      <c r="L6" s="14">
        <f t="shared" ref="L6:L9" si="3">I71</f>
        <v>0.04451071843</v>
      </c>
      <c r="M6" s="15">
        <f t="shared" ref="M6:M9" si="4">L6/$L$10</f>
        <v>1</v>
      </c>
      <c r="N6" s="1"/>
      <c r="O6" s="15">
        <f t="shared" ref="O6:R6" si="1">C6</f>
        <v>1</v>
      </c>
      <c r="P6" s="16">
        <f t="shared" si="1"/>
        <v>0.2</v>
      </c>
      <c r="Q6" s="16">
        <f t="shared" si="1"/>
        <v>0.1111111111</v>
      </c>
      <c r="R6" s="17">
        <f t="shared" si="1"/>
        <v>0.125</v>
      </c>
      <c r="S6" s="1"/>
      <c r="T6" s="15">
        <f t="shared" ref="T6:T9" si="6">SUMPRODUCT($O$11:$R$11,O6:R6)</f>
        <v>4.254169072</v>
      </c>
      <c r="U6" s="15">
        <f t="shared" ref="U6:U9" si="7">M6</f>
        <v>1</v>
      </c>
      <c r="V6" s="18">
        <f>SUMPRODUCT(T6:T9,U6:U9)</f>
        <v>691.2078529</v>
      </c>
      <c r="W6" s="1"/>
      <c r="X6" s="1"/>
      <c r="Y6" s="1"/>
      <c r="Z6" s="1"/>
    </row>
    <row r="7" ht="12.75" customHeight="1">
      <c r="A7" s="1"/>
      <c r="B7" s="6" t="s">
        <v>24</v>
      </c>
      <c r="C7" s="15">
        <f>1/D6</f>
        <v>5</v>
      </c>
      <c r="D7" s="9">
        <v>1.0</v>
      </c>
      <c r="E7" s="10">
        <v>3.0</v>
      </c>
      <c r="F7" s="40">
        <v>1.0</v>
      </c>
      <c r="G7" s="1"/>
      <c r="H7" s="12">
        <f t="shared" si="2"/>
        <v>0.3790011639</v>
      </c>
      <c r="I7" s="15">
        <f>crit_principal!$G$8*H7</f>
        <v>0.2444481417</v>
      </c>
      <c r="J7" s="13"/>
      <c r="K7" s="1"/>
      <c r="L7" s="14">
        <f t="shared" si="3"/>
        <v>0.3790011639</v>
      </c>
      <c r="M7" s="15">
        <f t="shared" si="4"/>
        <v>8.514829174</v>
      </c>
      <c r="N7" s="1"/>
      <c r="O7" s="15">
        <f t="shared" ref="O7:R7" si="5">C7</f>
        <v>5</v>
      </c>
      <c r="P7" s="15">
        <f t="shared" si="5"/>
        <v>1</v>
      </c>
      <c r="Q7" s="16">
        <f t="shared" si="5"/>
        <v>3</v>
      </c>
      <c r="R7" s="16">
        <f t="shared" si="5"/>
        <v>1</v>
      </c>
      <c r="S7" s="1"/>
      <c r="T7" s="15">
        <f t="shared" si="6"/>
        <v>36.22328491</v>
      </c>
      <c r="U7" s="15">
        <f t="shared" si="7"/>
        <v>8.514829174</v>
      </c>
      <c r="V7" s="19"/>
      <c r="W7" s="1"/>
      <c r="X7" s="1"/>
      <c r="Y7" s="1"/>
      <c r="Z7" s="1"/>
    </row>
    <row r="8" ht="12.75" customHeight="1">
      <c r="A8" s="1"/>
      <c r="B8" s="6" t="s">
        <v>25</v>
      </c>
      <c r="C8" s="15">
        <f>1/E6</f>
        <v>9</v>
      </c>
      <c r="D8" s="15">
        <f>1/E7</f>
        <v>0.3333333333</v>
      </c>
      <c r="E8" s="9">
        <v>1.0</v>
      </c>
      <c r="F8" s="11">
        <f>1/2</f>
        <v>0.5</v>
      </c>
      <c r="G8" s="1"/>
      <c r="H8" s="12">
        <f t="shared" si="2"/>
        <v>0.2171407807</v>
      </c>
      <c r="I8" s="15">
        <f>crit_principal!$G$8*H8</f>
        <v>0.1400514442</v>
      </c>
      <c r="J8" s="13"/>
      <c r="K8" s="1"/>
      <c r="L8" s="14">
        <f t="shared" si="3"/>
        <v>0.2171407807</v>
      </c>
      <c r="M8" s="15">
        <f t="shared" si="4"/>
        <v>4.878393079</v>
      </c>
      <c r="N8" s="1"/>
      <c r="O8" s="15">
        <f t="shared" ref="O8:R8" si="8">C8</f>
        <v>9</v>
      </c>
      <c r="P8" s="15">
        <f t="shared" si="8"/>
        <v>0.3333333333</v>
      </c>
      <c r="Q8" s="15">
        <f t="shared" si="8"/>
        <v>1</v>
      </c>
      <c r="R8" s="17">
        <f t="shared" si="8"/>
        <v>0.5</v>
      </c>
      <c r="S8" s="1"/>
      <c r="T8" s="15">
        <f t="shared" si="6"/>
        <v>20.75330772</v>
      </c>
      <c r="U8" s="15">
        <f t="shared" si="7"/>
        <v>4.878393079</v>
      </c>
      <c r="V8" s="19"/>
      <c r="W8" s="1"/>
      <c r="X8" s="1"/>
      <c r="Y8" s="1"/>
      <c r="Z8" s="1"/>
    </row>
    <row r="9" ht="12.75" customHeight="1">
      <c r="A9" s="1"/>
      <c r="B9" s="6" t="s">
        <v>28</v>
      </c>
      <c r="C9" s="15">
        <f>1/F6</f>
        <v>8</v>
      </c>
      <c r="D9" s="15">
        <f>1/F7</f>
        <v>1</v>
      </c>
      <c r="E9" s="15">
        <f>1/F8</f>
        <v>2</v>
      </c>
      <c r="F9" s="9">
        <v>1.0</v>
      </c>
      <c r="G9" s="1"/>
      <c r="H9" s="12">
        <f t="shared" si="2"/>
        <v>0.359347337</v>
      </c>
      <c r="I9" s="15">
        <f>crit_principal!$G$8*H9</f>
        <v>0.231771818</v>
      </c>
      <c r="J9" s="13"/>
      <c r="K9" s="1"/>
      <c r="L9" s="14">
        <f t="shared" si="3"/>
        <v>0.359347337</v>
      </c>
      <c r="M9" s="15">
        <f t="shared" si="4"/>
        <v>8.073276497</v>
      </c>
      <c r="N9" s="1"/>
      <c r="O9" s="15">
        <f t="shared" ref="O9:R9" si="9">C9</f>
        <v>8</v>
      </c>
      <c r="P9" s="15">
        <f t="shared" si="9"/>
        <v>1</v>
      </c>
      <c r="Q9" s="15">
        <f t="shared" si="9"/>
        <v>2</v>
      </c>
      <c r="R9" s="15">
        <f t="shared" si="9"/>
        <v>1</v>
      </c>
      <c r="S9" s="1"/>
      <c r="T9" s="15">
        <f t="shared" si="6"/>
        <v>34.34489183</v>
      </c>
      <c r="U9" s="15">
        <f t="shared" si="7"/>
        <v>8.073276497</v>
      </c>
      <c r="V9" s="7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20">
        <f>SUM(H6:H9)</f>
        <v>1</v>
      </c>
      <c r="I10" s="1">
        <f>SUM(I5:I9)</f>
        <v>0.6449799236</v>
      </c>
      <c r="J10" s="1"/>
      <c r="K10" s="1"/>
      <c r="L10" s="21">
        <f>SMALL(L6:L9,1)</f>
        <v>0.04451071843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5" t="s">
        <v>8</v>
      </c>
      <c r="K11" s="1"/>
      <c r="L11" s="1"/>
      <c r="M11" s="1"/>
      <c r="N11" s="1"/>
      <c r="O11" s="15">
        <f>M6</f>
        <v>1</v>
      </c>
      <c r="P11" s="15">
        <f>M7</f>
        <v>8.514829174</v>
      </c>
      <c r="Q11" s="15">
        <f>M8</f>
        <v>4.878393079</v>
      </c>
      <c r="R11" s="15">
        <f>M9</f>
        <v>8.073276497</v>
      </c>
      <c r="S11" s="1"/>
      <c r="T11" s="8" t="s">
        <v>7</v>
      </c>
      <c r="U11" s="8" t="s">
        <v>7</v>
      </c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5" t="s">
        <v>9</v>
      </c>
      <c r="I12" s="22">
        <f>(U17-4)/3</f>
        <v>0.08471368276</v>
      </c>
      <c r="J12" s="15">
        <v>0.9</v>
      </c>
      <c r="K12" s="1"/>
      <c r="L12" s="1"/>
      <c r="M12" s="1"/>
      <c r="N12" s="1"/>
      <c r="O12" s="1"/>
      <c r="P12" s="1"/>
      <c r="Q12" s="1"/>
      <c r="R12" s="1"/>
      <c r="S12" s="1"/>
      <c r="T12" s="15">
        <f t="shared" ref="T12:T15" si="10">M6</f>
        <v>1</v>
      </c>
      <c r="U12" s="15">
        <f t="shared" ref="U12:U15" si="11">M6</f>
        <v>1</v>
      </c>
      <c r="V12" s="18">
        <f>SUMPRODUCT(T12:T15,U12:U15)</f>
        <v>162.4788283</v>
      </c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23" t="s">
        <v>10</v>
      </c>
      <c r="I13" s="24">
        <f>I12/J12</f>
        <v>0.09412631418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5">
        <f t="shared" si="10"/>
        <v>8.514829174</v>
      </c>
      <c r="U13" s="15">
        <f t="shared" si="11"/>
        <v>8.514829174</v>
      </c>
      <c r="V13" s="19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5">
        <f t="shared" si="10"/>
        <v>4.878393079</v>
      </c>
      <c r="U14" s="15">
        <f t="shared" si="11"/>
        <v>4.878393079</v>
      </c>
      <c r="V14" s="19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5">
        <f t="shared" si="10"/>
        <v>8.073276497</v>
      </c>
      <c r="U15" s="15">
        <f t="shared" si="11"/>
        <v>8.073276497</v>
      </c>
      <c r="V15" s="7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5" t="s">
        <v>11</v>
      </c>
      <c r="U17" s="26">
        <f>V6/V12</f>
        <v>4.254141048</v>
      </c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5"/>
      <c r="I22" s="2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 t="s">
        <v>12</v>
      </c>
      <c r="C23" s="15">
        <f t="shared" ref="C23:F23" si="12">C6</f>
        <v>1</v>
      </c>
      <c r="D23" s="16">
        <f t="shared" si="12"/>
        <v>0.2</v>
      </c>
      <c r="E23" s="16">
        <f t="shared" si="12"/>
        <v>0.1111111111</v>
      </c>
      <c r="F23" s="17">
        <f t="shared" si="12"/>
        <v>0.125</v>
      </c>
      <c r="G23" s="1"/>
      <c r="H23" s="29">
        <f t="shared" ref="H23:H26" si="14">SUMPRODUCT($C$27:$F$27,C6:F6)</f>
        <v>1.436111111</v>
      </c>
      <c r="I23" s="30">
        <f t="shared" ref="I23:I26" si="15">H23/$H$27</f>
        <v>0.04190646024</v>
      </c>
      <c r="J23" s="1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5">
        <f t="shared" ref="C24:F24" si="13">C7</f>
        <v>5</v>
      </c>
      <c r="D24" s="15">
        <f t="shared" si="13"/>
        <v>1</v>
      </c>
      <c r="E24" s="16">
        <f t="shared" si="13"/>
        <v>3</v>
      </c>
      <c r="F24" s="16">
        <f t="shared" si="13"/>
        <v>1</v>
      </c>
      <c r="G24" s="1"/>
      <c r="H24" s="29">
        <f t="shared" si="14"/>
        <v>10</v>
      </c>
      <c r="I24" s="30">
        <f t="shared" si="15"/>
        <v>0.291805139</v>
      </c>
      <c r="J24" s="1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5">
        <f t="shared" ref="C25:F25" si="16">C8</f>
        <v>9</v>
      </c>
      <c r="D25" s="15">
        <f t="shared" si="16"/>
        <v>0.3333333333</v>
      </c>
      <c r="E25" s="15">
        <f t="shared" si="16"/>
        <v>1</v>
      </c>
      <c r="F25" s="17">
        <f t="shared" si="16"/>
        <v>0.5</v>
      </c>
      <c r="G25" s="1"/>
      <c r="H25" s="29">
        <f t="shared" si="14"/>
        <v>10.83333333</v>
      </c>
      <c r="I25" s="30">
        <f t="shared" si="15"/>
        <v>0.3161222339</v>
      </c>
      <c r="J25" s="1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5">
        <f t="shared" ref="C26:F26" si="17">C9</f>
        <v>8</v>
      </c>
      <c r="D26" s="15">
        <f t="shared" si="17"/>
        <v>1</v>
      </c>
      <c r="E26" s="15">
        <f t="shared" si="17"/>
        <v>2</v>
      </c>
      <c r="F26" s="15">
        <f t="shared" si="17"/>
        <v>1</v>
      </c>
      <c r="G26" s="1"/>
      <c r="H26" s="29">
        <f t="shared" si="14"/>
        <v>12</v>
      </c>
      <c r="I26" s="30">
        <f t="shared" si="15"/>
        <v>0.3501661668</v>
      </c>
      <c r="J26" s="1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1" t="s">
        <v>29</v>
      </c>
      <c r="C27" s="32">
        <v>1.0</v>
      </c>
      <c r="D27" s="32">
        <v>1.0</v>
      </c>
      <c r="E27" s="32">
        <v>1.0</v>
      </c>
      <c r="F27" s="32">
        <v>1.0</v>
      </c>
      <c r="G27" s="1"/>
      <c r="H27" s="33">
        <f t="shared" ref="H27:I27" si="18">SUM(H23:H26)</f>
        <v>34.26944444</v>
      </c>
      <c r="I27" s="34">
        <f t="shared" si="18"/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 t="s">
        <v>14</v>
      </c>
      <c r="C29" s="15">
        <f t="shared" ref="C29:F29" si="19">C6</f>
        <v>1</v>
      </c>
      <c r="D29" s="16">
        <f t="shared" si="19"/>
        <v>0.2</v>
      </c>
      <c r="E29" s="16">
        <f t="shared" si="19"/>
        <v>0.1111111111</v>
      </c>
      <c r="F29" s="17">
        <f t="shared" si="19"/>
        <v>0.125</v>
      </c>
      <c r="G29" s="1"/>
      <c r="H29" s="29">
        <f t="shared" ref="H29:H32" si="21">SUMPRODUCT($C$33:$F$33,C6:F6)</f>
        <v>6.139814815</v>
      </c>
      <c r="I29" s="30">
        <f t="shared" ref="I29:I32" si="22">H29/$H$33</f>
        <v>0.03934074149</v>
      </c>
      <c r="J29" s="35">
        <f t="shared" ref="J29:J32" si="23">I29-I23</f>
        <v>-0.002565718754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5">
        <f t="shared" ref="C30:F30" si="20">C7</f>
        <v>5</v>
      </c>
      <c r="D30" s="15">
        <f t="shared" si="20"/>
        <v>1</v>
      </c>
      <c r="E30" s="16">
        <f t="shared" si="20"/>
        <v>3</v>
      </c>
      <c r="F30" s="16">
        <f t="shared" si="20"/>
        <v>1</v>
      </c>
      <c r="G30" s="1"/>
      <c r="H30" s="29">
        <f t="shared" si="21"/>
        <v>61.68055556</v>
      </c>
      <c r="I30" s="30">
        <f t="shared" si="22"/>
        <v>0.3952169347</v>
      </c>
      <c r="J30" s="35">
        <f t="shared" si="23"/>
        <v>0.1034117957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5">
        <f t="shared" ref="C31:F31" si="24">C8</f>
        <v>9</v>
      </c>
      <c r="D31" s="15">
        <f t="shared" si="24"/>
        <v>0.3333333333</v>
      </c>
      <c r="E31" s="15">
        <f t="shared" si="24"/>
        <v>1</v>
      </c>
      <c r="F31" s="17">
        <f t="shared" si="24"/>
        <v>0.5</v>
      </c>
      <c r="G31" s="1"/>
      <c r="H31" s="29">
        <f t="shared" si="21"/>
        <v>33.09166667</v>
      </c>
      <c r="I31" s="30">
        <f t="shared" si="22"/>
        <v>0.212034197</v>
      </c>
      <c r="J31" s="35">
        <f t="shared" si="23"/>
        <v>-0.104088037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5">
        <f t="shared" ref="C32:F32" si="25">C9</f>
        <v>8</v>
      </c>
      <c r="D32" s="15">
        <f t="shared" si="25"/>
        <v>1</v>
      </c>
      <c r="E32" s="15">
        <f t="shared" si="25"/>
        <v>2</v>
      </c>
      <c r="F32" s="15">
        <f t="shared" si="25"/>
        <v>1</v>
      </c>
      <c r="G32" s="1"/>
      <c r="H32" s="29">
        <f t="shared" si="21"/>
        <v>55.15555556</v>
      </c>
      <c r="I32" s="30">
        <f t="shared" si="22"/>
        <v>0.3534081268</v>
      </c>
      <c r="J32" s="35">
        <f t="shared" si="23"/>
        <v>0.003241960005</v>
      </c>
      <c r="K32" s="1"/>
      <c r="L32" s="1"/>
      <c r="M32" s="3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29">
        <f>H23</f>
        <v>1.436111111</v>
      </c>
      <c r="D33" s="29">
        <f>H24</f>
        <v>10</v>
      </c>
      <c r="E33" s="29">
        <f>H25</f>
        <v>10.83333333</v>
      </c>
      <c r="F33" s="29">
        <f>H26</f>
        <v>12</v>
      </c>
      <c r="G33" s="1"/>
      <c r="H33" s="33">
        <f t="shared" ref="H33:I33" si="26">SUM(H29:H32)</f>
        <v>156.0675926</v>
      </c>
      <c r="I33" s="34">
        <f t="shared" si="26"/>
        <v>1</v>
      </c>
      <c r="J33" s="3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3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 t="s">
        <v>15</v>
      </c>
      <c r="C35" s="15">
        <f t="shared" ref="C35:F35" si="27">C6</f>
        <v>1</v>
      </c>
      <c r="D35" s="16">
        <f t="shared" si="27"/>
        <v>0.2</v>
      </c>
      <c r="E35" s="16">
        <f t="shared" si="27"/>
        <v>0.1111111111</v>
      </c>
      <c r="F35" s="17">
        <f t="shared" si="27"/>
        <v>0.125</v>
      </c>
      <c r="G35" s="1"/>
      <c r="H35" s="29">
        <f t="shared" ref="H35:H38" si="29">SUMPRODUCT($C$39:$F$39,C6:F6)</f>
        <v>29.04722222</v>
      </c>
      <c r="I35" s="30">
        <f t="shared" ref="I35:I38" si="30">H35/$H$39</f>
        <v>0.04507055609</v>
      </c>
      <c r="J35" s="35">
        <f t="shared" ref="J35:J38" si="31">I35-I29</f>
        <v>0.005729814599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5">
        <f t="shared" ref="C36:F36" si="28">C7</f>
        <v>5</v>
      </c>
      <c r="D36" s="15">
        <f t="shared" si="28"/>
        <v>1</v>
      </c>
      <c r="E36" s="16">
        <f t="shared" si="28"/>
        <v>3</v>
      </c>
      <c r="F36" s="16">
        <f t="shared" si="28"/>
        <v>1</v>
      </c>
      <c r="G36" s="1"/>
      <c r="H36" s="29">
        <f t="shared" si="29"/>
        <v>246.8101852</v>
      </c>
      <c r="I36" s="30">
        <f t="shared" si="30"/>
        <v>0.3829582123</v>
      </c>
      <c r="J36" s="35">
        <f t="shared" si="31"/>
        <v>-0.01225872244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5">
        <f t="shared" ref="C37:F37" si="32">C8</f>
        <v>9</v>
      </c>
      <c r="D37" s="15">
        <f t="shared" si="32"/>
        <v>0.3333333333</v>
      </c>
      <c r="E37" s="15">
        <f t="shared" si="32"/>
        <v>1</v>
      </c>
      <c r="F37" s="17">
        <f t="shared" si="32"/>
        <v>0.5</v>
      </c>
      <c r="G37" s="1"/>
      <c r="H37" s="29">
        <f t="shared" si="29"/>
        <v>136.487963</v>
      </c>
      <c r="I37" s="30">
        <f t="shared" si="30"/>
        <v>0.2117788869</v>
      </c>
      <c r="J37" s="35">
        <f t="shared" si="31"/>
        <v>-0.0002553100526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5">
        <f t="shared" ref="C38:F38" si="33">C9</f>
        <v>8</v>
      </c>
      <c r="D38" s="15">
        <f t="shared" si="33"/>
        <v>1</v>
      </c>
      <c r="E38" s="15">
        <f t="shared" si="33"/>
        <v>2</v>
      </c>
      <c r="F38" s="15">
        <f t="shared" si="33"/>
        <v>1</v>
      </c>
      <c r="G38" s="1"/>
      <c r="H38" s="29">
        <f t="shared" si="29"/>
        <v>232.137963</v>
      </c>
      <c r="I38" s="30">
        <f t="shared" si="30"/>
        <v>0.3601923447</v>
      </c>
      <c r="J38" s="35">
        <f t="shared" si="31"/>
        <v>0.006784217894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29">
        <f>H29</f>
        <v>6.139814815</v>
      </c>
      <c r="D39" s="29">
        <f>H30</f>
        <v>61.68055556</v>
      </c>
      <c r="E39" s="29">
        <f>H31</f>
        <v>33.09166667</v>
      </c>
      <c r="F39" s="29">
        <f>H32</f>
        <v>55.15555556</v>
      </c>
      <c r="G39" s="1"/>
      <c r="H39" s="33">
        <f t="shared" ref="H39:I39" si="34">SUM(H35:H38)</f>
        <v>644.4833333</v>
      </c>
      <c r="I39" s="34">
        <f t="shared" si="34"/>
        <v>1</v>
      </c>
      <c r="J39" s="37"/>
      <c r="K39" s="1"/>
      <c r="L39" s="1"/>
      <c r="M39" s="1"/>
      <c r="N39" s="1"/>
      <c r="O39" s="20"/>
      <c r="P39" s="20"/>
      <c r="Q39" s="20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37"/>
      <c r="K40" s="1"/>
      <c r="L40" s="1"/>
      <c r="M40" s="1"/>
      <c r="N40" s="1"/>
      <c r="O40" s="20"/>
      <c r="P40" s="20"/>
      <c r="Q40" s="20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 t="s">
        <v>16</v>
      </c>
      <c r="C41" s="15">
        <f t="shared" ref="C41:F41" si="35">C6</f>
        <v>1</v>
      </c>
      <c r="D41" s="16">
        <f t="shared" si="35"/>
        <v>0.2</v>
      </c>
      <c r="E41" s="16">
        <f t="shared" si="35"/>
        <v>0.1111111111</v>
      </c>
      <c r="F41" s="17">
        <f t="shared" si="35"/>
        <v>0.125</v>
      </c>
      <c r="G41" s="1"/>
      <c r="H41" s="29">
        <f t="shared" ref="H41:H44" si="37">SUMPRODUCT($C$45:$F$45,C6:F6)</f>
        <v>122.5918338</v>
      </c>
      <c r="I41" s="30">
        <f t="shared" ref="I41:I44" si="38">H41/$H$45</f>
        <v>0.04479396002</v>
      </c>
      <c r="J41" s="35">
        <f t="shared" ref="J41:J44" si="39">I41-I35</f>
        <v>-0.000276596069</v>
      </c>
      <c r="K41" s="1"/>
      <c r="L41" s="1"/>
      <c r="M41" s="1"/>
      <c r="N41" s="1"/>
      <c r="O41" s="20"/>
      <c r="P41" s="20"/>
      <c r="Q41" s="20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5">
        <f t="shared" ref="C42:F42" si="36">C7</f>
        <v>5</v>
      </c>
      <c r="D42" s="15">
        <f t="shared" si="36"/>
        <v>1</v>
      </c>
      <c r="E42" s="16">
        <f t="shared" si="36"/>
        <v>3</v>
      </c>
      <c r="F42" s="16">
        <f t="shared" si="36"/>
        <v>1</v>
      </c>
      <c r="G42" s="1"/>
      <c r="H42" s="29">
        <f t="shared" si="37"/>
        <v>1033.648148</v>
      </c>
      <c r="I42" s="30">
        <f t="shared" si="38"/>
        <v>0.3776857917</v>
      </c>
      <c r="J42" s="35">
        <f t="shared" si="39"/>
        <v>-0.005272420606</v>
      </c>
      <c r="K42" s="1"/>
      <c r="L42" s="1"/>
      <c r="M42" s="1"/>
      <c r="N42" s="1"/>
      <c r="O42" s="20"/>
      <c r="P42" s="20"/>
      <c r="Q42" s="20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5">
        <f t="shared" ref="C43:F43" si="40">C8</f>
        <v>9</v>
      </c>
      <c r="D43" s="15">
        <f t="shared" si="40"/>
        <v>0.3333333333</v>
      </c>
      <c r="E43" s="15">
        <f t="shared" si="40"/>
        <v>1</v>
      </c>
      <c r="F43" s="17">
        <f t="shared" si="40"/>
        <v>0.5</v>
      </c>
      <c r="G43" s="1"/>
      <c r="H43" s="29">
        <f t="shared" si="37"/>
        <v>596.2520062</v>
      </c>
      <c r="I43" s="30">
        <f t="shared" si="38"/>
        <v>0.2178651521</v>
      </c>
      <c r="J43" s="35">
        <f t="shared" si="39"/>
        <v>0.006086265176</v>
      </c>
      <c r="K43" s="1"/>
      <c r="L43" s="1"/>
      <c r="M43" s="1"/>
      <c r="N43" s="1"/>
      <c r="O43" s="20"/>
      <c r="P43" s="20"/>
      <c r="Q43" s="20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5">
        <f t="shared" ref="C44:F44" si="41">C9</f>
        <v>8</v>
      </c>
      <c r="D44" s="15">
        <f t="shared" si="41"/>
        <v>1</v>
      </c>
      <c r="E44" s="15">
        <f t="shared" si="41"/>
        <v>2</v>
      </c>
      <c r="F44" s="15">
        <f t="shared" si="41"/>
        <v>1</v>
      </c>
      <c r="G44" s="1"/>
      <c r="H44" s="29">
        <f t="shared" si="37"/>
        <v>984.3018519</v>
      </c>
      <c r="I44" s="30">
        <f t="shared" si="38"/>
        <v>0.3596550962</v>
      </c>
      <c r="J44" s="35">
        <f t="shared" si="39"/>
        <v>-0.0005372485003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29">
        <f>H35</f>
        <v>29.04722222</v>
      </c>
      <c r="D45" s="29">
        <f>H36</f>
        <v>246.8101852</v>
      </c>
      <c r="E45" s="29">
        <f>H37</f>
        <v>136.487963</v>
      </c>
      <c r="F45" s="29">
        <f>H38</f>
        <v>232.137963</v>
      </c>
      <c r="G45" s="1"/>
      <c r="H45" s="33">
        <f t="shared" ref="H45:I45" si="42">SUM(H41:H44)</f>
        <v>2736.79384</v>
      </c>
      <c r="I45" s="34">
        <f t="shared" si="42"/>
        <v>1</v>
      </c>
      <c r="J45" s="37"/>
      <c r="K45" s="1"/>
      <c r="L45" s="1"/>
      <c r="M45" s="1"/>
      <c r="N45" s="1"/>
      <c r="O45" s="20"/>
      <c r="P45" s="20"/>
      <c r="Q45" s="20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37"/>
      <c r="K46" s="1"/>
      <c r="L46" s="1"/>
      <c r="M46" s="1"/>
      <c r="N46" s="1"/>
      <c r="O46" s="20"/>
      <c r="P46" s="20"/>
      <c r="Q46" s="20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 t="s">
        <v>17</v>
      </c>
      <c r="C47" s="15">
        <f t="shared" ref="C47:F47" si="43">C6</f>
        <v>1</v>
      </c>
      <c r="D47" s="16">
        <f t="shared" si="43"/>
        <v>0.2</v>
      </c>
      <c r="E47" s="16">
        <f t="shared" si="43"/>
        <v>0.1111111111</v>
      </c>
      <c r="F47" s="17">
        <f t="shared" si="43"/>
        <v>0.125</v>
      </c>
      <c r="G47" s="1"/>
      <c r="H47" s="29">
        <f t="shared" ref="H47:H50" si="45">SUMPRODUCT($C$51:$F$51,C6:F6)</f>
        <v>518.6094179</v>
      </c>
      <c r="I47" s="30">
        <f t="shared" ref="I47:I50" si="46">H47/$H$51</f>
        <v>0.04445575884</v>
      </c>
      <c r="J47" s="35">
        <f t="shared" ref="J47:J50" si="47">I47-I41</f>
        <v>-0.0003382011768</v>
      </c>
      <c r="K47" s="1"/>
      <c r="L47" s="1"/>
      <c r="M47" s="1"/>
      <c r="N47" s="1"/>
      <c r="O47" s="20"/>
      <c r="P47" s="20"/>
      <c r="Q47" s="20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5">
        <f t="shared" ref="C48:F48" si="44">C7</f>
        <v>5</v>
      </c>
      <c r="D48" s="15">
        <f t="shared" si="44"/>
        <v>1</v>
      </c>
      <c r="E48" s="16">
        <f t="shared" si="44"/>
        <v>3</v>
      </c>
      <c r="F48" s="16">
        <f t="shared" si="44"/>
        <v>1</v>
      </c>
      <c r="G48" s="1"/>
      <c r="H48" s="29">
        <f t="shared" si="45"/>
        <v>4419.665188</v>
      </c>
      <c r="I48" s="30">
        <f t="shared" si="46"/>
        <v>0.3788584684</v>
      </c>
      <c r="J48" s="35">
        <f t="shared" si="47"/>
        <v>0.001172676706</v>
      </c>
      <c r="K48" s="1"/>
      <c r="L48" s="1"/>
      <c r="M48" s="1"/>
      <c r="N48" s="1"/>
      <c r="O48" s="20"/>
      <c r="P48" s="20"/>
      <c r="Q48" s="20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5">
        <f t="shared" ref="C49:F49" si="48">C8</f>
        <v>9</v>
      </c>
      <c r="D49" s="15">
        <f t="shared" si="48"/>
        <v>0.3333333333</v>
      </c>
      <c r="E49" s="15">
        <f t="shared" si="48"/>
        <v>1</v>
      </c>
      <c r="F49" s="17">
        <f t="shared" si="48"/>
        <v>0.5</v>
      </c>
      <c r="G49" s="1"/>
      <c r="H49" s="29">
        <f t="shared" si="45"/>
        <v>2536.278819</v>
      </c>
      <c r="I49" s="30">
        <f t="shared" si="46"/>
        <v>0.2174125569</v>
      </c>
      <c r="J49" s="35">
        <f t="shared" si="47"/>
        <v>-0.0004525952191</v>
      </c>
      <c r="K49" s="1"/>
      <c r="L49" s="1"/>
      <c r="M49" s="1"/>
      <c r="N49" s="1"/>
      <c r="O49" s="20"/>
      <c r="P49" s="20"/>
      <c r="Q49" s="20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5">
        <f t="shared" ref="C50:F50" si="49">C9</f>
        <v>8</v>
      </c>
      <c r="D50" s="15">
        <f t="shared" si="49"/>
        <v>1</v>
      </c>
      <c r="E50" s="15">
        <f t="shared" si="49"/>
        <v>2</v>
      </c>
      <c r="F50" s="15">
        <f t="shared" si="49"/>
        <v>1</v>
      </c>
      <c r="G50" s="1"/>
      <c r="H50" s="29">
        <f t="shared" si="45"/>
        <v>4191.188683</v>
      </c>
      <c r="I50" s="30">
        <f t="shared" si="46"/>
        <v>0.3592732159</v>
      </c>
      <c r="J50" s="35">
        <f t="shared" si="47"/>
        <v>-0.0003818803097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29">
        <f>H41</f>
        <v>122.5918338</v>
      </c>
      <c r="D51" s="29">
        <f>H42</f>
        <v>1033.648148</v>
      </c>
      <c r="E51" s="29">
        <f>H43</f>
        <v>596.2520062</v>
      </c>
      <c r="F51" s="29">
        <f>H44</f>
        <v>984.3018519</v>
      </c>
      <c r="G51" s="1"/>
      <c r="H51" s="33">
        <f t="shared" ref="H51:I51" si="50">SUM(H47:H50)</f>
        <v>11665.74211</v>
      </c>
      <c r="I51" s="34">
        <f t="shared" si="50"/>
        <v>1</v>
      </c>
      <c r="J51" s="3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3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 t="s">
        <v>18</v>
      </c>
      <c r="C53" s="15">
        <f t="shared" ref="C53:F53" si="51">C6</f>
        <v>1</v>
      </c>
      <c r="D53" s="16">
        <f t="shared" si="51"/>
        <v>0.2</v>
      </c>
      <c r="E53" s="16">
        <f t="shared" si="51"/>
        <v>0.1111111111</v>
      </c>
      <c r="F53" s="17">
        <f t="shared" si="51"/>
        <v>0.125</v>
      </c>
      <c r="G53" s="1"/>
      <c r="H53" s="29">
        <f t="shared" ref="H53:H56" si="53">SUMPRODUCT($C$57:$F$57,C6:F6)</f>
        <v>2208.249799</v>
      </c>
      <c r="I53" s="30">
        <f t="shared" ref="I53:I56" si="54">H53/$H$57</f>
        <v>0.04449797098</v>
      </c>
      <c r="J53" s="35">
        <f t="shared" ref="J53:J56" si="55">I53-I47</f>
        <v>0.0000422121346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5">
        <f t="shared" ref="C54:F54" si="52">C7</f>
        <v>5</v>
      </c>
      <c r="D54" s="15">
        <f t="shared" si="52"/>
        <v>1</v>
      </c>
      <c r="E54" s="16">
        <f t="shared" si="52"/>
        <v>3</v>
      </c>
      <c r="F54" s="16">
        <f t="shared" si="52"/>
        <v>1</v>
      </c>
      <c r="G54" s="1"/>
      <c r="H54" s="29">
        <f t="shared" si="53"/>
        <v>18812.73742</v>
      </c>
      <c r="I54" s="30">
        <f t="shared" si="54"/>
        <v>0.3790914616</v>
      </c>
      <c r="J54" s="35">
        <f t="shared" si="55"/>
        <v>0.000232993176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5">
        <f t="shared" ref="C55:F55" si="56">C8</f>
        <v>9</v>
      </c>
      <c r="D55" s="15">
        <f t="shared" si="56"/>
        <v>0.3333333333</v>
      </c>
      <c r="E55" s="15">
        <f t="shared" si="56"/>
        <v>1</v>
      </c>
      <c r="F55" s="17">
        <f t="shared" si="56"/>
        <v>0.5</v>
      </c>
      <c r="G55" s="1"/>
      <c r="H55" s="29">
        <f t="shared" si="53"/>
        <v>10772.57965</v>
      </c>
      <c r="I55" s="30">
        <f t="shared" si="54"/>
        <v>0.2170759562</v>
      </c>
      <c r="J55" s="35">
        <f t="shared" si="55"/>
        <v>-0.000336600615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5">
        <f t="shared" ref="C56:F56" si="57">C9</f>
        <v>8</v>
      </c>
      <c r="D56" s="15">
        <f t="shared" si="57"/>
        <v>1</v>
      </c>
      <c r="E56" s="15">
        <f t="shared" si="57"/>
        <v>2</v>
      </c>
      <c r="F56" s="15">
        <f t="shared" si="57"/>
        <v>1</v>
      </c>
      <c r="G56" s="1"/>
      <c r="H56" s="29">
        <f t="shared" si="53"/>
        <v>17832.28685</v>
      </c>
      <c r="I56" s="30">
        <f t="shared" si="54"/>
        <v>0.3593346112</v>
      </c>
      <c r="J56" s="35">
        <f t="shared" si="55"/>
        <v>0.00006139530446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29">
        <f>H47</f>
        <v>518.6094179</v>
      </c>
      <c r="D57" s="29">
        <f>H48</f>
        <v>4419.665188</v>
      </c>
      <c r="E57" s="29">
        <f>H49</f>
        <v>2536.278819</v>
      </c>
      <c r="F57" s="29">
        <f>H50</f>
        <v>4191.188683</v>
      </c>
      <c r="G57" s="1"/>
      <c r="H57" s="33">
        <f t="shared" ref="H57:I57" si="58">SUM(H53:H56)</f>
        <v>49625.85372</v>
      </c>
      <c r="I57" s="34">
        <f t="shared" si="58"/>
        <v>1</v>
      </c>
      <c r="J57" s="3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37"/>
      <c r="I58" s="1"/>
      <c r="J58" s="3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 t="s">
        <v>19</v>
      </c>
      <c r="C59" s="15">
        <f t="shared" ref="C59:F59" si="59">C6</f>
        <v>1</v>
      </c>
      <c r="D59" s="16">
        <f t="shared" si="59"/>
        <v>0.2</v>
      </c>
      <c r="E59" s="16">
        <f t="shared" si="59"/>
        <v>0.1111111111</v>
      </c>
      <c r="F59" s="17">
        <f t="shared" si="59"/>
        <v>0.125</v>
      </c>
      <c r="G59" s="1"/>
      <c r="H59" s="29">
        <f t="shared" ref="H59:H62" si="61">SUMPRODUCT($C$63:$F$63,C6:F6)</f>
        <v>9396.786433</v>
      </c>
      <c r="I59" s="30">
        <f t="shared" ref="I59:I62" si="62">H59/$H$63</f>
        <v>0.04451536291</v>
      </c>
      <c r="J59" s="35">
        <f t="shared" ref="J59:J62" si="63">I59-I53</f>
        <v>0.00001739193363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5">
        <f t="shared" ref="C60:F60" si="60">C7</f>
        <v>5</v>
      </c>
      <c r="D60" s="15">
        <f t="shared" si="60"/>
        <v>1</v>
      </c>
      <c r="E60" s="16">
        <f t="shared" si="60"/>
        <v>3</v>
      </c>
      <c r="F60" s="16">
        <f t="shared" si="60"/>
        <v>1</v>
      </c>
      <c r="G60" s="1"/>
      <c r="H60" s="29">
        <f t="shared" si="61"/>
        <v>80004.01222</v>
      </c>
      <c r="I60" s="30">
        <f t="shared" si="62"/>
        <v>0.3790027222</v>
      </c>
      <c r="J60" s="35">
        <f t="shared" si="63"/>
        <v>-0.0000887393802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5">
        <f t="shared" ref="C61:F61" si="64">C8</f>
        <v>9</v>
      </c>
      <c r="D61" s="15">
        <f t="shared" si="64"/>
        <v>0.3333333333</v>
      </c>
      <c r="E61" s="15">
        <f t="shared" si="64"/>
        <v>1</v>
      </c>
      <c r="F61" s="17">
        <f t="shared" si="64"/>
        <v>0.5</v>
      </c>
      <c r="G61" s="1"/>
      <c r="H61" s="29">
        <f t="shared" si="61"/>
        <v>45833.88374</v>
      </c>
      <c r="I61" s="30">
        <f t="shared" si="62"/>
        <v>0.2171286942</v>
      </c>
      <c r="J61" s="35">
        <f t="shared" si="63"/>
        <v>0.00005273796809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5">
        <f t="shared" ref="C62:F62" si="65">C9</f>
        <v>8</v>
      </c>
      <c r="D62" s="15">
        <f t="shared" si="65"/>
        <v>1</v>
      </c>
      <c r="E62" s="15">
        <f t="shared" si="65"/>
        <v>2</v>
      </c>
      <c r="F62" s="15">
        <f t="shared" si="65"/>
        <v>1</v>
      </c>
      <c r="G62" s="1"/>
      <c r="H62" s="29">
        <f t="shared" si="61"/>
        <v>75856.18196</v>
      </c>
      <c r="I62" s="30">
        <f t="shared" si="62"/>
        <v>0.3593532207</v>
      </c>
      <c r="J62" s="35">
        <f t="shared" si="63"/>
        <v>0.00001860947848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29">
        <f>H53</f>
        <v>2208.249799</v>
      </c>
      <c r="D63" s="29">
        <f>H54</f>
        <v>18812.73742</v>
      </c>
      <c r="E63" s="29">
        <f>H55</f>
        <v>10772.57965</v>
      </c>
      <c r="F63" s="29">
        <f>H56</f>
        <v>17832.28685</v>
      </c>
      <c r="G63" s="1"/>
      <c r="H63" s="33">
        <f t="shared" ref="H63:I63" si="66">SUM(H59:H62)</f>
        <v>211090.8643</v>
      </c>
      <c r="I63" s="34">
        <f t="shared" si="66"/>
        <v>1</v>
      </c>
      <c r="J63" s="3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37"/>
      <c r="I64" s="1"/>
      <c r="J64" s="3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 t="s">
        <v>20</v>
      </c>
      <c r="C65" s="15">
        <f t="shared" ref="C65:F65" si="67">C6</f>
        <v>1</v>
      </c>
      <c r="D65" s="16">
        <f t="shared" si="67"/>
        <v>0.2</v>
      </c>
      <c r="E65" s="16">
        <f t="shared" si="67"/>
        <v>0.1111111111</v>
      </c>
      <c r="F65" s="17">
        <f t="shared" si="67"/>
        <v>0.125</v>
      </c>
      <c r="G65" s="1"/>
      <c r="H65" s="29">
        <f t="shared" ref="H65:H68" si="69">SUMPRODUCT($C$69:$F$69,C6:F6)</f>
        <v>39972.26537</v>
      </c>
      <c r="I65" s="30">
        <f t="shared" ref="I65:I68" si="70">H65/$H$69</f>
        <v>0.04451148656</v>
      </c>
      <c r="J65" s="35">
        <f t="shared" ref="J65:J68" si="71">I65-I59</f>
        <v>-0.00000387635223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5">
        <f t="shared" ref="C66:F66" si="68">C7</f>
        <v>5</v>
      </c>
      <c r="D66" s="15">
        <f t="shared" si="68"/>
        <v>1</v>
      </c>
      <c r="E66" s="16">
        <f t="shared" si="68"/>
        <v>3</v>
      </c>
      <c r="F66" s="16">
        <f t="shared" si="68"/>
        <v>1</v>
      </c>
      <c r="G66" s="1"/>
      <c r="H66" s="29">
        <f t="shared" si="69"/>
        <v>340345.7776</v>
      </c>
      <c r="I66" s="30">
        <f t="shared" si="70"/>
        <v>0.3789951948</v>
      </c>
      <c r="J66" s="35">
        <f t="shared" si="71"/>
        <v>-0.000007527340951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5">
        <f t="shared" ref="C67:F67" si="72">C8</f>
        <v>9</v>
      </c>
      <c r="D67" s="15">
        <f t="shared" si="72"/>
        <v>0.3333333333</v>
      </c>
      <c r="E67" s="15">
        <f t="shared" si="72"/>
        <v>1</v>
      </c>
      <c r="F67" s="17">
        <f t="shared" si="72"/>
        <v>0.5</v>
      </c>
      <c r="G67" s="1"/>
      <c r="H67" s="29">
        <f t="shared" si="69"/>
        <v>195001.0567</v>
      </c>
      <c r="I67" s="30">
        <f t="shared" si="70"/>
        <v>0.2171452339</v>
      </c>
      <c r="J67" s="35">
        <f t="shared" si="71"/>
        <v>0.0000165396878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5">
        <f t="shared" ref="C68:F68" si="73">C9</f>
        <v>8</v>
      </c>
      <c r="D68" s="15">
        <f t="shared" si="73"/>
        <v>1</v>
      </c>
      <c r="E68" s="15">
        <f t="shared" si="73"/>
        <v>2</v>
      </c>
      <c r="F68" s="15">
        <f t="shared" si="73"/>
        <v>1</v>
      </c>
      <c r="G68" s="1"/>
      <c r="H68" s="29">
        <f t="shared" si="69"/>
        <v>322702.2531</v>
      </c>
      <c r="I68" s="30">
        <f t="shared" si="70"/>
        <v>0.3593480847</v>
      </c>
      <c r="J68" s="35">
        <f t="shared" si="71"/>
        <v>-0.000005135994623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29">
        <f>H59</f>
        <v>9396.786433</v>
      </c>
      <c r="D69" s="29">
        <f>H60</f>
        <v>80004.01222</v>
      </c>
      <c r="E69" s="29">
        <f>H61</f>
        <v>45833.88374</v>
      </c>
      <c r="F69" s="29">
        <f>H62</f>
        <v>75856.18196</v>
      </c>
      <c r="G69" s="1"/>
      <c r="H69" s="33">
        <f t="shared" ref="H69:I69" si="74">SUM(H65:H68)</f>
        <v>898021.3527</v>
      </c>
      <c r="I69" s="34">
        <f t="shared" si="74"/>
        <v>1</v>
      </c>
      <c r="J69" s="3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37"/>
      <c r="I70" s="1"/>
      <c r="J70" s="3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 t="s">
        <v>21</v>
      </c>
      <c r="C71" s="15">
        <f t="shared" ref="C71:F71" si="75">C6</f>
        <v>1</v>
      </c>
      <c r="D71" s="16">
        <f t="shared" si="75"/>
        <v>0.2</v>
      </c>
      <c r="E71" s="16">
        <f t="shared" si="75"/>
        <v>0.1111111111</v>
      </c>
      <c r="F71" s="17">
        <f t="shared" si="75"/>
        <v>0.125</v>
      </c>
      <c r="G71" s="1"/>
      <c r="H71" s="29">
        <f t="shared" ref="H71:H74" si="77">SUMPRODUCT($C$75:$F$75,C6:F6)</f>
        <v>170045.9866</v>
      </c>
      <c r="I71" s="38">
        <f t="shared" ref="I71:I74" si="78">H71/$H$75</f>
        <v>0.04451071843</v>
      </c>
      <c r="J71" s="35">
        <f t="shared" ref="J71:J74" si="79">I71-I65</f>
        <v>-0.0000007681255512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5">
        <f t="shared" ref="C72:F72" si="76">C7</f>
        <v>5</v>
      </c>
      <c r="D72" s="15">
        <f t="shared" si="76"/>
        <v>1</v>
      </c>
      <c r="E72" s="16">
        <f t="shared" si="76"/>
        <v>3</v>
      </c>
      <c r="F72" s="16">
        <f t="shared" si="76"/>
        <v>1</v>
      </c>
      <c r="G72" s="1"/>
      <c r="H72" s="29">
        <f t="shared" si="77"/>
        <v>1447912.528</v>
      </c>
      <c r="I72" s="38">
        <f t="shared" si="78"/>
        <v>0.3790011639</v>
      </c>
      <c r="J72" s="35">
        <f t="shared" si="79"/>
        <v>0.000005969009839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5">
        <f t="shared" ref="C73:F73" si="80">C8</f>
        <v>9</v>
      </c>
      <c r="D73" s="15">
        <f t="shared" si="80"/>
        <v>0.3333333333</v>
      </c>
      <c r="E73" s="15">
        <f t="shared" si="80"/>
        <v>1</v>
      </c>
      <c r="F73" s="17">
        <f t="shared" si="80"/>
        <v>0.5</v>
      </c>
      <c r="G73" s="1"/>
      <c r="H73" s="29">
        <f t="shared" si="77"/>
        <v>829551.1641</v>
      </c>
      <c r="I73" s="38">
        <f t="shared" si="78"/>
        <v>0.2171407807</v>
      </c>
      <c r="J73" s="35">
        <f t="shared" si="79"/>
        <v>-0.000004453172611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5">
        <f t="shared" ref="C74:F74" si="81">C9</f>
        <v>8</v>
      </c>
      <c r="D74" s="15">
        <f t="shared" si="81"/>
        <v>1</v>
      </c>
      <c r="E74" s="15">
        <f t="shared" si="81"/>
        <v>2</v>
      </c>
      <c r="F74" s="15">
        <f t="shared" si="81"/>
        <v>1</v>
      </c>
      <c r="G74" s="1"/>
      <c r="H74" s="29">
        <f t="shared" si="77"/>
        <v>1372828.267</v>
      </c>
      <c r="I74" s="38">
        <f t="shared" si="78"/>
        <v>0.359347337</v>
      </c>
      <c r="J74" s="35">
        <f t="shared" si="79"/>
        <v>-0.000000747711677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29">
        <f>H65</f>
        <v>39972.26537</v>
      </c>
      <c r="D75" s="29">
        <f>H66</f>
        <v>340345.7776</v>
      </c>
      <c r="E75" s="29">
        <f>H67</f>
        <v>195001.0567</v>
      </c>
      <c r="F75" s="29">
        <f>H68</f>
        <v>322702.2531</v>
      </c>
      <c r="G75" s="1"/>
      <c r="H75" s="33">
        <f t="shared" ref="H75:I75" si="82">SUM(H71:H74)</f>
        <v>3820337.945</v>
      </c>
      <c r="I75" s="34">
        <f t="shared" si="82"/>
        <v>1</v>
      </c>
      <c r="J75" s="3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H4:H5"/>
    <mergeCell ref="J4:J5"/>
    <mergeCell ref="V6:V9"/>
    <mergeCell ref="V12:V15"/>
    <mergeCell ref="I4:I5"/>
  </mergeCells>
  <conditionalFormatting sqref="I13">
    <cfRule type="cellIs" dxfId="0" priority="1" operator="lessThan">
      <formula>0.1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7" width="10.71"/>
    <col customWidth="1" min="8" max="8" width="4.71"/>
    <col customWidth="1" min="9" max="11" width="12.71"/>
    <col customWidth="1" min="12" max="12" width="2.71"/>
    <col customWidth="1" min="13" max="14" width="10.71"/>
    <col customWidth="1" min="15" max="15" width="2.71"/>
    <col customWidth="1" min="16" max="20" width="10.71"/>
    <col customWidth="1" min="21" max="21" width="2.71"/>
    <col customWidth="1" min="22" max="24" width="10.71"/>
    <col customWidth="1" min="25" max="27" width="9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75" customHeight="1">
      <c r="A3" s="1"/>
      <c r="B3" s="2" t="s">
        <v>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1"/>
      <c r="B4" s="1"/>
      <c r="C4" s="1"/>
      <c r="D4" s="1"/>
      <c r="E4" s="1"/>
      <c r="F4" s="1"/>
      <c r="G4" s="1"/>
      <c r="H4" s="1"/>
      <c r="I4" s="3" t="s">
        <v>1</v>
      </c>
      <c r="J4" s="39" t="s">
        <v>22</v>
      </c>
      <c r="K4" s="4"/>
      <c r="L4" s="1"/>
      <c r="M4" s="1"/>
      <c r="N4" s="1"/>
      <c r="O4" s="1"/>
      <c r="P4" s="5" t="s">
        <v>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75" customHeight="1">
      <c r="A5" s="1"/>
      <c r="B5" s="1"/>
      <c r="C5" s="15">
        <v>1.0</v>
      </c>
      <c r="D5" s="15">
        <v>2.0</v>
      </c>
      <c r="E5" s="15">
        <v>3.0</v>
      </c>
      <c r="F5" s="15">
        <v>4.0</v>
      </c>
      <c r="G5" s="15">
        <v>5.0</v>
      </c>
      <c r="H5" s="1"/>
      <c r="I5" s="7"/>
      <c r="J5" s="7"/>
      <c r="L5" s="1"/>
      <c r="M5" s="1"/>
      <c r="N5" s="1"/>
      <c r="O5" s="1"/>
      <c r="P5" s="1"/>
      <c r="Q5" s="1"/>
      <c r="R5" s="1"/>
      <c r="S5" s="1"/>
      <c r="T5" s="1"/>
      <c r="U5" s="1"/>
      <c r="V5" s="8" t="s">
        <v>6</v>
      </c>
      <c r="W5" s="8" t="s">
        <v>7</v>
      </c>
      <c r="X5" s="1"/>
      <c r="Y5" s="1"/>
      <c r="Z5" s="1"/>
      <c r="AA5" s="1"/>
    </row>
    <row r="6" ht="12.75" customHeight="1">
      <c r="A6" s="1"/>
      <c r="B6" s="15">
        <v>1.0</v>
      </c>
      <c r="C6" s="9">
        <v>1.0</v>
      </c>
      <c r="D6" s="40">
        <f>1/3</f>
        <v>0.3333333333</v>
      </c>
      <c r="E6" s="40">
        <f>1/8</f>
        <v>0.125</v>
      </c>
      <c r="F6" s="40">
        <f>1/9</f>
        <v>0.1111111111</v>
      </c>
      <c r="G6" s="10">
        <v>1.0</v>
      </c>
      <c r="H6" s="1"/>
      <c r="I6" s="12">
        <f t="shared" ref="I6:I10" si="2">M6</f>
        <v>0.0393492631</v>
      </c>
      <c r="J6" s="15">
        <f>I6*crit_principal!$G$6</f>
        <v>0.01167001609</v>
      </c>
      <c r="K6" s="13"/>
      <c r="L6" s="1"/>
      <c r="M6" s="14">
        <f t="shared" ref="M6:M10" si="3">J81</f>
        <v>0.0393492631</v>
      </c>
      <c r="N6" s="15">
        <f t="shared" ref="N6:N10" si="4">M6/$M$11</f>
        <v>1.10599221</v>
      </c>
      <c r="O6" s="1"/>
      <c r="P6" s="15">
        <f t="shared" ref="P6:T6" si="1">C6</f>
        <v>1</v>
      </c>
      <c r="Q6" s="16">
        <f t="shared" si="1"/>
        <v>0.3333333333</v>
      </c>
      <c r="R6" s="16">
        <f t="shared" si="1"/>
        <v>0.125</v>
      </c>
      <c r="S6" s="16">
        <f t="shared" si="1"/>
        <v>0.1111111111</v>
      </c>
      <c r="T6" s="16">
        <f t="shared" si="1"/>
        <v>1</v>
      </c>
      <c r="U6" s="1"/>
      <c r="V6" s="15">
        <f t="shared" ref="V6:V10" si="6">SUMPRODUCT($P$12:$T$12,P6:T6)</f>
        <v>5.868386411</v>
      </c>
      <c r="W6" s="15">
        <f t="shared" ref="W6:W10" si="7">N6</f>
        <v>1.10599221</v>
      </c>
      <c r="X6" s="18">
        <f>SUMPRODUCT(V6:V10,W6:W10)</f>
        <v>1492.580165</v>
      </c>
      <c r="Y6" s="1"/>
      <c r="Z6" s="1"/>
      <c r="AA6" s="1"/>
    </row>
    <row r="7" ht="12.75" customHeight="1">
      <c r="A7" s="1"/>
      <c r="B7" s="15">
        <v>2.0</v>
      </c>
      <c r="C7" s="15">
        <f>1/D6</f>
        <v>3</v>
      </c>
      <c r="D7" s="9">
        <v>1.0</v>
      </c>
      <c r="E7" s="40">
        <f>1/5</f>
        <v>0.2</v>
      </c>
      <c r="F7" s="40">
        <f>1/4</f>
        <v>0.25</v>
      </c>
      <c r="G7" s="10">
        <v>6.0</v>
      </c>
      <c r="H7" s="1"/>
      <c r="I7" s="12">
        <f t="shared" si="2"/>
        <v>0.1200540239</v>
      </c>
      <c r="J7" s="15">
        <f>I7*crit_principal!$G$6</f>
        <v>0.03560504774</v>
      </c>
      <c r="K7" s="13"/>
      <c r="L7" s="1"/>
      <c r="M7" s="14">
        <f t="shared" si="3"/>
        <v>0.1200540239</v>
      </c>
      <c r="N7" s="15">
        <f t="shared" si="4"/>
        <v>3.374365993</v>
      </c>
      <c r="O7" s="1"/>
      <c r="P7" s="15">
        <f t="shared" ref="P7:T7" si="5">C7</f>
        <v>3</v>
      </c>
      <c r="Q7" s="15">
        <f t="shared" si="5"/>
        <v>1</v>
      </c>
      <c r="R7" s="16">
        <f t="shared" si="5"/>
        <v>0.2</v>
      </c>
      <c r="S7" s="16">
        <f t="shared" si="5"/>
        <v>0.25</v>
      </c>
      <c r="T7" s="16">
        <f t="shared" si="5"/>
        <v>6</v>
      </c>
      <c r="U7" s="1"/>
      <c r="V7" s="15">
        <f t="shared" si="6"/>
        <v>17.90432069</v>
      </c>
      <c r="W7" s="15">
        <f t="shared" si="7"/>
        <v>3.374365993</v>
      </c>
      <c r="X7" s="19"/>
      <c r="Y7" s="1"/>
      <c r="Z7" s="1"/>
      <c r="AA7" s="1"/>
    </row>
    <row r="8" ht="12.75" customHeight="1">
      <c r="A8" s="1"/>
      <c r="B8" s="15">
        <v>3.0</v>
      </c>
      <c r="C8" s="15">
        <f>1/E6</f>
        <v>8</v>
      </c>
      <c r="D8" s="15">
        <f>1/E7</f>
        <v>5</v>
      </c>
      <c r="E8" s="9">
        <v>1.0</v>
      </c>
      <c r="F8" s="40">
        <f>1/3</f>
        <v>0.3333333333</v>
      </c>
      <c r="G8" s="10">
        <v>8.0</v>
      </c>
      <c r="H8" s="1"/>
      <c r="I8" s="12">
        <f t="shared" si="2"/>
        <v>0.3164315578</v>
      </c>
      <c r="J8" s="15">
        <f>I8*crit_principal!$G$6</f>
        <v>0.09384575674</v>
      </c>
      <c r="K8" s="13"/>
      <c r="L8" s="1"/>
      <c r="M8" s="14">
        <f t="shared" si="3"/>
        <v>0.3164315578</v>
      </c>
      <c r="N8" s="15">
        <f t="shared" si="4"/>
        <v>8.893961676</v>
      </c>
      <c r="O8" s="1"/>
      <c r="P8" s="15">
        <f t="shared" ref="P8:T8" si="8">C8</f>
        <v>8</v>
      </c>
      <c r="Q8" s="15">
        <f t="shared" si="8"/>
        <v>5</v>
      </c>
      <c r="R8" s="15">
        <f t="shared" si="8"/>
        <v>1</v>
      </c>
      <c r="S8" s="16">
        <f t="shared" si="8"/>
        <v>0.3333333333</v>
      </c>
      <c r="T8" s="16">
        <f t="shared" si="8"/>
        <v>8</v>
      </c>
      <c r="U8" s="1"/>
      <c r="V8" s="15">
        <f t="shared" si="6"/>
        <v>47.1913103</v>
      </c>
      <c r="W8" s="15">
        <f t="shared" si="7"/>
        <v>8.893961676</v>
      </c>
      <c r="X8" s="19"/>
      <c r="Y8" s="1"/>
      <c r="Z8" s="1"/>
      <c r="AA8" s="1"/>
    </row>
    <row r="9" ht="12.75" customHeight="1">
      <c r="A9" s="1"/>
      <c r="B9" s="15">
        <v>4.0</v>
      </c>
      <c r="C9" s="15">
        <f>1/F6</f>
        <v>9</v>
      </c>
      <c r="D9" s="15">
        <f>1/F7</f>
        <v>4</v>
      </c>
      <c r="E9" s="15">
        <f>1/F8</f>
        <v>3</v>
      </c>
      <c r="F9" s="9">
        <v>1.0</v>
      </c>
      <c r="G9" s="10">
        <v>9.0</v>
      </c>
      <c r="H9" s="1"/>
      <c r="I9" s="12">
        <f t="shared" si="2"/>
        <v>0.488586909</v>
      </c>
      <c r="J9" s="15">
        <f>I9*crit_principal!$G$6</f>
        <v>0.1449027667</v>
      </c>
      <c r="K9" s="13"/>
      <c r="L9" s="1"/>
      <c r="M9" s="14">
        <f t="shared" si="3"/>
        <v>0.488586909</v>
      </c>
      <c r="N9" s="15">
        <f t="shared" si="4"/>
        <v>13.73274295</v>
      </c>
      <c r="O9" s="1"/>
      <c r="P9" s="15">
        <f t="shared" ref="P9:T9" si="9">C9</f>
        <v>9</v>
      </c>
      <c r="Q9" s="15">
        <f t="shared" si="9"/>
        <v>4</v>
      </c>
      <c r="R9" s="15">
        <f t="shared" si="9"/>
        <v>3</v>
      </c>
      <c r="S9" s="15">
        <f t="shared" si="9"/>
        <v>1</v>
      </c>
      <c r="T9" s="16">
        <f t="shared" si="9"/>
        <v>9</v>
      </c>
      <c r="U9" s="1"/>
      <c r="V9" s="15">
        <f t="shared" si="6"/>
        <v>72.86602183</v>
      </c>
      <c r="W9" s="15">
        <f t="shared" si="7"/>
        <v>13.73274295</v>
      </c>
      <c r="X9" s="19"/>
      <c r="Y9" s="1"/>
      <c r="Z9" s="1"/>
      <c r="AA9" s="1"/>
    </row>
    <row r="10" ht="12.75" customHeight="1">
      <c r="A10" s="1"/>
      <c r="B10" s="15">
        <v>5.0</v>
      </c>
      <c r="C10" s="15">
        <f>1/G6</f>
        <v>1</v>
      </c>
      <c r="D10" s="15">
        <f>1/G7</f>
        <v>0.1666666667</v>
      </c>
      <c r="E10" s="15">
        <f>1/G8</f>
        <v>0.125</v>
      </c>
      <c r="F10" s="15">
        <f>1/G9</f>
        <v>0.1111111111</v>
      </c>
      <c r="G10" s="9">
        <v>1.0</v>
      </c>
      <c r="H10" s="1"/>
      <c r="I10" s="12">
        <f t="shared" si="2"/>
        <v>0.03557824616</v>
      </c>
      <c r="J10" s="15">
        <f>I10*crit_principal!$G$6</f>
        <v>0.01055162594</v>
      </c>
      <c r="K10" s="13"/>
      <c r="L10" s="1"/>
      <c r="M10" s="14">
        <f t="shared" si="3"/>
        <v>0.03557824616</v>
      </c>
      <c r="N10" s="15">
        <f t="shared" si="4"/>
        <v>1</v>
      </c>
      <c r="O10" s="1"/>
      <c r="P10" s="15">
        <f t="shared" ref="P10:T10" si="10">C10</f>
        <v>1</v>
      </c>
      <c r="Q10" s="15">
        <f t="shared" si="10"/>
        <v>0.1666666667</v>
      </c>
      <c r="R10" s="15">
        <f t="shared" si="10"/>
        <v>0.125</v>
      </c>
      <c r="S10" s="15">
        <f t="shared" si="10"/>
        <v>0.1111111111</v>
      </c>
      <c r="T10" s="15">
        <f t="shared" si="10"/>
        <v>1</v>
      </c>
      <c r="U10" s="1"/>
      <c r="V10" s="15">
        <f t="shared" si="6"/>
        <v>5.305992079</v>
      </c>
      <c r="W10" s="15">
        <f t="shared" si="7"/>
        <v>1</v>
      </c>
      <c r="X10" s="7"/>
      <c r="Y10" s="1"/>
      <c r="Z10" s="1"/>
      <c r="AA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20">
        <f>SUM(I6:I10)</f>
        <v>1</v>
      </c>
      <c r="J11" s="1">
        <f>SUM(J5:J10)</f>
        <v>0.2965752132</v>
      </c>
      <c r="K11" s="1"/>
      <c r="L11" s="1"/>
      <c r="M11" s="21">
        <f>SMALL(M6:M10,1)</f>
        <v>0.03557824616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5" t="s">
        <v>8</v>
      </c>
      <c r="L12" s="1"/>
      <c r="M12" s="1"/>
      <c r="N12" s="1"/>
      <c r="O12" s="1"/>
      <c r="P12" s="15">
        <f>N6</f>
        <v>1.10599221</v>
      </c>
      <c r="Q12" s="15">
        <f>N7</f>
        <v>3.374365993</v>
      </c>
      <c r="R12" s="22">
        <f>N8</f>
        <v>8.893961676</v>
      </c>
      <c r="S12" s="15">
        <f>N9</f>
        <v>13.73274295</v>
      </c>
      <c r="T12" s="15">
        <f>N10</f>
        <v>1</v>
      </c>
      <c r="U12" s="1"/>
      <c r="V12" s="8" t="s">
        <v>7</v>
      </c>
      <c r="W12" s="8" t="s">
        <v>7</v>
      </c>
      <c r="X12" s="1"/>
      <c r="Y12" s="1"/>
      <c r="Z12" s="1"/>
      <c r="AA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5" t="s">
        <v>9</v>
      </c>
      <c r="J13" s="22">
        <f>(W19-5)/4</f>
        <v>0.07650046227</v>
      </c>
      <c r="K13" s="15">
        <v>1.12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5">
        <f t="shared" ref="V13:V17" si="11">N6</f>
        <v>1.10599221</v>
      </c>
      <c r="W13" s="15">
        <f t="shared" ref="W13:W17" si="12">N6</f>
        <v>1.10599221</v>
      </c>
      <c r="X13" s="18">
        <f>SUMPRODUCT(V13:V17,W13:W17)</f>
        <v>281.3003477</v>
      </c>
      <c r="Y13" s="1"/>
      <c r="Z13" s="1"/>
      <c r="AA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23" t="s">
        <v>10</v>
      </c>
      <c r="J14" s="24">
        <f>J13/K13</f>
        <v>0.06830398417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5">
        <f t="shared" si="11"/>
        <v>3.374365993</v>
      </c>
      <c r="W14" s="15">
        <f t="shared" si="12"/>
        <v>3.374365993</v>
      </c>
      <c r="X14" s="19"/>
      <c r="Y14" s="1"/>
      <c r="Z14" s="1"/>
      <c r="AA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5">
        <f t="shared" si="11"/>
        <v>8.893961676</v>
      </c>
      <c r="W15" s="15">
        <f t="shared" si="12"/>
        <v>8.893961676</v>
      </c>
      <c r="X15" s="19"/>
      <c r="Y15" s="1"/>
      <c r="Z15" s="1"/>
      <c r="AA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5">
        <f t="shared" si="11"/>
        <v>13.73274295</v>
      </c>
      <c r="W16" s="15">
        <f t="shared" si="12"/>
        <v>13.73274295</v>
      </c>
      <c r="X16" s="19"/>
      <c r="Y16" s="1"/>
      <c r="Z16" s="1"/>
      <c r="AA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5">
        <f t="shared" si="11"/>
        <v>1</v>
      </c>
      <c r="W17" s="15">
        <f t="shared" si="12"/>
        <v>1</v>
      </c>
      <c r="X17" s="7"/>
      <c r="Y17" s="1"/>
      <c r="Z17" s="1"/>
      <c r="AA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5" t="s">
        <v>11</v>
      </c>
      <c r="W19" s="26">
        <f>X6/X13</f>
        <v>5.306001849</v>
      </c>
      <c r="X19" s="1"/>
      <c r="Y19" s="1"/>
      <c r="Z19" s="1"/>
      <c r="AA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5"/>
      <c r="J24" s="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75" customHeight="1">
      <c r="A25" s="1"/>
      <c r="B25" s="1" t="s">
        <v>12</v>
      </c>
      <c r="C25" s="15">
        <f t="shared" ref="C25:G25" si="13">C6</f>
        <v>1</v>
      </c>
      <c r="D25" s="16">
        <f t="shared" si="13"/>
        <v>0.3333333333</v>
      </c>
      <c r="E25" s="16">
        <f t="shared" si="13"/>
        <v>0.125</v>
      </c>
      <c r="F25" s="16">
        <f t="shared" si="13"/>
        <v>0.1111111111</v>
      </c>
      <c r="G25" s="16">
        <f t="shared" si="13"/>
        <v>1</v>
      </c>
      <c r="H25" s="1"/>
      <c r="I25" s="29">
        <f t="shared" ref="I25:I29" si="15">SUMPRODUCT($C$30:$G$30,C6:G6)</f>
        <v>2.569444444</v>
      </c>
      <c r="J25" s="30">
        <f t="shared" ref="J25:J29" si="16">I25/$I$30</f>
        <v>0.04030149878</v>
      </c>
      <c r="K25" s="1"/>
      <c r="L25" s="2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75" customHeight="1">
      <c r="A26" s="1"/>
      <c r="B26" s="1"/>
      <c r="C26" s="15">
        <f t="shared" ref="C26:G26" si="14">C7</f>
        <v>3</v>
      </c>
      <c r="D26" s="15">
        <f t="shared" si="14"/>
        <v>1</v>
      </c>
      <c r="E26" s="16">
        <f t="shared" si="14"/>
        <v>0.2</v>
      </c>
      <c r="F26" s="16">
        <f t="shared" si="14"/>
        <v>0.25</v>
      </c>
      <c r="G26" s="16">
        <f t="shared" si="14"/>
        <v>6</v>
      </c>
      <c r="H26" s="1"/>
      <c r="I26" s="29">
        <f t="shared" si="15"/>
        <v>10.45</v>
      </c>
      <c r="J26" s="30">
        <f t="shared" si="16"/>
        <v>0.1639072848</v>
      </c>
      <c r="K26" s="1"/>
      <c r="L26" s="2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75" customHeight="1">
      <c r="A27" s="1"/>
      <c r="B27" s="1"/>
      <c r="C27" s="15">
        <f t="shared" ref="C27:G27" si="17">C8</f>
        <v>8</v>
      </c>
      <c r="D27" s="15">
        <f t="shared" si="17"/>
        <v>5</v>
      </c>
      <c r="E27" s="15">
        <f t="shared" si="17"/>
        <v>1</v>
      </c>
      <c r="F27" s="16">
        <f t="shared" si="17"/>
        <v>0.3333333333</v>
      </c>
      <c r="G27" s="16">
        <f t="shared" si="17"/>
        <v>8</v>
      </c>
      <c r="H27" s="1"/>
      <c r="I27" s="29">
        <f t="shared" si="15"/>
        <v>22.33333333</v>
      </c>
      <c r="J27" s="30">
        <f t="shared" si="16"/>
        <v>0.3502962705</v>
      </c>
      <c r="K27" s="1"/>
      <c r="L27" s="2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2.75" customHeight="1">
      <c r="A28" s="1"/>
      <c r="B28" s="1"/>
      <c r="C28" s="15">
        <f t="shared" ref="C28:G28" si="18">C9</f>
        <v>9</v>
      </c>
      <c r="D28" s="15">
        <f t="shared" si="18"/>
        <v>4</v>
      </c>
      <c r="E28" s="15">
        <f t="shared" si="18"/>
        <v>3</v>
      </c>
      <c r="F28" s="15">
        <f t="shared" si="18"/>
        <v>1</v>
      </c>
      <c r="G28" s="16">
        <f t="shared" si="18"/>
        <v>9</v>
      </c>
      <c r="H28" s="1"/>
      <c r="I28" s="29">
        <f t="shared" si="15"/>
        <v>26</v>
      </c>
      <c r="J28" s="30">
        <f t="shared" si="16"/>
        <v>0.4078075985</v>
      </c>
      <c r="K28" s="1"/>
      <c r="L28" s="2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75" customHeight="1">
      <c r="A29" s="1"/>
      <c r="B29" s="1"/>
      <c r="C29" s="15">
        <f t="shared" ref="C29:G29" si="19">C10</f>
        <v>1</v>
      </c>
      <c r="D29" s="15">
        <f t="shared" si="19"/>
        <v>0.1666666667</v>
      </c>
      <c r="E29" s="15">
        <f t="shared" si="19"/>
        <v>0.125</v>
      </c>
      <c r="F29" s="15">
        <f t="shared" si="19"/>
        <v>0.1111111111</v>
      </c>
      <c r="G29" s="15">
        <f t="shared" si="19"/>
        <v>1</v>
      </c>
      <c r="H29" s="1"/>
      <c r="I29" s="29">
        <f t="shared" si="15"/>
        <v>2.402777778</v>
      </c>
      <c r="J29" s="30">
        <f t="shared" si="16"/>
        <v>0.03768734751</v>
      </c>
      <c r="K29" s="1"/>
      <c r="L29" s="2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75" customHeight="1">
      <c r="A30" s="1"/>
      <c r="B30" s="31" t="s">
        <v>31</v>
      </c>
      <c r="C30" s="32">
        <v>1.0</v>
      </c>
      <c r="D30" s="32">
        <v>1.0</v>
      </c>
      <c r="E30" s="32">
        <v>1.0</v>
      </c>
      <c r="F30" s="32">
        <v>1.0</v>
      </c>
      <c r="G30" s="32">
        <v>1.0</v>
      </c>
      <c r="H30" s="1"/>
      <c r="I30" s="33">
        <f t="shared" ref="I30:J30" si="20">SUM(I25:I29)</f>
        <v>63.75555556</v>
      </c>
      <c r="J30" s="34">
        <f t="shared" si="20"/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2.75" customHeight="1">
      <c r="A32" s="1"/>
      <c r="B32" s="1" t="s">
        <v>14</v>
      </c>
      <c r="C32" s="15">
        <f t="shared" ref="C32:G32" si="21">C6</f>
        <v>1</v>
      </c>
      <c r="D32" s="16">
        <f t="shared" si="21"/>
        <v>0.3333333333</v>
      </c>
      <c r="E32" s="16">
        <f t="shared" si="21"/>
        <v>0.125</v>
      </c>
      <c r="F32" s="16">
        <f t="shared" si="21"/>
        <v>0.1111111111</v>
      </c>
      <c r="G32" s="16">
        <f t="shared" si="21"/>
        <v>1</v>
      </c>
      <c r="H32" s="1"/>
      <c r="I32" s="29">
        <f t="shared" ref="I32:I36" si="23">SUMPRODUCT($C$37:$G$37,C6:G6)</f>
        <v>14.13611111</v>
      </c>
      <c r="J32" s="30">
        <f t="shared" ref="J32:J36" si="24">I32/$I$37</f>
        <v>0.03793401613</v>
      </c>
      <c r="K32" s="35">
        <f t="shared" ref="K32:K36" si="25">J32-J25</f>
        <v>-0.002367482649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75" customHeight="1">
      <c r="A33" s="1"/>
      <c r="B33" s="1"/>
      <c r="C33" s="15">
        <f t="shared" ref="C33:G33" si="22">C7</f>
        <v>3</v>
      </c>
      <c r="D33" s="15">
        <f t="shared" si="22"/>
        <v>1</v>
      </c>
      <c r="E33" s="16">
        <f t="shared" si="22"/>
        <v>0.2</v>
      </c>
      <c r="F33" s="16">
        <f t="shared" si="22"/>
        <v>0.25</v>
      </c>
      <c r="G33" s="16">
        <f t="shared" si="22"/>
        <v>6</v>
      </c>
      <c r="H33" s="1"/>
      <c r="I33" s="29">
        <f t="shared" si="23"/>
        <v>43.54166667</v>
      </c>
      <c r="J33" s="30">
        <f t="shared" si="24"/>
        <v>0.1168433293</v>
      </c>
      <c r="K33" s="35">
        <f t="shared" si="25"/>
        <v>-0.04706395546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 customHeight="1">
      <c r="A34" s="1"/>
      <c r="B34" s="1"/>
      <c r="C34" s="15">
        <f t="shared" ref="C34:G34" si="26">C8</f>
        <v>8</v>
      </c>
      <c r="D34" s="15">
        <f t="shared" si="26"/>
        <v>5</v>
      </c>
      <c r="E34" s="15">
        <f t="shared" si="26"/>
        <v>1</v>
      </c>
      <c r="F34" s="16">
        <f t="shared" si="26"/>
        <v>0.3333333333</v>
      </c>
      <c r="G34" s="16">
        <f t="shared" si="26"/>
        <v>8</v>
      </c>
      <c r="H34" s="1"/>
      <c r="I34" s="29">
        <f t="shared" si="23"/>
        <v>123.0277778</v>
      </c>
      <c r="J34" s="30">
        <f t="shared" si="24"/>
        <v>0.33014297</v>
      </c>
      <c r="K34" s="35">
        <f t="shared" si="25"/>
        <v>-0.02015330046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customHeight="1">
      <c r="A35" s="1"/>
      <c r="B35" s="1"/>
      <c r="C35" s="15">
        <f t="shared" ref="C35:G35" si="27">C9</f>
        <v>9</v>
      </c>
      <c r="D35" s="15">
        <f t="shared" si="27"/>
        <v>4</v>
      </c>
      <c r="E35" s="15">
        <f t="shared" si="27"/>
        <v>3</v>
      </c>
      <c r="F35" s="15">
        <f t="shared" si="27"/>
        <v>1</v>
      </c>
      <c r="G35" s="16">
        <f t="shared" si="27"/>
        <v>9</v>
      </c>
      <c r="H35" s="1"/>
      <c r="I35" s="29">
        <f t="shared" si="23"/>
        <v>179.55</v>
      </c>
      <c r="J35" s="30">
        <f t="shared" si="24"/>
        <v>0.4818194016</v>
      </c>
      <c r="K35" s="35">
        <f t="shared" si="25"/>
        <v>0.07401180312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customHeight="1">
      <c r="A36" s="1"/>
      <c r="B36" s="1"/>
      <c r="C36" s="15">
        <f t="shared" ref="C36:G36" si="28">C10</f>
        <v>1</v>
      </c>
      <c r="D36" s="15">
        <f t="shared" si="28"/>
        <v>0.1666666667</v>
      </c>
      <c r="E36" s="15">
        <f t="shared" si="28"/>
        <v>0.125</v>
      </c>
      <c r="F36" s="15">
        <f t="shared" si="28"/>
        <v>0.1111111111</v>
      </c>
      <c r="G36" s="15">
        <f t="shared" si="28"/>
        <v>1</v>
      </c>
      <c r="H36" s="1"/>
      <c r="I36" s="29">
        <f t="shared" si="23"/>
        <v>12.39444444</v>
      </c>
      <c r="J36" s="30">
        <f t="shared" si="24"/>
        <v>0.03326028296</v>
      </c>
      <c r="K36" s="35">
        <f t="shared" si="25"/>
        <v>-0.004427064549</v>
      </c>
      <c r="L36" s="1"/>
      <c r="M36" s="1"/>
      <c r="N36" s="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customHeight="1">
      <c r="A37" s="1"/>
      <c r="B37" s="1"/>
      <c r="C37" s="29">
        <f>I25</f>
        <v>2.569444444</v>
      </c>
      <c r="D37" s="29">
        <f>I26</f>
        <v>10.45</v>
      </c>
      <c r="E37" s="29">
        <f>I27</f>
        <v>22.33333333</v>
      </c>
      <c r="F37" s="29">
        <f>I28</f>
        <v>26</v>
      </c>
      <c r="G37" s="29">
        <f>I29</f>
        <v>2.402777778</v>
      </c>
      <c r="H37" s="1"/>
      <c r="I37" s="33">
        <f t="shared" ref="I37:J37" si="29">SUM(I32:I36)</f>
        <v>372.65</v>
      </c>
      <c r="J37" s="34">
        <f t="shared" si="29"/>
        <v>1</v>
      </c>
      <c r="K37" s="3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3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customHeight="1">
      <c r="A39" s="1"/>
      <c r="B39" s="1" t="s">
        <v>15</v>
      </c>
      <c r="C39" s="15">
        <f t="shared" ref="C39:G39" si="30">C6</f>
        <v>1</v>
      </c>
      <c r="D39" s="16">
        <f t="shared" si="30"/>
        <v>0.3333333333</v>
      </c>
      <c r="E39" s="16">
        <f t="shared" si="30"/>
        <v>0.125</v>
      </c>
      <c r="F39" s="16">
        <f t="shared" si="30"/>
        <v>0.1111111111</v>
      </c>
      <c r="G39" s="16">
        <f t="shared" si="30"/>
        <v>1</v>
      </c>
      <c r="H39" s="1"/>
      <c r="I39" s="29">
        <f t="shared" ref="I39:I43" si="32">SUMPRODUCT($C$44:$G$44,C6:G6)</f>
        <v>76.37291667</v>
      </c>
      <c r="J39" s="30">
        <f t="shared" ref="J39:J43" si="33">I39/$I$44</f>
        <v>0.03917154098</v>
      </c>
      <c r="K39" s="35">
        <f t="shared" ref="K39:K43" si="34">J39-J32</f>
        <v>0.001237524851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75" customHeight="1">
      <c r="A40" s="1"/>
      <c r="B40" s="1"/>
      <c r="C40" s="15">
        <f t="shared" ref="C40:G40" si="31">C7</f>
        <v>3</v>
      </c>
      <c r="D40" s="15">
        <f t="shared" si="31"/>
        <v>1</v>
      </c>
      <c r="E40" s="16">
        <f t="shared" si="31"/>
        <v>0.2</v>
      </c>
      <c r="F40" s="16">
        <f t="shared" si="31"/>
        <v>0.25</v>
      </c>
      <c r="G40" s="16">
        <f t="shared" si="31"/>
        <v>6</v>
      </c>
      <c r="H40" s="1"/>
      <c r="I40" s="29">
        <f t="shared" si="32"/>
        <v>229.8097222</v>
      </c>
      <c r="J40" s="30">
        <f t="shared" si="33"/>
        <v>0.1178690214</v>
      </c>
      <c r="K40" s="35">
        <f t="shared" si="34"/>
        <v>0.001025692132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75" customHeight="1">
      <c r="A41" s="1"/>
      <c r="B41" s="1"/>
      <c r="C41" s="15">
        <f t="shared" ref="C41:G41" si="35">C8</f>
        <v>8</v>
      </c>
      <c r="D41" s="15">
        <f t="shared" si="35"/>
        <v>5</v>
      </c>
      <c r="E41" s="15">
        <f t="shared" si="35"/>
        <v>1</v>
      </c>
      <c r="F41" s="16">
        <f t="shared" si="35"/>
        <v>0.3333333333</v>
      </c>
      <c r="G41" s="16">
        <f t="shared" si="35"/>
        <v>8</v>
      </c>
      <c r="H41" s="1"/>
      <c r="I41" s="29">
        <f t="shared" si="32"/>
        <v>612.8305556</v>
      </c>
      <c r="J41" s="30">
        <f t="shared" si="33"/>
        <v>0.314319765</v>
      </c>
      <c r="K41" s="35">
        <f t="shared" si="34"/>
        <v>-0.01582320498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75" customHeight="1">
      <c r="A42" s="1"/>
      <c r="B42" s="1"/>
      <c r="C42" s="15">
        <f t="shared" ref="C42:G42" si="36">C9</f>
        <v>9</v>
      </c>
      <c r="D42" s="15">
        <f t="shared" si="36"/>
        <v>4</v>
      </c>
      <c r="E42" s="15">
        <f t="shared" si="36"/>
        <v>3</v>
      </c>
      <c r="F42" s="15">
        <f t="shared" si="36"/>
        <v>1</v>
      </c>
      <c r="G42" s="16">
        <f t="shared" si="36"/>
        <v>9</v>
      </c>
      <c r="H42" s="1"/>
      <c r="I42" s="29">
        <f t="shared" si="32"/>
        <v>961.575</v>
      </c>
      <c r="J42" s="30">
        <f t="shared" si="33"/>
        <v>0.4931902062</v>
      </c>
      <c r="K42" s="35">
        <f t="shared" si="34"/>
        <v>0.01137080462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75" customHeight="1">
      <c r="A43" s="1"/>
      <c r="B43" s="1"/>
      <c r="C43" s="15">
        <f t="shared" ref="C43:G43" si="37">C10</f>
        <v>1</v>
      </c>
      <c r="D43" s="15">
        <f t="shared" si="37"/>
        <v>0.1666666667</v>
      </c>
      <c r="E43" s="15">
        <f t="shared" si="37"/>
        <v>0.125</v>
      </c>
      <c r="F43" s="15">
        <f t="shared" si="37"/>
        <v>0.1111111111</v>
      </c>
      <c r="G43" s="15">
        <f t="shared" si="37"/>
        <v>1</v>
      </c>
      <c r="H43" s="1"/>
      <c r="I43" s="29">
        <f t="shared" si="32"/>
        <v>69.11597222</v>
      </c>
      <c r="J43" s="30">
        <f t="shared" si="33"/>
        <v>0.03544946634</v>
      </c>
      <c r="K43" s="35">
        <f t="shared" si="34"/>
        <v>0.002189183378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75" customHeight="1">
      <c r="A44" s="1"/>
      <c r="B44" s="1"/>
      <c r="C44" s="29">
        <f>I32</f>
        <v>14.13611111</v>
      </c>
      <c r="D44" s="29">
        <f>I33</f>
        <v>43.54166667</v>
      </c>
      <c r="E44" s="29">
        <f>I34</f>
        <v>123.0277778</v>
      </c>
      <c r="F44" s="29">
        <f>I35</f>
        <v>179.55</v>
      </c>
      <c r="G44" s="29">
        <f>I36</f>
        <v>12.39444444</v>
      </c>
      <c r="H44" s="1"/>
      <c r="I44" s="33">
        <f t="shared" ref="I44:J44" si="38">SUM(I39:I43)</f>
        <v>1949.704167</v>
      </c>
      <c r="J44" s="34">
        <f t="shared" si="38"/>
        <v>1</v>
      </c>
      <c r="K44" s="37"/>
      <c r="L44" s="1"/>
      <c r="M44" s="1"/>
      <c r="N44" s="1"/>
      <c r="O44" s="1"/>
      <c r="P44" s="20"/>
      <c r="Q44" s="20"/>
      <c r="R44" s="20"/>
      <c r="S44" s="20"/>
      <c r="T44" s="1"/>
      <c r="U44" s="1"/>
      <c r="V44" s="1"/>
      <c r="W44" s="1"/>
      <c r="X44" s="1"/>
      <c r="Y44" s="1"/>
      <c r="Z44" s="1"/>
      <c r="AA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37"/>
      <c r="L45" s="1"/>
      <c r="M45" s="1"/>
      <c r="N45" s="1"/>
      <c r="O45" s="1"/>
      <c r="P45" s="20"/>
      <c r="Q45" s="20"/>
      <c r="R45" s="20"/>
      <c r="S45" s="20"/>
      <c r="T45" s="1"/>
      <c r="U45" s="1"/>
      <c r="V45" s="1"/>
      <c r="W45" s="1"/>
      <c r="X45" s="1"/>
      <c r="Y45" s="1"/>
      <c r="Z45" s="1"/>
      <c r="AA45" s="1"/>
    </row>
    <row r="46" ht="12.75" customHeight="1">
      <c r="A46" s="1"/>
      <c r="B46" s="1" t="s">
        <v>16</v>
      </c>
      <c r="C46" s="15">
        <f t="shared" ref="C46:G46" si="39">C6</f>
        <v>1</v>
      </c>
      <c r="D46" s="16">
        <f t="shared" si="39"/>
        <v>0.3333333333</v>
      </c>
      <c r="E46" s="16">
        <f t="shared" si="39"/>
        <v>0.125</v>
      </c>
      <c r="F46" s="16">
        <f t="shared" si="39"/>
        <v>0.1111111111</v>
      </c>
      <c r="G46" s="16">
        <f t="shared" si="39"/>
        <v>1</v>
      </c>
      <c r="H46" s="1"/>
      <c r="I46" s="29">
        <f t="shared" ref="I46:I50" si="41">SUMPRODUCT($C$51:$G$51,C6:G6)</f>
        <v>405.5376157</v>
      </c>
      <c r="J46" s="30">
        <f t="shared" ref="J46:J50" si="42">I46/$I$51</f>
        <v>0.03943238878</v>
      </c>
      <c r="K46" s="35">
        <f t="shared" ref="K46:K50" si="43">J46-J39</f>
        <v>0.0002608477971</v>
      </c>
      <c r="L46" s="1"/>
      <c r="M46" s="1"/>
      <c r="N46" s="1"/>
      <c r="O46" s="1"/>
      <c r="P46" s="20"/>
      <c r="Q46" s="20"/>
      <c r="R46" s="20"/>
      <c r="S46" s="20"/>
      <c r="T46" s="1"/>
      <c r="U46" s="1"/>
      <c r="V46" s="1"/>
      <c r="W46" s="1"/>
      <c r="X46" s="1"/>
      <c r="Y46" s="1"/>
      <c r="Z46" s="1"/>
      <c r="AA46" s="1"/>
    </row>
    <row r="47" ht="12.75" customHeight="1">
      <c r="A47" s="1"/>
      <c r="B47" s="1"/>
      <c r="C47" s="15">
        <f t="shared" ref="C47:G47" si="40">C7</f>
        <v>3</v>
      </c>
      <c r="D47" s="15">
        <f t="shared" si="40"/>
        <v>1</v>
      </c>
      <c r="E47" s="16">
        <f t="shared" si="40"/>
        <v>0.2</v>
      </c>
      <c r="F47" s="16">
        <f t="shared" si="40"/>
        <v>0.25</v>
      </c>
      <c r="G47" s="16">
        <f t="shared" si="40"/>
        <v>6</v>
      </c>
      <c r="H47" s="1"/>
      <c r="I47" s="29">
        <f t="shared" si="41"/>
        <v>1236.584167</v>
      </c>
      <c r="J47" s="30">
        <f t="shared" si="42"/>
        <v>0.1202390746</v>
      </c>
      <c r="K47" s="35">
        <f t="shared" si="43"/>
        <v>0.002370053124</v>
      </c>
      <c r="L47" s="1"/>
      <c r="M47" s="1"/>
      <c r="N47" s="1"/>
      <c r="O47" s="1"/>
      <c r="P47" s="20"/>
      <c r="Q47" s="20"/>
      <c r="R47" s="20"/>
      <c r="S47" s="20"/>
      <c r="T47" s="1"/>
      <c r="U47" s="1"/>
      <c r="V47" s="1"/>
      <c r="W47" s="1"/>
      <c r="X47" s="1"/>
      <c r="Y47" s="1"/>
      <c r="Z47" s="1"/>
      <c r="AA47" s="1"/>
    </row>
    <row r="48" ht="12.75" customHeight="1">
      <c r="A48" s="1"/>
      <c r="B48" s="1"/>
      <c r="C48" s="15">
        <f t="shared" ref="C48:G48" si="44">C8</f>
        <v>8</v>
      </c>
      <c r="D48" s="15">
        <f t="shared" si="44"/>
        <v>5</v>
      </c>
      <c r="E48" s="15">
        <f t="shared" si="44"/>
        <v>1</v>
      </c>
      <c r="F48" s="16">
        <f t="shared" si="44"/>
        <v>0.3333333333</v>
      </c>
      <c r="G48" s="16">
        <f t="shared" si="44"/>
        <v>8</v>
      </c>
      <c r="H48" s="1"/>
      <c r="I48" s="29">
        <f t="shared" si="41"/>
        <v>3246.315278</v>
      </c>
      <c r="J48" s="30">
        <f t="shared" si="42"/>
        <v>0.3156549754</v>
      </c>
      <c r="K48" s="35">
        <f t="shared" si="43"/>
        <v>0.001335210392</v>
      </c>
      <c r="L48" s="1"/>
      <c r="M48" s="1"/>
      <c r="N48" s="1"/>
      <c r="O48" s="1"/>
      <c r="P48" s="20"/>
      <c r="Q48" s="20"/>
      <c r="R48" s="20"/>
      <c r="S48" s="20"/>
      <c r="T48" s="1"/>
      <c r="U48" s="1"/>
      <c r="V48" s="1"/>
      <c r="W48" s="1"/>
      <c r="X48" s="1"/>
      <c r="Y48" s="1"/>
      <c r="Z48" s="1"/>
      <c r="AA48" s="1"/>
    </row>
    <row r="49" ht="12.75" customHeight="1">
      <c r="A49" s="1"/>
      <c r="B49" s="1"/>
      <c r="C49" s="15">
        <f t="shared" ref="C49:G49" si="45">C9</f>
        <v>9</v>
      </c>
      <c r="D49" s="15">
        <f t="shared" si="45"/>
        <v>4</v>
      </c>
      <c r="E49" s="15">
        <f t="shared" si="45"/>
        <v>3</v>
      </c>
      <c r="F49" s="15">
        <f t="shared" si="45"/>
        <v>1</v>
      </c>
      <c r="G49" s="16">
        <f t="shared" si="45"/>
        <v>9</v>
      </c>
      <c r="H49" s="1"/>
      <c r="I49" s="29">
        <f t="shared" si="41"/>
        <v>5028.705556</v>
      </c>
      <c r="J49" s="30">
        <f t="shared" si="42"/>
        <v>0.4889654247</v>
      </c>
      <c r="K49" s="35">
        <f t="shared" si="43"/>
        <v>-0.004224781487</v>
      </c>
      <c r="L49" s="1"/>
      <c r="M49" s="1"/>
      <c r="N49" s="1"/>
      <c r="O49" s="1"/>
      <c r="P49" s="20"/>
      <c r="Q49" s="20"/>
      <c r="R49" s="20"/>
      <c r="S49" s="20"/>
      <c r="T49" s="1"/>
      <c r="U49" s="1"/>
      <c r="V49" s="1"/>
      <c r="W49" s="1"/>
      <c r="X49" s="1"/>
      <c r="Y49" s="1"/>
      <c r="Z49" s="1"/>
      <c r="AA49" s="1"/>
    </row>
    <row r="50" ht="12.75" customHeight="1">
      <c r="A50" s="1"/>
      <c r="B50" s="1"/>
      <c r="C50" s="15">
        <f t="shared" ref="C50:G50" si="46">C10</f>
        <v>1</v>
      </c>
      <c r="D50" s="15">
        <f t="shared" si="46"/>
        <v>0.1666666667</v>
      </c>
      <c r="E50" s="15">
        <f t="shared" si="46"/>
        <v>0.125</v>
      </c>
      <c r="F50" s="15">
        <f t="shared" si="46"/>
        <v>0.1111111111</v>
      </c>
      <c r="G50" s="15">
        <f t="shared" si="46"/>
        <v>1</v>
      </c>
      <c r="H50" s="1"/>
      <c r="I50" s="29">
        <f t="shared" si="41"/>
        <v>367.2359954</v>
      </c>
      <c r="J50" s="30">
        <f t="shared" si="42"/>
        <v>0.03570813651</v>
      </c>
      <c r="K50" s="35">
        <f t="shared" si="43"/>
        <v>0.000258670174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customHeight="1">
      <c r="A51" s="1"/>
      <c r="B51" s="1"/>
      <c r="C51" s="29">
        <f>I39</f>
        <v>76.37291667</v>
      </c>
      <c r="D51" s="29">
        <f>I40</f>
        <v>229.8097222</v>
      </c>
      <c r="E51" s="29">
        <f>I41</f>
        <v>612.8305556</v>
      </c>
      <c r="F51" s="29">
        <f>I42</f>
        <v>961.575</v>
      </c>
      <c r="G51" s="29">
        <f>I43</f>
        <v>69.11597222</v>
      </c>
      <c r="H51" s="1"/>
      <c r="I51" s="33">
        <f t="shared" ref="I51:J51" si="47">SUM(I46:I50)</f>
        <v>10284.37861</v>
      </c>
      <c r="J51" s="34">
        <f t="shared" si="47"/>
        <v>1</v>
      </c>
      <c r="K51" s="37"/>
      <c r="L51" s="1"/>
      <c r="M51" s="1"/>
      <c r="N51" s="1"/>
      <c r="O51" s="1"/>
      <c r="P51" s="20"/>
      <c r="Q51" s="20"/>
      <c r="R51" s="20"/>
      <c r="S51" s="20"/>
      <c r="T51" s="1"/>
      <c r="U51" s="1"/>
      <c r="V51" s="1"/>
      <c r="W51" s="1"/>
      <c r="X51" s="1"/>
      <c r="Y51" s="1"/>
      <c r="Z51" s="1"/>
      <c r="AA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37"/>
      <c r="L52" s="1"/>
      <c r="M52" s="1"/>
      <c r="N52" s="1"/>
      <c r="O52" s="1"/>
      <c r="P52" s="20"/>
      <c r="Q52" s="20"/>
      <c r="R52" s="20"/>
      <c r="S52" s="20"/>
      <c r="T52" s="1"/>
      <c r="U52" s="1"/>
      <c r="V52" s="1"/>
      <c r="W52" s="1"/>
      <c r="X52" s="1"/>
      <c r="Y52" s="1"/>
      <c r="Z52" s="1"/>
      <c r="AA52" s="1"/>
    </row>
    <row r="53" ht="12.75" customHeight="1">
      <c r="A53" s="1"/>
      <c r="B53" s="1" t="s">
        <v>17</v>
      </c>
      <c r="C53" s="15">
        <f t="shared" ref="C53:G53" si="48">C6</f>
        <v>1</v>
      </c>
      <c r="D53" s="16">
        <f t="shared" si="48"/>
        <v>0.3333333333</v>
      </c>
      <c r="E53" s="16">
        <f t="shared" si="48"/>
        <v>0.125</v>
      </c>
      <c r="F53" s="16">
        <f t="shared" si="48"/>
        <v>0.1111111111</v>
      </c>
      <c r="G53" s="16">
        <f t="shared" si="48"/>
        <v>1</v>
      </c>
      <c r="H53" s="1"/>
      <c r="I53" s="29">
        <f t="shared" ref="I53:I57" si="50">SUMPRODUCT($C$58:$G$58,C6:G6)</f>
        <v>2149.502805</v>
      </c>
      <c r="J53" s="30">
        <f t="shared" ref="J53:J57" si="51">I53/$I$58</f>
        <v>0.03935912097</v>
      </c>
      <c r="K53" s="35">
        <f t="shared" ref="K53:K57" si="52">J53-J46</f>
        <v>-0.00007326781253</v>
      </c>
      <c r="L53" s="1"/>
      <c r="M53" s="1"/>
      <c r="N53" s="1"/>
      <c r="O53" s="1"/>
      <c r="P53" s="20"/>
      <c r="Q53" s="20"/>
      <c r="R53" s="20"/>
      <c r="S53" s="20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1"/>
      <c r="B54" s="1"/>
      <c r="C54" s="15">
        <f t="shared" ref="C54:G54" si="49">C7</f>
        <v>3</v>
      </c>
      <c r="D54" s="15">
        <f t="shared" si="49"/>
        <v>1</v>
      </c>
      <c r="E54" s="16">
        <f t="shared" si="49"/>
        <v>0.2</v>
      </c>
      <c r="F54" s="16">
        <f t="shared" si="49"/>
        <v>0.25</v>
      </c>
      <c r="G54" s="16">
        <f t="shared" si="49"/>
        <v>6</v>
      </c>
      <c r="H54" s="1"/>
      <c r="I54" s="29">
        <f t="shared" si="50"/>
        <v>6563.052431</v>
      </c>
      <c r="J54" s="30">
        <f t="shared" si="51"/>
        <v>0.1201747557</v>
      </c>
      <c r="K54" s="35">
        <f t="shared" si="52"/>
        <v>-0.00006431882677</v>
      </c>
      <c r="L54" s="1"/>
      <c r="M54" s="1"/>
      <c r="N54" s="1"/>
      <c r="O54" s="1"/>
      <c r="P54" s="20"/>
      <c r="Q54" s="20"/>
      <c r="R54" s="20"/>
      <c r="S54" s="20"/>
      <c r="T54" s="1"/>
      <c r="U54" s="1"/>
      <c r="V54" s="1"/>
      <c r="W54" s="1"/>
      <c r="X54" s="1"/>
      <c r="Y54" s="1"/>
      <c r="Z54" s="1"/>
      <c r="AA54" s="1"/>
    </row>
    <row r="55" ht="12.75" customHeight="1">
      <c r="A55" s="1"/>
      <c r="B55" s="1"/>
      <c r="C55" s="15">
        <f t="shared" ref="C55:G55" si="53">C8</f>
        <v>8</v>
      </c>
      <c r="D55" s="15">
        <f t="shared" si="53"/>
        <v>5</v>
      </c>
      <c r="E55" s="15">
        <f t="shared" si="53"/>
        <v>1</v>
      </c>
      <c r="F55" s="16">
        <f t="shared" si="53"/>
        <v>0.3333333333</v>
      </c>
      <c r="G55" s="16">
        <f t="shared" si="53"/>
        <v>8</v>
      </c>
      <c r="H55" s="1"/>
      <c r="I55" s="29">
        <f t="shared" si="50"/>
        <v>17287.66019</v>
      </c>
      <c r="J55" s="30">
        <f t="shared" si="51"/>
        <v>0.3165509284</v>
      </c>
      <c r="K55" s="35">
        <f t="shared" si="52"/>
        <v>0.0008959529716</v>
      </c>
      <c r="L55" s="1"/>
      <c r="M55" s="1"/>
      <c r="N55" s="1"/>
      <c r="O55" s="1"/>
      <c r="P55" s="20"/>
      <c r="Q55" s="20"/>
      <c r="R55" s="20"/>
      <c r="S55" s="20"/>
      <c r="T55" s="1"/>
      <c r="U55" s="1"/>
      <c r="V55" s="1"/>
      <c r="W55" s="1"/>
      <c r="X55" s="1"/>
      <c r="Y55" s="1"/>
      <c r="Z55" s="1"/>
      <c r="AA55" s="1"/>
    </row>
    <row r="56" ht="12.75" customHeight="1">
      <c r="A56" s="1"/>
      <c r="B56" s="1"/>
      <c r="C56" s="15">
        <f t="shared" ref="C56:G56" si="54">C9</f>
        <v>9</v>
      </c>
      <c r="D56" s="15">
        <f t="shared" si="54"/>
        <v>4</v>
      </c>
      <c r="E56" s="15">
        <f t="shared" si="54"/>
        <v>3</v>
      </c>
      <c r="F56" s="15">
        <f t="shared" si="54"/>
        <v>1</v>
      </c>
      <c r="G56" s="16">
        <f t="shared" si="54"/>
        <v>9</v>
      </c>
      <c r="H56" s="1"/>
      <c r="I56" s="29">
        <f t="shared" si="50"/>
        <v>26668.95056</v>
      </c>
      <c r="J56" s="30">
        <f t="shared" si="51"/>
        <v>0.488329882</v>
      </c>
      <c r="K56" s="35">
        <f t="shared" si="52"/>
        <v>-0.000635542748</v>
      </c>
      <c r="L56" s="1"/>
      <c r="M56" s="1"/>
      <c r="N56" s="1"/>
      <c r="O56" s="1"/>
      <c r="P56" s="20"/>
      <c r="Q56" s="20"/>
      <c r="R56" s="20"/>
      <c r="S56" s="20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1"/>
      <c r="B57" s="1"/>
      <c r="C57" s="15">
        <f t="shared" ref="C57:G57" si="55">C10</f>
        <v>1</v>
      </c>
      <c r="D57" s="15">
        <f t="shared" si="55"/>
        <v>0.1666666667</v>
      </c>
      <c r="E57" s="15">
        <f t="shared" si="55"/>
        <v>0.125</v>
      </c>
      <c r="F57" s="15">
        <f t="shared" si="55"/>
        <v>0.1111111111</v>
      </c>
      <c r="G57" s="15">
        <f t="shared" si="55"/>
        <v>1</v>
      </c>
      <c r="H57" s="1"/>
      <c r="I57" s="29">
        <f t="shared" si="50"/>
        <v>1943.405444</v>
      </c>
      <c r="J57" s="30">
        <f t="shared" si="51"/>
        <v>0.03558531293</v>
      </c>
      <c r="K57" s="35">
        <f t="shared" si="52"/>
        <v>-0.0001228235843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A58" s="1"/>
      <c r="B58" s="1"/>
      <c r="C58" s="29">
        <f>I46</f>
        <v>405.5376157</v>
      </c>
      <c r="D58" s="29">
        <f>I47</f>
        <v>1236.584167</v>
      </c>
      <c r="E58" s="29">
        <f>I48</f>
        <v>3246.315278</v>
      </c>
      <c r="F58" s="29">
        <f>I49</f>
        <v>5028.705556</v>
      </c>
      <c r="G58" s="29">
        <f>I50</f>
        <v>367.2359954</v>
      </c>
      <c r="H58" s="1"/>
      <c r="I58" s="33">
        <f t="shared" ref="I58:J58" si="56">SUM(I53:I57)</f>
        <v>54612.57142</v>
      </c>
      <c r="J58" s="34">
        <f t="shared" si="56"/>
        <v>1</v>
      </c>
      <c r="K58" s="3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1"/>
      <c r="B60" s="1" t="s">
        <v>18</v>
      </c>
      <c r="C60" s="15">
        <f t="shared" ref="C60:G60" si="57">C6</f>
        <v>1</v>
      </c>
      <c r="D60" s="16">
        <f t="shared" si="57"/>
        <v>0.3333333333</v>
      </c>
      <c r="E60" s="16">
        <f t="shared" si="57"/>
        <v>0.125</v>
      </c>
      <c r="F60" s="16">
        <f t="shared" si="57"/>
        <v>0.1111111111</v>
      </c>
      <c r="G60" s="16">
        <f t="shared" si="57"/>
        <v>1</v>
      </c>
      <c r="H60" s="1"/>
      <c r="I60" s="29">
        <f t="shared" ref="I60:I64" si="59">SUMPRODUCT($C$65:$G$65,C6:G6)</f>
        <v>11404.76664</v>
      </c>
      <c r="J60" s="30">
        <f t="shared" ref="J60:J64" si="60">I60/$I$65</f>
        <v>0.03934460762</v>
      </c>
      <c r="K60" s="35">
        <f t="shared" ref="K60:K64" si="61">J60-J53</f>
        <v>-0.00001451334185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1"/>
      <c r="C61" s="15">
        <f t="shared" ref="C61:G61" si="58">C7</f>
        <v>3</v>
      </c>
      <c r="D61" s="15">
        <f t="shared" si="58"/>
        <v>1</v>
      </c>
      <c r="E61" s="16">
        <f t="shared" si="58"/>
        <v>0.2</v>
      </c>
      <c r="F61" s="16">
        <f t="shared" si="58"/>
        <v>0.25</v>
      </c>
      <c r="G61" s="16">
        <f t="shared" si="58"/>
        <v>6</v>
      </c>
      <c r="H61" s="1"/>
      <c r="I61" s="29">
        <f t="shared" si="59"/>
        <v>34796.76318</v>
      </c>
      <c r="J61" s="30">
        <f t="shared" si="60"/>
        <v>0.1200432273</v>
      </c>
      <c r="K61" s="35">
        <f t="shared" si="61"/>
        <v>-0.0001315284781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1"/>
      <c r="B62" s="1"/>
      <c r="C62" s="15">
        <f t="shared" ref="C62:G62" si="62">C8</f>
        <v>8</v>
      </c>
      <c r="D62" s="15">
        <f t="shared" si="62"/>
        <v>5</v>
      </c>
      <c r="E62" s="15">
        <f t="shared" si="62"/>
        <v>1</v>
      </c>
      <c r="F62" s="16">
        <f t="shared" si="62"/>
        <v>0.3333333333</v>
      </c>
      <c r="G62" s="16">
        <f t="shared" si="62"/>
        <v>8</v>
      </c>
      <c r="H62" s="1"/>
      <c r="I62" s="29">
        <f t="shared" si="59"/>
        <v>91735.83851</v>
      </c>
      <c r="J62" s="30">
        <f t="shared" si="60"/>
        <v>0.3164738643</v>
      </c>
      <c r="K62" s="35">
        <f t="shared" si="61"/>
        <v>-0.00007706408317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1"/>
      <c r="B63" s="1"/>
      <c r="C63" s="15">
        <f t="shared" ref="C63:G63" si="63">C9</f>
        <v>9</v>
      </c>
      <c r="D63" s="15">
        <f t="shared" si="63"/>
        <v>4</v>
      </c>
      <c r="E63" s="15">
        <f t="shared" si="63"/>
        <v>3</v>
      </c>
      <c r="F63" s="15">
        <f t="shared" si="63"/>
        <v>1</v>
      </c>
      <c r="G63" s="16">
        <f t="shared" si="63"/>
        <v>9</v>
      </c>
      <c r="H63" s="1"/>
      <c r="I63" s="29">
        <f t="shared" si="59"/>
        <v>141620.3151</v>
      </c>
      <c r="J63" s="30">
        <f t="shared" si="60"/>
        <v>0.4885672721</v>
      </c>
      <c r="K63" s="35">
        <f t="shared" si="61"/>
        <v>0.0002373901357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A64" s="1"/>
      <c r="B64" s="1"/>
      <c r="C64" s="15">
        <f t="shared" ref="C64:G64" si="64">C10</f>
        <v>1</v>
      </c>
      <c r="D64" s="15">
        <f t="shared" si="64"/>
        <v>0.1666666667</v>
      </c>
      <c r="E64" s="15">
        <f t="shared" si="64"/>
        <v>0.125</v>
      </c>
      <c r="F64" s="15">
        <f t="shared" si="64"/>
        <v>0.1111111111</v>
      </c>
      <c r="G64" s="15">
        <f t="shared" si="64"/>
        <v>1</v>
      </c>
      <c r="H64" s="1"/>
      <c r="I64" s="29">
        <f t="shared" si="59"/>
        <v>10310.92457</v>
      </c>
      <c r="J64" s="30">
        <f t="shared" si="60"/>
        <v>0.03557102869</v>
      </c>
      <c r="K64" s="35">
        <f t="shared" si="61"/>
        <v>-0.00001428423258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1"/>
      <c r="C65" s="29">
        <f>I53</f>
        <v>2149.502805</v>
      </c>
      <c r="D65" s="29">
        <f>I54</f>
        <v>6563.052431</v>
      </c>
      <c r="E65" s="29">
        <f>I55</f>
        <v>17287.66019</v>
      </c>
      <c r="F65" s="29">
        <f>I56</f>
        <v>26668.95056</v>
      </c>
      <c r="G65" s="29">
        <f>I57</f>
        <v>1943.405444</v>
      </c>
      <c r="H65" s="1"/>
      <c r="I65" s="33">
        <f t="shared" ref="I65:J65" si="65">SUM(I60:I64)</f>
        <v>289868.608</v>
      </c>
      <c r="J65" s="34">
        <f t="shared" si="65"/>
        <v>1</v>
      </c>
      <c r="K65" s="3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37"/>
      <c r="J66" s="1"/>
      <c r="K66" s="3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1" t="s">
        <v>19</v>
      </c>
      <c r="C67" s="15">
        <f t="shared" ref="C67:G67" si="66">C6</f>
        <v>1</v>
      </c>
      <c r="D67" s="16">
        <f t="shared" si="66"/>
        <v>0.3333333333</v>
      </c>
      <c r="E67" s="16">
        <f t="shared" si="66"/>
        <v>0.125</v>
      </c>
      <c r="F67" s="16">
        <f t="shared" si="66"/>
        <v>0.1111111111</v>
      </c>
      <c r="G67" s="16">
        <f t="shared" si="66"/>
        <v>1</v>
      </c>
      <c r="H67" s="1"/>
      <c r="I67" s="29">
        <f t="shared" ref="I67:I71" si="68">SUMPRODUCT($C$72:$G$72,C6:G6)</f>
        <v>60517.18265</v>
      </c>
      <c r="J67" s="30">
        <f t="shared" ref="J67:J71" si="69">I67/$I$72</f>
        <v>0.03934869403</v>
      </c>
      <c r="K67" s="35">
        <f t="shared" ref="K67:K71" si="70">J67-J60</f>
        <v>0.00000408641006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1"/>
      <c r="C68" s="15">
        <f t="shared" ref="C68:G68" si="67">C7</f>
        <v>3</v>
      </c>
      <c r="D68" s="15">
        <f t="shared" si="67"/>
        <v>1</v>
      </c>
      <c r="E68" s="16">
        <f t="shared" si="67"/>
        <v>0.2</v>
      </c>
      <c r="F68" s="16">
        <f t="shared" si="67"/>
        <v>0.25</v>
      </c>
      <c r="G68" s="16">
        <f t="shared" si="67"/>
        <v>6</v>
      </c>
      <c r="H68" s="1"/>
      <c r="I68" s="29">
        <f t="shared" si="68"/>
        <v>184628.857</v>
      </c>
      <c r="J68" s="30">
        <f t="shared" si="69"/>
        <v>0.1200469699</v>
      </c>
      <c r="K68" s="35">
        <f t="shared" si="70"/>
        <v>0.000003742642771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1"/>
      <c r="C69" s="15">
        <f t="shared" ref="C69:G69" si="71">C8</f>
        <v>8</v>
      </c>
      <c r="D69" s="15">
        <f t="shared" si="71"/>
        <v>5</v>
      </c>
      <c r="E69" s="15">
        <f t="shared" si="71"/>
        <v>1</v>
      </c>
      <c r="F69" s="16">
        <f t="shared" si="71"/>
        <v>0.3333333333</v>
      </c>
      <c r="G69" s="16">
        <f t="shared" si="71"/>
        <v>8</v>
      </c>
      <c r="H69" s="1"/>
      <c r="I69" s="29">
        <f t="shared" si="68"/>
        <v>486651.9558</v>
      </c>
      <c r="J69" s="30">
        <f t="shared" si="69"/>
        <v>0.3164244942</v>
      </c>
      <c r="K69" s="35">
        <f t="shared" si="70"/>
        <v>-0.00004937011636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1"/>
      <c r="C70" s="15">
        <f t="shared" ref="C70:G70" si="72">C9</f>
        <v>9</v>
      </c>
      <c r="D70" s="15">
        <f t="shared" si="72"/>
        <v>4</v>
      </c>
      <c r="E70" s="15">
        <f t="shared" si="72"/>
        <v>3</v>
      </c>
      <c r="F70" s="15">
        <f t="shared" si="72"/>
        <v>1</v>
      </c>
      <c r="G70" s="16">
        <f t="shared" si="72"/>
        <v>9</v>
      </c>
      <c r="H70" s="1"/>
      <c r="I70" s="29">
        <f t="shared" si="68"/>
        <v>751456.1043</v>
      </c>
      <c r="J70" s="30">
        <f t="shared" si="69"/>
        <v>0.4886019975</v>
      </c>
      <c r="K70" s="35">
        <f t="shared" si="70"/>
        <v>0.00003472538841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1"/>
      <c r="C71" s="15">
        <f t="shared" ref="C71:G71" si="73">C10</f>
        <v>1</v>
      </c>
      <c r="D71" s="15">
        <f t="shared" si="73"/>
        <v>0.1666666667</v>
      </c>
      <c r="E71" s="15">
        <f t="shared" si="73"/>
        <v>0.125</v>
      </c>
      <c r="F71" s="15">
        <f t="shared" si="73"/>
        <v>0.1111111111</v>
      </c>
      <c r="G71" s="15">
        <f t="shared" si="73"/>
        <v>1</v>
      </c>
      <c r="H71" s="1"/>
      <c r="I71" s="29">
        <f t="shared" si="68"/>
        <v>54717.72212</v>
      </c>
      <c r="J71" s="30">
        <f t="shared" si="69"/>
        <v>0.03557784437</v>
      </c>
      <c r="K71" s="35">
        <f t="shared" si="70"/>
        <v>0.000006815675118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1"/>
      <c r="C72" s="29">
        <f>I60</f>
        <v>11404.76664</v>
      </c>
      <c r="D72" s="29">
        <f>I61</f>
        <v>34796.76318</v>
      </c>
      <c r="E72" s="29">
        <f>I62</f>
        <v>91735.83851</v>
      </c>
      <c r="F72" s="29">
        <f>I63</f>
        <v>141620.3151</v>
      </c>
      <c r="G72" s="29">
        <f>I64</f>
        <v>10310.92457</v>
      </c>
      <c r="H72" s="1"/>
      <c r="I72" s="33">
        <f t="shared" ref="I72:J72" si="74">SUM(I67:I71)</f>
        <v>1537971.822</v>
      </c>
      <c r="J72" s="34">
        <f t="shared" si="74"/>
        <v>1</v>
      </c>
      <c r="K72" s="3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37"/>
      <c r="J73" s="1"/>
      <c r="K73" s="3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1" t="s">
        <v>20</v>
      </c>
      <c r="C74" s="15">
        <f t="shared" ref="C74:G74" si="75">C6</f>
        <v>1</v>
      </c>
      <c r="D74" s="16">
        <f t="shared" si="75"/>
        <v>0.3333333333</v>
      </c>
      <c r="E74" s="16">
        <f t="shared" si="75"/>
        <v>0.125</v>
      </c>
      <c r="F74" s="16">
        <f t="shared" si="75"/>
        <v>0.1111111111</v>
      </c>
      <c r="G74" s="16">
        <f t="shared" si="75"/>
        <v>1</v>
      </c>
      <c r="H74" s="1"/>
      <c r="I74" s="29">
        <f t="shared" ref="I74:I78" si="77">SUMPRODUCT($C$79:$G$79,C6:G6)</f>
        <v>321104.4743</v>
      </c>
      <c r="J74" s="30">
        <f t="shared" ref="J74:J78" si="78">I74/$I$79</f>
        <v>0.03934949049</v>
      </c>
      <c r="K74" s="35">
        <f t="shared" ref="K74:K78" si="79">J74-J67</f>
        <v>0.0000007964582552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1"/>
      <c r="C75" s="15">
        <f t="shared" ref="C75:G75" si="76">C7</f>
        <v>3</v>
      </c>
      <c r="D75" s="15">
        <f t="shared" si="76"/>
        <v>1</v>
      </c>
      <c r="E75" s="16">
        <f t="shared" si="76"/>
        <v>0.2</v>
      </c>
      <c r="F75" s="16">
        <f t="shared" si="76"/>
        <v>0.25</v>
      </c>
      <c r="G75" s="16">
        <f t="shared" si="76"/>
        <v>6</v>
      </c>
      <c r="H75" s="1"/>
      <c r="I75" s="29">
        <f t="shared" si="77"/>
        <v>979681.1549</v>
      </c>
      <c r="J75" s="30">
        <f t="shared" si="78"/>
        <v>0.1200542421</v>
      </c>
      <c r="K75" s="35">
        <f t="shared" si="79"/>
        <v>0.000007272187092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1"/>
      <c r="C76" s="15">
        <f t="shared" ref="C76:G76" si="80">C8</f>
        <v>8</v>
      </c>
      <c r="D76" s="15">
        <f t="shared" si="80"/>
        <v>5</v>
      </c>
      <c r="E76" s="15">
        <f t="shared" si="80"/>
        <v>1</v>
      </c>
      <c r="F76" s="16">
        <f t="shared" si="80"/>
        <v>0.3333333333</v>
      </c>
      <c r="G76" s="16">
        <f t="shared" si="80"/>
        <v>8</v>
      </c>
      <c r="H76" s="1"/>
      <c r="I76" s="29">
        <f t="shared" si="77"/>
        <v>2582160.847</v>
      </c>
      <c r="J76" s="30">
        <f t="shared" si="78"/>
        <v>0.3164288319</v>
      </c>
      <c r="K76" s="35">
        <f t="shared" si="79"/>
        <v>0.000004337669129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5">
        <f t="shared" ref="C77:G77" si="81">C9</f>
        <v>9</v>
      </c>
      <c r="D77" s="15">
        <f t="shared" si="81"/>
        <v>4</v>
      </c>
      <c r="E77" s="15">
        <f t="shared" si="81"/>
        <v>3</v>
      </c>
      <c r="F77" s="15">
        <f t="shared" si="81"/>
        <v>1</v>
      </c>
      <c r="G77" s="16">
        <f t="shared" si="81"/>
        <v>9</v>
      </c>
      <c r="H77" s="1"/>
      <c r="I77" s="29">
        <f t="shared" si="77"/>
        <v>3987041.543</v>
      </c>
      <c r="J77" s="30">
        <f t="shared" si="78"/>
        <v>0.4885888109</v>
      </c>
      <c r="K77" s="35">
        <f t="shared" si="79"/>
        <v>-0.0000131865493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1"/>
      <c r="C78" s="15">
        <f t="shared" ref="C78:G78" si="82">C10</f>
        <v>1</v>
      </c>
      <c r="D78" s="15">
        <f t="shared" si="82"/>
        <v>0.1666666667</v>
      </c>
      <c r="E78" s="15">
        <f t="shared" si="82"/>
        <v>0.125</v>
      </c>
      <c r="F78" s="15">
        <f t="shared" si="82"/>
        <v>0.1111111111</v>
      </c>
      <c r="G78" s="15">
        <f t="shared" si="82"/>
        <v>1</v>
      </c>
      <c r="H78" s="1"/>
      <c r="I78" s="29">
        <f t="shared" si="77"/>
        <v>290332.9981</v>
      </c>
      <c r="J78" s="30">
        <f t="shared" si="78"/>
        <v>0.0355786246</v>
      </c>
      <c r="K78" s="35">
        <f t="shared" si="79"/>
        <v>0.0000007802348245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29">
        <f>I67</f>
        <v>60517.18265</v>
      </c>
      <c r="D79" s="29">
        <f>I68</f>
        <v>184628.857</v>
      </c>
      <c r="E79" s="29">
        <f>I69</f>
        <v>486651.9558</v>
      </c>
      <c r="F79" s="29">
        <f>I70</f>
        <v>751456.1043</v>
      </c>
      <c r="G79" s="29">
        <f>I71</f>
        <v>54717.72212</v>
      </c>
      <c r="H79" s="1"/>
      <c r="I79" s="42">
        <f t="shared" ref="I79:J79" si="83">SUM(I74:I78)</f>
        <v>8160321.017</v>
      </c>
      <c r="J79" s="34">
        <f t="shared" si="83"/>
        <v>1</v>
      </c>
      <c r="K79" s="3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37"/>
      <c r="J80" s="1"/>
      <c r="K80" s="3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1" t="s">
        <v>21</v>
      </c>
      <c r="C81" s="15">
        <f t="shared" ref="C81:G81" si="84">C6</f>
        <v>1</v>
      </c>
      <c r="D81" s="16">
        <f t="shared" si="84"/>
        <v>0.3333333333</v>
      </c>
      <c r="E81" s="16">
        <f t="shared" si="84"/>
        <v>0.125</v>
      </c>
      <c r="F81" s="16">
        <f t="shared" si="84"/>
        <v>0.1111111111</v>
      </c>
      <c r="G81" s="16">
        <f t="shared" si="84"/>
        <v>1</v>
      </c>
      <c r="H81" s="1"/>
      <c r="I81" s="29">
        <f t="shared" ref="I81:I85" si="86">SUMPRODUCT($C$86:$G$86,C6:G6)</f>
        <v>1703772.579</v>
      </c>
      <c r="J81" s="38">
        <f t="shared" ref="J81:J85" si="87">I81/$I$86</f>
        <v>0.0393492631</v>
      </c>
      <c r="K81" s="35">
        <f t="shared" ref="K81:K85" si="88">J81-J74</f>
        <v>-0.0000002273952722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1"/>
      <c r="C82" s="15">
        <f t="shared" ref="C82:G82" si="85">C7</f>
        <v>3</v>
      </c>
      <c r="D82" s="15">
        <f t="shared" si="85"/>
        <v>1</v>
      </c>
      <c r="E82" s="16">
        <f t="shared" si="85"/>
        <v>0.2</v>
      </c>
      <c r="F82" s="16">
        <f t="shared" si="85"/>
        <v>0.25</v>
      </c>
      <c r="G82" s="16">
        <f t="shared" si="85"/>
        <v>6</v>
      </c>
      <c r="H82" s="1"/>
      <c r="I82" s="29">
        <f t="shared" si="86"/>
        <v>5198185.122</v>
      </c>
      <c r="J82" s="38">
        <f t="shared" si="87"/>
        <v>0.1200540239</v>
      </c>
      <c r="K82" s="35">
        <f t="shared" si="88"/>
        <v>-0.0000002181637327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1"/>
      <c r="C83" s="15">
        <f t="shared" ref="C83:G83" si="89">C8</f>
        <v>8</v>
      </c>
      <c r="D83" s="15">
        <f t="shared" si="89"/>
        <v>5</v>
      </c>
      <c r="E83" s="15">
        <f t="shared" si="89"/>
        <v>1</v>
      </c>
      <c r="F83" s="16">
        <f t="shared" si="89"/>
        <v>0.3333333333</v>
      </c>
      <c r="G83" s="16">
        <f t="shared" si="89"/>
        <v>8</v>
      </c>
      <c r="H83" s="1"/>
      <c r="I83" s="29">
        <f t="shared" si="86"/>
        <v>13701080.25</v>
      </c>
      <c r="J83" s="38">
        <f t="shared" si="87"/>
        <v>0.3164315578</v>
      </c>
      <c r="K83" s="35">
        <f t="shared" si="88"/>
        <v>0.000002725971175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1"/>
      <c r="C84" s="15">
        <f t="shared" ref="C84:G84" si="90">C9</f>
        <v>9</v>
      </c>
      <c r="D84" s="15">
        <f t="shared" si="90"/>
        <v>4</v>
      </c>
      <c r="E84" s="15">
        <f t="shared" si="90"/>
        <v>3</v>
      </c>
      <c r="F84" s="15">
        <f t="shared" si="90"/>
        <v>1</v>
      </c>
      <c r="G84" s="16">
        <f t="shared" si="90"/>
        <v>9</v>
      </c>
      <c r="H84" s="1"/>
      <c r="I84" s="29">
        <f t="shared" si="86"/>
        <v>21155185.96</v>
      </c>
      <c r="J84" s="38">
        <f t="shared" si="87"/>
        <v>0.488586909</v>
      </c>
      <c r="K84" s="35">
        <f t="shared" si="88"/>
        <v>-0.000001901968986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1"/>
      <c r="C85" s="15">
        <f t="shared" ref="C85:G85" si="91">C10</f>
        <v>1</v>
      </c>
      <c r="D85" s="15">
        <f t="shared" si="91"/>
        <v>0.1666666667</v>
      </c>
      <c r="E85" s="15">
        <f t="shared" si="91"/>
        <v>0.125</v>
      </c>
      <c r="F85" s="15">
        <f t="shared" si="91"/>
        <v>0.1111111111</v>
      </c>
      <c r="G85" s="15">
        <f t="shared" si="91"/>
        <v>1</v>
      </c>
      <c r="H85" s="1"/>
      <c r="I85" s="29">
        <f t="shared" si="86"/>
        <v>1540492.387</v>
      </c>
      <c r="J85" s="38">
        <f t="shared" si="87"/>
        <v>0.03557824616</v>
      </c>
      <c r="K85" s="35">
        <f t="shared" si="88"/>
        <v>-0.000000378443184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1"/>
      <c r="C86" s="29">
        <f>I74</f>
        <v>321104.4743</v>
      </c>
      <c r="D86" s="29">
        <f>I75</f>
        <v>979681.1549</v>
      </c>
      <c r="E86" s="29">
        <f>I76</f>
        <v>2582160.847</v>
      </c>
      <c r="F86" s="29">
        <f>I77</f>
        <v>3987041.543</v>
      </c>
      <c r="G86" s="29">
        <f>I78</f>
        <v>290332.9981</v>
      </c>
      <c r="H86" s="1"/>
      <c r="I86" s="33">
        <f t="shared" ref="I86:J86" si="92">SUM(I81:I85)</f>
        <v>43298716.29</v>
      </c>
      <c r="J86" s="34">
        <f t="shared" si="92"/>
        <v>1</v>
      </c>
      <c r="K86" s="3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">
    <mergeCell ref="I4:I5"/>
    <mergeCell ref="J4:J5"/>
    <mergeCell ref="K4:K5"/>
    <mergeCell ref="X6:X10"/>
    <mergeCell ref="X13:X17"/>
  </mergeCells>
  <conditionalFormatting sqref="J14">
    <cfRule type="cellIs" dxfId="0" priority="1" operator="lessThan">
      <formula>0.1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>
      <c r="D4" s="43" t="s">
        <v>32</v>
      </c>
      <c r="E4" s="44" t="s">
        <v>23</v>
      </c>
      <c r="F4" s="44" t="s">
        <v>24</v>
      </c>
      <c r="G4" s="45" t="s">
        <v>25</v>
      </c>
      <c r="H4" s="44" t="s">
        <v>28</v>
      </c>
      <c r="I4" s="44" t="s">
        <v>33</v>
      </c>
      <c r="J4" s="46" t="s">
        <v>34</v>
      </c>
      <c r="K4" s="46" t="s">
        <v>35</v>
      </c>
      <c r="L4" s="46" t="s">
        <v>36</v>
      </c>
      <c r="M4" s="44" t="s">
        <v>37</v>
      </c>
      <c r="N4" s="44" t="s">
        <v>38</v>
      </c>
      <c r="O4" s="44" t="s">
        <v>39</v>
      </c>
      <c r="P4" s="44" t="s">
        <v>40</v>
      </c>
    </row>
    <row r="5">
      <c r="D5" s="47"/>
      <c r="E5" s="44" t="s">
        <v>41</v>
      </c>
      <c r="F5" s="44" t="s">
        <v>41</v>
      </c>
      <c r="G5" s="44" t="s">
        <v>41</v>
      </c>
      <c r="H5" s="44" t="s">
        <v>41</v>
      </c>
      <c r="I5" s="44" t="s">
        <v>41</v>
      </c>
      <c r="J5" s="46" t="s">
        <v>42</v>
      </c>
      <c r="K5" s="46" t="s">
        <v>42</v>
      </c>
      <c r="L5" s="46" t="s">
        <v>42</v>
      </c>
      <c r="M5" s="44" t="s">
        <v>41</v>
      </c>
      <c r="N5" s="44" t="s">
        <v>41</v>
      </c>
      <c r="O5" s="44" t="s">
        <v>41</v>
      </c>
      <c r="P5" s="44" t="s">
        <v>41</v>
      </c>
    </row>
    <row r="6">
      <c r="D6" s="48" t="s">
        <v>43</v>
      </c>
      <c r="E6" s="49">
        <v>0.214728912195646</v>
      </c>
      <c r="F6" s="49">
        <v>0.0162398190164889</v>
      </c>
      <c r="G6" s="49">
        <v>0.0913469470992836</v>
      </c>
      <c r="H6" s="49">
        <v>0.180443641672023</v>
      </c>
      <c r="I6" s="49">
        <v>0.0162398190164889</v>
      </c>
      <c r="J6" s="49">
        <v>0.0607018336803378</v>
      </c>
      <c r="K6" s="49">
        <v>0.182105501041013</v>
      </c>
      <c r="L6" s="49">
        <v>0.0607018336803378</v>
      </c>
      <c r="M6" s="49">
        <v>0.0259086933922168</v>
      </c>
      <c r="N6" s="49">
        <v>0.0736444590859548</v>
      </c>
      <c r="O6" s="49">
        <v>0.0164465242308927</v>
      </c>
      <c r="P6" s="49">
        <v>0.0614920158893164</v>
      </c>
    </row>
    <row r="7">
      <c r="D7" s="48" t="s">
        <v>44</v>
      </c>
      <c r="E7" s="49">
        <v>0.05374</v>
      </c>
      <c r="F7" s="49">
        <v>0.01091</v>
      </c>
      <c r="G7" s="49">
        <v>0.09835</v>
      </c>
      <c r="H7" s="49">
        <v>0.09835</v>
      </c>
      <c r="I7" s="49">
        <v>0.01712</v>
      </c>
      <c r="J7" s="49">
        <v>0.43418</v>
      </c>
      <c r="K7" s="49">
        <v>0.06321</v>
      </c>
      <c r="L7" s="49">
        <v>0.16567</v>
      </c>
      <c r="M7" s="49">
        <v>0.01407</v>
      </c>
      <c r="N7" s="49">
        <v>0.00828</v>
      </c>
      <c r="O7" s="49">
        <v>0.01806</v>
      </c>
      <c r="P7" s="49">
        <v>0.01806</v>
      </c>
    </row>
    <row r="8">
      <c r="D8" s="48" t="s">
        <v>45</v>
      </c>
      <c r="E8" s="49">
        <v>0.01167001609</v>
      </c>
      <c r="F8" s="49">
        <v>0.03560504774</v>
      </c>
      <c r="G8" s="49">
        <v>0.09384575674</v>
      </c>
      <c r="H8" s="49">
        <v>0.1449027667</v>
      </c>
      <c r="I8" s="49">
        <v>0.01055162594</v>
      </c>
      <c r="J8" s="49">
        <v>0.01418088169</v>
      </c>
      <c r="K8" s="49">
        <v>0.03912397734</v>
      </c>
      <c r="L8" s="49">
        <v>0.005140004141</v>
      </c>
      <c r="M8" s="49">
        <v>0.02870851977</v>
      </c>
      <c r="N8" s="49">
        <v>0.2444481417</v>
      </c>
      <c r="O8" s="49">
        <v>0.1400514442</v>
      </c>
      <c r="P8" s="49">
        <v>0.231771818</v>
      </c>
    </row>
    <row r="9">
      <c r="D9" s="48" t="s">
        <v>46</v>
      </c>
      <c r="E9" s="49">
        <v>0.0135448284265937</v>
      </c>
      <c r="F9" s="49">
        <v>0.00579112136994361</v>
      </c>
      <c r="G9" s="49">
        <v>0.0371369777147811</v>
      </c>
      <c r="H9" s="49">
        <v>0.0424065546817651</v>
      </c>
      <c r="I9" s="49">
        <v>0.00584995147856099</v>
      </c>
      <c r="J9" s="49">
        <v>0.287091090228104</v>
      </c>
      <c r="K9" s="49">
        <v>0.312177216779104</v>
      </c>
      <c r="L9" s="49">
        <v>0.0377172642692756</v>
      </c>
      <c r="M9" s="49">
        <v>0.0345602526921053</v>
      </c>
      <c r="N9" s="49">
        <v>0.0380207466965394</v>
      </c>
      <c r="O9" s="49">
        <v>0.0121556690530708</v>
      </c>
      <c r="P9" s="49">
        <v>0.173548326610156</v>
      </c>
    </row>
    <row r="10">
      <c r="D10" s="48" t="s">
        <v>47</v>
      </c>
      <c r="E10" s="49">
        <v>0.02754</v>
      </c>
      <c r="F10" s="49">
        <v>0.01378</v>
      </c>
      <c r="G10" s="49">
        <v>0.12611</v>
      </c>
      <c r="H10" s="49">
        <v>0.08828</v>
      </c>
      <c r="I10" s="49">
        <v>0.00973</v>
      </c>
      <c r="J10" s="49">
        <v>0.07034</v>
      </c>
      <c r="K10" s="49">
        <v>0.42782</v>
      </c>
      <c r="L10" s="49">
        <v>0.17347</v>
      </c>
      <c r="M10" s="49">
        <v>0.00328</v>
      </c>
      <c r="N10" s="49">
        <v>0.00876</v>
      </c>
      <c r="O10" s="49">
        <v>0.01478</v>
      </c>
      <c r="P10" s="49">
        <v>0.03612</v>
      </c>
    </row>
    <row r="11">
      <c r="D11" s="47" t="s">
        <v>48</v>
      </c>
      <c r="E11" s="50">
        <f t="shared" ref="E11:P11" si="1">MAX(E5:E10)</f>
        <v>0.2147289122</v>
      </c>
      <c r="F11" s="50">
        <f t="shared" si="1"/>
        <v>0.03560504774</v>
      </c>
      <c r="G11" s="50">
        <f t="shared" si="1"/>
        <v>0.12611</v>
      </c>
      <c r="H11" s="50">
        <f t="shared" si="1"/>
        <v>0.1804436417</v>
      </c>
      <c r="I11" s="50">
        <f t="shared" si="1"/>
        <v>0.01712</v>
      </c>
      <c r="J11" s="50">
        <f t="shared" si="1"/>
        <v>0.43418</v>
      </c>
      <c r="K11" s="50">
        <f t="shared" si="1"/>
        <v>0.42782</v>
      </c>
      <c r="L11" s="50">
        <f t="shared" si="1"/>
        <v>0.17347</v>
      </c>
      <c r="M11" s="50">
        <f t="shared" si="1"/>
        <v>0.03456025269</v>
      </c>
      <c r="N11" s="50">
        <f t="shared" si="1"/>
        <v>0.2444481417</v>
      </c>
      <c r="O11" s="50">
        <f t="shared" si="1"/>
        <v>0.1400514442</v>
      </c>
      <c r="P11" s="50">
        <f t="shared" si="1"/>
        <v>0.231771818</v>
      </c>
    </row>
    <row r="12">
      <c r="D12" s="51" t="s">
        <v>49</v>
      </c>
      <c r="E12" s="52">
        <f t="shared" ref="E12:P12" si="2">MIN(E5:E10)</f>
        <v>0.01167001609</v>
      </c>
      <c r="F12" s="52">
        <f t="shared" si="2"/>
        <v>0.00579112137</v>
      </c>
      <c r="G12" s="52">
        <f t="shared" si="2"/>
        <v>0.03713697771</v>
      </c>
      <c r="H12" s="52">
        <f t="shared" si="2"/>
        <v>0.04240655468</v>
      </c>
      <c r="I12" s="52">
        <f t="shared" si="2"/>
        <v>0.005849951479</v>
      </c>
      <c r="J12" s="52">
        <f t="shared" si="2"/>
        <v>0.01418088169</v>
      </c>
      <c r="K12" s="52">
        <f t="shared" si="2"/>
        <v>0.03912397734</v>
      </c>
      <c r="L12" s="52">
        <f t="shared" si="2"/>
        <v>0.005140004141</v>
      </c>
      <c r="M12" s="52">
        <f t="shared" si="2"/>
        <v>0.00328</v>
      </c>
      <c r="N12" s="52">
        <f t="shared" si="2"/>
        <v>0.00828</v>
      </c>
      <c r="O12" s="52">
        <f t="shared" si="2"/>
        <v>0.01215566905</v>
      </c>
      <c r="P12" s="52">
        <f t="shared" si="2"/>
        <v>0.01806</v>
      </c>
    </row>
    <row r="14">
      <c r="D14" s="53" t="s">
        <v>50</v>
      </c>
    </row>
    <row r="17">
      <c r="D17" s="43" t="s">
        <v>32</v>
      </c>
      <c r="E17" s="44" t="s">
        <v>23</v>
      </c>
      <c r="F17" s="44" t="s">
        <v>24</v>
      </c>
      <c r="G17" s="45" t="s">
        <v>25</v>
      </c>
      <c r="H17" s="44" t="s">
        <v>28</v>
      </c>
      <c r="I17" s="44" t="s">
        <v>33</v>
      </c>
      <c r="J17" s="46" t="s">
        <v>34</v>
      </c>
      <c r="K17" s="46" t="s">
        <v>35</v>
      </c>
      <c r="L17" s="46" t="s">
        <v>36</v>
      </c>
      <c r="M17" s="44" t="s">
        <v>37</v>
      </c>
      <c r="N17" s="44" t="s">
        <v>38</v>
      </c>
      <c r="O17" s="44" t="s">
        <v>39</v>
      </c>
      <c r="P17" s="44" t="s">
        <v>40</v>
      </c>
    </row>
    <row r="18">
      <c r="D18" s="47"/>
      <c r="E18" s="44" t="s">
        <v>41</v>
      </c>
      <c r="F18" s="44" t="s">
        <v>41</v>
      </c>
      <c r="G18" s="44" t="s">
        <v>41</v>
      </c>
      <c r="H18" s="44" t="s">
        <v>41</v>
      </c>
      <c r="I18" s="44" t="s">
        <v>41</v>
      </c>
      <c r="J18" s="46" t="s">
        <v>42</v>
      </c>
      <c r="K18" s="46" t="s">
        <v>42</v>
      </c>
      <c r="L18" s="46" t="s">
        <v>42</v>
      </c>
      <c r="M18" s="44" t="s">
        <v>41</v>
      </c>
      <c r="N18" s="44" t="s">
        <v>41</v>
      </c>
      <c r="O18" s="44" t="s">
        <v>41</v>
      </c>
      <c r="P18" s="44" t="s">
        <v>41</v>
      </c>
    </row>
    <row r="19">
      <c r="D19" s="48" t="s">
        <v>43</v>
      </c>
      <c r="E19" s="49">
        <f t="shared" ref="E19:I19" si="3">E6/E$11</f>
        <v>1</v>
      </c>
      <c r="F19" s="49">
        <f t="shared" si="3"/>
        <v>0.4561100194</v>
      </c>
      <c r="G19" s="49">
        <f t="shared" si="3"/>
        <v>0.7243434073</v>
      </c>
      <c r="H19" s="49">
        <f t="shared" si="3"/>
        <v>1</v>
      </c>
      <c r="I19" s="49">
        <f t="shared" si="3"/>
        <v>0.9485875594</v>
      </c>
      <c r="J19" s="49">
        <f t="shared" ref="J19:L19" si="4">J$12/J6</f>
        <v>0.2336153758</v>
      </c>
      <c r="K19" s="49">
        <f t="shared" si="4"/>
        <v>0.2148423695</v>
      </c>
      <c r="L19" s="49">
        <f t="shared" si="4"/>
        <v>0.08467625818</v>
      </c>
      <c r="M19" s="49">
        <f t="shared" ref="M19:P19" si="5">M6/M$11</f>
        <v>0.7496673599</v>
      </c>
      <c r="N19" s="49">
        <f t="shared" si="5"/>
        <v>0.3012682304</v>
      </c>
      <c r="O19" s="49">
        <f t="shared" si="5"/>
        <v>0.1174320217</v>
      </c>
      <c r="P19" s="49">
        <f t="shared" si="5"/>
        <v>0.2653127391</v>
      </c>
    </row>
    <row r="20">
      <c r="D20" s="48" t="s">
        <v>44</v>
      </c>
      <c r="E20" s="49">
        <f t="shared" ref="E20:I20" si="6">E7/E$11</f>
        <v>0.250269046</v>
      </c>
      <c r="F20" s="49">
        <f t="shared" si="6"/>
        <v>0.3064172271</v>
      </c>
      <c r="G20" s="49">
        <f t="shared" si="6"/>
        <v>0.7798747126</v>
      </c>
      <c r="H20" s="49">
        <f t="shared" si="6"/>
        <v>0.5450455283</v>
      </c>
      <c r="I20" s="49">
        <f t="shared" si="6"/>
        <v>1</v>
      </c>
      <c r="J20" s="49">
        <f t="shared" ref="J20:L20" si="7">J$12/J7</f>
        <v>0.03266129644</v>
      </c>
      <c r="K20" s="49">
        <f t="shared" si="7"/>
        <v>0.6189523389</v>
      </c>
      <c r="L20" s="49">
        <f t="shared" si="7"/>
        <v>0.03102555768</v>
      </c>
      <c r="M20" s="49">
        <f t="shared" ref="M20:P20" si="8">M7/M$11</f>
        <v>0.4071150789</v>
      </c>
      <c r="N20" s="49">
        <f t="shared" si="8"/>
        <v>0.03387221495</v>
      </c>
      <c r="O20" s="49">
        <f t="shared" si="8"/>
        <v>0.1289526153</v>
      </c>
      <c r="P20" s="49">
        <f t="shared" si="8"/>
        <v>0.07792146671</v>
      </c>
    </row>
    <row r="21">
      <c r="D21" s="48" t="s">
        <v>45</v>
      </c>
      <c r="E21" s="49">
        <f t="shared" ref="E21:I21" si="9">E8/E$11</f>
        <v>0.05434767014</v>
      </c>
      <c r="F21" s="49">
        <f t="shared" si="9"/>
        <v>1</v>
      </c>
      <c r="G21" s="49">
        <f t="shared" si="9"/>
        <v>0.7441579315</v>
      </c>
      <c r="H21" s="49">
        <f t="shared" si="9"/>
        <v>0.8030361467</v>
      </c>
      <c r="I21" s="49">
        <f t="shared" si="9"/>
        <v>0.6163332909</v>
      </c>
      <c r="J21" s="49">
        <f t="shared" ref="J21:L21" si="10">J$12/J8</f>
        <v>1</v>
      </c>
      <c r="K21" s="49">
        <f t="shared" si="10"/>
        <v>1</v>
      </c>
      <c r="L21" s="49">
        <f t="shared" si="10"/>
        <v>1</v>
      </c>
      <c r="M21" s="49">
        <f t="shared" ref="M21:P21" si="11">M8/M$11</f>
        <v>0.8306802623</v>
      </c>
      <c r="N21" s="49">
        <f t="shared" si="11"/>
        <v>1</v>
      </c>
      <c r="O21" s="49">
        <f t="shared" si="11"/>
        <v>1</v>
      </c>
      <c r="P21" s="49">
        <f t="shared" si="11"/>
        <v>1</v>
      </c>
    </row>
    <row r="22">
      <c r="D22" s="48" t="s">
        <v>46</v>
      </c>
      <c r="E22" s="49">
        <f t="shared" ref="E22:I22" si="12">E9/E$11</f>
        <v>0.06307873629</v>
      </c>
      <c r="F22" s="49">
        <f t="shared" si="12"/>
        <v>0.1626488865</v>
      </c>
      <c r="G22" s="49">
        <f t="shared" si="12"/>
        <v>0.2944808319</v>
      </c>
      <c r="H22" s="49">
        <f t="shared" si="12"/>
        <v>0.2350127402</v>
      </c>
      <c r="I22" s="49">
        <f t="shared" si="12"/>
        <v>0.3417027733</v>
      </c>
      <c r="J22" s="49">
        <f t="shared" ref="J22:L22" si="13">J$12/J9</f>
        <v>0.04939506022</v>
      </c>
      <c r="K22" s="49">
        <f t="shared" si="13"/>
        <v>0.1253261777</v>
      </c>
      <c r="L22" s="49">
        <f t="shared" si="13"/>
        <v>0.1362772258</v>
      </c>
      <c r="M22" s="49">
        <f t="shared" ref="M22:P22" si="14">M9/M$11</f>
        <v>1</v>
      </c>
      <c r="N22" s="49">
        <f t="shared" si="14"/>
        <v>0.1555370658</v>
      </c>
      <c r="O22" s="49">
        <f t="shared" si="14"/>
        <v>0.08679431421</v>
      </c>
      <c r="P22" s="49">
        <f t="shared" si="14"/>
        <v>0.7487895988</v>
      </c>
    </row>
    <row r="23">
      <c r="D23" s="48" t="s">
        <v>47</v>
      </c>
      <c r="E23" s="49">
        <f t="shared" ref="E23:I23" si="15">E10/E$11</f>
        <v>0.1282547363</v>
      </c>
      <c r="F23" s="49">
        <f t="shared" si="15"/>
        <v>0.3870237754</v>
      </c>
      <c r="G23" s="49">
        <f t="shared" si="15"/>
        <v>1</v>
      </c>
      <c r="H23" s="49">
        <f t="shared" si="15"/>
        <v>0.4892386298</v>
      </c>
      <c r="I23" s="49">
        <f t="shared" si="15"/>
        <v>0.5683411215</v>
      </c>
      <c r="J23" s="49">
        <f t="shared" ref="J23:L23" si="16">J$12/J10</f>
        <v>0.2016048008</v>
      </c>
      <c r="K23" s="49">
        <f t="shared" si="16"/>
        <v>0.09144962213</v>
      </c>
      <c r="L23" s="49">
        <f t="shared" si="16"/>
        <v>0.02963050753</v>
      </c>
      <c r="M23" s="49">
        <f t="shared" ref="M23:P23" si="17">M10/M$11</f>
        <v>0.09490671348</v>
      </c>
      <c r="N23" s="49">
        <f t="shared" si="17"/>
        <v>0.03583582161</v>
      </c>
      <c r="O23" s="49">
        <f t="shared" si="17"/>
        <v>0.1055326497</v>
      </c>
      <c r="P23" s="49">
        <f t="shared" si="17"/>
        <v>0.1558429334</v>
      </c>
    </row>
    <row r="24">
      <c r="D24" s="47" t="s">
        <v>51</v>
      </c>
      <c r="E24" s="50">
        <f t="shared" ref="E24:P24" si="18">SUM(E18:E23)</f>
        <v>1.495950189</v>
      </c>
      <c r="F24" s="50">
        <f t="shared" si="18"/>
        <v>2.312199908</v>
      </c>
      <c r="G24" s="50">
        <f t="shared" si="18"/>
        <v>3.542856883</v>
      </c>
      <c r="H24" s="50">
        <f t="shared" si="18"/>
        <v>3.072333045</v>
      </c>
      <c r="I24" s="50">
        <f t="shared" si="18"/>
        <v>3.474964745</v>
      </c>
      <c r="J24" s="50">
        <f t="shared" si="18"/>
        <v>1.517276533</v>
      </c>
      <c r="K24" s="50">
        <f t="shared" si="18"/>
        <v>2.050570508</v>
      </c>
      <c r="L24" s="50">
        <f t="shared" si="18"/>
        <v>1.281609549</v>
      </c>
      <c r="M24" s="50">
        <f t="shared" si="18"/>
        <v>3.082369414</v>
      </c>
      <c r="N24" s="50">
        <f t="shared" si="18"/>
        <v>1.526513333</v>
      </c>
      <c r="O24" s="50">
        <f t="shared" si="18"/>
        <v>1.438711601</v>
      </c>
      <c r="P24" s="50">
        <f t="shared" si="18"/>
        <v>2.247866738</v>
      </c>
    </row>
    <row r="25">
      <c r="D25" s="51"/>
    </row>
    <row r="26">
      <c r="D26" s="43" t="s">
        <v>32</v>
      </c>
      <c r="E26" s="44" t="s">
        <v>23</v>
      </c>
      <c r="F26" s="44" t="s">
        <v>24</v>
      </c>
      <c r="G26" s="45" t="s">
        <v>25</v>
      </c>
      <c r="H26" s="44" t="s">
        <v>28</v>
      </c>
      <c r="I26" s="44" t="s">
        <v>33</v>
      </c>
      <c r="J26" s="46" t="s">
        <v>34</v>
      </c>
      <c r="K26" s="46" t="s">
        <v>35</v>
      </c>
      <c r="L26" s="46" t="s">
        <v>36</v>
      </c>
      <c r="M26" s="44" t="s">
        <v>37</v>
      </c>
      <c r="N26" s="44" t="s">
        <v>38</v>
      </c>
      <c r="O26" s="44" t="s">
        <v>39</v>
      </c>
      <c r="P26" s="44" t="s">
        <v>40</v>
      </c>
    </row>
    <row r="27">
      <c r="D27" s="47"/>
      <c r="E27" s="44" t="s">
        <v>41</v>
      </c>
      <c r="F27" s="44" t="s">
        <v>41</v>
      </c>
      <c r="G27" s="44" t="s">
        <v>41</v>
      </c>
      <c r="H27" s="44" t="s">
        <v>41</v>
      </c>
      <c r="I27" s="54" t="s">
        <v>41</v>
      </c>
      <c r="J27" s="55" t="s">
        <v>41</v>
      </c>
      <c r="K27" s="55" t="s">
        <v>41</v>
      </c>
      <c r="L27" s="55" t="s">
        <v>41</v>
      </c>
      <c r="M27" s="44" t="s">
        <v>41</v>
      </c>
      <c r="N27" s="44" t="s">
        <v>41</v>
      </c>
      <c r="O27" s="44" t="s">
        <v>41</v>
      </c>
      <c r="P27" s="44" t="s">
        <v>41</v>
      </c>
    </row>
    <row r="28">
      <c r="D28" s="48" t="s">
        <v>43</v>
      </c>
      <c r="E28" s="49">
        <f t="shared" ref="E28:P28" si="19">E19/E$24</f>
        <v>0.6684714555</v>
      </c>
      <c r="F28" s="49">
        <f t="shared" si="19"/>
        <v>0.1972623638</v>
      </c>
      <c r="G28" s="49">
        <f t="shared" si="19"/>
        <v>0.2044517832</v>
      </c>
      <c r="H28" s="49">
        <f t="shared" si="19"/>
        <v>0.3254855464</v>
      </c>
      <c r="I28" s="49">
        <f t="shared" si="19"/>
        <v>0.2729776067</v>
      </c>
      <c r="J28" s="49">
        <f t="shared" si="19"/>
        <v>0.153970203</v>
      </c>
      <c r="K28" s="49">
        <f t="shared" si="19"/>
        <v>0.1047719981</v>
      </c>
      <c r="L28" s="49">
        <f t="shared" si="19"/>
        <v>0.06607024599</v>
      </c>
      <c r="M28" s="49">
        <f t="shared" si="19"/>
        <v>0.2432113933</v>
      </c>
      <c r="N28" s="49">
        <f t="shared" si="19"/>
        <v>0.1973570908</v>
      </c>
      <c r="O28" s="49">
        <f t="shared" si="19"/>
        <v>0.08162304496</v>
      </c>
      <c r="P28" s="49">
        <f t="shared" si="19"/>
        <v>0.1180286779</v>
      </c>
    </row>
    <row r="29">
      <c r="D29" s="48" t="s">
        <v>44</v>
      </c>
      <c r="E29" s="49">
        <f t="shared" ref="E29:P29" si="20">E20/E$24</f>
        <v>0.1672977134</v>
      </c>
      <c r="F29" s="49">
        <f t="shared" si="20"/>
        <v>0.1325219441</v>
      </c>
      <c r="G29" s="49">
        <f t="shared" si="20"/>
        <v>0.2201259431</v>
      </c>
      <c r="H29" s="49">
        <f t="shared" si="20"/>
        <v>0.1774044416</v>
      </c>
      <c r="I29" s="49">
        <f t="shared" si="20"/>
        <v>0.2877727037</v>
      </c>
      <c r="J29" s="49">
        <f t="shared" si="20"/>
        <v>0.02152626481</v>
      </c>
      <c r="K29" s="49">
        <f t="shared" si="20"/>
        <v>0.301843968</v>
      </c>
      <c r="L29" s="49">
        <f t="shared" si="20"/>
        <v>0.02420827599</v>
      </c>
      <c r="M29" s="49">
        <f t="shared" si="20"/>
        <v>0.1320786136</v>
      </c>
      <c r="N29" s="49">
        <f t="shared" si="20"/>
        <v>0.02218926899</v>
      </c>
      <c r="O29" s="49">
        <f t="shared" si="20"/>
        <v>0.08963062172</v>
      </c>
      <c r="P29" s="49">
        <f t="shared" si="20"/>
        <v>0.03466462909</v>
      </c>
    </row>
    <row r="30">
      <c r="D30" s="48" t="s">
        <v>45</v>
      </c>
      <c r="E30" s="49">
        <f t="shared" ref="E30:P30" si="21">E21/E$24</f>
        <v>0.03632986616</v>
      </c>
      <c r="F30" s="49">
        <f t="shared" si="21"/>
        <v>0.4324885562</v>
      </c>
      <c r="G30" s="49">
        <f t="shared" si="21"/>
        <v>0.2100445928</v>
      </c>
      <c r="H30" s="49">
        <f t="shared" si="21"/>
        <v>0.261376659</v>
      </c>
      <c r="I30" s="49">
        <f t="shared" si="21"/>
        <v>0.1773638975</v>
      </c>
      <c r="J30" s="49">
        <f t="shared" si="21"/>
        <v>0.6590756385</v>
      </c>
      <c r="K30" s="49">
        <f t="shared" si="21"/>
        <v>0.4876691613</v>
      </c>
      <c r="L30" s="49">
        <f t="shared" si="21"/>
        <v>0.7802688429</v>
      </c>
      <c r="M30" s="49">
        <f t="shared" si="21"/>
        <v>0.2694940647</v>
      </c>
      <c r="N30" s="49">
        <f t="shared" si="21"/>
        <v>0.6550876291</v>
      </c>
      <c r="O30" s="49">
        <f t="shared" si="21"/>
        <v>0.6950663353</v>
      </c>
      <c r="P30" s="49">
        <f t="shared" si="21"/>
        <v>0.4448662294</v>
      </c>
    </row>
    <row r="31">
      <c r="D31" s="48" t="s">
        <v>46</v>
      </c>
      <c r="E31" s="49">
        <f t="shared" ref="E31:P31" si="22">E22/E$24</f>
        <v>0.04216633466</v>
      </c>
      <c r="F31" s="49">
        <f t="shared" si="22"/>
        <v>0.0703437821</v>
      </c>
      <c r="G31" s="49">
        <f t="shared" si="22"/>
        <v>0.08311959575</v>
      </c>
      <c r="H31" s="49">
        <f t="shared" si="22"/>
        <v>0.07649325017</v>
      </c>
      <c r="I31" s="49">
        <f t="shared" si="22"/>
        <v>0.09833273093</v>
      </c>
      <c r="J31" s="49">
        <f t="shared" si="22"/>
        <v>0.03255508085</v>
      </c>
      <c r="K31" s="49">
        <f t="shared" si="22"/>
        <v>0.06111771197</v>
      </c>
      <c r="L31" s="49">
        <f t="shared" si="22"/>
        <v>0.1063328733</v>
      </c>
      <c r="M31" s="49">
        <f t="shared" si="22"/>
        <v>0.3244257471</v>
      </c>
      <c r="N31" s="49">
        <f t="shared" si="22"/>
        <v>0.1018904077</v>
      </c>
      <c r="O31" s="49">
        <f t="shared" si="22"/>
        <v>0.0603278059</v>
      </c>
      <c r="P31" s="49">
        <f t="shared" si="22"/>
        <v>0.3331112054</v>
      </c>
    </row>
    <row r="32">
      <c r="D32" s="48" t="s">
        <v>47</v>
      </c>
      <c r="E32" s="49">
        <f t="shared" ref="E32:P32" si="23">E23/E$24</f>
        <v>0.08573463022</v>
      </c>
      <c r="F32" s="49">
        <f t="shared" si="23"/>
        <v>0.1673833538</v>
      </c>
      <c r="G32" s="49">
        <f t="shared" si="23"/>
        <v>0.2822580852</v>
      </c>
      <c r="H32" s="49">
        <f t="shared" si="23"/>
        <v>0.1592401028</v>
      </c>
      <c r="I32" s="49">
        <f t="shared" si="23"/>
        <v>0.1635530612</v>
      </c>
      <c r="J32" s="49">
        <f t="shared" si="23"/>
        <v>0.1328728128</v>
      </c>
      <c r="K32" s="49">
        <f t="shared" si="23"/>
        <v>0.04459716053</v>
      </c>
      <c r="L32" s="49">
        <f t="shared" si="23"/>
        <v>0.02311976182</v>
      </c>
      <c r="M32" s="49">
        <f t="shared" si="23"/>
        <v>0.03079018142</v>
      </c>
      <c r="N32" s="49">
        <f t="shared" si="23"/>
        <v>0.02347560342</v>
      </c>
      <c r="O32" s="49">
        <f t="shared" si="23"/>
        <v>0.07335219208</v>
      </c>
      <c r="P32" s="49">
        <f t="shared" si="23"/>
        <v>0.06932925817</v>
      </c>
    </row>
    <row r="33">
      <c r="D33" s="56" t="s">
        <v>51</v>
      </c>
      <c r="E33" s="52">
        <f t="shared" ref="E33:P33" si="24">SUM(E28:E32)</f>
        <v>1</v>
      </c>
      <c r="F33" s="52">
        <f t="shared" si="24"/>
        <v>1</v>
      </c>
      <c r="G33" s="52">
        <f t="shared" si="24"/>
        <v>1</v>
      </c>
      <c r="H33" s="52">
        <f t="shared" si="24"/>
        <v>1</v>
      </c>
      <c r="I33" s="52">
        <f t="shared" si="24"/>
        <v>1</v>
      </c>
      <c r="J33" s="52">
        <f t="shared" si="24"/>
        <v>1</v>
      </c>
      <c r="K33" s="52">
        <f t="shared" si="24"/>
        <v>1</v>
      </c>
      <c r="L33" s="52">
        <f t="shared" si="24"/>
        <v>1</v>
      </c>
      <c r="M33" s="52">
        <f t="shared" si="24"/>
        <v>1</v>
      </c>
      <c r="N33" s="52">
        <f t="shared" si="24"/>
        <v>1</v>
      </c>
      <c r="O33" s="52">
        <f t="shared" si="24"/>
        <v>1</v>
      </c>
      <c r="P33" s="52">
        <f t="shared" si="24"/>
        <v>1</v>
      </c>
    </row>
    <row r="35">
      <c r="D35" s="53" t="s">
        <v>52</v>
      </c>
    </row>
    <row r="39">
      <c r="H39" s="57" t="s">
        <v>53</v>
      </c>
      <c r="I39" s="57" t="s">
        <v>54</v>
      </c>
    </row>
    <row r="40">
      <c r="H40" s="58">
        <v>12.0</v>
      </c>
      <c r="I40" s="49">
        <f>LN(H40)</f>
        <v>2.48490665</v>
      </c>
    </row>
    <row r="44">
      <c r="D44" s="43" t="s">
        <v>32</v>
      </c>
      <c r="E44" s="44" t="s">
        <v>23</v>
      </c>
      <c r="F44" s="44" t="s">
        <v>24</v>
      </c>
      <c r="G44" s="45" t="s">
        <v>25</v>
      </c>
      <c r="H44" s="44" t="s">
        <v>28</v>
      </c>
      <c r="I44" s="44" t="s">
        <v>33</v>
      </c>
      <c r="J44" s="46" t="s">
        <v>34</v>
      </c>
      <c r="K44" s="46" t="s">
        <v>35</v>
      </c>
      <c r="L44" s="46" t="s">
        <v>36</v>
      </c>
      <c r="M44" s="44" t="s">
        <v>37</v>
      </c>
      <c r="N44" s="44" t="s">
        <v>38</v>
      </c>
      <c r="O44" s="44" t="s">
        <v>39</v>
      </c>
      <c r="P44" s="44" t="s">
        <v>40</v>
      </c>
    </row>
    <row r="45">
      <c r="D45" s="47"/>
      <c r="E45" s="44" t="s">
        <v>41</v>
      </c>
      <c r="F45" s="44" t="s">
        <v>41</v>
      </c>
      <c r="G45" s="44" t="s">
        <v>41</v>
      </c>
      <c r="H45" s="44" t="s">
        <v>41</v>
      </c>
      <c r="I45" s="44" t="s">
        <v>41</v>
      </c>
      <c r="J45" s="55" t="s">
        <v>41</v>
      </c>
      <c r="K45" s="55" t="s">
        <v>41</v>
      </c>
      <c r="L45" s="55" t="s">
        <v>41</v>
      </c>
      <c r="M45" s="44" t="s">
        <v>41</v>
      </c>
      <c r="N45" s="44" t="s">
        <v>41</v>
      </c>
      <c r="O45" s="44" t="s">
        <v>41</v>
      </c>
      <c r="P45" s="44" t="s">
        <v>41</v>
      </c>
    </row>
    <row r="46">
      <c r="D46" s="48" t="s">
        <v>43</v>
      </c>
      <c r="E46" s="49">
        <f t="shared" ref="E46:P46" si="25">LN(E28)</f>
        <v>-0.4027615827</v>
      </c>
      <c r="F46" s="49">
        <f t="shared" si="25"/>
        <v>-1.623220641</v>
      </c>
      <c r="G46" s="49">
        <f t="shared" si="25"/>
        <v>-1.58742311</v>
      </c>
      <c r="H46" s="49">
        <f t="shared" si="25"/>
        <v>-1.122437222</v>
      </c>
      <c r="I46" s="49">
        <f t="shared" si="25"/>
        <v>-1.298365514</v>
      </c>
      <c r="J46" s="49">
        <f t="shared" si="25"/>
        <v>-1.870996182</v>
      </c>
      <c r="K46" s="49">
        <f t="shared" si="25"/>
        <v>-2.255968736</v>
      </c>
      <c r="L46" s="49">
        <f t="shared" si="25"/>
        <v>-2.71703677</v>
      </c>
      <c r="M46" s="49">
        <f t="shared" si="25"/>
        <v>-1.413824283</v>
      </c>
      <c r="N46" s="49">
        <f t="shared" si="25"/>
        <v>-1.622740547</v>
      </c>
      <c r="O46" s="49">
        <f t="shared" si="25"/>
        <v>-2.505643643</v>
      </c>
      <c r="P46" s="49">
        <f t="shared" si="25"/>
        <v>-2.136827651</v>
      </c>
    </row>
    <row r="47">
      <c r="D47" s="48" t="s">
        <v>44</v>
      </c>
      <c r="E47" s="49">
        <f t="shared" ref="E47:P47" si="26">LN(E29)</f>
        <v>-1.787980339</v>
      </c>
      <c r="F47" s="49">
        <f t="shared" si="26"/>
        <v>-2.021007031</v>
      </c>
      <c r="G47" s="49">
        <f t="shared" si="26"/>
        <v>-1.513555428</v>
      </c>
      <c r="H47" s="49">
        <f t="shared" si="26"/>
        <v>-1.729323172</v>
      </c>
      <c r="I47" s="49">
        <f t="shared" si="26"/>
        <v>-1.245584334</v>
      </c>
      <c r="J47" s="49">
        <f t="shared" si="26"/>
        <v>-3.83848147</v>
      </c>
      <c r="K47" s="49">
        <f t="shared" si="26"/>
        <v>-1.197845057</v>
      </c>
      <c r="L47" s="49">
        <f t="shared" si="26"/>
        <v>-3.721060721</v>
      </c>
      <c r="M47" s="49">
        <f t="shared" si="26"/>
        <v>-2.024357976</v>
      </c>
      <c r="N47" s="49">
        <f t="shared" si="26"/>
        <v>-3.808146486</v>
      </c>
      <c r="O47" s="49">
        <f t="shared" si="26"/>
        <v>-2.412058257</v>
      </c>
      <c r="P47" s="49">
        <f t="shared" si="26"/>
        <v>-3.362035447</v>
      </c>
    </row>
    <row r="48">
      <c r="D48" s="48" t="s">
        <v>45</v>
      </c>
      <c r="E48" s="49">
        <f t="shared" ref="E48:P48" si="27">LN(E30)</f>
        <v>-3.315115117</v>
      </c>
      <c r="F48" s="49">
        <f t="shared" si="27"/>
        <v>-0.8381994127</v>
      </c>
      <c r="G48" s="49">
        <f t="shared" si="27"/>
        <v>-1.560435424</v>
      </c>
      <c r="H48" s="49">
        <f t="shared" si="27"/>
        <v>-1.341792774</v>
      </c>
      <c r="I48" s="49">
        <f t="shared" si="27"/>
        <v>-1.729551739</v>
      </c>
      <c r="J48" s="49">
        <f t="shared" si="27"/>
        <v>-0.4169169734</v>
      </c>
      <c r="K48" s="49">
        <f t="shared" si="27"/>
        <v>-0.7181180511</v>
      </c>
      <c r="L48" s="49">
        <f t="shared" si="27"/>
        <v>-0.2481167483</v>
      </c>
      <c r="M48" s="49">
        <f t="shared" si="27"/>
        <v>-1.311208912</v>
      </c>
      <c r="N48" s="49">
        <f t="shared" si="27"/>
        <v>-0.4229862674</v>
      </c>
      <c r="O48" s="49">
        <f t="shared" si="27"/>
        <v>-0.3637479914</v>
      </c>
      <c r="P48" s="49">
        <f t="shared" si="27"/>
        <v>-0.80998165</v>
      </c>
    </row>
    <row r="49">
      <c r="D49" s="48" t="s">
        <v>46</v>
      </c>
      <c r="E49" s="49">
        <f t="shared" ref="E49:P49" si="28">LN(E31)</f>
        <v>-3.166133133</v>
      </c>
      <c r="F49" s="49">
        <f t="shared" si="28"/>
        <v>-2.654360885</v>
      </c>
      <c r="G49" s="49">
        <f t="shared" si="28"/>
        <v>-2.487474796</v>
      </c>
      <c r="H49" s="49">
        <f t="shared" si="28"/>
        <v>-2.570552775</v>
      </c>
      <c r="I49" s="49">
        <f t="shared" si="28"/>
        <v>-2.319398337</v>
      </c>
      <c r="J49" s="49">
        <f t="shared" si="28"/>
        <v>-3.424821829</v>
      </c>
      <c r="K49" s="49">
        <f t="shared" si="28"/>
        <v>-2.79495357</v>
      </c>
      <c r="L49" s="49">
        <f t="shared" si="28"/>
        <v>-2.241180791</v>
      </c>
      <c r="M49" s="49">
        <f t="shared" si="28"/>
        <v>-1.125698592</v>
      </c>
      <c r="N49" s="49">
        <f t="shared" si="28"/>
        <v>-2.283857478</v>
      </c>
      <c r="O49" s="49">
        <f t="shared" si="28"/>
        <v>-2.807962155</v>
      </c>
      <c r="P49" s="49">
        <f t="shared" si="28"/>
        <v>-1.099278894</v>
      </c>
    </row>
    <row r="50">
      <c r="D50" s="48" t="s">
        <v>47</v>
      </c>
      <c r="E50" s="49">
        <f t="shared" ref="E50:P50" si="29">LN(E32)</f>
        <v>-2.456498448</v>
      </c>
      <c r="F50" s="49">
        <f t="shared" si="29"/>
        <v>-1.787468565</v>
      </c>
      <c r="G50" s="49">
        <f t="shared" si="29"/>
        <v>-1.264933431</v>
      </c>
      <c r="H50" s="49">
        <f t="shared" si="29"/>
        <v>-1.837342136</v>
      </c>
      <c r="I50" s="49">
        <f t="shared" si="29"/>
        <v>-1.810617808</v>
      </c>
      <c r="J50" s="49">
        <f t="shared" si="29"/>
        <v>-2.018362903</v>
      </c>
      <c r="K50" s="49">
        <f t="shared" si="29"/>
        <v>-3.110085087</v>
      </c>
      <c r="L50" s="49">
        <f t="shared" si="29"/>
        <v>-3.767067537</v>
      </c>
      <c r="M50" s="49">
        <f t="shared" si="29"/>
        <v>-3.480559425</v>
      </c>
      <c r="N50" s="49">
        <f t="shared" si="29"/>
        <v>-3.751793549</v>
      </c>
      <c r="O50" s="49">
        <f t="shared" si="29"/>
        <v>-2.61248289</v>
      </c>
      <c r="P50" s="49">
        <f t="shared" si="29"/>
        <v>-2.668888266</v>
      </c>
    </row>
    <row r="52">
      <c r="B52" s="56" t="s">
        <v>55</v>
      </c>
    </row>
    <row r="53">
      <c r="D53" s="43" t="s">
        <v>32</v>
      </c>
      <c r="E53" s="44" t="s">
        <v>23</v>
      </c>
      <c r="F53" s="44" t="s">
        <v>24</v>
      </c>
      <c r="G53" s="45" t="s">
        <v>25</v>
      </c>
      <c r="H53" s="44" t="s">
        <v>28</v>
      </c>
      <c r="I53" s="44" t="s">
        <v>33</v>
      </c>
      <c r="J53" s="46" t="s">
        <v>34</v>
      </c>
      <c r="K53" s="46" t="s">
        <v>35</v>
      </c>
      <c r="L53" s="46" t="s">
        <v>36</v>
      </c>
      <c r="M53" s="44" t="s">
        <v>37</v>
      </c>
      <c r="N53" s="44" t="s">
        <v>38</v>
      </c>
      <c r="O53" s="44" t="s">
        <v>39</v>
      </c>
      <c r="P53" s="44" t="s">
        <v>40</v>
      </c>
    </row>
    <row r="54">
      <c r="D54" s="47"/>
      <c r="E54" s="44" t="s">
        <v>41</v>
      </c>
      <c r="F54" s="44" t="s">
        <v>41</v>
      </c>
      <c r="G54" s="44" t="s">
        <v>41</v>
      </c>
      <c r="H54" s="44" t="s">
        <v>41</v>
      </c>
      <c r="I54" s="44" t="s">
        <v>41</v>
      </c>
      <c r="J54" s="55" t="s">
        <v>41</v>
      </c>
      <c r="K54" s="55" t="s">
        <v>41</v>
      </c>
      <c r="L54" s="55" t="s">
        <v>41</v>
      </c>
      <c r="M54" s="44" t="s">
        <v>41</v>
      </c>
      <c r="N54" s="44" t="s">
        <v>41</v>
      </c>
      <c r="O54" s="44" t="s">
        <v>41</v>
      </c>
      <c r="P54" s="44" t="s">
        <v>41</v>
      </c>
    </row>
    <row r="55">
      <c r="D55" s="48" t="s">
        <v>43</v>
      </c>
      <c r="E55" s="49">
        <f t="shared" ref="E55:P55" si="30">E46*E28</f>
        <v>-0.2692346214</v>
      </c>
      <c r="F55" s="49">
        <f t="shared" si="30"/>
        <v>-0.3202003405</v>
      </c>
      <c r="G55" s="49">
        <f t="shared" si="30"/>
        <v>-0.3245514856</v>
      </c>
      <c r="H55" s="49">
        <f t="shared" si="30"/>
        <v>-0.3653370927</v>
      </c>
      <c r="I55" s="49">
        <f t="shared" si="30"/>
        <v>-0.3544247106</v>
      </c>
      <c r="J55" s="49">
        <f t="shared" si="30"/>
        <v>-0.288077662</v>
      </c>
      <c r="K55" s="49">
        <f t="shared" si="30"/>
        <v>-0.2363623522</v>
      </c>
      <c r="L55" s="49">
        <f t="shared" si="30"/>
        <v>-0.1795152877</v>
      </c>
      <c r="M55" s="49">
        <f t="shared" si="30"/>
        <v>-0.3438581736</v>
      </c>
      <c r="N55" s="49">
        <f t="shared" si="30"/>
        <v>-0.3202593536</v>
      </c>
      <c r="O55" s="49">
        <f t="shared" si="30"/>
        <v>-0.2045182637</v>
      </c>
      <c r="P55" s="49">
        <f t="shared" si="30"/>
        <v>-0.2522069425</v>
      </c>
    </row>
    <row r="56">
      <c r="D56" s="48" t="s">
        <v>44</v>
      </c>
      <c r="E56" s="49">
        <f t="shared" ref="E56:P56" si="31">E47*E29</f>
        <v>-0.2991250223</v>
      </c>
      <c r="F56" s="49">
        <f t="shared" si="31"/>
        <v>-0.2678277809</v>
      </c>
      <c r="G56" s="49">
        <f t="shared" si="31"/>
        <v>-0.333172816</v>
      </c>
      <c r="H56" s="49">
        <f t="shared" si="31"/>
        <v>-0.3067896117</v>
      </c>
      <c r="I56" s="49">
        <f t="shared" si="31"/>
        <v>-0.3584451714</v>
      </c>
      <c r="J56" s="49">
        <f t="shared" si="31"/>
        <v>-0.08262816859</v>
      </c>
      <c r="K56" s="49">
        <f t="shared" si="31"/>
        <v>-0.3615623052</v>
      </c>
      <c r="L56" s="49">
        <f t="shared" si="31"/>
        <v>-0.09008046492</v>
      </c>
      <c r="M56" s="49">
        <f t="shared" si="31"/>
        <v>-0.2673743949</v>
      </c>
      <c r="N56" s="49">
        <f t="shared" si="31"/>
        <v>-0.08449998671</v>
      </c>
      <c r="O56" s="49">
        <f t="shared" si="31"/>
        <v>-0.2161942812</v>
      </c>
      <c r="P56" s="49">
        <f t="shared" si="31"/>
        <v>-0.1165437117</v>
      </c>
    </row>
    <row r="57">
      <c r="D57" s="48" t="s">
        <v>45</v>
      </c>
      <c r="E57" s="49">
        <f t="shared" ref="E57:P57" si="32">E48*E30</f>
        <v>-0.1204376885</v>
      </c>
      <c r="F57" s="49">
        <f t="shared" si="32"/>
        <v>-0.3625116538</v>
      </c>
      <c r="G57" s="49">
        <f t="shared" si="32"/>
        <v>-0.3277610233</v>
      </c>
      <c r="H57" s="49">
        <f t="shared" si="32"/>
        <v>-0.3507133124</v>
      </c>
      <c r="I57" s="49">
        <f t="shared" si="32"/>
        <v>-0.3067600373</v>
      </c>
      <c r="J57" s="49">
        <f t="shared" si="32"/>
        <v>-0.2747798204</v>
      </c>
      <c r="K57" s="49">
        <f t="shared" si="32"/>
        <v>-0.3502040277</v>
      </c>
      <c r="L57" s="49">
        <f t="shared" si="32"/>
        <v>-0.1935977681</v>
      </c>
      <c r="M57" s="49">
        <f t="shared" si="32"/>
        <v>-0.3533630194</v>
      </c>
      <c r="N57" s="49">
        <f t="shared" si="32"/>
        <v>-0.277093071</v>
      </c>
      <c r="O57" s="49">
        <f t="shared" si="32"/>
        <v>-0.2528289834</v>
      </c>
      <c r="P57" s="49">
        <f t="shared" si="32"/>
        <v>-0.3603334826</v>
      </c>
    </row>
    <row r="58">
      <c r="D58" s="48" t="s">
        <v>46</v>
      </c>
      <c r="E58" s="49">
        <f t="shared" ref="E58:P58" si="33">E49*E31</f>
        <v>-0.1335042293</v>
      </c>
      <c r="F58" s="49">
        <f t="shared" si="33"/>
        <v>-0.1867177837</v>
      </c>
      <c r="G58" s="49">
        <f t="shared" si="33"/>
        <v>-0.2067578994</v>
      </c>
      <c r="H58" s="49">
        <f t="shared" si="33"/>
        <v>-0.1966299365</v>
      </c>
      <c r="I58" s="49">
        <f t="shared" si="33"/>
        <v>-0.2280727726</v>
      </c>
      <c r="J58" s="49">
        <f t="shared" si="33"/>
        <v>-0.1114953515</v>
      </c>
      <c r="K58" s="49">
        <f t="shared" si="33"/>
        <v>-0.1708211672</v>
      </c>
      <c r="L58" s="49">
        <f t="shared" si="33"/>
        <v>-0.2383111931</v>
      </c>
      <c r="M58" s="49">
        <f t="shared" si="33"/>
        <v>-0.3652056066</v>
      </c>
      <c r="N58" s="49">
        <f t="shared" si="33"/>
        <v>-0.2327031695</v>
      </c>
      <c r="O58" s="49">
        <f t="shared" si="33"/>
        <v>-0.1693981959</v>
      </c>
      <c r="P58" s="49">
        <f t="shared" si="33"/>
        <v>-0.3661821177</v>
      </c>
    </row>
    <row r="59">
      <c r="D59" s="48" t="s">
        <v>47</v>
      </c>
      <c r="E59" s="49">
        <f t="shared" ref="E59:P59" si="34">E50*E32</f>
        <v>-0.2106069861</v>
      </c>
      <c r="F59" s="49">
        <f t="shared" si="34"/>
        <v>-0.2991924833</v>
      </c>
      <c r="G59" s="49">
        <f t="shared" si="34"/>
        <v>-0.3570376881</v>
      </c>
      <c r="H59" s="49">
        <f t="shared" si="34"/>
        <v>-0.2925785505</v>
      </c>
      <c r="I59" s="49">
        <f t="shared" si="34"/>
        <v>-0.2961320851</v>
      </c>
      <c r="J59" s="49">
        <f t="shared" si="34"/>
        <v>-0.2681855562</v>
      </c>
      <c r="K59" s="49">
        <f t="shared" si="34"/>
        <v>-0.1387009639</v>
      </c>
      <c r="L59" s="49">
        <f t="shared" si="34"/>
        <v>-0.08709370423</v>
      </c>
      <c r="M59" s="49">
        <f t="shared" si="34"/>
        <v>-0.1071670561</v>
      </c>
      <c r="N59" s="49">
        <f t="shared" si="34"/>
        <v>-0.08807561748</v>
      </c>
      <c r="O59" s="49">
        <f t="shared" si="34"/>
        <v>-0.1916313467</v>
      </c>
      <c r="P59" s="49">
        <f t="shared" si="34"/>
        <v>-0.1850320436</v>
      </c>
    </row>
    <row r="60">
      <c r="D60" s="56" t="s">
        <v>51</v>
      </c>
      <c r="E60" s="52">
        <f t="shared" ref="E60:P60" si="35">SUM(E55:E59)</f>
        <v>-1.032908548</v>
      </c>
      <c r="F60" s="52">
        <f t="shared" si="35"/>
        <v>-1.436450042</v>
      </c>
      <c r="G60" s="52">
        <f t="shared" si="35"/>
        <v>-1.549280912</v>
      </c>
      <c r="H60" s="52">
        <f t="shared" si="35"/>
        <v>-1.512048504</v>
      </c>
      <c r="I60" s="52">
        <f t="shared" si="35"/>
        <v>-1.543834777</v>
      </c>
      <c r="J60" s="52">
        <f t="shared" si="35"/>
        <v>-1.025166559</v>
      </c>
      <c r="K60" s="52">
        <f t="shared" si="35"/>
        <v>-1.257650816</v>
      </c>
      <c r="L60" s="52">
        <f t="shared" si="35"/>
        <v>-0.7885984181</v>
      </c>
      <c r="M60" s="52">
        <f t="shared" si="35"/>
        <v>-1.436968251</v>
      </c>
      <c r="N60" s="52">
        <f t="shared" si="35"/>
        <v>-1.002631198</v>
      </c>
      <c r="O60" s="52">
        <f t="shared" si="35"/>
        <v>-1.034571071</v>
      </c>
      <c r="P60" s="52">
        <f t="shared" si="35"/>
        <v>-1.280298298</v>
      </c>
    </row>
    <row r="62">
      <c r="D62" s="43" t="s">
        <v>32</v>
      </c>
      <c r="E62" s="44" t="s">
        <v>23</v>
      </c>
      <c r="F62" s="44" t="s">
        <v>24</v>
      </c>
      <c r="G62" s="45" t="s">
        <v>25</v>
      </c>
      <c r="H62" s="44" t="s">
        <v>28</v>
      </c>
      <c r="I62" s="44" t="s">
        <v>33</v>
      </c>
      <c r="J62" s="46" t="s">
        <v>34</v>
      </c>
      <c r="K62" s="46" t="s">
        <v>35</v>
      </c>
      <c r="L62" s="46" t="s">
        <v>36</v>
      </c>
      <c r="M62" s="44" t="s">
        <v>37</v>
      </c>
      <c r="N62" s="44" t="s">
        <v>38</v>
      </c>
      <c r="O62" s="44" t="s">
        <v>39</v>
      </c>
      <c r="P62" s="44" t="s">
        <v>40</v>
      </c>
    </row>
    <row r="63">
      <c r="D63" s="48" t="s">
        <v>56</v>
      </c>
      <c r="E63" s="49">
        <f t="shared" ref="E63:P63" si="36">-$I$40*E60</f>
        <v>2.566681319</v>
      </c>
      <c r="F63" s="49">
        <f t="shared" si="36"/>
        <v>3.569444262</v>
      </c>
      <c r="G63" s="49">
        <f t="shared" si="36"/>
        <v>3.849818441</v>
      </c>
      <c r="H63" s="49">
        <f t="shared" si="36"/>
        <v>3.757299382</v>
      </c>
      <c r="I63" s="49">
        <f t="shared" si="36"/>
        <v>3.836285304</v>
      </c>
      <c r="J63" s="49">
        <f t="shared" si="36"/>
        <v>2.547443199</v>
      </c>
      <c r="K63" s="49">
        <f t="shared" si="36"/>
        <v>3.125144876</v>
      </c>
      <c r="L63" s="49">
        <f t="shared" si="36"/>
        <v>1.959593453</v>
      </c>
      <c r="M63" s="49">
        <f t="shared" si="36"/>
        <v>3.570731962</v>
      </c>
      <c r="N63" s="49">
        <f t="shared" si="36"/>
        <v>2.491444932</v>
      </c>
      <c r="O63" s="49">
        <f t="shared" si="36"/>
        <v>2.570812534</v>
      </c>
      <c r="P63" s="49">
        <f t="shared" si="36"/>
        <v>3.181421755</v>
      </c>
      <c r="Q63" s="51" t="s">
        <v>51</v>
      </c>
    </row>
    <row r="64">
      <c r="D64" s="48" t="s">
        <v>57</v>
      </c>
      <c r="E64" s="49">
        <f t="shared" ref="E64:P64" si="37">1-E63</f>
        <v>-1.566681319</v>
      </c>
      <c r="F64" s="49">
        <f t="shared" si="37"/>
        <v>-2.569444262</v>
      </c>
      <c r="G64" s="49">
        <f t="shared" si="37"/>
        <v>-2.849818441</v>
      </c>
      <c r="H64" s="49">
        <f t="shared" si="37"/>
        <v>-2.757299382</v>
      </c>
      <c r="I64" s="49">
        <f t="shared" si="37"/>
        <v>-2.836285304</v>
      </c>
      <c r="J64" s="49">
        <f t="shared" si="37"/>
        <v>-1.547443199</v>
      </c>
      <c r="K64" s="49">
        <f t="shared" si="37"/>
        <v>-2.125144876</v>
      </c>
      <c r="L64" s="49">
        <f t="shared" si="37"/>
        <v>-0.9595934533</v>
      </c>
      <c r="M64" s="49">
        <f t="shared" si="37"/>
        <v>-2.570731962</v>
      </c>
      <c r="N64" s="49">
        <f t="shared" si="37"/>
        <v>-1.491444932</v>
      </c>
      <c r="O64" s="49">
        <f t="shared" si="37"/>
        <v>-1.570812534</v>
      </c>
      <c r="P64" s="49">
        <f t="shared" si="37"/>
        <v>-2.181421755</v>
      </c>
      <c r="Q64" s="59">
        <f t="shared" ref="Q64:Q65" si="39">SUM(E64:P64)</f>
        <v>-25.02612142</v>
      </c>
    </row>
    <row r="65">
      <c r="D65" s="60" t="s">
        <v>58</v>
      </c>
      <c r="E65" s="61">
        <f t="shared" ref="E65:P65" si="38">E64/$Q$64</f>
        <v>0.06260184278</v>
      </c>
      <c r="F65" s="61">
        <f t="shared" si="38"/>
        <v>0.1026704945</v>
      </c>
      <c r="G65" s="61">
        <f t="shared" si="38"/>
        <v>0.1138737559</v>
      </c>
      <c r="H65" s="61">
        <f t="shared" si="38"/>
        <v>0.1101768562</v>
      </c>
      <c r="I65" s="61">
        <f t="shared" si="38"/>
        <v>0.1133329954</v>
      </c>
      <c r="J65" s="61">
        <f t="shared" si="38"/>
        <v>0.06183312121</v>
      </c>
      <c r="K65" s="61">
        <f t="shared" si="38"/>
        <v>0.08491706889</v>
      </c>
      <c r="L65" s="61">
        <f t="shared" si="38"/>
        <v>0.03834367448</v>
      </c>
      <c r="M65" s="61">
        <f t="shared" si="38"/>
        <v>0.1027219487</v>
      </c>
      <c r="N65" s="61">
        <f t="shared" si="38"/>
        <v>0.05959552849</v>
      </c>
      <c r="O65" s="61">
        <f t="shared" si="38"/>
        <v>0.06276691892</v>
      </c>
      <c r="P65" s="61">
        <f t="shared" si="38"/>
        <v>0.08716579442</v>
      </c>
      <c r="Q65" s="59">
        <f t="shared" si="39"/>
        <v>1</v>
      </c>
    </row>
    <row r="66">
      <c r="D66" s="62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</row>
    <row r="67">
      <c r="D67" s="47"/>
    </row>
  </sheetData>
  <mergeCells count="2">
    <mergeCell ref="D14:P15"/>
    <mergeCell ref="D35:P3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2022-04-06T18:59:23Z</dcterms:created>
  <dc:creator>Fernanda Cavicchioli</dc:creator>
</cp:coreProperties>
</file>