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" sheetId="1" r:id="rId4"/>
    <sheet state="visible" name="Cópia de Rank-order centroid (R" sheetId="2" r:id="rId5"/>
    <sheet state="visible" name="Cópia de Point Allocation" sheetId="3" r:id="rId6"/>
    <sheet state="visible" name="Cópia de Rank Exponent Method" sheetId="4" r:id="rId7"/>
    <sheet state="visible" name="Cópia de Rank sum weights" sheetId="5" r:id="rId8"/>
    <sheet state="visible" name="Cópia de Borda" sheetId="6" r:id="rId9"/>
  </sheets>
  <definedNames/>
  <calcPr/>
</workbook>
</file>

<file path=xl/sharedStrings.xml><?xml version="1.0" encoding="utf-8"?>
<sst xmlns="http://schemas.openxmlformats.org/spreadsheetml/2006/main" count="157" uniqueCount="57">
  <si>
    <t>Alternativas</t>
  </si>
  <si>
    <t>C1</t>
  </si>
  <si>
    <t>C2</t>
  </si>
  <si>
    <t>C3</t>
  </si>
  <si>
    <t>C4</t>
  </si>
  <si>
    <t>C5</t>
  </si>
  <si>
    <t>C6</t>
  </si>
  <si>
    <t>C7</t>
  </si>
  <si>
    <t>QUANTIDADE DE CHIP</t>
  </si>
  <si>
    <t>INVESTIMENTO INICIAL</t>
  </si>
  <si>
    <t>PX DA CAMERA</t>
  </si>
  <si>
    <t>TAMANHO DE BATERIA</t>
  </si>
  <si>
    <t>MEMÓRIA</t>
  </si>
  <si>
    <t>PROCESSADOR</t>
  </si>
  <si>
    <t>SISTEMA OPERACIONAL</t>
  </si>
  <si>
    <t>samsung s20</t>
  </si>
  <si>
    <t>Android 11 Samsung One UI 3.0</t>
  </si>
  <si>
    <t>mi</t>
  </si>
  <si>
    <t>redmi note 10s</t>
  </si>
  <si>
    <t>Android 11 MIUI 12.5</t>
  </si>
  <si>
    <t xml:space="preserve">Android </t>
  </si>
  <si>
    <t>iphone xr</t>
  </si>
  <si>
    <t>2x 2.5 GHz Vortex + 4x1.6 GHz Tempest</t>
  </si>
  <si>
    <t>IOS</t>
  </si>
  <si>
    <t>peso</t>
  </si>
  <si>
    <t xml:space="preserve">Um empresa possui uma lista com 6 candidatos para uma vaga. Para escolha do melhor candidato são considerados 5 critérios: [C1] Tempo dedicado ao ensino superior (anos), [C2] experiência profissional (anos), [C3] idade (anos), [C4] avaliação da entrevista (escala de 1 a 10) e [C5] resultados de teste psicológico (escala de 1 a 10). Todos os critérios devem ser maximizados, com exceção da idade. </t>
  </si>
  <si>
    <t>Critério</t>
  </si>
  <si>
    <t>Classificação</t>
  </si>
  <si>
    <t>SOMA</t>
  </si>
  <si>
    <t>M</t>
  </si>
  <si>
    <t>CRITERIO EM ORDEM</t>
  </si>
  <si>
    <t>1/PI</t>
  </si>
  <si>
    <t>SOMA DELE PRA BAIXO</t>
  </si>
  <si>
    <t>wi</t>
  </si>
  <si>
    <t>SOMA W</t>
  </si>
  <si>
    <t>Distribuição dos pontos</t>
  </si>
  <si>
    <t xml:space="preserve">normalização peso </t>
  </si>
  <si>
    <t>soma</t>
  </si>
  <si>
    <t>Pontos</t>
  </si>
  <si>
    <t>pi</t>
  </si>
  <si>
    <t>q</t>
  </si>
  <si>
    <t>(M-pi+1)^q</t>
  </si>
  <si>
    <t>normalizar</t>
  </si>
  <si>
    <t>soma peso</t>
  </si>
  <si>
    <t>M-pi+1</t>
  </si>
  <si>
    <t>normalizar pra achar o peso (M-pi+1)/soma</t>
  </si>
  <si>
    <t>m</t>
  </si>
  <si>
    <t>numero de critérios</t>
  </si>
  <si>
    <t>soma wi</t>
  </si>
  <si>
    <t>M1</t>
  </si>
  <si>
    <t>M2</t>
  </si>
  <si>
    <t>M3</t>
  </si>
  <si>
    <t>M4</t>
  </si>
  <si>
    <t>m(decisores)</t>
  </si>
  <si>
    <t>Wi=soma_crit/soma</t>
  </si>
  <si>
    <t>CALCULAR PJ</t>
  </si>
  <si>
    <t>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</si>
</sst>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/>
    <font>
      <sz val="8.0"/>
      <color theme="1"/>
      <name val="Arial"/>
      <scheme val="minor"/>
    </font>
    <font>
      <u/>
      <sz val="11.0"/>
      <color rgb="FFFF0000"/>
      <name val="Roboto"/>
    </font>
    <font>
      <sz val="11.0"/>
      <color rgb="FF000000"/>
      <name val="&quot;Roboto Condensed&quot;"/>
    </font>
    <font>
      <sz val="11.0"/>
      <color rgb="FF313131"/>
      <name val="&quot;Roboto Condensed&quot;"/>
    </font>
    <font>
      <sz val="11.0"/>
      <color theme="1"/>
      <name val="Calibri"/>
    </font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6F6"/>
        <bgColor rgb="FFF6F6F6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 style="thin">
        <color rgb="FF000000"/>
      </right>
      <top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</border>
    <border>
      <right style="thin">
        <color rgb="FF000000"/>
      </right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2" fontId="4" numFmtId="3" xfId="0" applyAlignment="1" applyBorder="1" applyFill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3" fontId="5" numFmtId="0" xfId="0" applyAlignment="1" applyBorder="1" applyFill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/>
    </xf>
    <xf borderId="4" fillId="3" fontId="6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/>
    </xf>
    <xf borderId="5" fillId="4" fontId="7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0" fillId="0" fontId="7" numFmtId="0" xfId="0" applyAlignment="1" applyFont="1">
      <alignment shrinkToFit="0" vertical="center" wrapText="1"/>
    </xf>
    <xf borderId="0" fillId="5" fontId="8" numFmtId="0" xfId="0" applyAlignment="1" applyFill="1" applyFont="1">
      <alignment horizontal="center"/>
    </xf>
    <xf borderId="0" fillId="5" fontId="1" numFmtId="0" xfId="0" applyFont="1"/>
    <xf borderId="8" fillId="6" fontId="8" numFmtId="0" xfId="0" applyBorder="1" applyFill="1" applyFont="1"/>
    <xf borderId="9" fillId="6" fontId="8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5" fontId="9" numFmtId="0" xfId="0" applyFont="1"/>
    <xf borderId="0" fillId="5" fontId="9" numFmtId="0" xfId="0" applyAlignment="1" applyFont="1">
      <alignment horizontal="center"/>
    </xf>
    <xf borderId="0" fillId="0" fontId="1" numFmtId="0" xfId="0" applyFont="1"/>
    <xf borderId="0" fillId="5" fontId="10" numFmtId="0" xfId="0" applyAlignment="1" applyFont="1">
      <alignment horizontal="center"/>
    </xf>
    <xf borderId="0" fillId="5" fontId="7" numFmtId="0" xfId="0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0" fillId="5" fontId="8" numFmtId="0" xfId="0" applyFont="1"/>
    <xf borderId="0" fillId="5" fontId="8" numFmtId="0" xfId="0" applyAlignment="1" applyFont="1">
      <alignment readingOrder="0"/>
    </xf>
    <xf borderId="0" fillId="5" fontId="9" numFmtId="0" xfId="0" applyAlignment="1" applyFont="1">
      <alignment horizontal="center" readingOrder="0" vertical="center"/>
    </xf>
    <xf borderId="0" fillId="5" fontId="9" numFmtId="0" xfId="0" applyAlignment="1" applyFont="1">
      <alignment horizontal="center" readingOrder="0"/>
    </xf>
    <xf borderId="0" fillId="5" fontId="8" numFmtId="0" xfId="0" applyAlignment="1" applyFont="1">
      <alignment horizontal="center" readingOrder="0" vertical="center"/>
    </xf>
    <xf borderId="0" fillId="5" fontId="7" numFmtId="0" xfId="0" applyAlignment="1" applyFont="1">
      <alignment horizontal="center" shrinkToFit="0" vertical="center" wrapText="1"/>
    </xf>
    <xf borderId="0" fillId="5" fontId="7" numFmtId="0" xfId="0" applyAlignment="1" applyFont="1">
      <alignment shrinkToFit="0" vertical="center" wrapText="1"/>
    </xf>
    <xf borderId="15" fillId="6" fontId="8" numFmtId="0" xfId="0" applyBorder="1" applyFont="1"/>
    <xf borderId="4" fillId="0" fontId="9" numFmtId="0" xfId="0" applyAlignment="1" applyBorder="1" applyFont="1">
      <alignment horizontal="center"/>
    </xf>
    <xf borderId="16" fillId="0" fontId="9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/>
    </xf>
    <xf borderId="18" fillId="0" fontId="8" numFmtId="0" xfId="0" applyAlignment="1" applyBorder="1" applyFont="1">
      <alignment horizontal="center" readingOrder="0" vertical="center"/>
    </xf>
    <xf borderId="19" fillId="6" fontId="7" numFmtId="0" xfId="0" applyBorder="1" applyFont="1"/>
    <xf borderId="19" fillId="6" fontId="7" numFmtId="0" xfId="0" applyAlignment="1" applyBorder="1" applyFont="1">
      <alignment readingOrder="0"/>
    </xf>
    <xf borderId="20" fillId="6" fontId="8" numFmtId="0" xfId="0" applyBorder="1" applyFont="1"/>
    <xf borderId="21" fillId="0" fontId="9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readingOrder="0"/>
    </xf>
    <xf borderId="4" fillId="0" fontId="7" numFmtId="0" xfId="0" applyAlignment="1" applyBorder="1" applyFont="1">
      <alignment vertical="bottom"/>
    </xf>
    <xf borderId="4" fillId="0" fontId="7" numFmtId="0" xfId="0" applyAlignment="1" applyBorder="1" applyFont="1">
      <alignment horizontal="right" vertical="bottom"/>
    </xf>
    <xf borderId="4" fillId="7" fontId="1" numFmtId="0" xfId="0" applyBorder="1" applyFill="1" applyFont="1"/>
    <xf borderId="4" fillId="7" fontId="1" numFmtId="0" xfId="0" applyAlignment="1" applyBorder="1" applyFont="1">
      <alignment readingOrder="0"/>
    </xf>
    <xf borderId="22" fillId="6" fontId="8" numFmtId="0" xfId="0" applyBorder="1" applyFont="1"/>
    <xf borderId="4" fillId="4" fontId="1" numFmtId="0" xfId="0" applyAlignment="1" applyBorder="1" applyFont="1">
      <alignment readingOrder="0"/>
    </xf>
    <xf borderId="0" fillId="0" fontId="7" numFmtId="164" xfId="0" applyFont="1" applyNumberFormat="1"/>
    <xf borderId="2" fillId="0" fontId="1" numFmtId="0" xfId="0" applyAlignment="1" applyBorder="1" applyFont="1">
      <alignment readingOrder="0"/>
    </xf>
    <xf borderId="23" fillId="0" fontId="2" numFmtId="0" xfId="0" applyBorder="1" applyFont="1"/>
    <xf borderId="4" fillId="0" fontId="9" numFmtId="0" xfId="0" applyBorder="1" applyFont="1"/>
    <xf borderId="2" fillId="0" fontId="9" numFmtId="0" xfId="0" applyAlignment="1" applyBorder="1" applyFont="1">
      <alignment horizontal="center"/>
    </xf>
    <xf borderId="24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4" fillId="0" fontId="10" numFmtId="0" xfId="0" applyAlignment="1" applyBorder="1" applyFont="1">
      <alignment horizontal="center"/>
    </xf>
    <xf borderId="4" fillId="0" fontId="7" numFmtId="0" xfId="0" applyBorder="1" applyFont="1"/>
    <xf borderId="2" fillId="0" fontId="7" numFmtId="0" xfId="0" applyBorder="1" applyFont="1"/>
    <xf borderId="24" fillId="0" fontId="7" numFmtId="0" xfId="0" applyBorder="1" applyFont="1"/>
    <xf borderId="0" fillId="0" fontId="7" numFmtId="0" xfId="0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457200</xdr:colOff>
      <xdr:row>10</xdr:row>
      <xdr:rowOff>104775</xdr:rowOff>
    </xdr:from>
    <xdr:ext cx="1752600" cy="16478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13</xdr:row>
      <xdr:rowOff>190500</xdr:rowOff>
    </xdr:from>
    <xdr:ext cx="5829300" cy="40005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12</xdr:row>
      <xdr:rowOff>76200</xdr:rowOff>
    </xdr:from>
    <xdr:ext cx="6086475" cy="441960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171450</xdr:rowOff>
    </xdr:from>
    <xdr:ext cx="6648450" cy="35337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12</xdr:row>
      <xdr:rowOff>9525</xdr:rowOff>
    </xdr:from>
    <xdr:ext cx="4543425" cy="13239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2981325" cy="36766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udocelular.com/clickgo/?id=6124&amp;pid=bp201090181&amp;nid=2147483647&amp;area=14&amp;prz=4599&amp;hash=6369930b81d25244d595b229c57c4c2b" TargetMode="External"/><Relationship Id="rId2" Type="http://schemas.openxmlformats.org/officeDocument/2006/relationships/hyperlink" Target="https://www.tudocelular.com/clickgo/?id=6717&amp;pid=bp407146044&amp;nid=2147483647&amp;area=14&amp;prz=1365&amp;hash=7f61235703592af8527bcba4776769ce" TargetMode="External"/><Relationship Id="rId3" Type="http://schemas.openxmlformats.org/officeDocument/2006/relationships/hyperlink" Target="https://www.tudocelular.com/clickgo/?id=4820&amp;pid=znfst4611686018427954716&amp;nid=1387109338&amp;area=14&amp;prz=3466&amp;hash=02e0fd80922682da435bbd0adff858c7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29.0"/>
  </cols>
  <sheetData>
    <row r="1">
      <c r="A1" s="1"/>
      <c r="B1" s="1"/>
      <c r="C1" s="1"/>
    </row>
    <row r="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</row>
    <row r="3">
      <c r="A3" s="1"/>
      <c r="B3" s="4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</row>
    <row r="4">
      <c r="A4" s="1"/>
      <c r="B4" s="6" t="s">
        <v>15</v>
      </c>
      <c r="C4" s="6">
        <v>2.0</v>
      </c>
      <c r="D4" s="7">
        <v>4599.0</v>
      </c>
      <c r="E4" s="8">
        <f>64+8+4</f>
        <v>76</v>
      </c>
      <c r="F4" s="9">
        <v>4500.0</v>
      </c>
      <c r="G4" s="10">
        <v>128.0</v>
      </c>
      <c r="H4" s="9" t="s">
        <v>16</v>
      </c>
      <c r="I4" s="10" t="s">
        <v>17</v>
      </c>
    </row>
    <row r="5">
      <c r="A5" s="1"/>
      <c r="B5" s="6" t="s">
        <v>18</v>
      </c>
      <c r="C5" s="6">
        <v>2.0</v>
      </c>
      <c r="D5" s="7">
        <v>1365.0</v>
      </c>
      <c r="E5" s="8">
        <f>12+12+8</f>
        <v>32</v>
      </c>
      <c r="F5" s="9">
        <v>5000.0</v>
      </c>
      <c r="G5" s="11">
        <v>128.0</v>
      </c>
      <c r="H5" s="9" t="s">
        <v>19</v>
      </c>
      <c r="I5" s="10" t="s">
        <v>20</v>
      </c>
    </row>
    <row r="6">
      <c r="A6" s="1"/>
      <c r="B6" s="6" t="s">
        <v>21</v>
      </c>
      <c r="C6" s="6">
        <v>1.0</v>
      </c>
      <c r="D6" s="7">
        <v>3466.0</v>
      </c>
      <c r="E6" s="10">
        <v>12.0</v>
      </c>
      <c r="F6" s="12">
        <v>2942.0</v>
      </c>
      <c r="G6" s="10">
        <v>256.0</v>
      </c>
      <c r="H6" s="13" t="s">
        <v>22</v>
      </c>
      <c r="I6" s="10" t="s">
        <v>23</v>
      </c>
    </row>
    <row r="7">
      <c r="A7" s="1"/>
      <c r="B7" s="1"/>
      <c r="C7" s="1"/>
      <c r="J7" s="14" t="s">
        <v>24</v>
      </c>
    </row>
    <row r="8">
      <c r="A8" s="1"/>
      <c r="B8" s="1"/>
      <c r="C8" s="1"/>
    </row>
    <row r="9">
      <c r="A9" s="1"/>
      <c r="B9" s="1"/>
      <c r="C9" s="1"/>
    </row>
    <row r="10">
      <c r="A10" s="1"/>
      <c r="B10" s="1"/>
      <c r="C10" s="1"/>
    </row>
    <row r="11">
      <c r="A11" s="1"/>
      <c r="B11" s="1"/>
      <c r="C11" s="1"/>
      <c r="D11" s="1"/>
      <c r="E11" s="1"/>
      <c r="F11" s="1"/>
      <c r="G11" s="1"/>
      <c r="H11" s="1"/>
    </row>
    <row r="12">
      <c r="A12" s="1"/>
      <c r="B12" s="1"/>
      <c r="C12" s="1"/>
      <c r="D12" s="1"/>
      <c r="E12" s="1"/>
      <c r="F12" s="1"/>
      <c r="G12" s="1"/>
      <c r="H12" s="1"/>
    </row>
    <row r="13">
      <c r="A13" s="1"/>
      <c r="B13" s="1"/>
      <c r="C13" s="6" t="s">
        <v>1</v>
      </c>
      <c r="D13" s="6">
        <v>4.5</v>
      </c>
      <c r="E13" s="1"/>
      <c r="F13" s="1"/>
      <c r="G13" s="1"/>
      <c r="H13" s="1"/>
    </row>
    <row r="14">
      <c r="A14" s="1"/>
      <c r="B14" s="1"/>
      <c r="C14" s="6" t="s">
        <v>2</v>
      </c>
      <c r="D14" s="6">
        <v>2.0</v>
      </c>
      <c r="E14" s="1"/>
      <c r="F14" s="1"/>
      <c r="G14" s="1"/>
      <c r="H14" s="1"/>
    </row>
    <row r="15">
      <c r="A15" s="1"/>
      <c r="B15" s="1"/>
      <c r="C15" s="6" t="s">
        <v>3</v>
      </c>
      <c r="D15" s="6">
        <v>4.5</v>
      </c>
      <c r="E15" s="1"/>
      <c r="F15" s="1"/>
      <c r="G15" s="1"/>
      <c r="H15" s="1"/>
    </row>
    <row r="16">
      <c r="A16" s="1"/>
      <c r="B16" s="1"/>
      <c r="C16" s="6" t="s">
        <v>4</v>
      </c>
      <c r="D16" s="6">
        <v>1.0</v>
      </c>
      <c r="E16" s="1"/>
      <c r="F16" s="1"/>
      <c r="G16" s="1"/>
      <c r="H16" s="1"/>
    </row>
    <row r="17">
      <c r="A17" s="1"/>
      <c r="B17" s="1"/>
      <c r="C17" s="6" t="s">
        <v>5</v>
      </c>
      <c r="D17" s="6">
        <v>3.0</v>
      </c>
      <c r="E17" s="1"/>
      <c r="F17" s="1"/>
      <c r="G17" s="1"/>
      <c r="H17" s="1"/>
    </row>
    <row r="18">
      <c r="A18" s="1"/>
      <c r="B18" s="1"/>
      <c r="C18" s="6" t="s">
        <v>6</v>
      </c>
      <c r="D18" s="6">
        <v>5.0</v>
      </c>
      <c r="E18" s="1"/>
      <c r="F18" s="1"/>
      <c r="G18" s="1"/>
      <c r="H18" s="1"/>
    </row>
    <row r="19">
      <c r="A19" s="1"/>
      <c r="B19" s="1"/>
      <c r="C19" s="6" t="s">
        <v>7</v>
      </c>
      <c r="D19" s="6">
        <v>6.0</v>
      </c>
      <c r="E19" s="1"/>
      <c r="F19" s="1"/>
      <c r="G19" s="1"/>
      <c r="H19" s="1"/>
    </row>
    <row r="20">
      <c r="A20" s="1"/>
      <c r="B20" s="1"/>
      <c r="C20" s="1"/>
      <c r="D20" s="1"/>
      <c r="E20" s="1"/>
      <c r="F20" s="1"/>
      <c r="G20" s="1"/>
      <c r="H20" s="1"/>
    </row>
    <row r="21">
      <c r="A21" s="1"/>
      <c r="B21" s="1"/>
      <c r="C21" s="1"/>
      <c r="D21" s="1"/>
      <c r="E21" s="1"/>
      <c r="F21" s="1"/>
      <c r="G21" s="1"/>
      <c r="H21" s="1"/>
    </row>
    <row r="22">
      <c r="A22" s="1"/>
      <c r="B22" s="1"/>
      <c r="C22" s="1"/>
    </row>
    <row r="23">
      <c r="A23" s="1"/>
      <c r="B23" s="1"/>
      <c r="C23" s="1"/>
    </row>
    <row r="24">
      <c r="A24" s="1"/>
      <c r="B24" s="1"/>
      <c r="C24" s="1"/>
    </row>
    <row r="25">
      <c r="A25" s="1"/>
      <c r="B25" s="1"/>
      <c r="C25" s="1"/>
    </row>
    <row r="26">
      <c r="A26" s="1"/>
      <c r="B26" s="1"/>
      <c r="C26" s="1"/>
    </row>
    <row r="27">
      <c r="A27" s="1"/>
      <c r="B27" s="1"/>
      <c r="C27" s="1"/>
    </row>
    <row r="28">
      <c r="A28" s="1"/>
      <c r="B28" s="1"/>
      <c r="C28" s="1"/>
    </row>
    <row r="29">
      <c r="A29" s="1"/>
      <c r="B29" s="1"/>
      <c r="C29" s="1"/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</sheetData>
  <mergeCells count="1">
    <mergeCell ref="B2:B3"/>
  </mergeCells>
  <hyperlinks>
    <hyperlink r:id="rId1" ref="D4"/>
    <hyperlink r:id="rId2" ref="D5"/>
    <hyperlink r:id="rId3" ref="D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8" width="7.63"/>
    <col customWidth="1" min="9" max="9" width="10.63"/>
    <col customWidth="1" min="10" max="11" width="7.63"/>
    <col customWidth="1" min="12" max="12" width="8.38"/>
    <col customWidth="1" min="13" max="13" width="7.63"/>
    <col customWidth="1" min="14" max="14" width="19.0"/>
    <col customWidth="1" min="15" max="15" width="7.63"/>
    <col customWidth="1" min="16" max="16" width="10.63"/>
    <col customWidth="1" min="17" max="26" width="7.63"/>
  </cols>
  <sheetData>
    <row r="1">
      <c r="A1" s="15" t="s">
        <v>25</v>
      </c>
      <c r="B1" s="16"/>
      <c r="C1" s="16"/>
      <c r="D1" s="16"/>
      <c r="E1" s="16"/>
      <c r="F1" s="17"/>
      <c r="G1" s="18"/>
      <c r="H1" s="19"/>
      <c r="I1" s="19"/>
      <c r="J1" s="19"/>
      <c r="K1" s="19"/>
      <c r="L1" s="19"/>
      <c r="M1" s="19"/>
      <c r="N1" s="20"/>
      <c r="O1" s="21" t="s">
        <v>26</v>
      </c>
      <c r="P1" s="22" t="s">
        <v>27</v>
      </c>
    </row>
    <row r="2">
      <c r="A2" s="23"/>
      <c r="F2" s="24"/>
      <c r="G2" s="18"/>
      <c r="H2" s="25"/>
      <c r="I2" s="26"/>
      <c r="J2" s="26"/>
      <c r="K2" s="26"/>
      <c r="L2" s="26"/>
      <c r="M2" s="26"/>
      <c r="N2" s="20"/>
      <c r="O2" s="6" t="s">
        <v>1</v>
      </c>
      <c r="P2" s="6">
        <v>4.5</v>
      </c>
      <c r="Q2" s="27">
        <f>O26</f>
        <v>0.1077097506</v>
      </c>
    </row>
    <row r="3">
      <c r="A3" s="23"/>
      <c r="F3" s="24"/>
      <c r="G3" s="18"/>
      <c r="H3" s="25"/>
      <c r="I3" s="26"/>
      <c r="J3" s="26"/>
      <c r="K3" s="26"/>
      <c r="L3" s="26"/>
      <c r="M3" s="26"/>
      <c r="N3" s="20"/>
      <c r="O3" s="6" t="s">
        <v>2</v>
      </c>
      <c r="P3" s="6">
        <v>2.0</v>
      </c>
      <c r="Q3" s="27">
        <f>O24</f>
        <v>0.2267573696</v>
      </c>
    </row>
    <row r="4">
      <c r="A4" s="23"/>
      <c r="F4" s="24"/>
      <c r="G4" s="18"/>
      <c r="H4" s="28"/>
      <c r="I4" s="29"/>
      <c r="J4" s="29"/>
      <c r="K4" s="29"/>
      <c r="L4" s="29"/>
      <c r="M4" s="29"/>
      <c r="N4" s="20"/>
      <c r="O4" s="6" t="s">
        <v>3</v>
      </c>
      <c r="P4" s="6">
        <v>4.5</v>
      </c>
      <c r="Q4" s="27">
        <f>O27</f>
        <v>0.07596371882</v>
      </c>
    </row>
    <row r="5">
      <c r="A5" s="23"/>
      <c r="F5" s="24"/>
      <c r="G5" s="18"/>
      <c r="H5" s="28"/>
      <c r="I5" s="29"/>
      <c r="J5" s="29"/>
      <c r="K5" s="29"/>
      <c r="L5" s="29"/>
      <c r="M5" s="29"/>
      <c r="N5" s="20"/>
      <c r="O5" s="6" t="s">
        <v>4</v>
      </c>
      <c r="P5" s="6">
        <v>1.0</v>
      </c>
      <c r="Q5" s="27">
        <f>O23</f>
        <v>0.3696145125</v>
      </c>
    </row>
    <row r="6">
      <c r="A6" s="23"/>
      <c r="F6" s="24"/>
      <c r="G6" s="18"/>
      <c r="H6" s="28"/>
      <c r="I6" s="29"/>
      <c r="J6" s="29"/>
      <c r="K6" s="29"/>
      <c r="L6" s="29"/>
      <c r="M6" s="29"/>
      <c r="N6" s="20"/>
      <c r="O6" s="6" t="s">
        <v>5</v>
      </c>
      <c r="P6" s="6">
        <v>3.0</v>
      </c>
      <c r="Q6" s="27">
        <f>O25</f>
        <v>0.1553287982</v>
      </c>
    </row>
    <row r="7">
      <c r="A7" s="23"/>
      <c r="F7" s="24"/>
      <c r="G7" s="18"/>
      <c r="H7" s="28"/>
      <c r="I7" s="29"/>
      <c r="J7" s="29"/>
      <c r="K7" s="29"/>
      <c r="L7" s="29"/>
      <c r="M7" s="29"/>
      <c r="N7" s="20"/>
      <c r="O7" s="6" t="s">
        <v>6</v>
      </c>
      <c r="P7" s="6">
        <v>6.0</v>
      </c>
      <c r="Q7" s="27">
        <f t="shared" ref="Q7:Q8" si="1">O28</f>
        <v>0.04421768707</v>
      </c>
    </row>
    <row r="8">
      <c r="A8" s="23"/>
      <c r="F8" s="24"/>
      <c r="G8" s="18"/>
      <c r="H8" s="28"/>
      <c r="I8" s="29"/>
      <c r="J8" s="29"/>
      <c r="K8" s="29"/>
      <c r="L8" s="29"/>
      <c r="M8" s="29"/>
      <c r="N8" s="20"/>
      <c r="O8" s="6" t="s">
        <v>7</v>
      </c>
      <c r="P8" s="6">
        <v>7.0</v>
      </c>
      <c r="Q8" s="27">
        <f t="shared" si="1"/>
        <v>0.02040816327</v>
      </c>
    </row>
    <row r="9">
      <c r="A9" s="30"/>
      <c r="B9" s="31"/>
      <c r="C9" s="31"/>
      <c r="D9" s="31"/>
      <c r="E9" s="31"/>
      <c r="F9" s="32"/>
      <c r="G9" s="18"/>
      <c r="H9" s="28"/>
      <c r="I9" s="29"/>
      <c r="J9" s="29"/>
      <c r="K9" s="29"/>
      <c r="L9" s="29"/>
      <c r="M9" s="29"/>
      <c r="N9" s="20"/>
      <c r="P9" s="14" t="s">
        <v>28</v>
      </c>
      <c r="Q9" s="27">
        <f>SUM(Q2:Q8)</f>
        <v>1</v>
      </c>
    </row>
    <row r="10">
      <c r="H10" s="20"/>
      <c r="I10" s="20"/>
      <c r="J10" s="20"/>
      <c r="K10" s="20"/>
      <c r="L10" s="20"/>
      <c r="M10" s="20"/>
      <c r="N10" s="20"/>
      <c r="O10" s="14" t="s">
        <v>29</v>
      </c>
      <c r="P10" s="14">
        <v>7.0</v>
      </c>
    </row>
    <row r="11">
      <c r="J11" s="20"/>
      <c r="K11" s="20"/>
      <c r="L11" s="20"/>
      <c r="M11" s="20"/>
      <c r="N11" s="20"/>
      <c r="O11" s="20"/>
    </row>
    <row r="12">
      <c r="J12" s="20"/>
      <c r="K12" s="20"/>
      <c r="L12" s="20"/>
      <c r="M12" s="20"/>
      <c r="N12" s="20"/>
      <c r="O12" s="20"/>
    </row>
    <row r="13">
      <c r="J13" s="20"/>
      <c r="K13" s="33"/>
      <c r="L13" s="34"/>
      <c r="M13" s="20"/>
      <c r="N13" s="20"/>
      <c r="O13" s="20"/>
    </row>
    <row r="14">
      <c r="J14" s="20"/>
      <c r="K14" s="26"/>
      <c r="L14" s="35"/>
      <c r="M14" s="20"/>
      <c r="N14" s="20"/>
      <c r="O14" s="20"/>
    </row>
    <row r="15">
      <c r="J15" s="20"/>
      <c r="K15" s="36"/>
      <c r="L15" s="35"/>
      <c r="M15" s="20"/>
      <c r="N15" s="20"/>
      <c r="O15" s="20"/>
    </row>
    <row r="16">
      <c r="J16" s="20"/>
      <c r="K16" s="26"/>
      <c r="L16" s="37"/>
      <c r="M16" s="20"/>
      <c r="N16" s="20"/>
      <c r="O16" s="20"/>
    </row>
    <row r="17">
      <c r="J17" s="20"/>
      <c r="K17" s="26"/>
      <c r="L17" s="37"/>
      <c r="M17" s="20"/>
      <c r="N17" s="20"/>
      <c r="O17" s="20"/>
    </row>
    <row r="18">
      <c r="J18" s="20"/>
      <c r="K18" s="36"/>
      <c r="L18" s="37"/>
      <c r="M18" s="20"/>
      <c r="N18" s="20"/>
      <c r="O18" s="20"/>
    </row>
    <row r="19">
      <c r="J19" s="20"/>
      <c r="K19" s="20"/>
      <c r="L19" s="20"/>
      <c r="M19" s="20"/>
      <c r="N19" s="20"/>
      <c r="O19" s="20"/>
    </row>
    <row r="20">
      <c r="J20" s="20"/>
      <c r="K20" s="20"/>
      <c r="L20" s="20"/>
      <c r="M20" s="20"/>
      <c r="N20" s="20"/>
      <c r="O20" s="20"/>
    </row>
    <row r="21">
      <c r="J21" s="20"/>
      <c r="K21" s="20"/>
      <c r="L21" s="20"/>
      <c r="M21" s="20"/>
      <c r="N21" s="20"/>
      <c r="O21" s="20"/>
    </row>
    <row r="22">
      <c r="K22" s="14" t="s">
        <v>30</v>
      </c>
      <c r="M22" s="14" t="s">
        <v>31</v>
      </c>
      <c r="N22" s="14" t="s">
        <v>32</v>
      </c>
      <c r="O22" s="14" t="s">
        <v>33</v>
      </c>
    </row>
    <row r="23">
      <c r="K23" s="14" t="s">
        <v>4</v>
      </c>
      <c r="L23" s="14">
        <v>1.0</v>
      </c>
      <c r="M23" s="27">
        <f t="shared" ref="M23:M29" si="2">1/L23</f>
        <v>1</v>
      </c>
      <c r="N23" s="27">
        <f t="shared" ref="N23:N29" si="3">SUM(M23:M29)</f>
        <v>2.587301587</v>
      </c>
      <c r="O23" s="27">
        <f t="shared" ref="O23:O29" si="4">(1/$P$10)*N23</f>
        <v>0.3696145125</v>
      </c>
    </row>
    <row r="24">
      <c r="K24" s="14" t="s">
        <v>2</v>
      </c>
      <c r="L24" s="14">
        <v>2.0</v>
      </c>
      <c r="M24" s="27">
        <f t="shared" si="2"/>
        <v>0.5</v>
      </c>
      <c r="N24" s="27">
        <f t="shared" si="3"/>
        <v>1.587301587</v>
      </c>
      <c r="O24" s="27">
        <f t="shared" si="4"/>
        <v>0.2267573696</v>
      </c>
    </row>
    <row r="25">
      <c r="K25" s="14" t="s">
        <v>5</v>
      </c>
      <c r="L25" s="14">
        <v>3.0</v>
      </c>
      <c r="M25" s="27">
        <f t="shared" si="2"/>
        <v>0.3333333333</v>
      </c>
      <c r="N25" s="27">
        <f t="shared" si="3"/>
        <v>1.087301587</v>
      </c>
      <c r="O25" s="27">
        <f t="shared" si="4"/>
        <v>0.1553287982</v>
      </c>
    </row>
    <row r="26">
      <c r="K26" s="14" t="s">
        <v>1</v>
      </c>
      <c r="L26" s="14">
        <v>4.5</v>
      </c>
      <c r="M26" s="27">
        <f t="shared" si="2"/>
        <v>0.2222222222</v>
      </c>
      <c r="N26" s="27">
        <f t="shared" si="3"/>
        <v>0.753968254</v>
      </c>
      <c r="O26" s="27">
        <f t="shared" si="4"/>
        <v>0.1077097506</v>
      </c>
    </row>
    <row r="27">
      <c r="K27" s="14" t="s">
        <v>3</v>
      </c>
      <c r="L27" s="14">
        <v>4.5</v>
      </c>
      <c r="M27" s="27">
        <f t="shared" si="2"/>
        <v>0.2222222222</v>
      </c>
      <c r="N27" s="27">
        <f t="shared" si="3"/>
        <v>0.5317460317</v>
      </c>
      <c r="O27" s="27">
        <f t="shared" si="4"/>
        <v>0.07596371882</v>
      </c>
    </row>
    <row r="28">
      <c r="K28" s="14" t="s">
        <v>6</v>
      </c>
      <c r="L28" s="14">
        <v>6.0</v>
      </c>
      <c r="M28" s="27">
        <f t="shared" si="2"/>
        <v>0.1666666667</v>
      </c>
      <c r="N28" s="27">
        <f t="shared" si="3"/>
        <v>0.3095238095</v>
      </c>
      <c r="O28" s="27">
        <f t="shared" si="4"/>
        <v>0.04421768707</v>
      </c>
    </row>
    <row r="29">
      <c r="K29" s="14" t="s">
        <v>7</v>
      </c>
      <c r="L29" s="14">
        <v>7.0</v>
      </c>
      <c r="M29" s="27">
        <f t="shared" si="2"/>
        <v>0.1428571429</v>
      </c>
      <c r="N29" s="27">
        <f t="shared" si="3"/>
        <v>0.1428571429</v>
      </c>
      <c r="O29" s="27">
        <f t="shared" si="4"/>
        <v>0.02040816327</v>
      </c>
    </row>
    <row r="30">
      <c r="N30" s="14" t="s">
        <v>34</v>
      </c>
      <c r="O30" s="27">
        <f>SUM(O23:O29)</f>
        <v>1</v>
      </c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5" width="7.63"/>
    <col customWidth="1" min="16" max="16" width="19.38"/>
    <col customWidth="1" min="17" max="17" width="16.0"/>
    <col customWidth="1" min="18" max="26" width="7.63"/>
  </cols>
  <sheetData>
    <row r="1">
      <c r="A1" s="38"/>
      <c r="G1" s="39"/>
      <c r="H1" s="19"/>
      <c r="I1" s="19"/>
      <c r="J1" s="19"/>
      <c r="K1" s="19"/>
      <c r="L1" s="19"/>
      <c r="M1" s="19"/>
      <c r="N1" s="20"/>
      <c r="O1" s="40" t="s">
        <v>26</v>
      </c>
      <c r="P1" s="22" t="s">
        <v>35</v>
      </c>
      <c r="Q1" s="14" t="s">
        <v>36</v>
      </c>
    </row>
    <row r="2">
      <c r="G2" s="39"/>
      <c r="H2" s="25"/>
      <c r="I2" s="26"/>
      <c r="J2" s="26"/>
      <c r="K2" s="26"/>
      <c r="L2" s="26"/>
      <c r="M2" s="26"/>
      <c r="N2" s="20"/>
      <c r="O2" s="41" t="s">
        <v>1</v>
      </c>
      <c r="P2" s="42">
        <v>20.0</v>
      </c>
      <c r="Q2" s="27">
        <f t="shared" ref="Q2:Q8" si="1">P2/$P$9</f>
        <v>0.2</v>
      </c>
    </row>
    <row r="3">
      <c r="G3" s="39"/>
      <c r="H3" s="25"/>
      <c r="I3" s="26"/>
      <c r="J3" s="26"/>
      <c r="K3" s="26"/>
      <c r="L3" s="26"/>
      <c r="M3" s="26"/>
      <c r="N3" s="20"/>
      <c r="O3" s="41" t="s">
        <v>2</v>
      </c>
      <c r="P3" s="42">
        <v>15.0</v>
      </c>
      <c r="Q3" s="27">
        <f t="shared" si="1"/>
        <v>0.15</v>
      </c>
    </row>
    <row r="4">
      <c r="G4" s="39"/>
      <c r="H4" s="28"/>
      <c r="I4" s="29"/>
      <c r="J4" s="29"/>
      <c r="K4" s="29"/>
      <c r="L4" s="29"/>
      <c r="M4" s="29"/>
      <c r="N4" s="20"/>
      <c r="O4" s="41" t="s">
        <v>3</v>
      </c>
      <c r="P4" s="43">
        <v>5.0</v>
      </c>
      <c r="Q4" s="27">
        <f t="shared" si="1"/>
        <v>0.05</v>
      </c>
    </row>
    <row r="5">
      <c r="G5" s="39"/>
      <c r="H5" s="28"/>
      <c r="I5" s="29"/>
      <c r="J5" s="29"/>
      <c r="K5" s="29"/>
      <c r="L5" s="29"/>
      <c r="M5" s="29"/>
      <c r="N5" s="20"/>
      <c r="O5" s="41" t="s">
        <v>4</v>
      </c>
      <c r="P5" s="43">
        <v>10.0</v>
      </c>
      <c r="Q5" s="27">
        <f t="shared" si="1"/>
        <v>0.1</v>
      </c>
    </row>
    <row r="6">
      <c r="G6" s="39"/>
      <c r="H6" s="28"/>
      <c r="I6" s="29"/>
      <c r="J6" s="29"/>
      <c r="K6" s="29"/>
      <c r="L6" s="29"/>
      <c r="M6" s="29"/>
      <c r="N6" s="20"/>
      <c r="O6" s="44" t="s">
        <v>5</v>
      </c>
      <c r="P6" s="45">
        <v>5.0</v>
      </c>
      <c r="Q6" s="27">
        <f t="shared" si="1"/>
        <v>0.05</v>
      </c>
    </row>
    <row r="7">
      <c r="G7" s="39"/>
      <c r="H7" s="28"/>
      <c r="I7" s="29"/>
      <c r="J7" s="29"/>
      <c r="K7" s="29"/>
      <c r="L7" s="29"/>
      <c r="M7" s="29"/>
      <c r="N7" s="20"/>
      <c r="O7" s="44" t="s">
        <v>6</v>
      </c>
      <c r="P7" s="45">
        <v>40.0</v>
      </c>
      <c r="Q7" s="27">
        <f t="shared" si="1"/>
        <v>0.4</v>
      </c>
    </row>
    <row r="8">
      <c r="G8" s="39"/>
      <c r="H8" s="28"/>
      <c r="I8" s="29"/>
      <c r="J8" s="29"/>
      <c r="K8" s="29"/>
      <c r="L8" s="29"/>
      <c r="M8" s="29"/>
      <c r="N8" s="20"/>
      <c r="O8" s="44" t="s">
        <v>7</v>
      </c>
      <c r="P8" s="45">
        <v>5.0</v>
      </c>
      <c r="Q8" s="27">
        <f t="shared" si="1"/>
        <v>0.05</v>
      </c>
    </row>
    <row r="9">
      <c r="G9" s="39"/>
      <c r="H9" s="28"/>
      <c r="I9" s="29"/>
      <c r="J9" s="29"/>
      <c r="K9" s="29"/>
      <c r="L9" s="29"/>
      <c r="M9" s="29"/>
      <c r="N9" s="20"/>
      <c r="O9" s="14" t="s">
        <v>37</v>
      </c>
      <c r="P9" s="27">
        <f>SUM(P2:P8)</f>
        <v>100</v>
      </c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3">
      <c r="B13" s="46" t="s">
        <v>38</v>
      </c>
      <c r="C13" s="47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9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8" width="7.63"/>
    <col customWidth="1" min="9" max="9" width="10.63"/>
    <col customWidth="1" min="10" max="16" width="7.63"/>
    <col customWidth="1" min="17" max="17" width="10.63"/>
    <col customWidth="1" min="18" max="18" width="9.38"/>
    <col customWidth="1" min="19" max="20" width="7.63"/>
    <col customWidth="1" min="21" max="21" width="9.63"/>
    <col customWidth="1" min="22" max="22" width="9.0"/>
    <col customWidth="1" min="23" max="24" width="7.63"/>
    <col customWidth="1" min="25" max="25" width="9.5"/>
    <col customWidth="1" min="26" max="26" width="9.38"/>
    <col customWidth="1" min="27" max="27" width="7.63"/>
  </cols>
  <sheetData>
    <row r="1">
      <c r="A1" s="38"/>
      <c r="G1" s="39"/>
      <c r="H1" s="19"/>
      <c r="I1" s="19"/>
      <c r="J1" s="19"/>
      <c r="K1" s="19"/>
      <c r="L1" s="19"/>
      <c r="M1" s="19"/>
      <c r="N1" s="19"/>
      <c r="P1" s="48" t="s">
        <v>26</v>
      </c>
      <c r="Q1" s="22" t="s">
        <v>27</v>
      </c>
      <c r="R1" s="14" t="s">
        <v>39</v>
      </c>
    </row>
    <row r="2">
      <c r="G2" s="39"/>
      <c r="H2" s="25"/>
      <c r="I2" s="26"/>
      <c r="J2" s="26"/>
      <c r="K2" s="26"/>
      <c r="L2" s="26"/>
      <c r="M2" s="26"/>
      <c r="N2" s="26"/>
      <c r="P2" s="49" t="s">
        <v>1</v>
      </c>
      <c r="Q2" s="6">
        <v>4.5</v>
      </c>
      <c r="R2" s="6">
        <v>4.5</v>
      </c>
    </row>
    <row r="3">
      <c r="G3" s="39"/>
      <c r="H3" s="25"/>
      <c r="I3" s="26"/>
      <c r="J3" s="26"/>
      <c r="K3" s="26"/>
      <c r="L3" s="26"/>
      <c r="M3" s="26"/>
      <c r="N3" s="26"/>
      <c r="P3" s="49" t="s">
        <v>2</v>
      </c>
      <c r="Q3" s="6">
        <v>2.0</v>
      </c>
      <c r="R3" s="6">
        <v>2.0</v>
      </c>
    </row>
    <row r="4">
      <c r="G4" s="39"/>
      <c r="H4" s="28"/>
      <c r="I4" s="29"/>
      <c r="J4" s="29"/>
      <c r="K4" s="29"/>
      <c r="L4" s="29"/>
      <c r="M4" s="29"/>
      <c r="N4" s="29"/>
      <c r="P4" s="49" t="s">
        <v>3</v>
      </c>
      <c r="Q4" s="6">
        <v>4.5</v>
      </c>
      <c r="R4" s="6">
        <v>4.5</v>
      </c>
    </row>
    <row r="5">
      <c r="G5" s="39"/>
      <c r="H5" s="28"/>
      <c r="I5" s="29"/>
      <c r="J5" s="29"/>
      <c r="K5" s="29"/>
      <c r="L5" s="29"/>
      <c r="M5" s="29"/>
      <c r="N5" s="29"/>
      <c r="P5" s="49" t="s">
        <v>4</v>
      </c>
      <c r="Q5" s="6">
        <v>1.0</v>
      </c>
      <c r="R5" s="6">
        <v>1.0</v>
      </c>
    </row>
    <row r="6">
      <c r="G6" s="39"/>
      <c r="H6" s="28"/>
      <c r="I6" s="29"/>
      <c r="J6" s="29"/>
      <c r="K6" s="29"/>
      <c r="L6" s="29"/>
      <c r="M6" s="29"/>
      <c r="N6" s="29"/>
      <c r="P6" s="49" t="s">
        <v>5</v>
      </c>
      <c r="Q6" s="6">
        <v>3.0</v>
      </c>
      <c r="R6" s="6">
        <v>3.0</v>
      </c>
    </row>
    <row r="7">
      <c r="G7" s="39"/>
      <c r="H7" s="28"/>
      <c r="I7" s="29"/>
      <c r="J7" s="29"/>
      <c r="K7" s="29"/>
      <c r="L7" s="29"/>
      <c r="M7" s="29"/>
      <c r="N7" s="29"/>
      <c r="P7" s="49" t="s">
        <v>6</v>
      </c>
      <c r="Q7" s="6">
        <v>6.0</v>
      </c>
      <c r="R7" s="6">
        <v>6.0</v>
      </c>
    </row>
    <row r="8">
      <c r="G8" s="39"/>
      <c r="H8" s="28"/>
      <c r="I8" s="29"/>
      <c r="J8" s="29"/>
      <c r="K8" s="29"/>
      <c r="L8" s="29"/>
      <c r="M8" s="29"/>
      <c r="N8" s="29"/>
      <c r="P8" s="49" t="s">
        <v>7</v>
      </c>
      <c r="Q8" s="6">
        <v>7.0</v>
      </c>
      <c r="R8" s="6">
        <v>7.0</v>
      </c>
    </row>
    <row r="9">
      <c r="G9" s="39"/>
      <c r="H9" s="28"/>
      <c r="I9" s="29"/>
      <c r="J9" s="29"/>
      <c r="K9" s="29"/>
      <c r="L9" s="29"/>
      <c r="M9" s="29"/>
      <c r="N9" s="29"/>
      <c r="P9" s="14" t="s">
        <v>29</v>
      </c>
      <c r="Q9" s="14">
        <v>7.0</v>
      </c>
    </row>
    <row r="10">
      <c r="G10" s="39"/>
      <c r="H10" s="28"/>
      <c r="I10" s="29"/>
      <c r="J10" s="29"/>
      <c r="K10" s="29"/>
      <c r="L10" s="29"/>
      <c r="M10" s="29"/>
      <c r="N10" s="29"/>
    </row>
    <row r="11">
      <c r="G11" s="39"/>
      <c r="H11" s="28"/>
      <c r="I11" s="29"/>
      <c r="J11" s="29"/>
      <c r="K11" s="29"/>
      <c r="L11" s="29"/>
      <c r="M11" s="29"/>
      <c r="N11" s="29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P12" s="50"/>
      <c r="Q12" s="51" t="s">
        <v>40</v>
      </c>
      <c r="R12" s="51">
        <v>0.0</v>
      </c>
      <c r="T12" s="50"/>
      <c r="U12" s="51" t="s">
        <v>40</v>
      </c>
      <c r="V12" s="51">
        <v>1.0</v>
      </c>
      <c r="X12" s="50"/>
      <c r="Y12" s="51" t="s">
        <v>40</v>
      </c>
      <c r="Z12" s="51">
        <v>2.0</v>
      </c>
    </row>
    <row r="13">
      <c r="P13" s="50"/>
      <c r="Q13" s="51" t="s">
        <v>41</v>
      </c>
      <c r="R13" s="51" t="s">
        <v>42</v>
      </c>
      <c r="T13" s="50"/>
      <c r="U13" s="51" t="s">
        <v>41</v>
      </c>
      <c r="V13" s="51" t="s">
        <v>42</v>
      </c>
      <c r="X13" s="50"/>
      <c r="Y13" s="51" t="s">
        <v>41</v>
      </c>
      <c r="Z13" s="51" t="s">
        <v>42</v>
      </c>
    </row>
    <row r="14">
      <c r="P14" s="50"/>
      <c r="Q14" s="51">
        <f t="shared" ref="Q14:Q20" si="1">($Q$9-R2+1)^$R$12</f>
        <v>1</v>
      </c>
      <c r="R14" s="50">
        <f t="shared" ref="R14:R20" si="2">Q14/$Q$21</f>
        <v>0.2</v>
      </c>
      <c r="T14" s="50"/>
      <c r="U14" s="51">
        <f t="shared" ref="U14:U20" si="3">($Q$9-R2+1)^$V$12</f>
        <v>3.5</v>
      </c>
      <c r="V14" s="50">
        <f t="shared" ref="V14:V20" si="4">U14/$U$21</f>
        <v>0.14</v>
      </c>
      <c r="X14" s="50"/>
      <c r="Y14" s="51">
        <f t="shared" ref="Y14:Y20" si="5">($Q$9-$R2+1)^$Z$12</f>
        <v>12.25</v>
      </c>
      <c r="Z14" s="50">
        <f t="shared" ref="Z14:Z20" si="6">Y14/$Y$21</f>
        <v>0.09107806691</v>
      </c>
    </row>
    <row r="15">
      <c r="P15" s="50"/>
      <c r="Q15" s="51">
        <f t="shared" si="1"/>
        <v>1</v>
      </c>
      <c r="R15" s="50">
        <f t="shared" si="2"/>
        <v>0.2</v>
      </c>
      <c r="T15" s="50"/>
      <c r="U15" s="51">
        <f t="shared" si="3"/>
        <v>6</v>
      </c>
      <c r="V15" s="50">
        <f t="shared" si="4"/>
        <v>0.24</v>
      </c>
      <c r="X15" s="50"/>
      <c r="Y15" s="51">
        <f t="shared" si="5"/>
        <v>36</v>
      </c>
      <c r="Z15" s="50">
        <f t="shared" si="6"/>
        <v>0.2676579926</v>
      </c>
    </row>
    <row r="16">
      <c r="P16" s="50"/>
      <c r="Q16" s="51">
        <f t="shared" si="1"/>
        <v>1</v>
      </c>
      <c r="R16" s="50">
        <f t="shared" si="2"/>
        <v>0.2</v>
      </c>
      <c r="T16" s="50"/>
      <c r="U16" s="51">
        <f t="shared" si="3"/>
        <v>3.5</v>
      </c>
      <c r="V16" s="50">
        <f t="shared" si="4"/>
        <v>0.14</v>
      </c>
      <c r="X16" s="50"/>
      <c r="Y16" s="51">
        <f t="shared" si="5"/>
        <v>12.25</v>
      </c>
      <c r="Z16" s="50">
        <f t="shared" si="6"/>
        <v>0.09107806691</v>
      </c>
    </row>
    <row r="17">
      <c r="P17" s="50"/>
      <c r="Q17" s="51">
        <f t="shared" si="1"/>
        <v>1</v>
      </c>
      <c r="R17" s="50">
        <f t="shared" si="2"/>
        <v>0.2</v>
      </c>
      <c r="T17" s="50"/>
      <c r="U17" s="51">
        <f t="shared" si="3"/>
        <v>7</v>
      </c>
      <c r="V17" s="50">
        <f t="shared" si="4"/>
        <v>0.28</v>
      </c>
      <c r="X17" s="50"/>
      <c r="Y17" s="51">
        <f t="shared" si="5"/>
        <v>49</v>
      </c>
      <c r="Z17" s="50">
        <f t="shared" si="6"/>
        <v>0.3643122677</v>
      </c>
    </row>
    <row r="18">
      <c r="P18" s="50"/>
      <c r="Q18" s="51">
        <f t="shared" si="1"/>
        <v>1</v>
      </c>
      <c r="R18" s="50">
        <f t="shared" si="2"/>
        <v>0.2</v>
      </c>
      <c r="T18" s="50"/>
      <c r="U18" s="51">
        <f t="shared" si="3"/>
        <v>5</v>
      </c>
      <c r="V18" s="50">
        <f t="shared" si="4"/>
        <v>0.2</v>
      </c>
      <c r="X18" s="50"/>
      <c r="Y18" s="51">
        <f t="shared" si="5"/>
        <v>25</v>
      </c>
      <c r="Z18" s="50">
        <f t="shared" si="6"/>
        <v>0.1858736059</v>
      </c>
    </row>
    <row r="19">
      <c r="P19" s="52"/>
      <c r="Q19" s="51">
        <f t="shared" si="1"/>
        <v>1</v>
      </c>
      <c r="R19" s="50">
        <f t="shared" si="2"/>
        <v>0.2</v>
      </c>
      <c r="T19" s="52"/>
      <c r="U19" s="51">
        <f t="shared" si="3"/>
        <v>2</v>
      </c>
      <c r="V19" s="50">
        <f t="shared" si="4"/>
        <v>0.08</v>
      </c>
      <c r="X19" s="52"/>
      <c r="Y19" s="51">
        <f t="shared" si="5"/>
        <v>4</v>
      </c>
      <c r="Z19" s="50">
        <f t="shared" si="6"/>
        <v>0.02973977695</v>
      </c>
    </row>
    <row r="20">
      <c r="P20" s="52"/>
      <c r="Q20" s="51">
        <f t="shared" si="1"/>
        <v>1</v>
      </c>
      <c r="R20" s="50">
        <f t="shared" si="2"/>
        <v>0.2</v>
      </c>
      <c r="T20" s="52"/>
      <c r="U20" s="51">
        <f t="shared" si="3"/>
        <v>1</v>
      </c>
      <c r="V20" s="50">
        <f t="shared" si="4"/>
        <v>0.04</v>
      </c>
      <c r="X20" s="52"/>
      <c r="Y20" s="51">
        <f t="shared" si="5"/>
        <v>1</v>
      </c>
      <c r="Z20" s="50">
        <f t="shared" si="6"/>
        <v>0.007434944238</v>
      </c>
    </row>
    <row r="21">
      <c r="P21" s="52" t="s">
        <v>37</v>
      </c>
      <c r="Q21" s="53">
        <f>SUM(Q13:Q18)</f>
        <v>5</v>
      </c>
      <c r="R21" s="50"/>
      <c r="T21" s="52" t="s">
        <v>37</v>
      </c>
      <c r="U21" s="53">
        <f>SUM(U14:U18)</f>
        <v>25</v>
      </c>
      <c r="V21" s="50"/>
      <c r="X21" s="52" t="s">
        <v>37</v>
      </c>
      <c r="Y21" s="53">
        <f>SUM(Y14:Y18)</f>
        <v>134.5</v>
      </c>
      <c r="Z21" s="50"/>
    </row>
    <row r="22">
      <c r="Q22" s="14" t="s">
        <v>43</v>
      </c>
      <c r="R22" s="27">
        <f>SUM(R14:R18)</f>
        <v>1</v>
      </c>
      <c r="U22" s="14" t="s">
        <v>43</v>
      </c>
      <c r="V22" s="27">
        <f>SUM(V14:V18)</f>
        <v>1</v>
      </c>
      <c r="Y22" s="14" t="s">
        <v>43</v>
      </c>
      <c r="Z22" s="27">
        <f>SUM(Z14:Z18)</f>
        <v>1</v>
      </c>
    </row>
    <row r="23">
      <c r="P23" s="50"/>
      <c r="Q23" s="51" t="s">
        <v>40</v>
      </c>
      <c r="R23" s="51">
        <v>3.0</v>
      </c>
      <c r="T23" s="54"/>
      <c r="U23" s="55" t="s">
        <v>40</v>
      </c>
      <c r="V23" s="55">
        <v>4.0</v>
      </c>
      <c r="X23" s="50"/>
      <c r="Y23" s="51" t="s">
        <v>40</v>
      </c>
      <c r="Z23" s="51">
        <v>5.0</v>
      </c>
    </row>
    <row r="24">
      <c r="P24" s="50"/>
      <c r="Q24" s="51" t="s">
        <v>41</v>
      </c>
      <c r="R24" s="51" t="s">
        <v>42</v>
      </c>
      <c r="T24" s="50"/>
      <c r="U24" s="51" t="s">
        <v>41</v>
      </c>
      <c r="V24" s="51" t="s">
        <v>42</v>
      </c>
      <c r="X24" s="50"/>
      <c r="Y24" s="51" t="s">
        <v>41</v>
      </c>
      <c r="Z24" s="51" t="s">
        <v>42</v>
      </c>
    </row>
    <row r="25">
      <c r="P25" s="50"/>
      <c r="Q25" s="51">
        <f t="shared" ref="Q25:Q31" si="7">($Q$9-R2+1)^$R$23</f>
        <v>42.875</v>
      </c>
      <c r="R25" s="50">
        <f t="shared" ref="R25:R31" si="8">Q25/$Q$32</f>
        <v>0.05569990257</v>
      </c>
      <c r="T25" s="50"/>
      <c r="U25" s="51">
        <f t="shared" ref="U25:U31" si="9">($Q$9-R2+1)^$V$23</f>
        <v>150.0625</v>
      </c>
      <c r="V25" s="50">
        <f t="shared" ref="V25:V31" si="10">U25/$U$32</f>
        <v>0.03246612759</v>
      </c>
      <c r="X25" s="50"/>
      <c r="Y25" s="51">
        <f t="shared" ref="Y25:Y31" si="11">($Q$9-R2+1)^$Z$23</f>
        <v>525.21875</v>
      </c>
      <c r="Z25" s="50">
        <f t="shared" ref="Z25:Z31" si="12">Y25/$Y$32</f>
        <v>0.01826311843</v>
      </c>
    </row>
    <row r="26">
      <c r="P26" s="50"/>
      <c r="Q26" s="51">
        <f t="shared" si="7"/>
        <v>216</v>
      </c>
      <c r="R26" s="50">
        <f t="shared" si="8"/>
        <v>0.2806105879</v>
      </c>
      <c r="T26" s="50"/>
      <c r="U26" s="51">
        <f t="shared" si="9"/>
        <v>1296</v>
      </c>
      <c r="V26" s="50">
        <f t="shared" si="10"/>
        <v>0.280390513</v>
      </c>
      <c r="X26" s="50"/>
      <c r="Y26" s="51">
        <f t="shared" si="11"/>
        <v>7776</v>
      </c>
      <c r="Z26" s="50">
        <f t="shared" si="12"/>
        <v>0.2703902116</v>
      </c>
    </row>
    <row r="27">
      <c r="P27" s="50"/>
      <c r="Q27" s="51">
        <f t="shared" si="7"/>
        <v>42.875</v>
      </c>
      <c r="R27" s="50">
        <f t="shared" si="8"/>
        <v>0.05569990257</v>
      </c>
      <c r="T27" s="50"/>
      <c r="U27" s="51">
        <f t="shared" si="9"/>
        <v>150.0625</v>
      </c>
      <c r="V27" s="50">
        <f t="shared" si="10"/>
        <v>0.03246612759</v>
      </c>
      <c r="X27" s="50"/>
      <c r="Y27" s="51">
        <f t="shared" si="11"/>
        <v>525.21875</v>
      </c>
      <c r="Z27" s="50">
        <f t="shared" si="12"/>
        <v>0.01826311843</v>
      </c>
    </row>
    <row r="28">
      <c r="P28" s="50"/>
      <c r="Q28" s="51">
        <f t="shared" si="7"/>
        <v>343</v>
      </c>
      <c r="R28" s="50">
        <f t="shared" si="8"/>
        <v>0.4455992205</v>
      </c>
      <c r="T28" s="50"/>
      <c r="U28" s="51">
        <f t="shared" si="9"/>
        <v>2401</v>
      </c>
      <c r="V28" s="50">
        <f t="shared" si="10"/>
        <v>0.5194580415</v>
      </c>
      <c r="X28" s="50"/>
      <c r="Y28" s="51">
        <f t="shared" si="11"/>
        <v>16807</v>
      </c>
      <c r="Z28" s="50">
        <f t="shared" si="12"/>
        <v>0.5844197898</v>
      </c>
    </row>
    <row r="29">
      <c r="P29" s="50"/>
      <c r="Q29" s="51">
        <f t="shared" si="7"/>
        <v>125</v>
      </c>
      <c r="R29" s="50">
        <f t="shared" si="8"/>
        <v>0.1623903865</v>
      </c>
      <c r="T29" s="50"/>
      <c r="U29" s="51">
        <f t="shared" si="9"/>
        <v>625</v>
      </c>
      <c r="V29" s="50">
        <f t="shared" si="10"/>
        <v>0.1352191903</v>
      </c>
      <c r="X29" s="50"/>
      <c r="Y29" s="51">
        <f t="shared" si="11"/>
        <v>3125</v>
      </c>
      <c r="Z29" s="50">
        <f t="shared" si="12"/>
        <v>0.1086637617</v>
      </c>
    </row>
    <row r="30">
      <c r="P30" s="52"/>
      <c r="Q30" s="51">
        <f t="shared" si="7"/>
        <v>8</v>
      </c>
      <c r="R30" s="50">
        <f t="shared" si="8"/>
        <v>0.01039298474</v>
      </c>
      <c r="T30" s="52"/>
      <c r="U30" s="51">
        <f t="shared" si="9"/>
        <v>16</v>
      </c>
      <c r="V30" s="50">
        <f t="shared" si="10"/>
        <v>0.003461611272</v>
      </c>
      <c r="X30" s="52"/>
      <c r="Y30" s="51">
        <f t="shared" si="11"/>
        <v>32</v>
      </c>
      <c r="Z30" s="50">
        <f t="shared" si="12"/>
        <v>0.00111271692</v>
      </c>
    </row>
    <row r="31">
      <c r="P31" s="52"/>
      <c r="Q31" s="51">
        <f t="shared" si="7"/>
        <v>1</v>
      </c>
      <c r="R31" s="50">
        <f t="shared" si="8"/>
        <v>0.001299123092</v>
      </c>
      <c r="T31" s="52"/>
      <c r="U31" s="51">
        <f t="shared" si="9"/>
        <v>1</v>
      </c>
      <c r="V31" s="50">
        <f t="shared" si="10"/>
        <v>0.0002163507045</v>
      </c>
      <c r="X31" s="52"/>
      <c r="Y31" s="51">
        <f t="shared" si="11"/>
        <v>1</v>
      </c>
      <c r="Z31" s="50">
        <f t="shared" si="12"/>
        <v>0.00003477240375</v>
      </c>
    </row>
    <row r="32">
      <c r="P32" s="52" t="s">
        <v>37</v>
      </c>
      <c r="Q32" s="53">
        <f>SUM(Q25:Q29)</f>
        <v>769.75</v>
      </c>
      <c r="R32" s="50"/>
      <c r="T32" s="52" t="s">
        <v>37</v>
      </c>
      <c r="U32" s="53">
        <f>SUM(U25:U29)</f>
        <v>4622.125</v>
      </c>
      <c r="V32" s="50"/>
      <c r="X32" s="52" t="s">
        <v>37</v>
      </c>
      <c r="Y32" s="53">
        <f>SUM(Y25:Y29)</f>
        <v>28758.4375</v>
      </c>
      <c r="Z32" s="50"/>
    </row>
    <row r="33">
      <c r="Q33" s="14" t="s">
        <v>43</v>
      </c>
      <c r="R33" s="27">
        <f>SUM(R25:R29)</f>
        <v>1</v>
      </c>
      <c r="U33" s="14" t="s">
        <v>43</v>
      </c>
      <c r="V33" s="27">
        <f>SUM(V25:V29)</f>
        <v>1</v>
      </c>
      <c r="Y33" s="14" t="s">
        <v>43</v>
      </c>
      <c r="Z33" s="27">
        <f>SUM(Z25:Z29)</f>
        <v>1</v>
      </c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</sheetData>
  <mergeCells count="1">
    <mergeCell ref="A1:F11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7" width="7.63"/>
    <col customWidth="1" min="8" max="8" width="9.13"/>
    <col customWidth="1" min="9" max="9" width="12.0"/>
    <col customWidth="1" min="10" max="13" width="8.38"/>
    <col customWidth="1" min="14" max="15" width="7.63"/>
    <col customWidth="1" min="16" max="16" width="10.63"/>
    <col customWidth="1" min="17" max="17" width="7.63"/>
    <col customWidth="1" min="18" max="18" width="8.38"/>
    <col customWidth="1" min="19" max="19" width="32.63"/>
    <col customWidth="1" min="20" max="26" width="7.63"/>
  </cols>
  <sheetData>
    <row r="1" ht="15.0" customHeight="1">
      <c r="A1" s="38"/>
      <c r="G1" s="39"/>
      <c r="H1" s="19"/>
      <c r="I1" s="19"/>
      <c r="J1" s="19"/>
      <c r="K1" s="19"/>
      <c r="L1" s="19"/>
      <c r="M1" s="19"/>
      <c r="O1" s="48" t="s">
        <v>26</v>
      </c>
      <c r="P1" s="56" t="s">
        <v>27</v>
      </c>
      <c r="Q1" s="57" t="s">
        <v>39</v>
      </c>
      <c r="R1" s="14" t="s">
        <v>44</v>
      </c>
      <c r="S1" s="14" t="s">
        <v>45</v>
      </c>
    </row>
    <row r="2">
      <c r="G2" s="39"/>
      <c r="H2" s="25"/>
      <c r="I2" s="26"/>
      <c r="J2" s="26"/>
      <c r="K2" s="26"/>
      <c r="L2" s="26"/>
      <c r="M2" s="26"/>
      <c r="O2" s="49" t="s">
        <v>1</v>
      </c>
      <c r="P2" s="6">
        <v>4.5</v>
      </c>
      <c r="Q2" s="6">
        <v>4.5</v>
      </c>
      <c r="R2" s="58">
        <f t="shared" ref="R2:R8" si="1">$P$9-Q2+1</f>
        <v>3.5</v>
      </c>
      <c r="S2" s="27">
        <f t="shared" ref="S2:S8" si="2">R2/$R$9</f>
        <v>0.1166666667</v>
      </c>
    </row>
    <row r="3">
      <c r="G3" s="39"/>
      <c r="H3" s="25"/>
      <c r="I3" s="26"/>
      <c r="J3" s="26"/>
      <c r="K3" s="26"/>
      <c r="L3" s="26"/>
      <c r="M3" s="26"/>
      <c r="O3" s="49" t="s">
        <v>2</v>
      </c>
      <c r="P3" s="6">
        <v>2.0</v>
      </c>
      <c r="Q3" s="6">
        <v>2.0</v>
      </c>
      <c r="R3" s="58">
        <f t="shared" si="1"/>
        <v>6</v>
      </c>
      <c r="S3" s="27">
        <f t="shared" si="2"/>
        <v>0.2</v>
      </c>
    </row>
    <row r="4">
      <c r="G4" s="39"/>
      <c r="H4" s="28"/>
      <c r="I4" s="29"/>
      <c r="J4" s="29"/>
      <c r="K4" s="29"/>
      <c r="L4" s="29"/>
      <c r="M4" s="29"/>
      <c r="O4" s="49" t="s">
        <v>3</v>
      </c>
      <c r="P4" s="6">
        <v>4.5</v>
      </c>
      <c r="Q4" s="6">
        <v>4.5</v>
      </c>
      <c r="R4" s="58">
        <f t="shared" si="1"/>
        <v>3.5</v>
      </c>
      <c r="S4" s="27">
        <f t="shared" si="2"/>
        <v>0.1166666667</v>
      </c>
    </row>
    <row r="5">
      <c r="G5" s="39"/>
      <c r="H5" s="28"/>
      <c r="I5" s="29"/>
      <c r="J5" s="29"/>
      <c r="K5" s="29"/>
      <c r="L5" s="29"/>
      <c r="M5" s="29"/>
      <c r="O5" s="49" t="s">
        <v>4</v>
      </c>
      <c r="P5" s="6">
        <v>1.0</v>
      </c>
      <c r="Q5" s="6">
        <v>1.0</v>
      </c>
      <c r="R5" s="58">
        <f t="shared" si="1"/>
        <v>7</v>
      </c>
      <c r="S5" s="27">
        <f t="shared" si="2"/>
        <v>0.2333333333</v>
      </c>
    </row>
    <row r="6">
      <c r="G6" s="39"/>
      <c r="H6" s="28"/>
      <c r="I6" s="29"/>
      <c r="J6" s="29"/>
      <c r="K6" s="29"/>
      <c r="L6" s="29"/>
      <c r="M6" s="29"/>
      <c r="O6" s="49" t="s">
        <v>5</v>
      </c>
      <c r="P6" s="6">
        <v>3.0</v>
      </c>
      <c r="Q6" s="6">
        <v>3.0</v>
      </c>
      <c r="R6" s="58">
        <f t="shared" si="1"/>
        <v>5</v>
      </c>
      <c r="S6" s="27">
        <f t="shared" si="2"/>
        <v>0.1666666667</v>
      </c>
    </row>
    <row r="7">
      <c r="G7" s="39"/>
      <c r="H7" s="28"/>
      <c r="I7" s="29"/>
      <c r="J7" s="29"/>
      <c r="K7" s="29"/>
      <c r="L7" s="29"/>
      <c r="M7" s="29"/>
      <c r="O7" s="49" t="s">
        <v>6</v>
      </c>
      <c r="P7" s="6">
        <v>5.0</v>
      </c>
      <c r="Q7" s="6">
        <v>5.0</v>
      </c>
      <c r="R7" s="58">
        <f t="shared" si="1"/>
        <v>3</v>
      </c>
      <c r="S7" s="27">
        <f t="shared" si="2"/>
        <v>0.1</v>
      </c>
    </row>
    <row r="8">
      <c r="G8" s="39"/>
      <c r="H8" s="28"/>
      <c r="I8" s="29"/>
      <c r="J8" s="29"/>
      <c r="K8" s="29"/>
      <c r="L8" s="29"/>
      <c r="M8" s="29"/>
      <c r="O8" s="49" t="s">
        <v>7</v>
      </c>
      <c r="P8" s="6">
        <v>6.0</v>
      </c>
      <c r="Q8" s="6">
        <v>6.0</v>
      </c>
      <c r="R8" s="58">
        <f t="shared" si="1"/>
        <v>2</v>
      </c>
      <c r="S8" s="27">
        <f t="shared" si="2"/>
        <v>0.06666666667</v>
      </c>
    </row>
    <row r="9">
      <c r="G9" s="39"/>
      <c r="H9" s="28"/>
      <c r="I9" s="29"/>
      <c r="J9" s="29"/>
      <c r="K9" s="29"/>
      <c r="L9" s="29"/>
      <c r="M9" s="29"/>
      <c r="O9" s="14" t="s">
        <v>46</v>
      </c>
      <c r="P9" s="14">
        <v>7.0</v>
      </c>
      <c r="Q9" s="14" t="s">
        <v>37</v>
      </c>
      <c r="R9" s="58">
        <f>SUM(R2:R8)</f>
        <v>30</v>
      </c>
    </row>
    <row r="10">
      <c r="G10" s="39"/>
      <c r="H10" s="28"/>
      <c r="I10" s="29"/>
      <c r="J10" s="29"/>
      <c r="K10" s="29"/>
      <c r="L10" s="29"/>
      <c r="M10" s="29"/>
      <c r="O10" s="51" t="s">
        <v>46</v>
      </c>
      <c r="P10" s="59" t="s">
        <v>47</v>
      </c>
      <c r="Q10" s="60"/>
      <c r="R10" s="58"/>
    </row>
    <row r="11">
      <c r="G11" s="39"/>
      <c r="H11" s="28"/>
      <c r="I11" s="29"/>
      <c r="J11" s="29"/>
      <c r="K11" s="29"/>
      <c r="L11" s="29"/>
      <c r="M11" s="29"/>
      <c r="R11" s="14" t="s">
        <v>48</v>
      </c>
      <c r="S11" s="27">
        <f>SUM(S2:S8)</f>
        <v>1</v>
      </c>
    </row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</sheetData>
  <mergeCells count="2">
    <mergeCell ref="A1:F11"/>
    <mergeCell ref="P10:Q1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>
      <c r="A1" s="38"/>
      <c r="B1" s="38"/>
      <c r="C1" s="38"/>
      <c r="D1" s="38"/>
      <c r="E1" s="38"/>
      <c r="F1" s="38"/>
      <c r="G1" s="18"/>
      <c r="H1" s="61" t="s">
        <v>0</v>
      </c>
      <c r="I1" s="41" t="s">
        <v>49</v>
      </c>
      <c r="J1" s="41" t="s">
        <v>50</v>
      </c>
      <c r="K1" s="41" t="s">
        <v>51</v>
      </c>
      <c r="L1" s="62" t="s">
        <v>52</v>
      </c>
      <c r="M1" s="63"/>
      <c r="N1" s="64"/>
    </row>
    <row r="2">
      <c r="A2" s="38"/>
      <c r="B2" s="38"/>
      <c r="C2" s="38"/>
      <c r="D2" s="38"/>
      <c r="E2" s="38"/>
      <c r="F2" s="38"/>
      <c r="G2" s="18"/>
      <c r="H2" s="65" t="s">
        <v>1</v>
      </c>
      <c r="I2" s="66">
        <f>'Cópia de Rank-order centroid (R'!Q2</f>
        <v>0.1077097506</v>
      </c>
      <c r="J2" s="66">
        <f>'Cópia de Point Allocation'!Q2</f>
        <v>0.2</v>
      </c>
      <c r="K2" s="66">
        <f>'Cópia de Rank Exponent Method'!V25</f>
        <v>0.03246612759</v>
      </c>
      <c r="L2" s="67">
        <f>'Cópia de Rank sum weights'!S2</f>
        <v>0.1166666667</v>
      </c>
      <c r="M2" s="68"/>
      <c r="N2" s="69"/>
    </row>
    <row r="3">
      <c r="A3" s="38"/>
      <c r="B3" s="38"/>
      <c r="C3" s="38"/>
      <c r="D3" s="38"/>
      <c r="E3" s="38"/>
      <c r="F3" s="38"/>
      <c r="G3" s="18"/>
      <c r="H3" s="65" t="s">
        <v>2</v>
      </c>
      <c r="I3" s="66">
        <f>'Cópia de Rank-order centroid (R'!Q3</f>
        <v>0.2267573696</v>
      </c>
      <c r="J3" s="66">
        <f>'Cópia de Point Allocation'!Q3</f>
        <v>0.15</v>
      </c>
      <c r="K3" s="66">
        <f>'Cópia de Rank Exponent Method'!V26</f>
        <v>0.280390513</v>
      </c>
      <c r="L3" s="67">
        <f>'Cópia de Rank sum weights'!S3</f>
        <v>0.2</v>
      </c>
      <c r="M3" s="68"/>
      <c r="N3" s="69"/>
    </row>
    <row r="4">
      <c r="A4" s="38"/>
      <c r="B4" s="38"/>
      <c r="C4" s="38"/>
      <c r="D4" s="38"/>
      <c r="E4" s="38"/>
      <c r="F4" s="38"/>
      <c r="G4" s="18"/>
      <c r="H4" s="65" t="s">
        <v>3</v>
      </c>
      <c r="I4" s="66">
        <f>'Cópia de Rank-order centroid (R'!Q4</f>
        <v>0.07596371882</v>
      </c>
      <c r="J4" s="66">
        <f>'Cópia de Point Allocation'!Q4</f>
        <v>0.05</v>
      </c>
      <c r="K4" s="66">
        <f>'Cópia de Rank Exponent Method'!V27</f>
        <v>0.03246612759</v>
      </c>
      <c r="L4" s="67">
        <f>'Cópia de Rank sum weights'!S4</f>
        <v>0.1166666667</v>
      </c>
      <c r="M4" s="68"/>
      <c r="N4" s="69"/>
    </row>
    <row r="5">
      <c r="A5" s="38"/>
      <c r="B5" s="38"/>
      <c r="C5" s="38"/>
      <c r="D5" s="38"/>
      <c r="E5" s="38"/>
      <c r="F5" s="38"/>
      <c r="G5" s="18"/>
      <c r="H5" s="65" t="s">
        <v>4</v>
      </c>
      <c r="I5" s="66">
        <f>'Cópia de Rank-order centroid (R'!Q5</f>
        <v>0.3696145125</v>
      </c>
      <c r="J5" s="66">
        <f>'Cópia de Point Allocation'!Q5</f>
        <v>0.1</v>
      </c>
      <c r="K5" s="66">
        <f>'Cópia de Rank Exponent Method'!V28</f>
        <v>0.5194580415</v>
      </c>
      <c r="L5" s="67">
        <f>'Cópia de Rank sum weights'!S5</f>
        <v>0.2333333333</v>
      </c>
      <c r="M5" s="68"/>
      <c r="N5" s="69"/>
    </row>
    <row r="6">
      <c r="A6" s="38"/>
      <c r="B6" s="38"/>
      <c r="C6" s="38"/>
      <c r="D6" s="38"/>
      <c r="E6" s="38"/>
      <c r="F6" s="38"/>
      <c r="G6" s="18"/>
      <c r="H6" s="65" t="s">
        <v>5</v>
      </c>
      <c r="I6" s="66">
        <f>'Cópia de Rank-order centroid (R'!Q6</f>
        <v>0.1553287982</v>
      </c>
      <c r="J6" s="66">
        <f>'Cópia de Point Allocation'!Q6</f>
        <v>0.05</v>
      </c>
      <c r="K6" s="66">
        <f>'Cópia de Rank Exponent Method'!V29</f>
        <v>0.1352191903</v>
      </c>
      <c r="L6" s="66">
        <f>'Cópia de Rank sum weights'!S6</f>
        <v>0.1666666667</v>
      </c>
      <c r="M6" s="68"/>
      <c r="N6" s="69"/>
    </row>
    <row r="7">
      <c r="A7" s="38"/>
      <c r="B7" s="38"/>
      <c r="C7" s="38"/>
      <c r="D7" s="38"/>
      <c r="E7" s="38"/>
      <c r="F7" s="38"/>
      <c r="H7" s="65" t="s">
        <v>6</v>
      </c>
      <c r="I7" s="66">
        <f>'Cópia de Rank-order centroid (R'!Q7</f>
        <v>0.04421768707</v>
      </c>
      <c r="J7" s="66">
        <f>'Cópia de Point Allocation'!Q7</f>
        <v>0.4</v>
      </c>
      <c r="K7" s="66">
        <f>'Cópia de Rank Exponent Method'!V30</f>
        <v>0.003461611272</v>
      </c>
      <c r="L7" s="66">
        <f>'Cópia de Rank sum weights'!S7</f>
        <v>0.1</v>
      </c>
    </row>
    <row r="8">
      <c r="A8" s="38"/>
      <c r="B8" s="38"/>
      <c r="C8" s="38"/>
      <c r="D8" s="38"/>
      <c r="E8" s="38"/>
      <c r="F8" s="38"/>
      <c r="H8" s="65" t="s">
        <v>7</v>
      </c>
      <c r="I8" s="66">
        <f>'Cópia de Rank-order centroid (R'!Q8</f>
        <v>0.02040816327</v>
      </c>
      <c r="J8" s="66">
        <f>'Cópia de Point Allocation'!Q8</f>
        <v>0.05</v>
      </c>
      <c r="K8" s="66">
        <f>'Cópia de Rank Exponent Method'!V31</f>
        <v>0.0002163507045</v>
      </c>
      <c r="L8" s="66">
        <f>'Cópia de Rank sum weights'!S8</f>
        <v>0.06666666667</v>
      </c>
    </row>
    <row r="9">
      <c r="A9" s="38"/>
      <c r="B9" s="38"/>
      <c r="C9" s="38"/>
      <c r="D9" s="38"/>
      <c r="E9" s="38"/>
      <c r="F9" s="38"/>
    </row>
    <row r="10">
      <c r="H10" s="14" t="s">
        <v>53</v>
      </c>
      <c r="I10" s="14">
        <v>4.0</v>
      </c>
    </row>
    <row r="11">
      <c r="T11" s="14" t="s">
        <v>54</v>
      </c>
    </row>
    <row r="12">
      <c r="K12" s="70" t="s">
        <v>55</v>
      </c>
    </row>
    <row r="13">
      <c r="K13" s="61" t="s">
        <v>0</v>
      </c>
      <c r="L13" s="41" t="s">
        <v>49</v>
      </c>
      <c r="M13" s="41" t="s">
        <v>50</v>
      </c>
      <c r="N13" s="41" t="s">
        <v>51</v>
      </c>
      <c r="O13" s="62" t="s">
        <v>52</v>
      </c>
      <c r="P13" s="63"/>
      <c r="Q13" s="14" t="s">
        <v>28</v>
      </c>
      <c r="R13" s="14" t="s">
        <v>56</v>
      </c>
    </row>
    <row r="14">
      <c r="K14" s="65" t="s">
        <v>1</v>
      </c>
      <c r="L14" s="66">
        <f t="shared" ref="L14:O14" si="1">$I$10-I2+1</f>
        <v>4.892290249</v>
      </c>
      <c r="M14" s="66">
        <f t="shared" si="1"/>
        <v>4.8</v>
      </c>
      <c r="N14" s="66">
        <f t="shared" si="1"/>
        <v>4.967533872</v>
      </c>
      <c r="O14" s="67">
        <f t="shared" si="1"/>
        <v>4.883333333</v>
      </c>
      <c r="P14" s="68"/>
      <c r="Q14" s="27">
        <f t="shared" ref="Q14:Q20" si="3">SUM(L14:P14)</f>
        <v>19.54315746</v>
      </c>
      <c r="R14" s="27">
        <f t="shared" ref="R14:R20" si="4">Q14/$Q$21</f>
        <v>0.1437035735</v>
      </c>
    </row>
    <row r="15">
      <c r="K15" s="65" t="s">
        <v>2</v>
      </c>
      <c r="L15" s="66">
        <f t="shared" ref="L15:O15" si="2">$I$10-I3+1</f>
        <v>4.77324263</v>
      </c>
      <c r="M15" s="66">
        <f t="shared" si="2"/>
        <v>4.85</v>
      </c>
      <c r="N15" s="66">
        <f t="shared" si="2"/>
        <v>4.719609487</v>
      </c>
      <c r="O15" s="67">
        <f t="shared" si="2"/>
        <v>4.8</v>
      </c>
      <c r="P15" s="68"/>
      <c r="Q15" s="27">
        <f t="shared" si="3"/>
        <v>19.14285212</v>
      </c>
      <c r="R15" s="27">
        <f t="shared" si="4"/>
        <v>0.1407600723</v>
      </c>
    </row>
    <row r="16">
      <c r="K16" s="65" t="s">
        <v>3</v>
      </c>
      <c r="L16" s="66">
        <f t="shared" ref="L16:O16" si="5">$I$10-I4+1</f>
        <v>4.924036281</v>
      </c>
      <c r="M16" s="66">
        <f t="shared" si="5"/>
        <v>4.95</v>
      </c>
      <c r="N16" s="66">
        <f t="shared" si="5"/>
        <v>4.967533872</v>
      </c>
      <c r="O16" s="67">
        <f t="shared" si="5"/>
        <v>4.883333333</v>
      </c>
      <c r="P16" s="68"/>
      <c r="Q16" s="27">
        <f t="shared" si="3"/>
        <v>19.72490349</v>
      </c>
      <c r="R16" s="27">
        <f t="shared" si="4"/>
        <v>0.1450399775</v>
      </c>
    </row>
    <row r="17">
      <c r="K17" s="65" t="s">
        <v>4</v>
      </c>
      <c r="L17" s="66">
        <f t="shared" ref="L17:O17" si="6">$I$10-I5+1</f>
        <v>4.630385488</v>
      </c>
      <c r="M17" s="66">
        <f t="shared" si="6"/>
        <v>4.9</v>
      </c>
      <c r="N17" s="66">
        <f t="shared" si="6"/>
        <v>4.480541959</v>
      </c>
      <c r="O17" s="66">
        <f t="shared" si="6"/>
        <v>4.766666667</v>
      </c>
      <c r="P17" s="68"/>
      <c r="Q17" s="27">
        <f t="shared" si="3"/>
        <v>18.77759411</v>
      </c>
      <c r="R17" s="27">
        <f t="shared" si="4"/>
        <v>0.138074279</v>
      </c>
    </row>
    <row r="18">
      <c r="K18" s="65" t="s">
        <v>5</v>
      </c>
      <c r="L18" s="66">
        <f t="shared" ref="L18:O18" si="7">$I$10-I6+1</f>
        <v>4.844671202</v>
      </c>
      <c r="M18" s="66">
        <f t="shared" si="7"/>
        <v>4.95</v>
      </c>
      <c r="N18" s="66">
        <f t="shared" si="7"/>
        <v>4.86478081</v>
      </c>
      <c r="O18" s="66">
        <f t="shared" si="7"/>
        <v>4.833333333</v>
      </c>
      <c r="P18" s="68"/>
      <c r="Q18" s="27">
        <f t="shared" si="3"/>
        <v>19.49278534</v>
      </c>
      <c r="R18" s="27">
        <f t="shared" si="4"/>
        <v>0.1433331803</v>
      </c>
    </row>
    <row r="19">
      <c r="K19" s="65" t="s">
        <v>6</v>
      </c>
      <c r="L19" s="66">
        <f t="shared" ref="L19:O19" si="8">$I$10-I7+1</f>
        <v>4.955782313</v>
      </c>
      <c r="M19" s="66">
        <f t="shared" si="8"/>
        <v>4.6</v>
      </c>
      <c r="N19" s="66">
        <f t="shared" si="8"/>
        <v>4.996538389</v>
      </c>
      <c r="O19" s="66">
        <f t="shared" si="8"/>
        <v>4.9</v>
      </c>
      <c r="P19" s="14"/>
      <c r="Q19" s="27">
        <f t="shared" si="3"/>
        <v>19.4523207</v>
      </c>
      <c r="R19" s="27">
        <f t="shared" si="4"/>
        <v>0.1430356381</v>
      </c>
    </row>
    <row r="20">
      <c r="K20" s="65" t="s">
        <v>7</v>
      </c>
      <c r="L20" s="66">
        <f t="shared" ref="L20:O20" si="9">$I$10-I8+1</f>
        <v>4.979591837</v>
      </c>
      <c r="M20" s="66">
        <f t="shared" si="9"/>
        <v>4.95</v>
      </c>
      <c r="N20" s="66">
        <f t="shared" si="9"/>
        <v>4.999783649</v>
      </c>
      <c r="O20" s="66">
        <f t="shared" si="9"/>
        <v>4.933333333</v>
      </c>
      <c r="P20" s="14"/>
      <c r="Q20" s="27">
        <f t="shared" si="3"/>
        <v>19.86270882</v>
      </c>
      <c r="R20" s="27">
        <f t="shared" si="4"/>
        <v>0.1460532794</v>
      </c>
    </row>
    <row r="21">
      <c r="P21" s="14" t="s">
        <v>28</v>
      </c>
      <c r="Q21" s="27">
        <f>SUM(Q14:Q20)</f>
        <v>135.996322</v>
      </c>
    </row>
    <row r="22">
      <c r="Q22" s="14" t="s">
        <v>34</v>
      </c>
      <c r="R22" s="27">
        <f>SUM(R14:R20)</f>
        <v>1</v>
      </c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</sheetData>
  <mergeCells count="1">
    <mergeCell ref="K12:P12"/>
  </mergeCells>
  <printOptions/>
  <pageMargins bottom="0.787401575" footer="0.0" header="0.0" left="0.511811024" right="0.511811024" top="0.787401575"/>
  <pageSetup orientation="landscape"/>
  <drawing r:id="rId1"/>
</worksheet>
</file>