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425"/>
  <workbookPr defaultThemeVersion="166925"/>
  <mc:AlternateContent xmlns:mc="http://schemas.openxmlformats.org/markup-compatibility/2006">
    <mc:Choice Requires="x15">
      <x15ac:absPath xmlns:x15ac="http://schemas.microsoft.com/office/spreadsheetml/2010/11/ac" url="D:\PHD_21_01_19\MY_PAPERS\ECOGENIE_PRESENT\sediment_trap\traps_for_plots\"/>
    </mc:Choice>
  </mc:AlternateContent>
  <xr:revisionPtr revIDLastSave="0" documentId="8_{FD65507E-2377-45EE-BB71-EF72CB4B4FBC}" xr6:coauthVersionLast="43" xr6:coauthVersionMax="43" xr10:uidLastSave="{00000000-0000-0000-0000-000000000000}"/>
  <bookViews>
    <workbookView xWindow="-108" yWindow="-108" windowWidth="23256" windowHeight="12576"/>
  </bookViews>
  <sheets>
    <sheet name="Jonkers_2010_Subpolar_Atlantic" sheetId="1" r:id="rId1"/>
  </sheets>
  <calcPr calcId="0"/>
</workbook>
</file>

<file path=xl/calcChain.xml><?xml version="1.0" encoding="utf-8"?>
<calcChain xmlns="http://schemas.openxmlformats.org/spreadsheetml/2006/main">
  <c r="H63" i="1" l="1"/>
  <c r="G63" i="1"/>
  <c r="H62" i="1"/>
  <c r="G62" i="1"/>
  <c r="H61" i="1"/>
  <c r="G61" i="1"/>
  <c r="H60" i="1"/>
  <c r="G60" i="1"/>
  <c r="H59" i="1"/>
  <c r="G59" i="1"/>
  <c r="H58" i="1"/>
  <c r="G58" i="1"/>
  <c r="G57" i="1"/>
  <c r="H57" i="1"/>
  <c r="H56" i="1"/>
  <c r="G56" i="1"/>
  <c r="H55" i="1"/>
  <c r="G55" i="1"/>
  <c r="H54" i="1"/>
  <c r="G54" i="1"/>
  <c r="H53" i="1"/>
  <c r="G53" i="1"/>
  <c r="H52" i="1"/>
  <c r="G52" i="1"/>
  <c r="H51" i="1"/>
  <c r="G51" i="1"/>
  <c r="H50" i="1"/>
  <c r="G49" i="1"/>
  <c r="H49" i="1" s="1"/>
  <c r="G50" i="1"/>
  <c r="H48" i="1"/>
  <c r="G48" i="1"/>
  <c r="H47" i="1"/>
  <c r="G47" i="1"/>
  <c r="H46" i="1"/>
  <c r="G46" i="1"/>
  <c r="H45" i="1"/>
  <c r="G45" i="1"/>
  <c r="G44" i="1"/>
  <c r="H44" i="1"/>
  <c r="H43" i="1"/>
  <c r="G43" i="1"/>
  <c r="H42" i="1"/>
  <c r="G42" i="1"/>
  <c r="H41" i="1"/>
  <c r="G41" i="1"/>
  <c r="H40" i="1"/>
  <c r="G40" i="1"/>
  <c r="H39" i="1"/>
  <c r="G39" i="1"/>
  <c r="H38" i="1"/>
  <c r="G38" i="1"/>
  <c r="H37" i="1"/>
  <c r="G37" i="1"/>
  <c r="H36" i="1"/>
  <c r="G36" i="1"/>
  <c r="H35" i="1"/>
  <c r="G35" i="1"/>
  <c r="H34" i="1"/>
  <c r="G34" i="1"/>
  <c r="G32" i="1"/>
  <c r="H32" i="1" s="1"/>
  <c r="H33" i="1"/>
  <c r="G33" i="1"/>
  <c r="G31" i="1"/>
  <c r="H31" i="1" s="1"/>
  <c r="G30" i="1"/>
  <c r="H30" i="1" s="1"/>
</calcChain>
</file>

<file path=xl/sharedStrings.xml><?xml version="1.0" encoding="utf-8"?>
<sst xmlns="http://schemas.openxmlformats.org/spreadsheetml/2006/main" count="137" uniqueCount="59">
  <si>
    <t>/* DATA DESCRIPTION:</t>
  </si>
  <si>
    <t>Citation:</t>
  </si>
  <si>
    <t xml:space="preserve">Jonkers, Lukas; Brummer, Geert-Jan A; Peeters, Frank J C; van Aken, Hendrik M; de Jong, M Femke (2010): Shell flux and oxygen isotope data of North Atlantic foraminifera. PANGAEA, https://doi.org/10.1594/PANGAEA.753860, </t>
  </si>
  <si>
    <t>Supplement to: Jonkers, L et al. (2010): Seasonal stratification, shell flux, and oxygen isotope dynamics of left-coiling N. pachyderma and T. quinqueloba in the western subpolar North Atlantic. Paleoceanography, 25, PA2204, https://doi.org/10.1029/2009PA001849</t>
  </si>
  <si>
    <t>Abstract:</t>
  </si>
  <si>
    <t>We present an almost 3 year long time series of shell fluxes and oxygen isotopes of left-coiling Neogloboquadrina pachyderma and Turborotalita quinqueloba from sediment traps moored in the deep central Irminger Sea. We determined their response to the seasonal change from a deeply mixed water column with occasional deep convection in winter to a thermally stratified water column with a surface mixed layer (SML) of around 50 m in summer. Both species display very low fluxes during winter with a remnant summer population holding out until replaced by a vital population that seeds the subsequent blooms. This annual population overturning is marked by a 0.7 per mill increase in d18O in both species. The shell flux of N. pachyderma peaks during the spring bloom and in late summer, when stratification is close to its minimum and maximum, respectively. Both export periods contribute about equally and account for &gt;95% of the total annual flux. Shell fluxes of T. quinqueloba show only a single broad pulse in summer, thus following the seasonal stratification cycle. The d18O of N. pachyderma reflects temperatures just below the base of the seasonal SML without offset from isotopic equilibrium. The d18O pattern of T. quinqueloba shows a nearly identical amplitude and correlates highly with the d18O of N. pachyderma. Therefore T. quinqueloba also reflects temperature near the base of the SML but with a positive offset from isotopic equilibrium. These offsets contrast with observations elsewhere and suggest a variable offset from equilibrium calcification for both species. In the Irminger Sea the species consistently show a contrast in their flux timings. Their flux-weighted delta d18O will thus dominantly be determined by seasonal temperature differences at the base of the SML rather than by differences in their depth habitat. Consequently, their sedimentary delta d18O may be used to infer the seasonal contrast in temperature at the base of the SML.</t>
  </si>
  <si>
    <t>Coverage:</t>
  </si>
  <si>
    <t>MEDIAN LATITUDE: 59.280300 * MEDIAN LONGITUDE: -39.393100 * SOUTH-BOUND LATITUDE: 59.247500 * WEST-BOUND LONGITUDE: -39.657800 * NORTH-BOUND LATITUDE: 59.345700 * EAST-BOUND LONGITUDE: -38.863700</t>
  </si>
  <si>
    <t>DATE/TIME START: 2003-08-31T00:00:00 * DATE/TIME END: 2007-05-19T00:00:00</t>
  </si>
  <si>
    <t>Event(s):</t>
  </si>
  <si>
    <t>IRM_1 * LATITUDE: 59.345700 * LONGITUDE: -38.863700 * DATE/TIME: 2003-08-31T00:00:00 * LOCATION: North Atlantic * DEVICE: Trap, sediment (TRAPS)</t>
  </si>
  <si>
    <t>IRM_3 * LATITUDE: 59.247700 * LONGITUDE: -39.657800 * DATE/TIME: 2005-09-21T00:00:00 * LOCATION: North Atlantic * DEVICE: Trap, sediment (TRAPS)</t>
  </si>
  <si>
    <t>IRM_4 * LATITUDE: 59.247500 * LONGITUDE: -39.657800 * DATE/TIME: 2006-09-05T00:00:00 * LOCATION: North Atlantic * DEVICE: Trap, sediment (TRAPS)</t>
  </si>
  <si>
    <t>Comment:</t>
  </si>
  <si>
    <t>Data are not corrected for settling time.</t>
  </si>
  <si>
    <t>Parameter(s):</t>
  </si>
  <si>
    <t>Event label (Event)</t>
  </si>
  <si>
    <t>DATE/TIME (Date/Time) * GEOCODE</t>
  </si>
  <si>
    <t>Date/time end (Date/time end) * PI: Jonkers, Lukas (https://orcid.org/0000-0002-0253-2639, jonkersl@cardiff.ac.uk) * COMMENT: closing date of trap bottle</t>
  </si>
  <si>
    <t>Flux of total mass [mg/m**2/day] (Flux tot) * PI: Jonkers, Lukas (https://orcid.org/0000-0002-0253-2639, jonkersl@cardiff.ac.uk)</t>
  </si>
  <si>
    <t>Silicon flux [Â±] (Si flux) * PI: Jonkers, Lukas (https://orcid.org/0000-0002-0253-2639, jonkersl@cardiff.ac.uk) * COMMENT: biogenic silica flux</t>
  </si>
  <si>
    <t>Carbon, organic flux [mg/m**2/day] (TOC flux) * PI: Jonkers, Lukas (https://orcid.org/0000-0002-0253-2639, jonkersl@cardiff.ac.uk) * METHOD: Carlo Erba Flash</t>
  </si>
  <si>
    <t>Nitrogen, total flux [mg/m**2/day] (N flux) * PI: Jonkers, Lukas (https://orcid.org/0000-0002-0253-2639, jonkersl@cardiff.ac.uk) * METHOD: Carlo Erba Flash</t>
  </si>
  <si>
    <t>Calcium carbonate flux [mg/m**2/day] (CaCO3 flux) * PI: Jonkers, Lukas (https://orcid.org/0000-0002-0253-2639, jonkersl@cardiff.ac.uk)</t>
  </si>
  <si>
    <t>Neogloboquadrina pachyderma sinistral flux [#/m**2/day] (N. pachyderma s flux) * PI: Jonkers, Lukas (https://orcid.org/0000-0002-0253-2639, jonkersl@cardiff.ac.uk) * METHOD: Calculated, see reference(s)</t>
  </si>
  <si>
    <t>Turborotalita quinqueloba flux [#/m**2/day] (T. quinqueloba flux) * PI: Jonkers, Lukas (https://orcid.org/0000-0002-0253-2639, jonkersl@cardiff.ac.uk) * METHOD: Calculated, see reference(s)</t>
  </si>
  <si>
    <t>Foraminifera, planktic, other flux [#/m**2/day] (Foram plankt oth flux) * PI: Jonkers, Lukas (https://orcid.org/0000-0002-0253-2639, jonkersl@cardiff.ac.uk) * METHOD: Calculated, see reference(s)</t>
  </si>
  <si>
    <t>Neogloboquadrina pachyderma sinistral, Î´18O [â€° PDB] (N. pachyderma s Î´18O) * PI: Jonkers, Lukas (https://orcid.org/0000-0002-0253-2639, jonkersl@cardiff.ac.uk) * METHOD: Isotope ratio mass spectrometry (URI: https://en.wikipedia.org/wiki/Isotope_ratio_mass_spectrometry)</t>
  </si>
  <si>
    <t>Standard error [Â±] (Std e) * PI: Jonkers, Lukas (https://orcid.org/0000-0002-0253-2639, jonkersl@cardiff.ac.uk) * COMMENT: SE of d18O of replicate measurements [per mill PDB]</t>
  </si>
  <si>
    <t>Turborotalita quinqueloba, Î´18O [â€° PDB] (T. quinqueloba Î´18O) * PI: Jonkers, Lukas (https://orcid.org/0000-0002-0253-2639, jonkersl@cardiff.ac.uk) * METHOD: Isotope ratio mass spectrometry (URI: https://en.wikipedia.org/wiki/Isotope_ratio_mass_spectrometry)</t>
  </si>
  <si>
    <t>License:</t>
  </si>
  <si>
    <t>Creative Commons Attribution 3.0 Unported (CC-BY-3.0)</t>
  </si>
  <si>
    <t>Size:</t>
  </si>
  <si>
    <t>671 data points</t>
  </si>
  <si>
    <t>*/</t>
  </si>
  <si>
    <t>Event</t>
  </si>
  <si>
    <t>Date/Time</t>
  </si>
  <si>
    <t>Date/time end</t>
  </si>
  <si>
    <t>N. pachyderma s flux [#/m**2/day]</t>
  </si>
  <si>
    <t>T. quinqueloba flux [#/m**2/day]</t>
  </si>
  <si>
    <t>Foram plankt oth flux [#/m**2/day]</t>
  </si>
  <si>
    <t>IRM_1</t>
  </si>
  <si>
    <t>IRM_3</t>
  </si>
  <si>
    <t>IRM_4</t>
  </si>
  <si>
    <t>DAILY</t>
  </si>
  <si>
    <t>MONTHLY</t>
  </si>
  <si>
    <t>MONTH</t>
  </si>
  <si>
    <t>J</t>
  </si>
  <si>
    <t>F</t>
  </si>
  <si>
    <t>M</t>
  </si>
  <si>
    <t>A</t>
  </si>
  <si>
    <t>MAY</t>
  </si>
  <si>
    <t>JUN</t>
  </si>
  <si>
    <t>JUL</t>
  </si>
  <si>
    <t>AYG</t>
  </si>
  <si>
    <t>S</t>
  </si>
  <si>
    <t>O</t>
  </si>
  <si>
    <t>N</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</si>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</sst>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33" borderId="0" xfId="0" applyFill="1"/>
    <xf numFmtId="14"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topLeftCell="A48" workbookViewId="0">
      <selection activeCell="G58" sqref="G58:I63"/>
    </sheetView>
  </sheetViews>
  <sheetFormatPr defaultRowHeight="14.4" x14ac:dyDescent="0.3"/>
  <cols>
    <col min="2" max="2" width="11.5546875" customWidth="1"/>
    <col min="3" max="3" width="11" customWidth="1"/>
  </cols>
  <sheetData>
    <row r="1" spans="1:2" x14ac:dyDescent="0.3">
      <c r="A1" t="s">
        <v>0</v>
      </c>
    </row>
    <row r="2" spans="1:2" x14ac:dyDescent="0.3">
      <c r="A2" t="s">
        <v>1</v>
      </c>
      <c r="B2" t="s">
        <v>2</v>
      </c>
    </row>
    <row r="3" spans="1:2" x14ac:dyDescent="0.3">
      <c r="B3" t="s">
        <v>3</v>
      </c>
    </row>
    <row r="4" spans="1:2" x14ac:dyDescent="0.3">
      <c r="A4" t="s">
        <v>4</v>
      </c>
      <c r="B4" t="s">
        <v>5</v>
      </c>
    </row>
    <row r="5" spans="1:2" x14ac:dyDescent="0.3">
      <c r="A5" t="s">
        <v>6</v>
      </c>
      <c r="B5" t="s">
        <v>7</v>
      </c>
    </row>
    <row r="6" spans="1:2" x14ac:dyDescent="0.3">
      <c r="B6" t="s">
        <v>8</v>
      </c>
    </row>
    <row r="7" spans="1:2" x14ac:dyDescent="0.3">
      <c r="A7" t="s">
        <v>9</v>
      </c>
      <c r="B7" t="s">
        <v>10</v>
      </c>
    </row>
    <row r="8" spans="1:2" x14ac:dyDescent="0.3">
      <c r="B8" t="s">
        <v>11</v>
      </c>
    </row>
    <row r="9" spans="1:2" x14ac:dyDescent="0.3">
      <c r="B9" t="s">
        <v>12</v>
      </c>
    </row>
    <row r="10" spans="1:2" x14ac:dyDescent="0.3">
      <c r="A10" t="s">
        <v>13</v>
      </c>
      <c r="B10" t="s">
        <v>14</v>
      </c>
    </row>
    <row r="11" spans="1:2" x14ac:dyDescent="0.3">
      <c r="A11" t="s">
        <v>15</v>
      </c>
      <c r="B11" t="s">
        <v>16</v>
      </c>
    </row>
    <row r="12" spans="1:2" x14ac:dyDescent="0.3">
      <c r="B12" t="s">
        <v>17</v>
      </c>
    </row>
    <row r="13" spans="1:2" x14ac:dyDescent="0.3">
      <c r="B13" t="s">
        <v>18</v>
      </c>
    </row>
    <row r="14" spans="1:2" x14ac:dyDescent="0.3">
      <c r="B14" t="s">
        <v>19</v>
      </c>
    </row>
    <row r="15" spans="1:2" x14ac:dyDescent="0.3">
      <c r="B15" t="s">
        <v>20</v>
      </c>
    </row>
    <row r="16" spans="1:2" x14ac:dyDescent="0.3">
      <c r="B16" t="s">
        <v>21</v>
      </c>
    </row>
    <row r="17" spans="1:9" x14ac:dyDescent="0.3">
      <c r="B17" t="s">
        <v>22</v>
      </c>
    </row>
    <row r="18" spans="1:9" x14ac:dyDescent="0.3">
      <c r="B18" t="s">
        <v>23</v>
      </c>
    </row>
    <row r="19" spans="1:9" x14ac:dyDescent="0.3">
      <c r="B19" t="s">
        <v>24</v>
      </c>
    </row>
    <row r="20" spans="1:9" x14ac:dyDescent="0.3">
      <c r="B20" t="s">
        <v>25</v>
      </c>
    </row>
    <row r="21" spans="1:9" x14ac:dyDescent="0.3">
      <c r="B21" t="s">
        <v>26</v>
      </c>
    </row>
    <row r="22" spans="1:9" x14ac:dyDescent="0.3">
      <c r="B22" t="s">
        <v>27</v>
      </c>
    </row>
    <row r="23" spans="1:9" x14ac:dyDescent="0.3">
      <c r="B23" t="s">
        <v>28</v>
      </c>
    </row>
    <row r="24" spans="1:9" x14ac:dyDescent="0.3">
      <c r="B24" t="s">
        <v>29</v>
      </c>
    </row>
    <row r="25" spans="1:9" x14ac:dyDescent="0.3">
      <c r="B25" t="s">
        <v>28</v>
      </c>
    </row>
    <row r="26" spans="1:9" x14ac:dyDescent="0.3">
      <c r="A26" t="s">
        <v>30</v>
      </c>
      <c r="B26" t="s">
        <v>31</v>
      </c>
    </row>
    <row r="27" spans="1:9" x14ac:dyDescent="0.3">
      <c r="A27" t="s">
        <v>32</v>
      </c>
      <c r="B27" t="s">
        <v>33</v>
      </c>
    </row>
    <row r="28" spans="1:9" x14ac:dyDescent="0.3">
      <c r="A28" t="s">
        <v>34</v>
      </c>
    </row>
    <row r="29" spans="1:9" x14ac:dyDescent="0.3">
      <c r="A29" t="s">
        <v>35</v>
      </c>
      <c r="B29" t="s">
        <v>36</v>
      </c>
      <c r="C29" t="s">
        <v>37</v>
      </c>
      <c r="D29" t="s">
        <v>38</v>
      </c>
      <c r="E29" t="s">
        <v>39</v>
      </c>
      <c r="F29" t="s">
        <v>40</v>
      </c>
      <c r="G29" t="s">
        <v>44</v>
      </c>
      <c r="H29" t="s">
        <v>45</v>
      </c>
      <c r="I29" t="s">
        <v>46</v>
      </c>
    </row>
    <row r="30" spans="1:9" x14ac:dyDescent="0.3">
      <c r="A30" t="s">
        <v>41</v>
      </c>
      <c r="B30" s="1">
        <v>37864</v>
      </c>
      <c r="C30" s="1">
        <v>37883</v>
      </c>
      <c r="D30">
        <v>485.05</v>
      </c>
      <c r="E30">
        <v>80.84</v>
      </c>
      <c r="F30">
        <v>390.74</v>
      </c>
      <c r="G30">
        <f>(D30*18+D31*12)/30</f>
        <v>322.01799999999997</v>
      </c>
      <c r="H30">
        <f>G30*30</f>
        <v>9660.5399999999991</v>
      </c>
      <c r="I30" s="2" t="s">
        <v>55</v>
      </c>
    </row>
    <row r="31" spans="1:9" s="2" customFormat="1" x14ac:dyDescent="0.3">
      <c r="A31" s="2" t="s">
        <v>41</v>
      </c>
      <c r="B31" s="3">
        <v>37883</v>
      </c>
      <c r="C31" s="3">
        <v>37902</v>
      </c>
      <c r="D31" s="2">
        <v>77.47</v>
      </c>
      <c r="E31" s="2">
        <v>727.58</v>
      </c>
      <c r="F31" s="2">
        <v>848.84</v>
      </c>
      <c r="G31" s="2">
        <f>(D31*8+D32*9+D33*4)/31</f>
        <v>27.271290322580644</v>
      </c>
      <c r="H31" s="2">
        <f>G31*31</f>
        <v>845.41</v>
      </c>
      <c r="I31" s="2" t="s">
        <v>56</v>
      </c>
    </row>
    <row r="32" spans="1:9" s="2" customFormat="1" x14ac:dyDescent="0.3">
      <c r="A32" s="2" t="s">
        <v>41</v>
      </c>
      <c r="B32" s="3">
        <v>37902</v>
      </c>
      <c r="C32" s="3">
        <v>37921</v>
      </c>
      <c r="D32" s="2">
        <v>21.89</v>
      </c>
      <c r="E32" s="2">
        <v>520.41999999999996</v>
      </c>
      <c r="F32" s="2">
        <v>422.74</v>
      </c>
      <c r="G32" s="2">
        <f>(D33*15+D34*15)/30</f>
        <v>4.8449999999999998</v>
      </c>
      <c r="H32" s="2">
        <f>G32*31</f>
        <v>150.19499999999999</v>
      </c>
      <c r="I32" s="2" t="s">
        <v>57</v>
      </c>
    </row>
    <row r="33" spans="1:9" s="2" customFormat="1" x14ac:dyDescent="0.3">
      <c r="A33" s="2" t="s">
        <v>41</v>
      </c>
      <c r="B33" s="3">
        <v>37921</v>
      </c>
      <c r="C33" s="3">
        <v>37940</v>
      </c>
      <c r="D33" s="2">
        <v>7.16</v>
      </c>
      <c r="E33" s="2">
        <v>267.37</v>
      </c>
      <c r="F33" s="2">
        <v>83.37</v>
      </c>
      <c r="G33" s="2">
        <f>(D34*4+D35*19+D36*9)/31</f>
        <v>1.0174193548387096</v>
      </c>
      <c r="H33" s="2">
        <f>G33*31</f>
        <v>31.54</v>
      </c>
      <c r="I33" s="2" t="s">
        <v>58</v>
      </c>
    </row>
    <row r="34" spans="1:9" x14ac:dyDescent="0.3">
      <c r="A34" t="s">
        <v>41</v>
      </c>
      <c r="B34" s="1">
        <v>37940</v>
      </c>
      <c r="C34" s="1">
        <v>37959</v>
      </c>
      <c r="D34">
        <v>2.5299999999999998</v>
      </c>
      <c r="E34">
        <v>53.68</v>
      </c>
      <c r="F34">
        <v>32.840000000000003</v>
      </c>
      <c r="G34">
        <f>(D36*11+D37*20)/31</f>
        <v>0.77903225806451604</v>
      </c>
      <c r="H34">
        <f>G34*31</f>
        <v>24.15</v>
      </c>
      <c r="I34" t="s">
        <v>47</v>
      </c>
    </row>
    <row r="35" spans="1:9" x14ac:dyDescent="0.3">
      <c r="A35" t="s">
        <v>41</v>
      </c>
      <c r="B35" s="1">
        <v>37959</v>
      </c>
      <c r="C35" s="1">
        <v>37978</v>
      </c>
      <c r="D35">
        <v>0.63</v>
      </c>
      <c r="E35">
        <v>54.95</v>
      </c>
      <c r="F35">
        <v>38.32</v>
      </c>
      <c r="G35">
        <f>(D38*18+D39*10)/20</f>
        <v>0.58799999999999997</v>
      </c>
      <c r="H35" s="2">
        <f>G35*28</f>
        <v>16.463999999999999</v>
      </c>
      <c r="I35" s="2" t="s">
        <v>48</v>
      </c>
    </row>
    <row r="36" spans="1:9" x14ac:dyDescent="0.3">
      <c r="A36" t="s">
        <v>41</v>
      </c>
      <c r="B36" s="1">
        <v>37978</v>
      </c>
      <c r="C36" s="1">
        <v>37997</v>
      </c>
      <c r="D36">
        <v>1.05</v>
      </c>
      <c r="E36">
        <v>26.74</v>
      </c>
      <c r="F36">
        <v>32.840000000000003</v>
      </c>
      <c r="G36">
        <f>(D39*8+D41*4)/31</f>
        <v>0.1896774193548387</v>
      </c>
      <c r="H36" s="2">
        <f>G36*31</f>
        <v>5.88</v>
      </c>
      <c r="I36" s="2" t="s">
        <v>49</v>
      </c>
    </row>
    <row r="37" spans="1:9" x14ac:dyDescent="0.3">
      <c r="A37" t="s">
        <v>41</v>
      </c>
      <c r="B37" s="1">
        <v>37997</v>
      </c>
      <c r="C37" s="1">
        <v>38016</v>
      </c>
      <c r="D37">
        <v>0.63</v>
      </c>
      <c r="E37">
        <v>3.16</v>
      </c>
      <c r="F37">
        <v>14.95</v>
      </c>
      <c r="G37">
        <f>(D41*15+D42*15)/30</f>
        <v>0.84</v>
      </c>
      <c r="H37" s="2">
        <f>G37*30</f>
        <v>25.2</v>
      </c>
      <c r="I37" s="2" t="s">
        <v>50</v>
      </c>
    </row>
    <row r="38" spans="1:9" x14ac:dyDescent="0.3">
      <c r="A38" t="s">
        <v>41</v>
      </c>
      <c r="B38" s="1">
        <v>38016</v>
      </c>
      <c r="C38" s="1">
        <v>38035</v>
      </c>
      <c r="D38">
        <v>0.42</v>
      </c>
      <c r="E38">
        <v>0.84</v>
      </c>
      <c r="F38">
        <v>5.05</v>
      </c>
      <c r="G38">
        <f>(D42*4+D43*19+D44*7)/31</f>
        <v>45.760322580645159</v>
      </c>
      <c r="H38">
        <f>G38*31</f>
        <v>1418.57</v>
      </c>
      <c r="I38" s="2" t="s">
        <v>51</v>
      </c>
    </row>
    <row r="39" spans="1:9" x14ac:dyDescent="0.3">
      <c r="A39" t="s">
        <v>41</v>
      </c>
      <c r="B39" s="1">
        <v>38035</v>
      </c>
      <c r="C39" s="1">
        <v>38054</v>
      </c>
      <c r="D39">
        <v>0.42</v>
      </c>
      <c r="E39">
        <v>1.05</v>
      </c>
      <c r="F39">
        <v>2.74</v>
      </c>
      <c r="G39">
        <f>(F44*11+F45*19)/30</f>
        <v>72.617333333333335</v>
      </c>
      <c r="H39">
        <f>G39*30</f>
        <v>2178.52</v>
      </c>
      <c r="I39" s="2" t="s">
        <v>52</v>
      </c>
    </row>
    <row r="40" spans="1:9" x14ac:dyDescent="0.3">
      <c r="A40" t="s">
        <v>41</v>
      </c>
      <c r="B40" s="1">
        <v>38054</v>
      </c>
      <c r="C40" s="1">
        <v>38073</v>
      </c>
      <c r="D40">
        <v>0</v>
      </c>
      <c r="E40">
        <v>0.21</v>
      </c>
      <c r="F40">
        <v>0.84</v>
      </c>
      <c r="G40">
        <f>(D46*19+D47*12)/31</f>
        <v>26.546451612903226</v>
      </c>
      <c r="H40">
        <f>G40*31</f>
        <v>822.94</v>
      </c>
      <c r="I40" s="2" t="s">
        <v>53</v>
      </c>
    </row>
    <row r="41" spans="1:9" x14ac:dyDescent="0.3">
      <c r="A41" t="s">
        <v>41</v>
      </c>
      <c r="B41" s="1">
        <v>38073</v>
      </c>
      <c r="C41" s="1">
        <v>38092</v>
      </c>
      <c r="D41">
        <v>0.63</v>
      </c>
      <c r="E41">
        <v>0.21</v>
      </c>
      <c r="F41">
        <v>0.42</v>
      </c>
      <c r="G41">
        <f>(D47*7+D48*21+D49*5)/31</f>
        <v>32.603548387096772</v>
      </c>
      <c r="H41">
        <f>G41*31</f>
        <v>1010.7099999999999</v>
      </c>
      <c r="I41" s="2" t="s">
        <v>54</v>
      </c>
    </row>
    <row r="42" spans="1:9" x14ac:dyDescent="0.3">
      <c r="A42" t="s">
        <v>41</v>
      </c>
      <c r="B42" s="1">
        <v>38092</v>
      </c>
      <c r="C42" s="1">
        <v>38111</v>
      </c>
      <c r="D42">
        <v>1.05</v>
      </c>
      <c r="E42">
        <v>0.21</v>
      </c>
      <c r="F42">
        <v>1.26</v>
      </c>
      <c r="G42">
        <f>(D49*14+D50*16)/30</f>
        <v>28.549333333333333</v>
      </c>
      <c r="H42">
        <f>G42*30</f>
        <v>856.48</v>
      </c>
      <c r="I42" s="2" t="s">
        <v>55</v>
      </c>
    </row>
    <row r="43" spans="1:9" x14ac:dyDescent="0.3">
      <c r="A43" t="s">
        <v>41</v>
      </c>
      <c r="B43" s="1">
        <v>38111</v>
      </c>
      <c r="C43" s="1">
        <v>38130</v>
      </c>
      <c r="D43">
        <v>22.32</v>
      </c>
      <c r="E43">
        <v>1.26</v>
      </c>
      <c r="F43">
        <v>5.26</v>
      </c>
      <c r="G43">
        <f>(D50*7+D51*16+D52*8)/31</f>
        <v>11.774193548387096</v>
      </c>
      <c r="H43">
        <f>G43*31</f>
        <v>365</v>
      </c>
      <c r="I43" s="2" t="s">
        <v>56</v>
      </c>
    </row>
    <row r="44" spans="1:9" x14ac:dyDescent="0.3">
      <c r="A44" t="s">
        <v>41</v>
      </c>
      <c r="B44" s="1">
        <v>38130</v>
      </c>
      <c r="C44" s="1">
        <v>38149</v>
      </c>
      <c r="D44">
        <v>141.47</v>
      </c>
      <c r="E44">
        <v>35.369999999999997</v>
      </c>
      <c r="F44">
        <v>33.68</v>
      </c>
      <c r="G44">
        <f>(D52*8+D53*16+D54*6)/30</f>
        <v>7.4833333333333334</v>
      </c>
      <c r="H44">
        <f>G44*30</f>
        <v>224.5</v>
      </c>
      <c r="I44" s="2" t="s">
        <v>57</v>
      </c>
    </row>
    <row r="45" spans="1:9" x14ac:dyDescent="0.3">
      <c r="A45" t="s">
        <v>41</v>
      </c>
      <c r="B45" s="1">
        <v>38149</v>
      </c>
      <c r="C45" s="1">
        <v>38168</v>
      </c>
      <c r="D45">
        <v>177.47</v>
      </c>
      <c r="E45">
        <v>60.42</v>
      </c>
      <c r="F45">
        <v>95.16</v>
      </c>
      <c r="G45">
        <f>(D54*10+D55*16)/31</f>
        <v>2.564516129032258</v>
      </c>
      <c r="H45">
        <f>G45*31</f>
        <v>79.5</v>
      </c>
      <c r="I45" s="2" t="s">
        <v>58</v>
      </c>
    </row>
    <row r="46" spans="1:9" x14ac:dyDescent="0.3">
      <c r="A46" t="s">
        <v>41</v>
      </c>
      <c r="B46" s="1">
        <v>38168</v>
      </c>
      <c r="C46" s="1">
        <v>38187</v>
      </c>
      <c r="D46">
        <v>28.42</v>
      </c>
      <c r="E46">
        <v>80.63</v>
      </c>
      <c r="F46">
        <v>117.05</v>
      </c>
      <c r="G46">
        <f>(0+D57+D58*4)/31</f>
        <v>6.4516129032258063E-2</v>
      </c>
      <c r="H46">
        <f>G46*31</f>
        <v>2</v>
      </c>
      <c r="I46" t="s">
        <v>47</v>
      </c>
    </row>
    <row r="47" spans="1:9" x14ac:dyDescent="0.3">
      <c r="A47" t="s">
        <v>41</v>
      </c>
      <c r="B47" s="1">
        <v>38187</v>
      </c>
      <c r="C47" s="1">
        <v>38206</v>
      </c>
      <c r="D47">
        <v>23.58</v>
      </c>
      <c r="E47">
        <v>131.37</v>
      </c>
      <c r="F47">
        <v>131.37</v>
      </c>
      <c r="G47">
        <f>(D58*12)/28</f>
        <v>0.21428571428571427</v>
      </c>
      <c r="H47">
        <f>G47*28</f>
        <v>6</v>
      </c>
      <c r="I47" s="2" t="s">
        <v>48</v>
      </c>
    </row>
    <row r="48" spans="1:9" x14ac:dyDescent="0.3">
      <c r="A48" t="s">
        <v>41</v>
      </c>
      <c r="B48" s="1">
        <v>38206</v>
      </c>
      <c r="C48" s="1">
        <v>38225</v>
      </c>
      <c r="D48">
        <v>33.049999999999997</v>
      </c>
      <c r="E48">
        <v>103.37</v>
      </c>
      <c r="F48">
        <v>163.37</v>
      </c>
      <c r="G48">
        <f>(D61*15)/31</f>
        <v>0.12096774193548387</v>
      </c>
      <c r="H48">
        <f>G48*31</f>
        <v>3.75</v>
      </c>
      <c r="I48" s="2" t="s">
        <v>49</v>
      </c>
    </row>
    <row r="49" spans="1:9" x14ac:dyDescent="0.3">
      <c r="A49" t="s">
        <v>41</v>
      </c>
      <c r="B49" s="1">
        <v>38225</v>
      </c>
      <c r="C49" s="1">
        <v>38244</v>
      </c>
      <c r="D49">
        <v>30.32</v>
      </c>
      <c r="E49">
        <v>229.05</v>
      </c>
      <c r="F49">
        <v>294.74</v>
      </c>
      <c r="G49">
        <f>(D62*17+D63*13)/30</f>
        <v>44.516666666666666</v>
      </c>
      <c r="H49">
        <f>G49*30</f>
        <v>1335.5</v>
      </c>
      <c r="I49" s="2" t="s">
        <v>50</v>
      </c>
    </row>
    <row r="50" spans="1:9" x14ac:dyDescent="0.3">
      <c r="A50" t="s">
        <v>42</v>
      </c>
      <c r="B50" s="1">
        <v>38616</v>
      </c>
      <c r="C50" s="1">
        <v>38632</v>
      </c>
      <c r="D50">
        <v>27</v>
      </c>
      <c r="E50">
        <v>1002</v>
      </c>
      <c r="F50">
        <v>220</v>
      </c>
      <c r="G50">
        <f>(D63*3+D64*17+D65*11)/31</f>
        <v>283.38709677419354</v>
      </c>
      <c r="H50">
        <f>G50*31</f>
        <v>8785</v>
      </c>
      <c r="I50" s="2" t="s">
        <v>51</v>
      </c>
    </row>
    <row r="51" spans="1:9" x14ac:dyDescent="0.3">
      <c r="A51" t="s">
        <v>42</v>
      </c>
      <c r="B51" s="1">
        <v>38632</v>
      </c>
      <c r="C51" s="1">
        <v>38648</v>
      </c>
      <c r="D51">
        <v>6.5</v>
      </c>
      <c r="E51">
        <v>42.5</v>
      </c>
      <c r="F51">
        <v>64.75</v>
      </c>
      <c r="G51">
        <f>(D65*4+D66*16+D67*10)/30</f>
        <v>134.43333333333334</v>
      </c>
      <c r="H51">
        <f>G51*30</f>
        <v>4033</v>
      </c>
      <c r="I51" s="2" t="s">
        <v>52</v>
      </c>
    </row>
    <row r="52" spans="1:9" x14ac:dyDescent="0.3">
      <c r="A52" t="s">
        <v>42</v>
      </c>
      <c r="B52" s="1">
        <v>38648</v>
      </c>
      <c r="C52" s="1">
        <v>38664</v>
      </c>
      <c r="D52">
        <v>9</v>
      </c>
      <c r="E52">
        <v>278</v>
      </c>
      <c r="F52">
        <v>460</v>
      </c>
      <c r="G52">
        <f>(D67*6+D68*16+D69*9)/31</f>
        <v>56.516129032258064</v>
      </c>
      <c r="H52">
        <f>G52*31</f>
        <v>1752</v>
      </c>
      <c r="I52" s="2" t="s">
        <v>53</v>
      </c>
    </row>
    <row r="53" spans="1:9" x14ac:dyDescent="0.3">
      <c r="A53" t="s">
        <v>42</v>
      </c>
      <c r="B53" s="1">
        <v>38664</v>
      </c>
      <c r="C53" s="1">
        <v>38680</v>
      </c>
      <c r="D53">
        <v>7</v>
      </c>
      <c r="E53">
        <v>73</v>
      </c>
      <c r="F53">
        <v>482</v>
      </c>
      <c r="G53">
        <f>(D69*7+D70*16)/23</f>
        <v>167.43478260869566</v>
      </c>
      <c r="H53">
        <f>G53*23</f>
        <v>3851</v>
      </c>
      <c r="I53" s="2" t="s">
        <v>54</v>
      </c>
    </row>
    <row r="54" spans="1:9" x14ac:dyDescent="0.3">
      <c r="A54" t="s">
        <v>42</v>
      </c>
      <c r="B54" s="1">
        <v>38680</v>
      </c>
      <c r="C54" s="1">
        <v>38696</v>
      </c>
      <c r="D54">
        <v>6.75</v>
      </c>
      <c r="E54">
        <v>61</v>
      </c>
      <c r="F54">
        <v>219</v>
      </c>
      <c r="G54">
        <f>(D71*16+D72*9)/25</f>
        <v>378.72</v>
      </c>
      <c r="H54">
        <f>G54*25</f>
        <v>9468</v>
      </c>
      <c r="I54" s="2" t="s">
        <v>55</v>
      </c>
    </row>
    <row r="55" spans="1:9" s="2" customFormat="1" x14ac:dyDescent="0.3">
      <c r="A55" s="2" t="s">
        <v>42</v>
      </c>
      <c r="B55" s="3">
        <v>38696</v>
      </c>
      <c r="C55" s="3">
        <v>38712</v>
      </c>
      <c r="D55" s="2">
        <v>0.75</v>
      </c>
      <c r="E55" s="2">
        <v>33.75</v>
      </c>
      <c r="F55" s="2">
        <v>7</v>
      </c>
      <c r="G55" s="2">
        <f>(D72*7+D73*16+D74*8)/31</f>
        <v>125.54838709677419</v>
      </c>
      <c r="H55" s="2">
        <f>G55*31</f>
        <v>3892</v>
      </c>
      <c r="I55" s="2" t="s">
        <v>56</v>
      </c>
    </row>
    <row r="56" spans="1:9" x14ac:dyDescent="0.3">
      <c r="A56" t="s">
        <v>42</v>
      </c>
      <c r="B56" s="1">
        <v>38712</v>
      </c>
      <c r="C56" s="1">
        <v>38728</v>
      </c>
      <c r="D56">
        <v>0</v>
      </c>
      <c r="E56">
        <v>2.75</v>
      </c>
      <c r="F56">
        <v>5.25</v>
      </c>
      <c r="G56">
        <f>(D74*8+D75*16+D76*6)/30</f>
        <v>9.2926666666666655</v>
      </c>
      <c r="H56">
        <f>G56*30</f>
        <v>278.77999999999997</v>
      </c>
      <c r="I56" s="2" t="s">
        <v>57</v>
      </c>
    </row>
    <row r="57" spans="1:9" x14ac:dyDescent="0.3">
      <c r="A57" t="s">
        <v>42</v>
      </c>
      <c r="B57" s="1">
        <v>38728</v>
      </c>
      <c r="C57" s="1">
        <v>38744</v>
      </c>
      <c r="D57">
        <v>0</v>
      </c>
      <c r="E57">
        <v>3.25</v>
      </c>
      <c r="F57">
        <v>1.25</v>
      </c>
      <c r="G57">
        <f>(D76*10+D77*16+D78*5)/31</f>
        <v>1.0687096774193547</v>
      </c>
      <c r="H57">
        <f>G57*31</f>
        <v>33.129999999999995</v>
      </c>
      <c r="I57" s="2" t="s">
        <v>58</v>
      </c>
    </row>
    <row r="58" spans="1:9" x14ac:dyDescent="0.3">
      <c r="A58" t="s">
        <v>42</v>
      </c>
      <c r="B58" s="1">
        <v>38744</v>
      </c>
      <c r="C58" s="1">
        <v>38760</v>
      </c>
      <c r="D58">
        <v>0.5</v>
      </c>
      <c r="E58">
        <v>1.25</v>
      </c>
      <c r="F58">
        <v>0.75</v>
      </c>
      <c r="G58">
        <f>(D78*11+D80*5)/31</f>
        <v>0.2870967741935484</v>
      </c>
      <c r="H58">
        <f>G58*31</f>
        <v>8.9</v>
      </c>
      <c r="I58" t="s">
        <v>47</v>
      </c>
    </row>
    <row r="59" spans="1:9" x14ac:dyDescent="0.3">
      <c r="A59" t="s">
        <v>42</v>
      </c>
      <c r="B59" s="1">
        <v>38760</v>
      </c>
      <c r="C59" s="1">
        <v>38776</v>
      </c>
      <c r="D59">
        <v>0</v>
      </c>
      <c r="E59">
        <v>1.75</v>
      </c>
      <c r="F59">
        <v>1</v>
      </c>
      <c r="G59">
        <f>(D80*12)/28</f>
        <v>5.5714285714285716E-2</v>
      </c>
      <c r="H59">
        <f>G59*28</f>
        <v>1.56</v>
      </c>
      <c r="I59" s="2" t="s">
        <v>48</v>
      </c>
    </row>
    <row r="60" spans="1:9" x14ac:dyDescent="0.3">
      <c r="A60" t="s">
        <v>42</v>
      </c>
      <c r="B60" s="1">
        <v>38776</v>
      </c>
      <c r="C60" s="1">
        <v>38792</v>
      </c>
      <c r="D60">
        <v>0</v>
      </c>
      <c r="E60">
        <v>0</v>
      </c>
      <c r="F60">
        <v>0</v>
      </c>
      <c r="G60">
        <f>(D82*16)/31</f>
        <v>6.7096774193548384E-2</v>
      </c>
      <c r="H60">
        <f>G60*31</f>
        <v>2.08</v>
      </c>
      <c r="I60" s="2" t="s">
        <v>49</v>
      </c>
    </row>
    <row r="61" spans="1:9" x14ac:dyDescent="0.3">
      <c r="A61" t="s">
        <v>42</v>
      </c>
      <c r="B61" s="1">
        <v>38792</v>
      </c>
      <c r="C61" s="1">
        <v>38808</v>
      </c>
      <c r="D61">
        <v>0.25</v>
      </c>
      <c r="E61">
        <v>0.25</v>
      </c>
      <c r="F61">
        <v>0.5</v>
      </c>
      <c r="G61">
        <f>(D84*16+D8514)/30</f>
        <v>2.1333333333333333</v>
      </c>
      <c r="H61">
        <f>G61*30</f>
        <v>64</v>
      </c>
      <c r="I61" s="2" t="s">
        <v>50</v>
      </c>
    </row>
    <row r="62" spans="1:9" x14ac:dyDescent="0.3">
      <c r="A62" t="s">
        <v>42</v>
      </c>
      <c r="B62" s="1">
        <v>38808</v>
      </c>
      <c r="C62" s="1">
        <v>38824</v>
      </c>
      <c r="D62">
        <v>10.5</v>
      </c>
      <c r="E62">
        <v>1.25</v>
      </c>
      <c r="F62">
        <v>0.25</v>
      </c>
      <c r="G62">
        <f>(D85*3+D86*16+D87*12)/31</f>
        <v>771.99645161290323</v>
      </c>
      <c r="H62">
        <f>G62*31</f>
        <v>23931.89</v>
      </c>
      <c r="I62" s="2" t="s">
        <v>51</v>
      </c>
    </row>
    <row r="63" spans="1:9" x14ac:dyDescent="0.3">
      <c r="A63" t="s">
        <v>42</v>
      </c>
      <c r="B63" s="1">
        <v>38824</v>
      </c>
      <c r="C63" s="1">
        <v>38840</v>
      </c>
      <c r="D63">
        <v>89</v>
      </c>
      <c r="E63">
        <v>1.25</v>
      </c>
      <c r="F63">
        <v>4</v>
      </c>
      <c r="G63">
        <f>D87</f>
        <v>1843</v>
      </c>
      <c r="H63">
        <f>G63*4</f>
        <v>7372</v>
      </c>
      <c r="I63" s="2" t="s">
        <v>52</v>
      </c>
    </row>
    <row r="64" spans="1:9" x14ac:dyDescent="0.3">
      <c r="A64" t="s">
        <v>42</v>
      </c>
      <c r="B64" s="1">
        <v>38840</v>
      </c>
      <c r="C64" s="1">
        <v>38856</v>
      </c>
      <c r="D64">
        <v>305</v>
      </c>
      <c r="E64">
        <v>14</v>
      </c>
      <c r="F64">
        <v>23</v>
      </c>
    </row>
    <row r="65" spans="1:6" x14ac:dyDescent="0.3">
      <c r="A65" t="s">
        <v>42</v>
      </c>
      <c r="B65" s="1">
        <v>38856</v>
      </c>
      <c r="C65" s="1">
        <v>38872</v>
      </c>
      <c r="D65">
        <v>303</v>
      </c>
      <c r="E65">
        <v>110</v>
      </c>
      <c r="F65">
        <v>42</v>
      </c>
    </row>
    <row r="66" spans="1:6" x14ac:dyDescent="0.3">
      <c r="A66" t="s">
        <v>42</v>
      </c>
      <c r="B66" s="1">
        <v>38872</v>
      </c>
      <c r="C66" s="1">
        <v>38888</v>
      </c>
      <c r="D66">
        <v>141</v>
      </c>
      <c r="E66">
        <v>49</v>
      </c>
      <c r="F66">
        <v>31</v>
      </c>
    </row>
    <row r="67" spans="1:6" x14ac:dyDescent="0.3">
      <c r="A67" t="s">
        <v>42</v>
      </c>
      <c r="B67" s="1">
        <v>38888</v>
      </c>
      <c r="C67" s="1">
        <v>38904</v>
      </c>
      <c r="D67">
        <v>56.5</v>
      </c>
      <c r="E67">
        <v>83.5</v>
      </c>
      <c r="F67">
        <v>49.5</v>
      </c>
    </row>
    <row r="68" spans="1:6" x14ac:dyDescent="0.3">
      <c r="A68" t="s">
        <v>42</v>
      </c>
      <c r="B68" s="1">
        <v>38904</v>
      </c>
      <c r="C68" s="1">
        <v>38920</v>
      </c>
      <c r="D68">
        <v>45</v>
      </c>
      <c r="E68">
        <v>178</v>
      </c>
      <c r="F68">
        <v>43</v>
      </c>
    </row>
    <row r="69" spans="1:6" x14ac:dyDescent="0.3">
      <c r="A69" t="s">
        <v>42</v>
      </c>
      <c r="B69" s="1">
        <v>38920</v>
      </c>
      <c r="C69" s="1">
        <v>38936</v>
      </c>
      <c r="D69">
        <v>77</v>
      </c>
      <c r="E69">
        <v>279</v>
      </c>
      <c r="F69">
        <v>124</v>
      </c>
    </row>
    <row r="70" spans="1:6" x14ac:dyDescent="0.3">
      <c r="A70" t="s">
        <v>42</v>
      </c>
      <c r="B70" s="1">
        <v>38936</v>
      </c>
      <c r="C70" s="1">
        <v>38952</v>
      </c>
      <c r="D70">
        <v>207</v>
      </c>
      <c r="E70">
        <v>211</v>
      </c>
      <c r="F70">
        <v>84</v>
      </c>
    </row>
    <row r="71" spans="1:6" x14ac:dyDescent="0.3">
      <c r="A71" t="s">
        <v>43</v>
      </c>
      <c r="B71" s="1">
        <v>38965</v>
      </c>
      <c r="C71" s="1">
        <v>38981</v>
      </c>
      <c r="D71">
        <v>324</v>
      </c>
      <c r="E71">
        <v>356</v>
      </c>
      <c r="F71">
        <v>260</v>
      </c>
    </row>
    <row r="72" spans="1:6" x14ac:dyDescent="0.3">
      <c r="A72" t="s">
        <v>43</v>
      </c>
      <c r="B72" s="1">
        <v>38981</v>
      </c>
      <c r="C72" s="1">
        <v>38997</v>
      </c>
      <c r="D72">
        <v>476</v>
      </c>
      <c r="E72">
        <v>1028</v>
      </c>
      <c r="F72">
        <v>80</v>
      </c>
    </row>
    <row r="73" spans="1:6" x14ac:dyDescent="0.3">
      <c r="A73" t="s">
        <v>43</v>
      </c>
      <c r="B73" s="1">
        <v>38997</v>
      </c>
      <c r="C73" s="1">
        <v>39013</v>
      </c>
      <c r="D73">
        <v>26</v>
      </c>
      <c r="E73">
        <v>366</v>
      </c>
      <c r="F73">
        <v>32</v>
      </c>
    </row>
    <row r="74" spans="1:6" x14ac:dyDescent="0.3">
      <c r="A74" t="s">
        <v>43</v>
      </c>
      <c r="B74" s="1">
        <v>39013</v>
      </c>
      <c r="C74" s="1">
        <v>39029</v>
      </c>
      <c r="D74">
        <v>18</v>
      </c>
      <c r="E74">
        <v>213</v>
      </c>
      <c r="F74">
        <v>113</v>
      </c>
    </row>
    <row r="75" spans="1:6" x14ac:dyDescent="0.3">
      <c r="A75" t="s">
        <v>43</v>
      </c>
      <c r="B75" s="1">
        <v>39029</v>
      </c>
      <c r="C75" s="1">
        <v>39045</v>
      </c>
      <c r="D75">
        <v>8</v>
      </c>
      <c r="E75">
        <v>82</v>
      </c>
      <c r="F75">
        <v>54</v>
      </c>
    </row>
    <row r="76" spans="1:6" x14ac:dyDescent="0.3">
      <c r="A76" t="s">
        <v>43</v>
      </c>
      <c r="B76" s="1">
        <v>39045</v>
      </c>
      <c r="C76" s="1">
        <v>39061</v>
      </c>
      <c r="D76">
        <v>1.1299999999999999</v>
      </c>
      <c r="E76">
        <v>25.5</v>
      </c>
      <c r="F76">
        <v>26.25</v>
      </c>
    </row>
    <row r="77" spans="1:6" s="2" customFormat="1" x14ac:dyDescent="0.3">
      <c r="A77" s="2" t="s">
        <v>43</v>
      </c>
      <c r="B77" s="3">
        <v>39061</v>
      </c>
      <c r="C77" s="3">
        <v>39077</v>
      </c>
      <c r="D77" s="2">
        <v>1.1299999999999999</v>
      </c>
      <c r="E77" s="2">
        <v>11.25</v>
      </c>
      <c r="F77" s="2">
        <v>7.13</v>
      </c>
    </row>
    <row r="78" spans="1:6" x14ac:dyDescent="0.3">
      <c r="A78" t="s">
        <v>43</v>
      </c>
      <c r="B78" s="1">
        <v>39077</v>
      </c>
      <c r="C78" s="1">
        <v>39093</v>
      </c>
      <c r="D78">
        <v>0.75</v>
      </c>
      <c r="E78">
        <v>0.5</v>
      </c>
      <c r="F78">
        <v>1.88</v>
      </c>
    </row>
    <row r="79" spans="1:6" x14ac:dyDescent="0.3">
      <c r="A79" t="s">
        <v>43</v>
      </c>
      <c r="B79" s="1">
        <v>39093</v>
      </c>
      <c r="C79" s="1">
        <v>39109</v>
      </c>
      <c r="D79">
        <v>0</v>
      </c>
      <c r="E79">
        <v>0.75</v>
      </c>
      <c r="F79">
        <v>1</v>
      </c>
    </row>
    <row r="80" spans="1:6" x14ac:dyDescent="0.3">
      <c r="A80" t="s">
        <v>43</v>
      </c>
      <c r="B80" s="1">
        <v>39109</v>
      </c>
      <c r="C80" s="1">
        <v>39125</v>
      </c>
      <c r="D80">
        <v>0.13</v>
      </c>
      <c r="E80">
        <v>0.88</v>
      </c>
      <c r="F80">
        <v>0.88</v>
      </c>
    </row>
    <row r="81" spans="1:9" x14ac:dyDescent="0.3">
      <c r="A81" t="s">
        <v>43</v>
      </c>
      <c r="B81" s="1">
        <v>39125</v>
      </c>
      <c r="C81" s="1">
        <v>39141</v>
      </c>
      <c r="D81">
        <v>0</v>
      </c>
      <c r="E81">
        <v>0.38</v>
      </c>
      <c r="F81">
        <v>0.25</v>
      </c>
    </row>
    <row r="82" spans="1:9" x14ac:dyDescent="0.3">
      <c r="A82" t="s">
        <v>43</v>
      </c>
      <c r="B82" s="1">
        <v>39141</v>
      </c>
      <c r="C82" s="1">
        <v>39157</v>
      </c>
      <c r="D82">
        <v>0.13</v>
      </c>
      <c r="E82">
        <v>0.13</v>
      </c>
      <c r="F82">
        <v>0.13</v>
      </c>
    </row>
    <row r="83" spans="1:9" x14ac:dyDescent="0.3">
      <c r="A83" t="s">
        <v>43</v>
      </c>
      <c r="B83" s="1">
        <v>39157</v>
      </c>
      <c r="C83" s="1">
        <v>39173</v>
      </c>
      <c r="D83">
        <v>0</v>
      </c>
      <c r="E83">
        <v>0.13</v>
      </c>
      <c r="F83">
        <v>0.63</v>
      </c>
    </row>
    <row r="84" spans="1:9" x14ac:dyDescent="0.3">
      <c r="A84" t="s">
        <v>43</v>
      </c>
      <c r="B84" s="1">
        <v>39173</v>
      </c>
      <c r="C84" s="1">
        <v>39189</v>
      </c>
      <c r="D84">
        <v>4</v>
      </c>
      <c r="E84">
        <v>0</v>
      </c>
      <c r="F84">
        <v>0.38</v>
      </c>
      <c r="I84" s="2"/>
    </row>
    <row r="85" spans="1:9" x14ac:dyDescent="0.3">
      <c r="A85" t="s">
        <v>43</v>
      </c>
      <c r="B85" s="1">
        <v>39189</v>
      </c>
      <c r="C85" s="1">
        <v>39205</v>
      </c>
      <c r="D85">
        <v>58.63</v>
      </c>
      <c r="E85">
        <v>0.63</v>
      </c>
      <c r="F85">
        <v>1</v>
      </c>
      <c r="I85" s="2"/>
    </row>
    <row r="86" spans="1:9" x14ac:dyDescent="0.3">
      <c r="A86" t="s">
        <v>43</v>
      </c>
      <c r="B86" s="1">
        <v>39205</v>
      </c>
      <c r="C86" s="1">
        <v>39221</v>
      </c>
      <c r="D86">
        <v>102.5</v>
      </c>
      <c r="E86">
        <v>4</v>
      </c>
      <c r="F86">
        <v>4.5</v>
      </c>
      <c r="I86" s="2"/>
    </row>
    <row r="87" spans="1:9" x14ac:dyDescent="0.3">
      <c r="A87" t="s">
        <v>43</v>
      </c>
      <c r="B87" s="1">
        <v>39221</v>
      </c>
      <c r="C87" s="1">
        <v>39237</v>
      </c>
      <c r="D87">
        <v>1843</v>
      </c>
      <c r="E87">
        <v>52.5</v>
      </c>
      <c r="F87">
        <v>64</v>
      </c>
      <c r="I87" s="2"/>
    </row>
    <row r="88" spans="1:9" x14ac:dyDescent="0.3">
      <c r="I88" s="2"/>
    </row>
    <row r="89" spans="1:9" x14ac:dyDescent="0.3">
      <c r="I8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Jonkers_2010_Subpolar_Atlantic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GRIGORATOU</cp:lastModifiedBy>
  <dcterms:created xsi:type="dcterms:W3CDTF">2019-04-17T13:55:52Z</dcterms:created>
  <dcterms:modified xsi:type="dcterms:W3CDTF">2019-04-17T13:55:52Z</dcterms:modified>
</cp:coreProperties>
</file>