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FORAMECOGENIE_MARCH_2020\OBSV\Traps\traps_original_files\"/>
    </mc:Choice>
  </mc:AlternateContent>
  <xr:revisionPtr revIDLastSave="0" documentId="13_ncr:1_{6B448A8B-EAC1-4547-AD13-65CC93300413}" xr6:coauthVersionLast="46" xr6:coauthVersionMax="46" xr10:uidLastSave="{00000000-0000-0000-0000-000000000000}"/>
  <bookViews>
    <workbookView xWindow="-108" yWindow="-108" windowWidth="30936" windowHeight="12576" xr2:uid="{60366604-B1D2-4716-B729-846361952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0" i="1" l="1"/>
  <c r="M29" i="1"/>
  <c r="N29" i="1" s="1"/>
  <c r="M67" i="1" l="1"/>
  <c r="N67" i="1" s="1"/>
  <c r="N66" i="1"/>
  <c r="M66" i="1"/>
  <c r="M65" i="1"/>
  <c r="N65" i="1" s="1"/>
  <c r="M64" i="1"/>
  <c r="N64" i="1" s="1"/>
  <c r="M63" i="1"/>
  <c r="N63" i="1" s="1"/>
  <c r="M62" i="1"/>
  <c r="N62" i="1" s="1"/>
  <c r="M61" i="1"/>
  <c r="N61" i="1"/>
  <c r="M60" i="1"/>
  <c r="N60" i="1"/>
  <c r="M59" i="1"/>
  <c r="N59" i="1" s="1"/>
  <c r="M58" i="1"/>
  <c r="N58" i="1" s="1"/>
  <c r="M57" i="1"/>
  <c r="M56" i="1"/>
  <c r="M55" i="1"/>
  <c r="M54" i="1"/>
  <c r="N54" i="1" s="1"/>
  <c r="M53" i="1"/>
  <c r="M52" i="1"/>
  <c r="M51" i="1"/>
  <c r="N51" i="1" s="1"/>
  <c r="M50" i="1"/>
  <c r="N57" i="1"/>
  <c r="N56" i="1"/>
  <c r="N55" i="1"/>
  <c r="N53" i="1"/>
  <c r="N50" i="1"/>
  <c r="N52" i="1"/>
  <c r="M49" i="1"/>
  <c r="N46" i="1"/>
  <c r="N45" i="1"/>
  <c r="N42" i="1"/>
  <c r="N38" i="1"/>
  <c r="N48" i="1"/>
  <c r="N49" i="1"/>
  <c r="M48" i="1"/>
  <c r="M47" i="1"/>
  <c r="N47" i="1" s="1"/>
  <c r="M46" i="1"/>
  <c r="M45" i="1"/>
  <c r="M44" i="1"/>
  <c r="N44" i="1" s="1"/>
  <c r="M43" i="1"/>
  <c r="N43" i="1" s="1"/>
  <c r="M41" i="1"/>
  <c r="N41" i="1" s="1"/>
  <c r="M42" i="1"/>
  <c r="M40" i="1"/>
  <c r="N40" i="1" s="1"/>
  <c r="M39" i="1"/>
  <c r="N39" i="1" s="1"/>
  <c r="M38" i="1"/>
  <c r="M37" i="1"/>
  <c r="N37" i="1"/>
  <c r="M36" i="1"/>
  <c r="N36" i="1" s="1"/>
  <c r="M35" i="1"/>
  <c r="N35" i="1" s="1"/>
  <c r="M34" i="1"/>
  <c r="N34" i="1" s="1"/>
  <c r="M33" i="1"/>
  <c r="N33" i="1" s="1"/>
  <c r="M32" i="1"/>
  <c r="N32" i="1" s="1"/>
  <c r="M31" i="1"/>
  <c r="N31" i="1" s="1"/>
  <c r="N30" i="1"/>
</calcChain>
</file>

<file path=xl/sharedStrings.xml><?xml version="1.0" encoding="utf-8"?>
<sst xmlns="http://schemas.openxmlformats.org/spreadsheetml/2006/main" count="166" uniqueCount="139">
  <si>
    <t>/* DATA DESCRIPTION:</t>
  </si>
  <si>
    <t>Citation:</t>
  </si>
  <si>
    <t>Zaric, Snjezana (2005): Planktic foraminiferal flux of sediment trap OSP_trap. PANGAEA, https://doi.org/10.1594/PANGAEA.264519</t>
  </si>
  <si>
    <t>Related to:</t>
  </si>
  <si>
    <t>Reynolds, L; Thunell, Robert C (1986): Seasonal production and morphologic variation of Neogloboquadrina pachyderma (Ehrenberg) in the northeast Pacific. Micropaleontology, 32, 1-18, https://doi.org/10.2307/1485696</t>
  </si>
  <si>
    <t>Reynolds, L; Thunell, Robert C (1985): Seasonal succession of planktonic foraminifera in the subpolar North Pacific. Journal of Foraminiferal Research, 15, 282-301, https://doi.org/10.2113/gsjfr.15.4.282</t>
  </si>
  <si>
    <t>Sautter, L R; Thunell, Robert C (1989): Seasonal succession of planktonic foraminifera: results from a four-year time-series sediment trap experiment in the northeast Pacific. Journal of Foraminiferal Research, 19(4), 253-267, https://doi.org/10.2113/gsjfr.19.4.253</t>
  </si>
  <si>
    <t>Wong, Chi Shing; Whitney, Frank; Crawford, David W; Iseki, K; Matear, Richard J; Johnson, W K; Page, J S; Timothy, D (1999): Seasonal and interannual variability in particle fluxes of carbon, nitrogen and silicon from time-series of sediment traps at Ocean Station P, 1982-1993: relationship to changes in subarctic primary productivity. Deep Sea Research Part II: Topical Studies in Oceanography, 46(11-12), 2735-2760, https://doi.org/10.1016/S0967-0645(99)00082-X</t>
  </si>
  <si>
    <t>Zaric, Snjezana; Donner, Barbara; Fischer, Gerhard; Mulitza, Stefan; Wefer, Gerold (2005): Sensitivity of planktic foraminifera to sea surface temperature and export production as derived from sediment trap data. Marine Micropaleontology, 55(1-2), 75-105, https://doi.org/10.1016/j.marmicro.2005.01.002</t>
  </si>
  <si>
    <t>Project(s):</t>
  </si>
  <si>
    <t>Center for Marine Environmental Sciences (MARUM) (URI: http://www.marum.de/en/)</t>
  </si>
  <si>
    <t>Coverage:</t>
  </si>
  <si>
    <t>LATITUDE: 50.000000 * LONGITUDE: -145.000000</t>
  </si>
  <si>
    <t>DATE/TIME START: 1982-09-23T00:00:00 * DATE/TIME END: 1986-01-19T00:00:00</t>
  </si>
  <si>
    <t>MINIMUM DEPTH, water: 3800 m * MAXIMUM DEPTH, water: 3800 m</t>
  </si>
  <si>
    <t>Event(s):</t>
  </si>
  <si>
    <t>OSP_trap (OSP) * LATITUDE: 50.000000 * LONGITUDE: -145.000000 * DATE/TIME START: 1982-09-23T00:00:00 * DATE/TIME END: 1994-05-16T00:00:00 * ELEVATION: -4240.0 m * LOCATION: Pacific Ocean * DEVICE: Trap, sediment (TRAPS)</t>
  </si>
  <si>
    <t>Comment:</t>
  </si>
  <si>
    <t>Counting &gt;125 micron fraction</t>
  </si>
  <si>
    <t>Parameter(s):</t>
  </si>
  <si>
    <t>DEPTH, water [m] (Depth water) * GEOCODE</t>
  </si>
  <si>
    <t>DATE/TIME (Date/Time) * GEOCODE</t>
  </si>
  <si>
    <t>Date/time end (Date/time end) * PI: Zaric, Snjezana (zaric@uni-bremen.de)</t>
  </si>
  <si>
    <t>Duration, number of days [days] (Duration) * PI: Zaric, Snjezana (zaric@uni-bremen.de) * METHOD: Calculated</t>
  </si>
  <si>
    <t>Sample code/label (Sample label) * PI: Zaric, Snjezana (zaric@uni-bremen.de)</t>
  </si>
  <si>
    <t>Temperature, water, interpolated [Â°C] (Temp interp) * PI: Zaric, Snjezana (zaric@uni-bremen.de) * COMMENT: mean sea-surface temperature of 3 weeks prior to the sampling interval</t>
  </si>
  <si>
    <t>Carbon, organic, particulate flux per day [mg/m**2/day] (POC flux) * PI: Zaric, Snjezana (zaric@uni-bremen.de) * METHOD: Calculated, see reference(s)</t>
  </si>
  <si>
    <t>Foraminifera, planktic flux [#/m**2/day] (Foram plankt flux) * PI: Zaric, Snjezana (zaric@uni-bremen.de) * METHOD: Calculated, see reference(s)</t>
  </si>
  <si>
    <t>Globigerina bulloides flux [#/m**2/day] (G. bulloides flux) * PI: Zaric, Snjezana (zaric@uni-bremen.de) * METHOD: Calculated, see reference(s)</t>
  </si>
  <si>
    <t>Neogloboquadrina pachyderma sinistral flux [#/m**2/day] (N. pachyderma s flux) * PI: Zaric, Snjezana (zaric@uni-bremen.de) * METHOD: Calculated, see reference(s)</t>
  </si>
  <si>
    <t>Neogloboquadrina pachyderma dextral flux [#/m**2/day] (N. pachyderma d flux) * PI: Zaric, Snjezana (zaric@uni-bremen.de) * METHOD: Calculated, see reference(s)</t>
  </si>
  <si>
    <t>License:</t>
  </si>
  <si>
    <t>Creative Commons Attribution 3.0 Unported (CC-BY-3.0)</t>
  </si>
  <si>
    <t>Size:</t>
  </si>
  <si>
    <t>684 data points</t>
  </si>
  <si>
    <t>*/</t>
  </si>
  <si>
    <t>Depth water [m]</t>
  </si>
  <si>
    <t>Date/Time</t>
  </si>
  <si>
    <t>Date/time end</t>
  </si>
  <si>
    <t>Duration [days]</t>
  </si>
  <si>
    <t>Sample label</t>
  </si>
  <si>
    <t>Temp interp [Â°C]</t>
  </si>
  <si>
    <t>POC flux [mg/m**2/day]</t>
  </si>
  <si>
    <t>Foram plankt flux [#/m**2/day]</t>
  </si>
  <si>
    <t>G. bulloides flux [#/m**2/day]</t>
  </si>
  <si>
    <t>N. pachyderma s flux [#/m**2/day]</t>
  </si>
  <si>
    <t>N. pachyderma d flux [#/m**2/day]</t>
  </si>
  <si>
    <t>pachyderma_sum</t>
  </si>
  <si>
    <t>month</t>
  </si>
  <si>
    <t>PAPA 1-1</t>
  </si>
  <si>
    <t>S</t>
  </si>
  <si>
    <t>PAPA 1-2</t>
  </si>
  <si>
    <t>O</t>
  </si>
  <si>
    <t>PAPA 1-3</t>
  </si>
  <si>
    <t>N</t>
  </si>
  <si>
    <t>PAPA 1-4</t>
  </si>
  <si>
    <t>D</t>
  </si>
  <si>
    <t>PAPA 1-5</t>
  </si>
  <si>
    <t>J</t>
  </si>
  <si>
    <t>PAPA 1-6</t>
  </si>
  <si>
    <t>F</t>
  </si>
  <si>
    <t>PAPA 1-7</t>
  </si>
  <si>
    <t>M</t>
  </si>
  <si>
    <t>PAPA 1-8</t>
  </si>
  <si>
    <t>A</t>
  </si>
  <si>
    <t>PAPA 1-9</t>
  </si>
  <si>
    <t>PAPA 1-10</t>
  </si>
  <si>
    <t>PAPA 1-11</t>
  </si>
  <si>
    <t>PAPA 1-12</t>
  </si>
  <si>
    <t>PAPA 2-1</t>
  </si>
  <si>
    <t>PAPA 2-2</t>
  </si>
  <si>
    <t>PAPA 2-3</t>
  </si>
  <si>
    <t>PAPA 2-4</t>
  </si>
  <si>
    <t>PAPA 2-5</t>
  </si>
  <si>
    <t>PAPA 2-6</t>
  </si>
  <si>
    <t>PAPA 2-7</t>
  </si>
  <si>
    <t>PAPA 2-8</t>
  </si>
  <si>
    <t>PAPA 2-9</t>
  </si>
  <si>
    <t>PAPA 2-10</t>
  </si>
  <si>
    <t>PAPA 2-11</t>
  </si>
  <si>
    <t>PAPA 2-12</t>
  </si>
  <si>
    <t>PAPA 3-1</t>
  </si>
  <si>
    <t>PAPA 3-2</t>
  </si>
  <si>
    <t>PAPA 3-3</t>
  </si>
  <si>
    <t>PAPA 3-4</t>
  </si>
  <si>
    <t>PAPA 3-5</t>
  </si>
  <si>
    <t>PAPA 3-6</t>
  </si>
  <si>
    <t>PAPA 3-7</t>
  </si>
  <si>
    <t>PAPA 3-8</t>
  </si>
  <si>
    <t>PAPA 3-9</t>
  </si>
  <si>
    <t>PAPA 3-10</t>
  </si>
  <si>
    <t>PAPA 3-11</t>
  </si>
  <si>
    <t>PAPA 3-12</t>
  </si>
  <si>
    <t>PAPA 4-2</t>
  </si>
  <si>
    <t>PAPA 4-3</t>
  </si>
  <si>
    <t>PAPA 4-4</t>
  </si>
  <si>
    <t>PAPA 4-5</t>
  </si>
  <si>
    <t>PAPA 4-6</t>
  </si>
  <si>
    <t>PAPA 4-7</t>
  </si>
  <si>
    <t>PAPA 4-8</t>
  </si>
  <si>
    <t>PAPA 4-9</t>
  </si>
  <si>
    <t>PAPA 4-10</t>
  </si>
  <si>
    <t>PAPA 4-11</t>
  </si>
  <si>
    <t>PAPA 4-12</t>
  </si>
  <si>
    <t>PAPA 6-1</t>
  </si>
  <si>
    <t>PAPA 6-2</t>
  </si>
  <si>
    <t>PAPA 6-3</t>
  </si>
  <si>
    <t>PAPA 6-4</t>
  </si>
  <si>
    <t>PAPA 6-6</t>
  </si>
  <si>
    <t>PAPA 6-7</t>
  </si>
  <si>
    <t>PAPA 6-8</t>
  </si>
  <si>
    <t>PAPA 6-9</t>
  </si>
  <si>
    <t>PAPA 6-10</t>
  </si>
  <si>
    <t>PAPA 6-11</t>
  </si>
  <si>
    <t>PAPA 6-12</t>
  </si>
  <si>
    <t>PAPA 7-1</t>
  </si>
  <si>
    <t>PAPA 7-2</t>
  </si>
  <si>
    <t>PAPA 7-3</t>
  </si>
  <si>
    <t>PAPA 7-4</t>
  </si>
  <si>
    <t>PAPA 7-5</t>
  </si>
  <si>
    <t>PAPA 7-6</t>
  </si>
  <si>
    <t>PAPA 7-7</t>
  </si>
  <si>
    <t>PAPA 7-8</t>
  </si>
  <si>
    <t>PAPA 7-9</t>
  </si>
  <si>
    <t>PAPA 7-10</t>
  </si>
  <si>
    <t>PAPA 7-11</t>
  </si>
  <si>
    <t>PAPA 7-12</t>
  </si>
  <si>
    <t>PAPA 8-1</t>
  </si>
  <si>
    <t>PAPA 8-2</t>
  </si>
  <si>
    <t>PAPA 8-3</t>
  </si>
  <si>
    <t>PAPA 8-4</t>
  </si>
  <si>
    <t>PAPA 8-5</t>
  </si>
  <si>
    <t>PAPA 8-6</t>
  </si>
  <si>
    <t>FB</t>
  </si>
  <si>
    <t>MONTHLY</t>
  </si>
  <si>
    <t>MAY</t>
  </si>
  <si>
    <t>JUN</t>
  </si>
  <si>
    <t>JUL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</si>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</sst>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Fill="1"/>
    <xf numFmtId="14" fontId="0" fillId="0" borderId="0" xfId="0" applyNumberFormat="1" applyFill="1"/>
    <xf numFmtId="1" fontId="0" fillId="0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03DDA-E1A1-4816-975C-0A29443834F3}">
  <dimension ref="A1:S104"/>
  <sheetViews>
    <sheetView tabSelected="1" workbookViewId="0">
      <selection activeCell="B4" sqref="B4"/>
    </sheetView>
  </sheetViews>
  <sheetFormatPr defaultRowHeight="14.4" x14ac:dyDescent="0.3"/>
  <cols>
    <col min="2" max="2" width="14.5546875" customWidth="1"/>
    <col min="3" max="3" width="13.33203125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B4" t="s">
        <v>5</v>
      </c>
    </row>
    <row r="5" spans="1:2" x14ac:dyDescent="0.3">
      <c r="B5" t="s">
        <v>6</v>
      </c>
    </row>
    <row r="6" spans="1:2" x14ac:dyDescent="0.3">
      <c r="B6" t="s">
        <v>7</v>
      </c>
    </row>
    <row r="7" spans="1:2" x14ac:dyDescent="0.3"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11</v>
      </c>
      <c r="B9" t="s">
        <v>12</v>
      </c>
    </row>
    <row r="10" spans="1:2" x14ac:dyDescent="0.3">
      <c r="B10" t="s">
        <v>13</v>
      </c>
    </row>
    <row r="11" spans="1:2" x14ac:dyDescent="0.3"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19</v>
      </c>
      <c r="B14" t="s">
        <v>20</v>
      </c>
    </row>
    <row r="15" spans="1:2" x14ac:dyDescent="0.3">
      <c r="B15" t="s">
        <v>21</v>
      </c>
    </row>
    <row r="16" spans="1:2" x14ac:dyDescent="0.3">
      <c r="B16" t="s">
        <v>22</v>
      </c>
    </row>
    <row r="17" spans="1:19" x14ac:dyDescent="0.3">
      <c r="B17" t="s">
        <v>23</v>
      </c>
    </row>
    <row r="18" spans="1:19" x14ac:dyDescent="0.3">
      <c r="B18" t="s">
        <v>24</v>
      </c>
    </row>
    <row r="19" spans="1:19" x14ac:dyDescent="0.3">
      <c r="B19" t="s">
        <v>25</v>
      </c>
    </row>
    <row r="20" spans="1:19" x14ac:dyDescent="0.3">
      <c r="B20" t="s">
        <v>26</v>
      </c>
    </row>
    <row r="21" spans="1:19" x14ac:dyDescent="0.3">
      <c r="B21" t="s">
        <v>27</v>
      </c>
    </row>
    <row r="22" spans="1:19" x14ac:dyDescent="0.3">
      <c r="B22" t="s">
        <v>28</v>
      </c>
    </row>
    <row r="23" spans="1:19" x14ac:dyDescent="0.3">
      <c r="B23" t="s">
        <v>29</v>
      </c>
    </row>
    <row r="24" spans="1:19" x14ac:dyDescent="0.3">
      <c r="B24" t="s">
        <v>30</v>
      </c>
    </row>
    <row r="25" spans="1:19" x14ac:dyDescent="0.3">
      <c r="A25" t="s">
        <v>31</v>
      </c>
      <c r="B25" t="s">
        <v>32</v>
      </c>
    </row>
    <row r="26" spans="1:19" x14ac:dyDescent="0.3">
      <c r="A26" t="s">
        <v>33</v>
      </c>
      <c r="B26" t="s">
        <v>34</v>
      </c>
      <c r="S26" t="s">
        <v>133</v>
      </c>
    </row>
    <row r="27" spans="1:19" x14ac:dyDescent="0.3">
      <c r="A27" t="s">
        <v>35</v>
      </c>
    </row>
    <row r="28" spans="1:19" x14ac:dyDescent="0.3">
      <c r="A28" t="s">
        <v>36</v>
      </c>
      <c r="B28" t="s">
        <v>37</v>
      </c>
      <c r="C28" t="s">
        <v>38</v>
      </c>
      <c r="D28" t="s">
        <v>39</v>
      </c>
      <c r="E28" t="s">
        <v>40</v>
      </c>
      <c r="F28" t="s">
        <v>41</v>
      </c>
      <c r="G28" t="s">
        <v>42</v>
      </c>
      <c r="H28" t="s">
        <v>43</v>
      </c>
      <c r="I28" t="s">
        <v>44</v>
      </c>
      <c r="J28" t="s">
        <v>45</v>
      </c>
      <c r="K28" t="s">
        <v>46</v>
      </c>
      <c r="L28" t="s">
        <v>47</v>
      </c>
      <c r="N28" t="s">
        <v>134</v>
      </c>
      <c r="O28" t="s">
        <v>48</v>
      </c>
    </row>
    <row r="29" spans="1:19" x14ac:dyDescent="0.3">
      <c r="A29">
        <v>3800</v>
      </c>
      <c r="B29" s="1">
        <v>30217</v>
      </c>
      <c r="C29" s="1">
        <v>30232</v>
      </c>
      <c r="D29">
        <v>15</v>
      </c>
      <c r="E29" t="s">
        <v>49</v>
      </c>
      <c r="F29">
        <v>12.77</v>
      </c>
      <c r="G29">
        <v>2.76</v>
      </c>
      <c r="H29">
        <v>832</v>
      </c>
      <c r="I29">
        <v>36</v>
      </c>
      <c r="J29">
        <v>53</v>
      </c>
      <c r="K29">
        <v>480</v>
      </c>
      <c r="L29">
        <v>533</v>
      </c>
      <c r="M29">
        <f>L29</f>
        <v>533</v>
      </c>
      <c r="N29">
        <f>M29*10</f>
        <v>5330</v>
      </c>
      <c r="O29" t="s">
        <v>50</v>
      </c>
    </row>
    <row r="30" spans="1:19" x14ac:dyDescent="0.3">
      <c r="A30">
        <v>3800</v>
      </c>
      <c r="B30" s="1">
        <v>30232</v>
      </c>
      <c r="C30" s="1">
        <v>30247</v>
      </c>
      <c r="D30">
        <v>15</v>
      </c>
      <c r="E30" t="s">
        <v>51</v>
      </c>
      <c r="F30">
        <v>12.15</v>
      </c>
      <c r="G30">
        <v>5.4</v>
      </c>
      <c r="H30">
        <v>463</v>
      </c>
      <c r="I30">
        <v>11</v>
      </c>
      <c r="J30">
        <v>25</v>
      </c>
      <c r="K30">
        <v>149</v>
      </c>
      <c r="L30">
        <v>174</v>
      </c>
      <c r="M30">
        <f>(L29*8+L30*15+L31*8)/31</f>
        <v>238.25806451612902</v>
      </c>
      <c r="N30" s="7">
        <f>M30*31</f>
        <v>7386</v>
      </c>
      <c r="O30" t="s">
        <v>52</v>
      </c>
    </row>
    <row r="31" spans="1:19" s="4" customFormat="1" x14ac:dyDescent="0.3">
      <c r="A31" s="4">
        <v>3800</v>
      </c>
      <c r="B31" s="5">
        <v>30247</v>
      </c>
      <c r="C31" s="5">
        <v>30262</v>
      </c>
      <c r="D31" s="4">
        <v>15</v>
      </c>
      <c r="E31" s="4" t="s">
        <v>53</v>
      </c>
      <c r="F31" s="4">
        <v>10.67</v>
      </c>
      <c r="G31" s="4">
        <v>3.08</v>
      </c>
      <c r="H31" s="4">
        <v>442</v>
      </c>
      <c r="I31" s="4">
        <v>4</v>
      </c>
      <c r="J31" s="4">
        <v>0</v>
      </c>
      <c r="K31" s="4">
        <v>64</v>
      </c>
      <c r="L31" s="4">
        <v>64</v>
      </c>
      <c r="M31" s="4">
        <f>(L31*7+L32*15+L33*8)/30</f>
        <v>649.83333333333337</v>
      </c>
      <c r="N31" s="4">
        <f>M31*30</f>
        <v>19495</v>
      </c>
      <c r="O31" s="4" t="s">
        <v>54</v>
      </c>
    </row>
    <row r="32" spans="1:19" s="4" customFormat="1" x14ac:dyDescent="0.3">
      <c r="A32" s="4">
        <v>3800</v>
      </c>
      <c r="B32" s="5">
        <v>30262</v>
      </c>
      <c r="C32" s="5">
        <v>30277</v>
      </c>
      <c r="D32" s="4">
        <v>15</v>
      </c>
      <c r="E32" s="4" t="s">
        <v>55</v>
      </c>
      <c r="F32" s="4">
        <v>9.5500000000000007</v>
      </c>
      <c r="G32" s="4">
        <v>2.81</v>
      </c>
      <c r="H32" s="4">
        <v>1426</v>
      </c>
      <c r="I32" s="4">
        <v>0</v>
      </c>
      <c r="J32" s="4">
        <v>0</v>
      </c>
      <c r="K32" s="4">
        <v>441</v>
      </c>
      <c r="L32" s="4">
        <v>441</v>
      </c>
      <c r="M32" s="4">
        <f>(L33*7+L34*15+L35*9)/(31)</f>
        <v>957.87096774193549</v>
      </c>
      <c r="N32" s="4">
        <f>M32*31</f>
        <v>29694</v>
      </c>
      <c r="O32" s="4" t="s">
        <v>56</v>
      </c>
    </row>
    <row r="33" spans="1:15" s="4" customFormat="1" x14ac:dyDescent="0.3">
      <c r="A33" s="4">
        <v>3800</v>
      </c>
      <c r="B33" s="5">
        <v>30277</v>
      </c>
      <c r="C33" s="5">
        <v>30292</v>
      </c>
      <c r="D33" s="4">
        <v>15</v>
      </c>
      <c r="E33" s="4" t="s">
        <v>57</v>
      </c>
      <c r="F33" s="4">
        <v>9.2100000000000009</v>
      </c>
      <c r="G33" s="4">
        <v>2.73</v>
      </c>
      <c r="H33" s="4">
        <v>2806</v>
      </c>
      <c r="I33" s="4">
        <v>0</v>
      </c>
      <c r="J33" s="4">
        <v>4</v>
      </c>
      <c r="K33" s="4">
        <v>1550</v>
      </c>
      <c r="L33" s="4">
        <v>1554</v>
      </c>
      <c r="M33" s="4">
        <f>(L35*6+L36*15+L37*11)/30</f>
        <v>903.86666666666667</v>
      </c>
      <c r="N33" s="6">
        <f>M33*31</f>
        <v>28019.866666666669</v>
      </c>
      <c r="O33" s="4" t="s">
        <v>58</v>
      </c>
    </row>
    <row r="34" spans="1:15" s="4" customFormat="1" x14ac:dyDescent="0.3">
      <c r="A34" s="4">
        <v>3800</v>
      </c>
      <c r="B34" s="5">
        <v>30292</v>
      </c>
      <c r="C34" s="5">
        <v>30307</v>
      </c>
      <c r="D34" s="4">
        <v>15</v>
      </c>
      <c r="E34" s="4" t="s">
        <v>59</v>
      </c>
      <c r="F34" s="4">
        <v>8.0299999999999994</v>
      </c>
      <c r="G34" s="4">
        <v>2.5299999999999998</v>
      </c>
      <c r="H34" s="4">
        <v>1199</v>
      </c>
      <c r="I34" s="4">
        <v>0</v>
      </c>
      <c r="J34" s="4">
        <v>0</v>
      </c>
      <c r="K34" s="4">
        <v>640</v>
      </c>
      <c r="L34" s="4">
        <v>640</v>
      </c>
      <c r="M34" s="4">
        <f>(L37*5+L38*15+L39*8)/28</f>
        <v>172.42857142857142</v>
      </c>
      <c r="N34" s="4">
        <f>M34*28</f>
        <v>4828</v>
      </c>
      <c r="O34" s="4" t="s">
        <v>60</v>
      </c>
    </row>
    <row r="35" spans="1:15" s="4" customFormat="1" x14ac:dyDescent="0.3">
      <c r="A35" s="4">
        <v>3800</v>
      </c>
      <c r="B35" s="5">
        <v>30307</v>
      </c>
      <c r="C35" s="5">
        <v>30322</v>
      </c>
      <c r="D35" s="4">
        <v>15</v>
      </c>
      <c r="E35" s="4" t="s">
        <v>61</v>
      </c>
      <c r="F35" s="4">
        <v>7.25</v>
      </c>
      <c r="G35" s="4">
        <v>2.2400000000000002</v>
      </c>
      <c r="H35" s="4">
        <v>1448</v>
      </c>
      <c r="I35" s="4">
        <v>0</v>
      </c>
      <c r="J35" s="4">
        <v>4</v>
      </c>
      <c r="K35" s="4">
        <v>1020</v>
      </c>
      <c r="L35" s="4">
        <v>1024</v>
      </c>
      <c r="M35" s="4">
        <f>(L39*7+L40*11+L41*5)/23</f>
        <v>189.30434782608697</v>
      </c>
      <c r="N35" s="4">
        <f>M35*23</f>
        <v>4354</v>
      </c>
      <c r="O35" s="4" t="s">
        <v>62</v>
      </c>
    </row>
    <row r="36" spans="1:15" s="4" customFormat="1" x14ac:dyDescent="0.3">
      <c r="A36" s="4">
        <v>3800</v>
      </c>
      <c r="B36" s="5">
        <v>30322</v>
      </c>
      <c r="C36" s="5">
        <v>30337</v>
      </c>
      <c r="D36" s="4">
        <v>15</v>
      </c>
      <c r="E36" s="4" t="s">
        <v>63</v>
      </c>
      <c r="F36" s="4">
        <v>6.72</v>
      </c>
      <c r="G36" s="4">
        <v>1.32</v>
      </c>
      <c r="H36" s="4">
        <v>1326</v>
      </c>
      <c r="I36" s="4">
        <v>0</v>
      </c>
      <c r="J36" s="4">
        <v>28</v>
      </c>
      <c r="K36" s="4">
        <v>1013</v>
      </c>
      <c r="L36" s="4">
        <v>1041</v>
      </c>
      <c r="M36" s="4">
        <f>(L41*12+L42*16+L43*2)/30</f>
        <v>692.06666666666672</v>
      </c>
      <c r="N36" s="4">
        <f t="shared" ref="N36" si="0">M36*23</f>
        <v>15917.533333333335</v>
      </c>
      <c r="O36" s="4" t="s">
        <v>64</v>
      </c>
    </row>
    <row r="37" spans="1:15" s="4" customFormat="1" x14ac:dyDescent="0.3">
      <c r="A37" s="4">
        <v>3800</v>
      </c>
      <c r="B37" s="5">
        <v>30337</v>
      </c>
      <c r="C37" s="5">
        <v>30352</v>
      </c>
      <c r="D37" s="4">
        <v>15</v>
      </c>
      <c r="E37" s="4" t="s">
        <v>65</v>
      </c>
      <c r="F37" s="4">
        <v>5.97</v>
      </c>
      <c r="G37" s="4">
        <v>1.25</v>
      </c>
      <c r="H37" s="4">
        <v>611</v>
      </c>
      <c r="I37" s="4">
        <v>0</v>
      </c>
      <c r="J37" s="4">
        <v>7</v>
      </c>
      <c r="K37" s="4">
        <v>480</v>
      </c>
      <c r="L37" s="4">
        <v>487</v>
      </c>
      <c r="M37" s="4">
        <f>(L43*14+L44*16)/30</f>
        <v>1726.0666666666666</v>
      </c>
      <c r="N37" s="4">
        <f>M37*30</f>
        <v>51782</v>
      </c>
      <c r="O37" s="4" t="s">
        <v>135</v>
      </c>
    </row>
    <row r="38" spans="1:15" s="4" customFormat="1" x14ac:dyDescent="0.3">
      <c r="A38" s="4">
        <v>3800</v>
      </c>
      <c r="B38" s="5">
        <v>30352</v>
      </c>
      <c r="C38" s="5">
        <v>30367</v>
      </c>
      <c r="D38" s="4">
        <v>15</v>
      </c>
      <c r="E38" s="4" t="s">
        <v>66</v>
      </c>
      <c r="F38" s="4">
        <v>6.23</v>
      </c>
      <c r="G38" s="4">
        <v>0.96</v>
      </c>
      <c r="H38" s="4">
        <v>153</v>
      </c>
      <c r="I38" s="4">
        <v>0</v>
      </c>
      <c r="J38" s="4">
        <v>7</v>
      </c>
      <c r="K38" s="4">
        <v>96</v>
      </c>
      <c r="L38" s="4">
        <v>103</v>
      </c>
      <c r="M38" s="4">
        <f>(L45*15+L46*15)/30</f>
        <v>662</v>
      </c>
      <c r="N38" s="4">
        <f>M38*30</f>
        <v>19860</v>
      </c>
      <c r="O38" s="4" t="s">
        <v>136</v>
      </c>
    </row>
    <row r="39" spans="1:15" s="4" customFormat="1" x14ac:dyDescent="0.3">
      <c r="A39" s="4">
        <v>3800</v>
      </c>
      <c r="B39" s="5">
        <v>30367</v>
      </c>
      <c r="C39" s="5">
        <v>30382</v>
      </c>
      <c r="D39" s="4">
        <v>15</v>
      </c>
      <c r="E39" s="4" t="s">
        <v>67</v>
      </c>
      <c r="F39" s="4">
        <v>5.82</v>
      </c>
      <c r="G39" s="4">
        <v>0.91</v>
      </c>
      <c r="H39" s="4">
        <v>134</v>
      </c>
      <c r="I39" s="4">
        <v>0</v>
      </c>
      <c r="J39" s="4">
        <v>28</v>
      </c>
      <c r="K39" s="4">
        <v>78</v>
      </c>
      <c r="L39" s="4">
        <v>106</v>
      </c>
      <c r="M39" s="4">
        <f>(L47*16+L48*15)/30</f>
        <v>783.5</v>
      </c>
      <c r="N39" s="4">
        <f>M39*30</f>
        <v>23505</v>
      </c>
      <c r="O39" s="4" t="s">
        <v>137</v>
      </c>
    </row>
    <row r="40" spans="1:15" s="4" customFormat="1" x14ac:dyDescent="0.3">
      <c r="A40" s="4">
        <v>3800</v>
      </c>
      <c r="B40" s="5">
        <v>30382</v>
      </c>
      <c r="C40" s="5">
        <v>30393</v>
      </c>
      <c r="D40" s="4">
        <v>11</v>
      </c>
      <c r="E40" s="4" t="s">
        <v>68</v>
      </c>
      <c r="F40" s="4">
        <v>6.1</v>
      </c>
      <c r="G40" s="4">
        <v>1.1000000000000001</v>
      </c>
      <c r="H40" s="4">
        <v>122</v>
      </c>
      <c r="I40" s="4">
        <v>0</v>
      </c>
      <c r="J40" s="4">
        <v>44</v>
      </c>
      <c r="K40" s="4">
        <v>48</v>
      </c>
      <c r="L40" s="4">
        <v>92</v>
      </c>
      <c r="M40" s="4">
        <f>(L48*2+L49*16+L50*13)/31</f>
        <v>305.48387096774195</v>
      </c>
      <c r="N40" s="4">
        <f>M40*31</f>
        <v>9470</v>
      </c>
      <c r="O40" s="4" t="s">
        <v>138</v>
      </c>
    </row>
    <row r="41" spans="1:15" s="4" customFormat="1" x14ac:dyDescent="0.3">
      <c r="A41" s="4">
        <v>3800</v>
      </c>
      <c r="B41" s="5">
        <v>30402</v>
      </c>
      <c r="C41" s="5">
        <v>30418</v>
      </c>
      <c r="D41" s="4">
        <v>16</v>
      </c>
      <c r="E41" s="4" t="s">
        <v>69</v>
      </c>
      <c r="F41" s="4">
        <v>6.25</v>
      </c>
      <c r="G41" s="4">
        <v>2.31</v>
      </c>
      <c r="H41" s="4">
        <v>1769</v>
      </c>
      <c r="I41" s="4">
        <v>36</v>
      </c>
      <c r="J41" s="4">
        <v>343</v>
      </c>
      <c r="K41" s="4">
        <v>177</v>
      </c>
      <c r="L41" s="4">
        <v>520</v>
      </c>
      <c r="M41" s="4">
        <f>(L50*3+L51*16+L52*11)/30</f>
        <v>78</v>
      </c>
      <c r="N41" s="4">
        <f>M41*30</f>
        <v>2340</v>
      </c>
      <c r="O41" s="4" t="s">
        <v>50</v>
      </c>
    </row>
    <row r="42" spans="1:15" s="4" customFormat="1" x14ac:dyDescent="0.3">
      <c r="A42" s="4">
        <v>3800</v>
      </c>
      <c r="B42" s="5">
        <v>30418</v>
      </c>
      <c r="C42" s="5">
        <v>30434</v>
      </c>
      <c r="D42" s="4">
        <v>16</v>
      </c>
      <c r="E42" s="4" t="s">
        <v>70</v>
      </c>
      <c r="F42" s="4">
        <v>6.33</v>
      </c>
      <c r="G42" s="4">
        <v>1.79</v>
      </c>
      <c r="H42" s="4">
        <v>2166</v>
      </c>
      <c r="I42" s="4">
        <v>117</v>
      </c>
      <c r="J42" s="4">
        <v>700</v>
      </c>
      <c r="K42" s="4">
        <v>83</v>
      </c>
      <c r="L42" s="4">
        <v>783</v>
      </c>
      <c r="M42" s="4">
        <f>(L52*5+L53*16+L54*10)/31</f>
        <v>1258.6451612903227</v>
      </c>
      <c r="N42" s="4">
        <f>M42*31</f>
        <v>39018</v>
      </c>
      <c r="O42" s="4" t="s">
        <v>52</v>
      </c>
    </row>
    <row r="43" spans="1:15" s="4" customFormat="1" x14ac:dyDescent="0.3">
      <c r="A43" s="4">
        <v>3800</v>
      </c>
      <c r="B43" s="5">
        <v>30434</v>
      </c>
      <c r="C43" s="5">
        <v>30450</v>
      </c>
      <c r="D43" s="4">
        <v>16</v>
      </c>
      <c r="E43" s="4" t="s">
        <v>71</v>
      </c>
      <c r="F43" s="4">
        <v>6.18</v>
      </c>
      <c r="G43" s="4">
        <v>2.98</v>
      </c>
      <c r="H43" s="4">
        <v>5236</v>
      </c>
      <c r="I43" s="4">
        <v>180</v>
      </c>
      <c r="J43" s="4">
        <v>720</v>
      </c>
      <c r="K43" s="4">
        <v>277</v>
      </c>
      <c r="L43" s="4">
        <v>997</v>
      </c>
      <c r="M43" s="4">
        <f>(L54*15+L55*15)/30</f>
        <v>458</v>
      </c>
      <c r="N43" s="4">
        <f>M43*30</f>
        <v>13740</v>
      </c>
      <c r="O43" s="4" t="s">
        <v>54</v>
      </c>
    </row>
    <row r="44" spans="1:15" s="4" customFormat="1" x14ac:dyDescent="0.3">
      <c r="A44" s="4">
        <v>3800</v>
      </c>
      <c r="B44" s="5">
        <v>30450</v>
      </c>
      <c r="C44" s="5">
        <v>30466</v>
      </c>
      <c r="D44" s="4">
        <v>16</v>
      </c>
      <c r="E44" s="4" t="s">
        <v>72</v>
      </c>
      <c r="F44" s="4">
        <v>7.08</v>
      </c>
      <c r="G44" s="4">
        <v>6.33</v>
      </c>
      <c r="H44" s="4">
        <v>6673</v>
      </c>
      <c r="I44" s="4">
        <v>223</v>
      </c>
      <c r="J44" s="4">
        <v>2217</v>
      </c>
      <c r="K44" s="4">
        <v>147</v>
      </c>
      <c r="L44" s="4">
        <v>2364</v>
      </c>
      <c r="M44" s="4">
        <f>(L56*16+L57*15)/31</f>
        <v>150.19354838709677</v>
      </c>
      <c r="N44" s="4">
        <f>M44*31</f>
        <v>4656</v>
      </c>
      <c r="O44" s="4" t="s">
        <v>56</v>
      </c>
    </row>
    <row r="45" spans="1:15" s="4" customFormat="1" x14ac:dyDescent="0.3">
      <c r="A45" s="4">
        <v>3800</v>
      </c>
      <c r="B45" s="5">
        <v>30466</v>
      </c>
      <c r="C45" s="5">
        <v>30482</v>
      </c>
      <c r="D45" s="4">
        <v>16</v>
      </c>
      <c r="E45" s="4" t="s">
        <v>73</v>
      </c>
      <c r="F45" s="4">
        <v>7.73</v>
      </c>
      <c r="G45" s="4">
        <v>7.46</v>
      </c>
      <c r="H45" s="4">
        <v>3588</v>
      </c>
      <c r="I45" s="4">
        <v>227</v>
      </c>
      <c r="J45" s="4">
        <v>537</v>
      </c>
      <c r="K45" s="4">
        <v>257</v>
      </c>
      <c r="L45" s="4">
        <v>794</v>
      </c>
      <c r="M45" s="4">
        <f>(L57*2+L58*16+L59)/31</f>
        <v>3.096774193548387</v>
      </c>
      <c r="N45" s="4">
        <f>M45*31</f>
        <v>96</v>
      </c>
      <c r="O45" s="4" t="s">
        <v>58</v>
      </c>
    </row>
    <row r="46" spans="1:15" s="4" customFormat="1" x14ac:dyDescent="0.3">
      <c r="A46" s="4">
        <v>3800</v>
      </c>
      <c r="B46" s="5">
        <v>30482</v>
      </c>
      <c r="C46" s="5">
        <v>30498</v>
      </c>
      <c r="D46" s="4">
        <v>16</v>
      </c>
      <c r="E46" s="4" t="s">
        <v>74</v>
      </c>
      <c r="F46" s="4">
        <v>8.77</v>
      </c>
      <c r="G46" s="4">
        <v>3.48</v>
      </c>
      <c r="H46" s="4">
        <v>2540</v>
      </c>
      <c r="I46" s="4">
        <v>263</v>
      </c>
      <c r="J46" s="4">
        <v>63</v>
      </c>
      <c r="K46" s="4">
        <v>467</v>
      </c>
      <c r="L46" s="4">
        <v>530</v>
      </c>
      <c r="M46" s="4">
        <f>5</f>
        <v>5</v>
      </c>
      <c r="N46" s="4">
        <f>M46*28</f>
        <v>140</v>
      </c>
      <c r="O46" s="4" t="s">
        <v>60</v>
      </c>
    </row>
    <row r="47" spans="1:15" s="4" customFormat="1" x14ac:dyDescent="0.3">
      <c r="A47" s="4">
        <v>3800</v>
      </c>
      <c r="B47" s="5">
        <v>30498</v>
      </c>
      <c r="C47" s="5">
        <v>30514</v>
      </c>
      <c r="D47" s="4">
        <v>16</v>
      </c>
      <c r="E47" s="4" t="s">
        <v>75</v>
      </c>
      <c r="F47" s="4">
        <v>9.9499999999999993</v>
      </c>
      <c r="G47" s="4">
        <v>2.77</v>
      </c>
      <c r="H47" s="4">
        <v>959</v>
      </c>
      <c r="I47" s="4">
        <v>63</v>
      </c>
      <c r="J47" s="4">
        <v>13</v>
      </c>
      <c r="K47" s="4">
        <v>47</v>
      </c>
      <c r="L47" s="4">
        <v>60</v>
      </c>
      <c r="M47" s="4">
        <f>(L62*16+L63*10)/31</f>
        <v>8.5806451612903221</v>
      </c>
      <c r="N47" s="4">
        <f>M47*31</f>
        <v>266</v>
      </c>
      <c r="O47" s="4" t="s">
        <v>62</v>
      </c>
    </row>
    <row r="48" spans="1:15" s="4" customFormat="1" x14ac:dyDescent="0.3">
      <c r="A48" s="4">
        <v>3800</v>
      </c>
      <c r="B48" s="5">
        <v>30514</v>
      </c>
      <c r="C48" s="5">
        <v>30530</v>
      </c>
      <c r="D48" s="4">
        <v>16</v>
      </c>
      <c r="E48" s="4" t="s">
        <v>76</v>
      </c>
      <c r="F48" s="4">
        <v>10.92</v>
      </c>
      <c r="G48" s="4">
        <v>14.86</v>
      </c>
      <c r="H48" s="4">
        <v>3596</v>
      </c>
      <c r="I48" s="4">
        <v>160</v>
      </c>
      <c r="J48" s="4">
        <v>333</v>
      </c>
      <c r="K48" s="4">
        <v>1170</v>
      </c>
      <c r="L48" s="4">
        <v>1503</v>
      </c>
      <c r="M48" s="4">
        <f>(L63*7+L64*16+L65*8)/30</f>
        <v>135.96666666666667</v>
      </c>
      <c r="N48" s="4">
        <f>M48*30</f>
        <v>4079</v>
      </c>
      <c r="O48" s="4" t="s">
        <v>64</v>
      </c>
    </row>
    <row r="49" spans="1:15" s="4" customFormat="1" x14ac:dyDescent="0.3">
      <c r="A49" s="4">
        <v>3800</v>
      </c>
      <c r="B49" s="5">
        <v>30530</v>
      </c>
      <c r="C49" s="5">
        <v>30546</v>
      </c>
      <c r="D49" s="4">
        <v>16</v>
      </c>
      <c r="E49" s="4" t="s">
        <v>77</v>
      </c>
      <c r="F49" s="4">
        <v>12.42</v>
      </c>
      <c r="G49" s="4">
        <v>22.1</v>
      </c>
      <c r="H49" s="4">
        <v>1369</v>
      </c>
      <c r="I49" s="4">
        <v>100</v>
      </c>
      <c r="J49" s="4">
        <v>60</v>
      </c>
      <c r="K49" s="4">
        <v>266</v>
      </c>
      <c r="L49" s="4">
        <v>326</v>
      </c>
      <c r="M49" s="4">
        <f>(L65*14+L66*5)/18</f>
        <v>316.66666666666669</v>
      </c>
      <c r="N49" s="4">
        <f>M49*18</f>
        <v>5700</v>
      </c>
      <c r="O49" s="4" t="s">
        <v>135</v>
      </c>
    </row>
    <row r="50" spans="1:15" s="4" customFormat="1" x14ac:dyDescent="0.3">
      <c r="A50" s="4">
        <v>3800</v>
      </c>
      <c r="B50" s="5">
        <v>30546</v>
      </c>
      <c r="C50" s="5">
        <v>30562</v>
      </c>
      <c r="D50" s="4">
        <v>16</v>
      </c>
      <c r="E50" s="4" t="s">
        <v>78</v>
      </c>
      <c r="F50" s="4">
        <v>13.12</v>
      </c>
      <c r="G50" s="4">
        <v>54.21</v>
      </c>
      <c r="H50" s="4">
        <v>482</v>
      </c>
      <c r="I50" s="4">
        <v>20</v>
      </c>
      <c r="J50" s="4">
        <v>23</v>
      </c>
      <c r="K50" s="4">
        <v>73</v>
      </c>
      <c r="L50" s="4">
        <v>96</v>
      </c>
      <c r="M50" s="4">
        <f>(L66*10+L67*14+L68*6)/30</f>
        <v>124.33333333333333</v>
      </c>
      <c r="N50" s="4">
        <f>M50*30</f>
        <v>3730</v>
      </c>
      <c r="O50" s="4" t="s">
        <v>136</v>
      </c>
    </row>
    <row r="51" spans="1:15" s="4" customFormat="1" x14ac:dyDescent="0.3">
      <c r="A51" s="4">
        <v>3800</v>
      </c>
      <c r="B51" s="5">
        <v>30562</v>
      </c>
      <c r="C51" s="5">
        <v>30578</v>
      </c>
      <c r="D51" s="4">
        <v>16</v>
      </c>
      <c r="E51" s="4" t="s">
        <v>79</v>
      </c>
      <c r="F51" s="4">
        <v>13.5</v>
      </c>
      <c r="G51" s="4">
        <v>17.48</v>
      </c>
      <c r="H51" s="4">
        <v>333</v>
      </c>
      <c r="I51" s="4">
        <v>3</v>
      </c>
      <c r="J51" s="4">
        <v>17</v>
      </c>
      <c r="K51" s="4">
        <v>70</v>
      </c>
      <c r="L51" s="4">
        <v>87</v>
      </c>
      <c r="M51" s="4">
        <f>(L68*8+L69*14+L70*9)/31</f>
        <v>83.290322580645167</v>
      </c>
      <c r="N51" s="4">
        <f>M51*31</f>
        <v>2582</v>
      </c>
      <c r="O51" s="4" t="s">
        <v>137</v>
      </c>
    </row>
    <row r="52" spans="1:15" s="4" customFormat="1" x14ac:dyDescent="0.3">
      <c r="A52" s="4">
        <v>3800</v>
      </c>
      <c r="B52" s="5">
        <v>30578</v>
      </c>
      <c r="C52" s="5">
        <v>30594</v>
      </c>
      <c r="D52" s="4">
        <v>16</v>
      </c>
      <c r="E52" s="4" t="s">
        <v>80</v>
      </c>
      <c r="F52" s="4">
        <v>13.7</v>
      </c>
      <c r="G52" s="4">
        <v>4.6900000000000004</v>
      </c>
      <c r="H52" s="4">
        <v>343</v>
      </c>
      <c r="I52" s="4">
        <v>3</v>
      </c>
      <c r="J52" s="4">
        <v>3</v>
      </c>
      <c r="K52" s="4">
        <v>57</v>
      </c>
      <c r="L52" s="4">
        <v>60</v>
      </c>
      <c r="M52" s="4">
        <f>(L70*5+L71*4+L72*4+L73*4+L74*4+L75*3)/28</f>
        <v>90.035714285714292</v>
      </c>
      <c r="N52" s="4">
        <f>M52*28</f>
        <v>2521</v>
      </c>
      <c r="O52" s="4" t="s">
        <v>138</v>
      </c>
    </row>
    <row r="53" spans="1:15" s="4" customFormat="1" x14ac:dyDescent="0.3">
      <c r="A53" s="4">
        <v>3800</v>
      </c>
      <c r="B53" s="5">
        <v>30603</v>
      </c>
      <c r="C53" s="5">
        <v>30619</v>
      </c>
      <c r="D53" s="4">
        <v>16</v>
      </c>
      <c r="E53" s="4" t="s">
        <v>81</v>
      </c>
      <c r="F53" s="4">
        <v>12.88</v>
      </c>
      <c r="G53" s="4">
        <v>2.39</v>
      </c>
      <c r="H53" s="4">
        <v>7441</v>
      </c>
      <c r="I53" s="4">
        <v>63</v>
      </c>
      <c r="J53" s="4">
        <v>50</v>
      </c>
      <c r="K53" s="4">
        <v>1848</v>
      </c>
      <c r="L53" s="4">
        <v>1898</v>
      </c>
      <c r="M53" s="4">
        <f>L76</f>
        <v>107</v>
      </c>
      <c r="N53" s="4">
        <f>M53*12</f>
        <v>1284</v>
      </c>
      <c r="O53" s="4" t="s">
        <v>54</v>
      </c>
    </row>
    <row r="54" spans="1:15" s="4" customFormat="1" x14ac:dyDescent="0.3">
      <c r="A54" s="4">
        <v>3800</v>
      </c>
      <c r="B54" s="5">
        <v>30619</v>
      </c>
      <c r="C54" s="5">
        <v>30635</v>
      </c>
      <c r="D54" s="4">
        <v>16</v>
      </c>
      <c r="E54" s="4" t="s">
        <v>82</v>
      </c>
      <c r="F54" s="4">
        <v>11.99</v>
      </c>
      <c r="G54" s="4">
        <v>1.59</v>
      </c>
      <c r="H54" s="4">
        <v>10527</v>
      </c>
      <c r="I54" s="4">
        <v>9</v>
      </c>
      <c r="J54" s="4">
        <v>200</v>
      </c>
      <c r="K54" s="4">
        <v>635</v>
      </c>
      <c r="L54" s="4">
        <v>835</v>
      </c>
      <c r="M54" s="4">
        <f>(L77*12+L78*12+L79*6)/30</f>
        <v>248.4</v>
      </c>
      <c r="N54" s="4">
        <f>M54*30</f>
        <v>7452</v>
      </c>
      <c r="O54" s="4" t="s">
        <v>56</v>
      </c>
    </row>
    <row r="55" spans="1:15" s="4" customFormat="1" x14ac:dyDescent="0.3">
      <c r="A55" s="4">
        <v>3800</v>
      </c>
      <c r="B55" s="5">
        <v>30635</v>
      </c>
      <c r="C55" s="5">
        <v>30651</v>
      </c>
      <c r="D55" s="4">
        <v>16</v>
      </c>
      <c r="E55" s="4" t="s">
        <v>83</v>
      </c>
      <c r="F55" s="4">
        <v>9.61</v>
      </c>
      <c r="G55" s="4">
        <v>1.1399999999999999</v>
      </c>
      <c r="H55" s="4">
        <v>2395</v>
      </c>
      <c r="I55" s="4">
        <v>13</v>
      </c>
      <c r="J55" s="4">
        <v>15</v>
      </c>
      <c r="K55" s="4">
        <v>66</v>
      </c>
      <c r="L55" s="4">
        <v>81</v>
      </c>
      <c r="M55" s="4">
        <f>(L79*8+L80*12)/20</f>
        <v>410.4</v>
      </c>
      <c r="N55" s="4">
        <f>M55*20</f>
        <v>8208</v>
      </c>
      <c r="O55" s="4" t="s">
        <v>58</v>
      </c>
    </row>
    <row r="56" spans="1:15" s="4" customFormat="1" x14ac:dyDescent="0.3">
      <c r="A56" s="4">
        <v>3800</v>
      </c>
      <c r="B56" s="5">
        <v>30651</v>
      </c>
      <c r="C56" s="5">
        <v>30667</v>
      </c>
      <c r="D56" s="4">
        <v>16</v>
      </c>
      <c r="E56" s="4" t="s">
        <v>84</v>
      </c>
      <c r="F56" s="4">
        <v>8.5</v>
      </c>
      <c r="G56" s="4">
        <v>0.89</v>
      </c>
      <c r="H56" s="4">
        <v>4088</v>
      </c>
      <c r="I56" s="4">
        <v>28</v>
      </c>
      <c r="J56" s="4">
        <v>39</v>
      </c>
      <c r="K56" s="4">
        <v>222</v>
      </c>
      <c r="L56" s="4">
        <v>261</v>
      </c>
      <c r="M56" s="4">
        <f>(L81*12+L82*12+L83*4)/28</f>
        <v>95.428571428571431</v>
      </c>
      <c r="N56" s="4">
        <f>M56*28</f>
        <v>2672</v>
      </c>
      <c r="O56" s="4" t="s">
        <v>60</v>
      </c>
    </row>
    <row r="57" spans="1:15" s="4" customFormat="1" x14ac:dyDescent="0.3">
      <c r="A57" s="4">
        <v>3800</v>
      </c>
      <c r="B57" s="5">
        <v>30667</v>
      </c>
      <c r="C57" s="5">
        <v>30683</v>
      </c>
      <c r="D57" s="4">
        <v>16</v>
      </c>
      <c r="E57" s="4" t="s">
        <v>85</v>
      </c>
      <c r="F57" s="4">
        <v>7.87</v>
      </c>
      <c r="G57" s="4">
        <v>0.8</v>
      </c>
      <c r="H57" s="4">
        <v>296</v>
      </c>
      <c r="I57" s="4">
        <v>5</v>
      </c>
      <c r="J57" s="4">
        <v>3</v>
      </c>
      <c r="K57" s="4">
        <v>29</v>
      </c>
      <c r="L57" s="4">
        <v>32</v>
      </c>
      <c r="M57" s="4">
        <f>(L83*9+L84*12+L85*10)/31</f>
        <v>1248.6774193548388</v>
      </c>
      <c r="N57" s="4">
        <f>M57*31</f>
        <v>38709</v>
      </c>
      <c r="O57" s="4" t="s">
        <v>62</v>
      </c>
    </row>
    <row r="58" spans="1:15" s="4" customFormat="1" x14ac:dyDescent="0.3">
      <c r="A58" s="4">
        <v>3800</v>
      </c>
      <c r="B58" s="5">
        <v>30683</v>
      </c>
      <c r="C58" s="5">
        <v>30699</v>
      </c>
      <c r="D58" s="4">
        <v>16</v>
      </c>
      <c r="E58" s="4" t="s">
        <v>86</v>
      </c>
      <c r="F58" s="4">
        <v>7.49</v>
      </c>
      <c r="G58" s="4">
        <v>0.68</v>
      </c>
      <c r="H58" s="4">
        <v>19</v>
      </c>
      <c r="I58" s="4">
        <v>0</v>
      </c>
      <c r="J58" s="4">
        <v>0</v>
      </c>
      <c r="K58" s="4">
        <v>2</v>
      </c>
      <c r="L58" s="4">
        <v>2</v>
      </c>
      <c r="M58">
        <f>L86</f>
        <v>5242</v>
      </c>
      <c r="N58">
        <f>M58*12</f>
        <v>62904</v>
      </c>
      <c r="O58" s="4" t="s">
        <v>64</v>
      </c>
    </row>
    <row r="59" spans="1:15" s="4" customFormat="1" x14ac:dyDescent="0.3">
      <c r="A59" s="4">
        <v>3800</v>
      </c>
      <c r="B59" s="5">
        <v>30699</v>
      </c>
      <c r="C59" s="5">
        <v>30715</v>
      </c>
      <c r="D59" s="4">
        <v>16</v>
      </c>
      <c r="E59" s="4" t="s">
        <v>87</v>
      </c>
      <c r="F59" s="4">
        <v>7.31</v>
      </c>
      <c r="G59" s="4">
        <v>0.76</v>
      </c>
      <c r="H59" s="4">
        <v>21</v>
      </c>
      <c r="I59" s="4">
        <v>1</v>
      </c>
      <c r="J59" s="4">
        <v>0</v>
      </c>
      <c r="K59" s="4">
        <v>0</v>
      </c>
      <c r="L59" s="4">
        <v>0</v>
      </c>
      <c r="M59" s="4">
        <f>(L87*14+L88*7)/21</f>
        <v>4462</v>
      </c>
      <c r="N59" s="4">
        <f>M59*21</f>
        <v>93702</v>
      </c>
      <c r="O59" s="4" t="s">
        <v>135</v>
      </c>
    </row>
    <row r="60" spans="1:15" s="4" customFormat="1" x14ac:dyDescent="0.3">
      <c r="A60" s="4">
        <v>3800</v>
      </c>
      <c r="B60" s="5">
        <v>30715</v>
      </c>
      <c r="C60" s="5">
        <v>30731</v>
      </c>
      <c r="D60" s="4">
        <v>16</v>
      </c>
      <c r="E60" s="4" t="s">
        <v>88</v>
      </c>
      <c r="F60" s="4">
        <v>7.25</v>
      </c>
      <c r="G60" s="4">
        <v>0.7</v>
      </c>
      <c r="H60" s="4">
        <v>22</v>
      </c>
      <c r="I60" s="4">
        <v>0</v>
      </c>
      <c r="J60" s="4">
        <v>2</v>
      </c>
      <c r="K60" s="4">
        <v>3</v>
      </c>
      <c r="L60" s="4">
        <v>5</v>
      </c>
      <c r="M60" s="4">
        <f>(L88*7+L89*14+L90*9)/30</f>
        <v>1532.4</v>
      </c>
      <c r="N60" s="4">
        <f>M60*30</f>
        <v>45972</v>
      </c>
      <c r="O60" s="4" t="s">
        <v>136</v>
      </c>
    </row>
    <row r="61" spans="1:15" s="4" customFormat="1" x14ac:dyDescent="0.3">
      <c r="A61" s="4">
        <v>3800</v>
      </c>
      <c r="B61" s="5">
        <v>30731</v>
      </c>
      <c r="C61" s="5">
        <v>30747</v>
      </c>
      <c r="D61" s="4">
        <v>16</v>
      </c>
      <c r="E61" s="4" t="s">
        <v>89</v>
      </c>
      <c r="F61" s="4">
        <v>6.64</v>
      </c>
      <c r="G61" s="4">
        <v>0.71</v>
      </c>
      <c r="H61" s="4">
        <v>11</v>
      </c>
      <c r="I61" s="4">
        <v>1</v>
      </c>
      <c r="J61" s="4">
        <v>0</v>
      </c>
      <c r="K61" s="4">
        <v>0</v>
      </c>
      <c r="L61" s="4">
        <v>0</v>
      </c>
      <c r="M61" s="4">
        <f>(L90*5+L91*14+L92*12)/31</f>
        <v>808</v>
      </c>
      <c r="N61" s="4">
        <f>M61*31</f>
        <v>25048</v>
      </c>
      <c r="O61" s="4" t="s">
        <v>137</v>
      </c>
    </row>
    <row r="62" spans="1:15" s="4" customFormat="1" x14ac:dyDescent="0.3">
      <c r="A62" s="4">
        <v>3800</v>
      </c>
      <c r="B62" s="5">
        <v>30747</v>
      </c>
      <c r="C62" s="5">
        <v>30763</v>
      </c>
      <c r="D62" s="4">
        <v>16</v>
      </c>
      <c r="E62" s="4" t="s">
        <v>90</v>
      </c>
      <c r="F62" s="4">
        <v>6.29</v>
      </c>
      <c r="G62" s="4">
        <v>0.49</v>
      </c>
      <c r="H62" s="4">
        <v>13</v>
      </c>
      <c r="I62" s="4">
        <v>0</v>
      </c>
      <c r="J62" s="4">
        <v>3</v>
      </c>
      <c r="K62" s="4">
        <v>3</v>
      </c>
      <c r="L62" s="4">
        <v>6</v>
      </c>
      <c r="M62" s="4">
        <f>(L92*2+L93*14+L94*15)/31</f>
        <v>152.09677419354838</v>
      </c>
      <c r="N62" s="4">
        <f>M62*31</f>
        <v>4715</v>
      </c>
      <c r="O62" s="4" t="s">
        <v>138</v>
      </c>
    </row>
    <row r="63" spans="1:15" s="4" customFormat="1" x14ac:dyDescent="0.3">
      <c r="A63" s="4">
        <v>3800</v>
      </c>
      <c r="B63" s="5">
        <v>30763</v>
      </c>
      <c r="C63" s="5">
        <v>30779</v>
      </c>
      <c r="D63" s="4">
        <v>16</v>
      </c>
      <c r="E63" s="4" t="s">
        <v>91</v>
      </c>
      <c r="F63" s="4">
        <v>6.66</v>
      </c>
      <c r="G63" s="4">
        <v>2.35</v>
      </c>
      <c r="H63" s="4">
        <v>102</v>
      </c>
      <c r="I63" s="4">
        <v>0</v>
      </c>
      <c r="J63" s="4">
        <v>13</v>
      </c>
      <c r="K63" s="4">
        <v>4</v>
      </c>
      <c r="L63" s="4">
        <v>17</v>
      </c>
      <c r="M63" s="4">
        <f>(L95*13+L96*14+L97*3)/30</f>
        <v>79.066666666666663</v>
      </c>
      <c r="N63" s="4">
        <f>M63*30</f>
        <v>2372</v>
      </c>
      <c r="O63" s="4" t="s">
        <v>50</v>
      </c>
    </row>
    <row r="64" spans="1:15" s="4" customFormat="1" x14ac:dyDescent="0.3">
      <c r="A64" s="4">
        <v>3800</v>
      </c>
      <c r="B64" s="5">
        <v>30779</v>
      </c>
      <c r="C64" s="5">
        <v>30795</v>
      </c>
      <c r="D64" s="4">
        <v>16</v>
      </c>
      <c r="E64" s="4" t="s">
        <v>92</v>
      </c>
      <c r="F64" s="4">
        <v>6.58</v>
      </c>
      <c r="G64" s="4">
        <v>2.09</v>
      </c>
      <c r="H64" s="4">
        <v>749</v>
      </c>
      <c r="I64" s="4">
        <v>2</v>
      </c>
      <c r="J64" s="4">
        <v>61</v>
      </c>
      <c r="K64" s="4">
        <v>19</v>
      </c>
      <c r="L64" s="4">
        <v>80</v>
      </c>
      <c r="M64" s="4">
        <f>(L97*11+L98*14)/25</f>
        <v>1258.6400000000001</v>
      </c>
      <c r="N64" s="4">
        <f>M64*25</f>
        <v>31466.000000000004</v>
      </c>
      <c r="O64" s="4" t="s">
        <v>52</v>
      </c>
    </row>
    <row r="65" spans="1:15" s="4" customFormat="1" x14ac:dyDescent="0.3">
      <c r="A65" s="4">
        <v>3800</v>
      </c>
      <c r="B65" s="5">
        <v>30815</v>
      </c>
      <c r="C65" s="5">
        <v>30829</v>
      </c>
      <c r="D65" s="4">
        <v>14</v>
      </c>
      <c r="E65" s="4" t="s">
        <v>93</v>
      </c>
      <c r="F65" s="4">
        <v>6.8</v>
      </c>
      <c r="G65" s="4">
        <v>3.93</v>
      </c>
      <c r="H65" s="4">
        <v>3379</v>
      </c>
      <c r="I65" s="4">
        <v>99</v>
      </c>
      <c r="J65" s="4">
        <v>305</v>
      </c>
      <c r="K65" s="4">
        <v>30</v>
      </c>
      <c r="L65" s="4">
        <v>335</v>
      </c>
      <c r="M65" s="4">
        <f>(L99*13.5+L100*5)/18.5</f>
        <v>3620</v>
      </c>
      <c r="N65" s="4">
        <f>M65*18.5</f>
        <v>66970</v>
      </c>
      <c r="O65" s="4" t="s">
        <v>54</v>
      </c>
    </row>
    <row r="66" spans="1:15" s="4" customFormat="1" x14ac:dyDescent="0.3">
      <c r="A66" s="4">
        <v>3800</v>
      </c>
      <c r="B66" s="5">
        <v>30829</v>
      </c>
      <c r="C66" s="5">
        <v>30843</v>
      </c>
      <c r="D66" s="4">
        <v>14</v>
      </c>
      <c r="E66" s="4" t="s">
        <v>94</v>
      </c>
      <c r="F66" s="4">
        <v>7.05</v>
      </c>
      <c r="G66" s="4">
        <v>2.4900000000000002</v>
      </c>
      <c r="H66" s="4">
        <v>888</v>
      </c>
      <c r="I66" s="4">
        <v>42</v>
      </c>
      <c r="J66" s="4">
        <v>168</v>
      </c>
      <c r="K66" s="4">
        <v>34</v>
      </c>
      <c r="L66" s="4">
        <v>202</v>
      </c>
      <c r="M66" s="4">
        <f>(L100*9+L101*14.5+L102*7.5)/31</f>
        <v>4506.4354838709678</v>
      </c>
      <c r="N66" s="4">
        <f>M66*31</f>
        <v>139699.5</v>
      </c>
      <c r="O66" s="4" t="s">
        <v>56</v>
      </c>
    </row>
    <row r="67" spans="1:15" s="4" customFormat="1" x14ac:dyDescent="0.3">
      <c r="A67" s="4">
        <v>3800</v>
      </c>
      <c r="B67" s="5">
        <v>30843</v>
      </c>
      <c r="C67" s="5">
        <v>30857</v>
      </c>
      <c r="D67" s="4">
        <v>14</v>
      </c>
      <c r="E67" s="4" t="s">
        <v>95</v>
      </c>
      <c r="F67" s="4">
        <v>8.11</v>
      </c>
      <c r="G67" s="4">
        <v>1.34</v>
      </c>
      <c r="H67" s="4">
        <v>328</v>
      </c>
      <c r="I67" s="4">
        <v>19</v>
      </c>
      <c r="J67" s="4">
        <v>46</v>
      </c>
      <c r="K67" s="4">
        <v>11</v>
      </c>
      <c r="L67" s="4">
        <v>57</v>
      </c>
      <c r="M67" s="4">
        <f>(L102*5+L103*14.5+L104*12.5)/31</f>
        <v>791.32258064516134</v>
      </c>
      <c r="N67" s="4">
        <f>M67*31</f>
        <v>24531</v>
      </c>
      <c r="O67" s="4" t="s">
        <v>58</v>
      </c>
    </row>
    <row r="68" spans="1:15" s="4" customFormat="1" x14ac:dyDescent="0.3">
      <c r="A68" s="4">
        <v>3800</v>
      </c>
      <c r="B68" s="5">
        <v>30857</v>
      </c>
      <c r="C68" s="5">
        <v>30871</v>
      </c>
      <c r="D68" s="4">
        <v>14</v>
      </c>
      <c r="E68" s="4" t="s">
        <v>96</v>
      </c>
      <c r="F68" s="4">
        <v>9.0399999999999991</v>
      </c>
      <c r="G68" s="4">
        <v>1.58</v>
      </c>
      <c r="H68" s="4">
        <v>461</v>
      </c>
      <c r="I68" s="4">
        <v>27</v>
      </c>
      <c r="J68" s="4">
        <v>122</v>
      </c>
      <c r="K68" s="4">
        <v>30</v>
      </c>
      <c r="L68" s="4">
        <v>152</v>
      </c>
    </row>
    <row r="69" spans="1:15" s="4" customFormat="1" x14ac:dyDescent="0.3">
      <c r="A69" s="4">
        <v>3800</v>
      </c>
      <c r="B69" s="5">
        <v>30871</v>
      </c>
      <c r="C69" s="5">
        <v>30885</v>
      </c>
      <c r="D69" s="4">
        <v>14</v>
      </c>
      <c r="E69" s="4" t="s">
        <v>97</v>
      </c>
      <c r="F69" s="4">
        <v>9.49</v>
      </c>
      <c r="G69" s="4">
        <v>1.89</v>
      </c>
      <c r="H69" s="4">
        <v>216</v>
      </c>
      <c r="I69" s="4">
        <v>11</v>
      </c>
      <c r="J69" s="4">
        <v>57</v>
      </c>
      <c r="K69" s="4">
        <v>11</v>
      </c>
      <c r="L69" s="4">
        <v>68</v>
      </c>
    </row>
    <row r="70" spans="1:15" s="4" customFormat="1" x14ac:dyDescent="0.3">
      <c r="A70" s="4">
        <v>3800</v>
      </c>
      <c r="B70" s="5">
        <v>30885</v>
      </c>
      <c r="C70" s="5">
        <v>30899</v>
      </c>
      <c r="D70" s="4">
        <v>14</v>
      </c>
      <c r="E70" s="4" t="s">
        <v>98</v>
      </c>
      <c r="F70" s="4">
        <v>10.09</v>
      </c>
      <c r="G70" s="4">
        <v>5.47</v>
      </c>
      <c r="H70" s="4">
        <v>81</v>
      </c>
      <c r="I70" s="4">
        <v>8</v>
      </c>
      <c r="J70" s="4">
        <v>42</v>
      </c>
      <c r="K70" s="4">
        <v>4</v>
      </c>
      <c r="L70" s="4">
        <v>46</v>
      </c>
    </row>
    <row r="71" spans="1:15" s="4" customFormat="1" x14ac:dyDescent="0.3">
      <c r="A71" s="4">
        <v>3800</v>
      </c>
      <c r="B71" s="5">
        <v>30899</v>
      </c>
      <c r="C71" s="5">
        <v>30903</v>
      </c>
      <c r="D71" s="4">
        <v>4</v>
      </c>
      <c r="E71" s="4" t="s">
        <v>99</v>
      </c>
      <c r="F71" s="4">
        <v>10.91</v>
      </c>
      <c r="G71" s="4">
        <v>3.38</v>
      </c>
      <c r="H71" s="4">
        <v>173</v>
      </c>
      <c r="I71" s="4">
        <v>13</v>
      </c>
      <c r="J71" s="4">
        <v>107</v>
      </c>
      <c r="K71" s="4">
        <v>13</v>
      </c>
      <c r="L71" s="4">
        <v>120</v>
      </c>
    </row>
    <row r="72" spans="1:15" s="4" customFormat="1" x14ac:dyDescent="0.3">
      <c r="A72" s="4">
        <v>3800</v>
      </c>
      <c r="B72" s="5">
        <v>30903</v>
      </c>
      <c r="C72" s="5">
        <v>30907</v>
      </c>
      <c r="D72" s="4">
        <v>4</v>
      </c>
      <c r="E72" s="4" t="s">
        <v>100</v>
      </c>
      <c r="F72" s="4">
        <v>10.91</v>
      </c>
      <c r="G72" s="4">
        <v>4.03</v>
      </c>
      <c r="H72" s="4">
        <v>281</v>
      </c>
      <c r="I72" s="4">
        <v>27</v>
      </c>
      <c r="J72" s="4">
        <v>147</v>
      </c>
      <c r="K72" s="4">
        <v>0</v>
      </c>
      <c r="L72" s="4">
        <v>147</v>
      </c>
    </row>
    <row r="73" spans="1:15" s="4" customFormat="1" x14ac:dyDescent="0.3">
      <c r="A73" s="4">
        <v>3800</v>
      </c>
      <c r="B73" s="5">
        <v>30907</v>
      </c>
      <c r="C73" s="5">
        <v>30911</v>
      </c>
      <c r="D73" s="4">
        <v>4</v>
      </c>
      <c r="E73" s="4" t="s">
        <v>101</v>
      </c>
      <c r="F73" s="4">
        <v>11.58</v>
      </c>
      <c r="G73" s="4">
        <v>3.7</v>
      </c>
      <c r="H73" s="4">
        <v>333</v>
      </c>
      <c r="I73" s="4">
        <v>80</v>
      </c>
      <c r="J73" s="4">
        <v>200</v>
      </c>
      <c r="K73" s="4">
        <v>13</v>
      </c>
      <c r="L73" s="4">
        <v>213</v>
      </c>
    </row>
    <row r="74" spans="1:15" s="4" customFormat="1" x14ac:dyDescent="0.3">
      <c r="A74" s="4">
        <v>3800</v>
      </c>
      <c r="B74" s="5">
        <v>30911</v>
      </c>
      <c r="C74" s="5">
        <v>30915</v>
      </c>
      <c r="D74" s="4">
        <v>4</v>
      </c>
      <c r="E74" s="4" t="s">
        <v>102</v>
      </c>
      <c r="F74" s="4">
        <v>12.63</v>
      </c>
      <c r="G74" s="4">
        <v>2.2000000000000002</v>
      </c>
      <c r="H74" s="4">
        <v>80</v>
      </c>
      <c r="I74" s="4">
        <v>0</v>
      </c>
      <c r="J74" s="4">
        <v>53</v>
      </c>
      <c r="K74" s="4">
        <v>0</v>
      </c>
      <c r="L74" s="4">
        <v>53</v>
      </c>
    </row>
    <row r="75" spans="1:15" s="4" customFormat="1" x14ac:dyDescent="0.3">
      <c r="A75" s="4">
        <v>3800</v>
      </c>
      <c r="B75" s="5">
        <v>30915</v>
      </c>
      <c r="C75" s="5">
        <v>30918</v>
      </c>
      <c r="D75" s="4">
        <v>3</v>
      </c>
      <c r="E75" s="4" t="s">
        <v>103</v>
      </c>
      <c r="F75" s="4">
        <v>12.63</v>
      </c>
      <c r="G75" s="4">
        <v>3.65</v>
      </c>
      <c r="H75" s="4">
        <v>89</v>
      </c>
      <c r="I75" s="4">
        <v>18</v>
      </c>
      <c r="J75" s="4">
        <v>53</v>
      </c>
      <c r="K75" s="4">
        <v>0</v>
      </c>
      <c r="L75" s="4">
        <v>53</v>
      </c>
    </row>
    <row r="76" spans="1:15" x14ac:dyDescent="0.3">
      <c r="A76">
        <v>3800</v>
      </c>
      <c r="B76" s="1">
        <v>31006</v>
      </c>
      <c r="C76" s="1">
        <v>31018</v>
      </c>
      <c r="D76">
        <v>12</v>
      </c>
      <c r="E76" t="s">
        <v>104</v>
      </c>
      <c r="F76">
        <v>10.050000000000001</v>
      </c>
      <c r="G76">
        <v>1.7</v>
      </c>
      <c r="H76">
        <v>195</v>
      </c>
      <c r="I76">
        <v>3</v>
      </c>
      <c r="J76">
        <v>13</v>
      </c>
      <c r="K76">
        <v>94</v>
      </c>
      <c r="L76">
        <v>107</v>
      </c>
    </row>
    <row r="77" spans="1:15" s="4" customFormat="1" x14ac:dyDescent="0.3">
      <c r="A77" s="4">
        <v>3800</v>
      </c>
      <c r="B77" s="5">
        <v>31018</v>
      </c>
      <c r="C77" s="5">
        <v>31030</v>
      </c>
      <c r="D77" s="4">
        <v>12</v>
      </c>
      <c r="E77" s="4" t="s">
        <v>105</v>
      </c>
      <c r="F77" s="4">
        <v>8.84</v>
      </c>
      <c r="G77" s="4">
        <v>1.46</v>
      </c>
      <c r="H77" s="4">
        <v>747</v>
      </c>
      <c r="I77" s="4">
        <v>24</v>
      </c>
      <c r="J77" s="4">
        <v>34</v>
      </c>
      <c r="K77" s="4">
        <v>246</v>
      </c>
      <c r="L77" s="4">
        <v>280</v>
      </c>
    </row>
    <row r="78" spans="1:15" s="4" customFormat="1" x14ac:dyDescent="0.3">
      <c r="A78" s="4">
        <v>3800</v>
      </c>
      <c r="B78" s="5">
        <v>31030</v>
      </c>
      <c r="C78" s="5">
        <v>31042</v>
      </c>
      <c r="D78" s="4">
        <v>12</v>
      </c>
      <c r="E78" s="4" t="s">
        <v>106</v>
      </c>
      <c r="F78" s="4">
        <v>7.9</v>
      </c>
      <c r="G78" s="4">
        <v>1.58</v>
      </c>
      <c r="H78" s="4">
        <v>177</v>
      </c>
      <c r="I78" s="4">
        <v>9</v>
      </c>
      <c r="J78" s="4">
        <v>79</v>
      </c>
      <c r="K78" s="4">
        <v>7</v>
      </c>
      <c r="L78" s="4">
        <v>86</v>
      </c>
    </row>
    <row r="79" spans="1:15" s="4" customFormat="1" x14ac:dyDescent="0.3">
      <c r="A79" s="4">
        <v>3800</v>
      </c>
      <c r="B79" s="5">
        <v>31042</v>
      </c>
      <c r="C79" s="5">
        <v>31055</v>
      </c>
      <c r="D79" s="4">
        <v>13</v>
      </c>
      <c r="E79" s="4" t="s">
        <v>107</v>
      </c>
      <c r="F79" s="4">
        <v>7.61</v>
      </c>
      <c r="G79" s="4">
        <v>1.57</v>
      </c>
      <c r="H79" s="4">
        <v>714</v>
      </c>
      <c r="I79" s="4">
        <v>3</v>
      </c>
      <c r="J79" s="4">
        <v>314</v>
      </c>
      <c r="K79" s="4">
        <v>196</v>
      </c>
      <c r="L79" s="4">
        <v>510</v>
      </c>
    </row>
    <row r="80" spans="1:15" s="4" customFormat="1" x14ac:dyDescent="0.3">
      <c r="A80" s="4">
        <v>3800</v>
      </c>
      <c r="B80" s="5">
        <v>31067</v>
      </c>
      <c r="C80" s="5">
        <v>31079</v>
      </c>
      <c r="D80" s="4">
        <v>12</v>
      </c>
      <c r="E80" s="4" t="s">
        <v>108</v>
      </c>
      <c r="F80" s="4">
        <v>7.27</v>
      </c>
      <c r="G80" s="4">
        <v>0.95</v>
      </c>
      <c r="H80" s="4">
        <v>452</v>
      </c>
      <c r="I80" s="4">
        <v>7</v>
      </c>
      <c r="J80" s="4">
        <v>281</v>
      </c>
      <c r="K80" s="4">
        <v>63</v>
      </c>
      <c r="L80" s="4">
        <v>344</v>
      </c>
    </row>
    <row r="81" spans="1:12" s="4" customFormat="1" x14ac:dyDescent="0.3">
      <c r="A81" s="4">
        <v>3800</v>
      </c>
      <c r="B81" s="5">
        <v>31079</v>
      </c>
      <c r="C81" s="5">
        <v>31091</v>
      </c>
      <c r="D81" s="4">
        <v>12</v>
      </c>
      <c r="E81" s="4" t="s">
        <v>109</v>
      </c>
      <c r="F81" s="4">
        <v>6.83</v>
      </c>
      <c r="G81" s="4">
        <v>0.89</v>
      </c>
      <c r="H81" s="4">
        <v>216</v>
      </c>
      <c r="I81" s="4">
        <v>2</v>
      </c>
      <c r="J81" s="4">
        <v>149</v>
      </c>
      <c r="K81" s="4">
        <v>28</v>
      </c>
      <c r="L81" s="4">
        <v>177</v>
      </c>
    </row>
    <row r="82" spans="1:12" s="4" customFormat="1" x14ac:dyDescent="0.3">
      <c r="A82" s="4">
        <v>3800</v>
      </c>
      <c r="B82" s="5">
        <v>31091</v>
      </c>
      <c r="C82" s="5">
        <v>31103</v>
      </c>
      <c r="D82" s="4">
        <v>12</v>
      </c>
      <c r="E82" s="4" t="s">
        <v>110</v>
      </c>
      <c r="F82" s="4">
        <v>6.84</v>
      </c>
      <c r="G82" s="4">
        <v>0.94</v>
      </c>
      <c r="H82" s="4">
        <v>42</v>
      </c>
      <c r="I82" s="4">
        <v>0</v>
      </c>
      <c r="J82" s="4">
        <v>34</v>
      </c>
      <c r="K82" s="4">
        <v>2</v>
      </c>
      <c r="L82" s="4">
        <v>36</v>
      </c>
    </row>
    <row r="83" spans="1:12" s="4" customFormat="1" x14ac:dyDescent="0.3">
      <c r="A83" s="4">
        <v>3800</v>
      </c>
      <c r="B83" s="5">
        <v>31103</v>
      </c>
      <c r="C83" s="5">
        <v>31115</v>
      </c>
      <c r="D83" s="4">
        <v>12</v>
      </c>
      <c r="E83" s="4" t="s">
        <v>111</v>
      </c>
      <c r="F83" s="4">
        <v>6.43</v>
      </c>
      <c r="G83" s="4">
        <v>0.85</v>
      </c>
      <c r="H83" s="4">
        <v>49</v>
      </c>
      <c r="I83" s="4">
        <v>0</v>
      </c>
      <c r="J83" s="4">
        <v>27</v>
      </c>
      <c r="K83" s="4">
        <v>2</v>
      </c>
      <c r="L83" s="4">
        <v>29</v>
      </c>
    </row>
    <row r="84" spans="1:12" s="4" customFormat="1" x14ac:dyDescent="0.3">
      <c r="A84" s="4">
        <v>3800</v>
      </c>
      <c r="B84" s="5">
        <v>31115</v>
      </c>
      <c r="C84" s="5">
        <v>31127</v>
      </c>
      <c r="D84" s="4">
        <v>12</v>
      </c>
      <c r="E84" s="4" t="s">
        <v>112</v>
      </c>
      <c r="F84" s="4">
        <v>6.35</v>
      </c>
      <c r="G84" s="4">
        <v>0.62</v>
      </c>
      <c r="H84" s="4">
        <v>325</v>
      </c>
      <c r="I84" s="4">
        <v>0</v>
      </c>
      <c r="J84" s="4">
        <v>147</v>
      </c>
      <c r="K84" s="4">
        <v>12</v>
      </c>
      <c r="L84" s="4">
        <v>159</v>
      </c>
    </row>
    <row r="85" spans="1:12" s="4" customFormat="1" x14ac:dyDescent="0.3">
      <c r="A85" s="4">
        <v>3800</v>
      </c>
      <c r="B85" s="5">
        <v>31127</v>
      </c>
      <c r="C85" s="5">
        <v>31139</v>
      </c>
      <c r="D85" s="4">
        <v>12</v>
      </c>
      <c r="E85" s="4" t="s">
        <v>113</v>
      </c>
      <c r="F85" s="4">
        <v>6.02</v>
      </c>
      <c r="G85" s="4">
        <v>0.89</v>
      </c>
      <c r="H85" s="4">
        <v>6223</v>
      </c>
      <c r="I85" s="4">
        <v>26</v>
      </c>
      <c r="J85" s="4">
        <v>3586</v>
      </c>
      <c r="K85" s="4">
        <v>68</v>
      </c>
      <c r="L85" s="4">
        <v>3654</v>
      </c>
    </row>
    <row r="86" spans="1:12" s="4" customFormat="1" x14ac:dyDescent="0.3">
      <c r="A86" s="4">
        <v>3800</v>
      </c>
      <c r="B86" s="5">
        <v>31139</v>
      </c>
      <c r="C86" s="5">
        <v>31151</v>
      </c>
      <c r="D86" s="4">
        <v>12</v>
      </c>
      <c r="E86" s="4" t="s">
        <v>114</v>
      </c>
      <c r="F86" s="4">
        <v>6.14</v>
      </c>
      <c r="G86" s="4">
        <v>1.53</v>
      </c>
      <c r="H86" s="4">
        <v>14224</v>
      </c>
      <c r="I86" s="4">
        <v>408</v>
      </c>
      <c r="J86" s="4">
        <v>5060</v>
      </c>
      <c r="K86" s="4">
        <v>182</v>
      </c>
      <c r="L86" s="4">
        <v>5242</v>
      </c>
    </row>
    <row r="87" spans="1:12" s="4" customFormat="1" x14ac:dyDescent="0.3">
      <c r="A87" s="4">
        <v>3800</v>
      </c>
      <c r="B87" s="5">
        <v>31177</v>
      </c>
      <c r="C87" s="5">
        <v>31191</v>
      </c>
      <c r="D87" s="4">
        <v>14</v>
      </c>
      <c r="E87" s="4" t="s">
        <v>115</v>
      </c>
      <c r="F87" s="4">
        <v>6.1</v>
      </c>
      <c r="G87" s="4">
        <v>3.91</v>
      </c>
      <c r="H87" s="4">
        <v>22678</v>
      </c>
      <c r="I87" s="4">
        <v>476</v>
      </c>
      <c r="J87" s="4">
        <v>5101</v>
      </c>
      <c r="K87" s="4">
        <v>137</v>
      </c>
      <c r="L87" s="4">
        <v>5238</v>
      </c>
    </row>
    <row r="88" spans="1:12" s="4" customFormat="1" x14ac:dyDescent="0.3">
      <c r="A88" s="4">
        <v>3800</v>
      </c>
      <c r="B88" s="5">
        <v>31191</v>
      </c>
      <c r="C88" s="5">
        <v>31205</v>
      </c>
      <c r="D88" s="4">
        <v>14</v>
      </c>
      <c r="E88" s="4" t="s">
        <v>116</v>
      </c>
      <c r="F88" s="4">
        <v>6.54</v>
      </c>
      <c r="G88" s="4">
        <v>3.51</v>
      </c>
      <c r="H88" s="4">
        <v>6826</v>
      </c>
      <c r="I88" s="4">
        <v>172</v>
      </c>
      <c r="J88" s="4">
        <v>2880</v>
      </c>
      <c r="K88" s="4">
        <v>30</v>
      </c>
      <c r="L88" s="4">
        <v>2910</v>
      </c>
    </row>
    <row r="89" spans="1:12" s="4" customFormat="1" x14ac:dyDescent="0.3">
      <c r="A89" s="4">
        <v>3800</v>
      </c>
      <c r="B89" s="5">
        <v>31205</v>
      </c>
      <c r="C89" s="5">
        <v>31219</v>
      </c>
      <c r="D89" s="4">
        <v>14</v>
      </c>
      <c r="E89" s="4" t="s">
        <v>117</v>
      </c>
      <c r="F89" s="4">
        <v>7.8</v>
      </c>
      <c r="G89" s="4">
        <v>2.09</v>
      </c>
      <c r="H89" s="4">
        <v>7833</v>
      </c>
      <c r="I89" s="4">
        <v>198</v>
      </c>
      <c r="J89" s="4">
        <v>1341</v>
      </c>
      <c r="K89" s="4">
        <v>84</v>
      </c>
      <c r="L89" s="4">
        <v>1425</v>
      </c>
    </row>
    <row r="90" spans="1:12" s="4" customFormat="1" x14ac:dyDescent="0.3">
      <c r="A90" s="4">
        <v>3800</v>
      </c>
      <c r="B90" s="5">
        <v>31219</v>
      </c>
      <c r="C90" s="5">
        <v>31233</v>
      </c>
      <c r="D90" s="4">
        <v>14</v>
      </c>
      <c r="E90" s="4" t="s">
        <v>118</v>
      </c>
      <c r="F90" s="4">
        <v>7.94</v>
      </c>
      <c r="G90" s="4">
        <v>2.1800000000000002</v>
      </c>
      <c r="H90" s="4">
        <v>2963</v>
      </c>
      <c r="I90" s="4">
        <v>42</v>
      </c>
      <c r="J90" s="4">
        <v>571</v>
      </c>
      <c r="K90" s="4">
        <v>57</v>
      </c>
      <c r="L90" s="4">
        <v>628</v>
      </c>
    </row>
    <row r="91" spans="1:12" s="4" customFormat="1" x14ac:dyDescent="0.3">
      <c r="A91" s="4">
        <v>3800</v>
      </c>
      <c r="B91" s="5">
        <v>31233</v>
      </c>
      <c r="C91" s="5">
        <v>31247</v>
      </c>
      <c r="D91" s="4">
        <v>14</v>
      </c>
      <c r="E91" s="4" t="s">
        <v>119</v>
      </c>
      <c r="F91" s="4">
        <v>9.07</v>
      </c>
      <c r="G91" s="4">
        <v>2.2999999999999998</v>
      </c>
      <c r="H91" s="4">
        <v>3062</v>
      </c>
      <c r="I91" s="4">
        <v>167</v>
      </c>
      <c r="J91" s="4">
        <v>731</v>
      </c>
      <c r="K91" s="4">
        <v>233</v>
      </c>
      <c r="L91" s="4">
        <v>964</v>
      </c>
    </row>
    <row r="92" spans="1:12" s="4" customFormat="1" x14ac:dyDescent="0.3">
      <c r="A92" s="4">
        <v>3800</v>
      </c>
      <c r="B92" s="5">
        <v>31247</v>
      </c>
      <c r="C92" s="5">
        <v>31261</v>
      </c>
      <c r="D92" s="4">
        <v>14</v>
      </c>
      <c r="E92" s="4" t="s">
        <v>120</v>
      </c>
      <c r="F92" s="4">
        <v>10.67</v>
      </c>
      <c r="G92" s="4">
        <v>1.58</v>
      </c>
      <c r="H92" s="4">
        <v>2476</v>
      </c>
      <c r="I92" s="4">
        <v>152</v>
      </c>
      <c r="J92" s="4">
        <v>518</v>
      </c>
      <c r="K92" s="4">
        <v>183</v>
      </c>
      <c r="L92" s="4">
        <v>701</v>
      </c>
    </row>
    <row r="93" spans="1:12" s="4" customFormat="1" x14ac:dyDescent="0.3">
      <c r="A93" s="4">
        <v>3800</v>
      </c>
      <c r="B93" s="5">
        <v>31261</v>
      </c>
      <c r="C93" s="5">
        <v>31275</v>
      </c>
      <c r="D93" s="4">
        <v>14</v>
      </c>
      <c r="E93" s="4" t="s">
        <v>121</v>
      </c>
      <c r="F93" s="4">
        <v>11.91</v>
      </c>
      <c r="G93" s="4">
        <v>1.4</v>
      </c>
      <c r="H93" s="4">
        <v>620</v>
      </c>
      <c r="I93" s="4">
        <v>34</v>
      </c>
      <c r="J93" s="4">
        <v>80</v>
      </c>
      <c r="K93" s="4">
        <v>42</v>
      </c>
      <c r="L93" s="4">
        <v>122</v>
      </c>
    </row>
    <row r="94" spans="1:12" s="4" customFormat="1" x14ac:dyDescent="0.3">
      <c r="A94" s="4">
        <v>3800</v>
      </c>
      <c r="B94" s="5">
        <v>31275</v>
      </c>
      <c r="C94" s="5">
        <v>31289</v>
      </c>
      <c r="D94" s="4">
        <v>14</v>
      </c>
      <c r="E94" s="4" t="s">
        <v>122</v>
      </c>
      <c r="F94" s="4">
        <v>12.8</v>
      </c>
      <c r="G94" s="4">
        <v>1.05</v>
      </c>
      <c r="H94" s="4">
        <v>957</v>
      </c>
      <c r="I94" s="4">
        <v>84</v>
      </c>
      <c r="J94" s="4">
        <v>61</v>
      </c>
      <c r="K94" s="4">
        <v>46</v>
      </c>
      <c r="L94" s="4">
        <v>107</v>
      </c>
    </row>
    <row r="95" spans="1:12" s="4" customFormat="1" x14ac:dyDescent="0.3">
      <c r="A95" s="4">
        <v>3800</v>
      </c>
      <c r="B95" s="5">
        <v>31289</v>
      </c>
      <c r="C95" s="5">
        <v>31303</v>
      </c>
      <c r="D95" s="4">
        <v>14</v>
      </c>
      <c r="E95" s="4" t="s">
        <v>123</v>
      </c>
      <c r="F95" s="4">
        <v>14.64</v>
      </c>
      <c r="G95" s="4">
        <v>4.25</v>
      </c>
      <c r="H95" s="4">
        <v>903</v>
      </c>
      <c r="I95" s="4">
        <v>61</v>
      </c>
      <c r="J95" s="4">
        <v>61</v>
      </c>
      <c r="K95" s="4">
        <v>65</v>
      </c>
      <c r="L95" s="4">
        <v>126</v>
      </c>
    </row>
    <row r="96" spans="1:12" s="4" customFormat="1" x14ac:dyDescent="0.3">
      <c r="A96" s="4">
        <v>3800</v>
      </c>
      <c r="B96" s="5">
        <v>31303</v>
      </c>
      <c r="C96" s="5">
        <v>31317</v>
      </c>
      <c r="D96" s="4">
        <v>14</v>
      </c>
      <c r="E96" s="4" t="s">
        <v>124</v>
      </c>
      <c r="F96" s="4">
        <v>13.82</v>
      </c>
      <c r="G96" s="4">
        <v>3.39</v>
      </c>
      <c r="H96" s="4">
        <v>297</v>
      </c>
      <c r="I96" s="4">
        <v>0</v>
      </c>
      <c r="J96" s="4">
        <v>15</v>
      </c>
      <c r="K96" s="4">
        <v>31</v>
      </c>
      <c r="L96" s="4">
        <v>46</v>
      </c>
    </row>
    <row r="97" spans="1:12" s="2" customFormat="1" x14ac:dyDescent="0.3">
      <c r="A97" s="2">
        <v>3800</v>
      </c>
      <c r="B97" s="3">
        <v>31317</v>
      </c>
      <c r="C97" s="3">
        <v>31331</v>
      </c>
      <c r="D97" s="2">
        <v>14</v>
      </c>
      <c r="E97" s="2" t="s">
        <v>125</v>
      </c>
      <c r="F97" s="2">
        <v>13.87</v>
      </c>
      <c r="G97" s="2">
        <v>2.25</v>
      </c>
      <c r="H97" s="2">
        <v>249</v>
      </c>
      <c r="I97" s="2">
        <v>8</v>
      </c>
      <c r="J97" s="2">
        <v>15</v>
      </c>
      <c r="K97" s="2">
        <v>15</v>
      </c>
      <c r="L97" s="2">
        <v>30</v>
      </c>
    </row>
    <row r="98" spans="1:12" s="2" customFormat="1" x14ac:dyDescent="0.3">
      <c r="A98" s="2">
        <v>3800</v>
      </c>
      <c r="B98" s="3">
        <v>31331</v>
      </c>
      <c r="C98" s="3">
        <v>31345</v>
      </c>
      <c r="D98" s="2">
        <v>14</v>
      </c>
      <c r="E98" s="2" t="s">
        <v>126</v>
      </c>
      <c r="F98" s="2">
        <v>13.93</v>
      </c>
      <c r="G98" s="2">
        <v>3.39</v>
      </c>
      <c r="H98" s="2">
        <v>2625</v>
      </c>
      <c r="I98" s="2">
        <v>8</v>
      </c>
      <c r="J98" s="2">
        <v>95</v>
      </c>
      <c r="K98" s="2">
        <v>2129</v>
      </c>
      <c r="L98" s="2">
        <v>2224</v>
      </c>
    </row>
    <row r="99" spans="1:12" x14ac:dyDescent="0.3">
      <c r="A99">
        <v>3800</v>
      </c>
      <c r="B99" s="1">
        <v>31364</v>
      </c>
      <c r="C99" s="1">
        <v>31377</v>
      </c>
      <c r="D99">
        <v>13.5</v>
      </c>
      <c r="E99" t="s">
        <v>127</v>
      </c>
      <c r="F99">
        <v>10.16</v>
      </c>
      <c r="G99">
        <v>5.25</v>
      </c>
      <c r="H99">
        <v>3750</v>
      </c>
      <c r="I99">
        <v>254</v>
      </c>
      <c r="J99">
        <v>1834</v>
      </c>
      <c r="K99">
        <v>156</v>
      </c>
      <c r="L99">
        <v>1990</v>
      </c>
    </row>
    <row r="100" spans="1:12" s="2" customFormat="1" x14ac:dyDescent="0.3">
      <c r="A100" s="2">
        <v>3800</v>
      </c>
      <c r="B100" s="3">
        <v>31377</v>
      </c>
      <c r="C100" s="3">
        <v>31390</v>
      </c>
      <c r="D100" s="2">
        <v>12.5</v>
      </c>
      <c r="E100" s="2" t="s">
        <v>128</v>
      </c>
      <c r="F100" s="2">
        <v>9.31</v>
      </c>
      <c r="G100" s="2">
        <v>2.79</v>
      </c>
      <c r="H100" s="2">
        <v>13342</v>
      </c>
      <c r="I100" s="2">
        <v>624</v>
      </c>
      <c r="J100" s="2">
        <v>5785</v>
      </c>
      <c r="K100" s="2">
        <v>2236</v>
      </c>
      <c r="L100" s="2">
        <v>8021</v>
      </c>
    </row>
    <row r="101" spans="1:12" s="2" customFormat="1" x14ac:dyDescent="0.3">
      <c r="A101" s="2">
        <v>3800</v>
      </c>
      <c r="B101" s="3">
        <v>31390</v>
      </c>
      <c r="C101" s="3">
        <v>31404</v>
      </c>
      <c r="D101" s="2">
        <v>14.5</v>
      </c>
      <c r="E101" s="2" t="s">
        <v>129</v>
      </c>
      <c r="F101" s="2">
        <v>8.86</v>
      </c>
      <c r="G101" s="2">
        <v>2.09</v>
      </c>
      <c r="H101" s="2">
        <v>9010</v>
      </c>
      <c r="I101" s="2">
        <v>1162</v>
      </c>
      <c r="J101" s="2">
        <v>1474</v>
      </c>
      <c r="K101" s="2">
        <v>1745</v>
      </c>
      <c r="L101" s="2">
        <v>3219</v>
      </c>
    </row>
    <row r="102" spans="1:12" x14ac:dyDescent="0.3">
      <c r="A102">
        <v>3800</v>
      </c>
      <c r="B102" s="1">
        <v>31404</v>
      </c>
      <c r="C102" s="1">
        <v>31417</v>
      </c>
      <c r="D102">
        <v>12.5</v>
      </c>
      <c r="E102" t="s">
        <v>130</v>
      </c>
      <c r="F102">
        <v>8.5299999999999994</v>
      </c>
      <c r="G102">
        <v>1.49</v>
      </c>
      <c r="H102">
        <v>10077</v>
      </c>
      <c r="I102">
        <v>1231</v>
      </c>
      <c r="J102">
        <v>948</v>
      </c>
      <c r="K102">
        <v>1830</v>
      </c>
      <c r="L102">
        <v>2778</v>
      </c>
    </row>
    <row r="103" spans="1:12" x14ac:dyDescent="0.3">
      <c r="A103">
        <v>3800</v>
      </c>
      <c r="B103" s="1">
        <v>31417</v>
      </c>
      <c r="C103" s="1">
        <v>31431</v>
      </c>
      <c r="D103">
        <v>14.5</v>
      </c>
      <c r="E103" t="s">
        <v>131</v>
      </c>
      <c r="F103">
        <v>8.41</v>
      </c>
      <c r="G103">
        <v>1.37</v>
      </c>
      <c r="H103">
        <v>2069</v>
      </c>
      <c r="I103">
        <v>324</v>
      </c>
      <c r="J103">
        <v>267</v>
      </c>
      <c r="K103">
        <v>141</v>
      </c>
      <c r="L103">
        <v>408</v>
      </c>
    </row>
    <row r="104" spans="1:12" x14ac:dyDescent="0.3">
      <c r="A104">
        <v>3800</v>
      </c>
      <c r="B104" s="1">
        <v>31431</v>
      </c>
      <c r="C104" s="1">
        <v>31444</v>
      </c>
      <c r="D104">
        <v>12.5</v>
      </c>
      <c r="E104" t="s">
        <v>132</v>
      </c>
      <c r="F104">
        <v>8.09</v>
      </c>
      <c r="G104">
        <v>1.07</v>
      </c>
      <c r="H104">
        <v>1411</v>
      </c>
      <c r="I104">
        <v>176</v>
      </c>
      <c r="J104">
        <v>316</v>
      </c>
      <c r="K104">
        <v>62</v>
      </c>
      <c r="L104">
        <v>378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GRIGORATOU</dc:creator>
  <cp:lastModifiedBy>Maria Grigoratou</cp:lastModifiedBy>
  <dcterms:created xsi:type="dcterms:W3CDTF">2019-04-16T18:49:07Z</dcterms:created>
  <dcterms:modified xsi:type="dcterms:W3CDTF">2021-02-28T11:20:35Z</dcterms:modified>
</cp:coreProperties>
</file>