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IE_PRESENT\MONTHLY_OUTPUT_GENIE\Traps\traps_original_files\"/>
    </mc:Choice>
  </mc:AlternateContent>
  <xr:revisionPtr revIDLastSave="0" documentId="8_{D2ECBFA9-E6E9-47F6-9429-7BF1A8CF3879}" xr6:coauthVersionLast="43" xr6:coauthVersionMax="43" xr10:uidLastSave="{00000000-0000-0000-0000-000000000000}"/>
  <bookViews>
    <workbookView xWindow="-108" yWindow="-108" windowWidth="23256" windowHeight="12576"/>
  </bookViews>
  <sheets>
    <sheet name="SAZ_47_trap_foram_flux_3800" sheetId="1" r:id="rId1"/>
  </sheets>
  <calcPr calcId="0"/>
</workbook>
</file>

<file path=xl/calcChain.xml><?xml version="1.0" encoding="utf-8"?>
<calcChain xmlns="http://schemas.openxmlformats.org/spreadsheetml/2006/main">
  <c r="P45" i="1" l="1"/>
  <c r="O45" i="1"/>
  <c r="P44" i="1"/>
  <c r="O44" i="1"/>
  <c r="P43" i="1"/>
  <c r="O43" i="1"/>
  <c r="O42" i="1"/>
  <c r="P42" i="1"/>
  <c r="P41" i="1"/>
  <c r="O41" i="1"/>
  <c r="O40" i="1"/>
  <c r="P40" i="1"/>
  <c r="P39" i="1"/>
  <c r="O39" i="1"/>
  <c r="P38" i="1"/>
  <c r="O38" i="1"/>
  <c r="O37" i="1"/>
  <c r="P37" i="1"/>
  <c r="P36" i="1"/>
  <c r="O36" i="1"/>
  <c r="P35" i="1"/>
  <c r="O35" i="1"/>
  <c r="O34" i="1"/>
  <c r="P34" i="1" s="1"/>
  <c r="O33" i="1"/>
  <c r="P33" i="1"/>
  <c r="P32" i="1"/>
  <c r="O32" i="1"/>
  <c r="P31" i="1"/>
  <c r="O31" i="1"/>
  <c r="P30" i="1"/>
  <c r="O30" i="1"/>
  <c r="P29" i="1"/>
  <c r="O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29" i="1"/>
</calcChain>
</file>

<file path=xl/sharedStrings.xml><?xml version="1.0" encoding="utf-8"?>
<sst xmlns="http://schemas.openxmlformats.org/spreadsheetml/2006/main" count="111" uniqueCount="106">
  <si>
    <t>/* DATA DESCRIPTION:</t>
  </si>
  <si>
    <t>Citation:</t>
  </si>
  <si>
    <t>Zaric, Snjezana (2005): Planktic foraminiferal flux of sediment trap SAZ_47_trap, lower. PANGAEA, https://doi.org/10.1594/PANGAEA.264638</t>
  </si>
  <si>
    <t>Related to:</t>
  </si>
  <si>
    <t>King, Alexandra L; Howard, William R (2003): Planktonic foraminiferal flux seasonality in Subantarctic sediment traps: A test for paleoclimate reconstructions. Paleoceanography, 18(1), 1019, https://doi.org/10.1029/2002PA000839</t>
  </si>
  <si>
    <t>Trull, Tom W; Bray, S; Manganini, Steven J; Honjo, Susumu; Francois, Roger (2001): Moored sediment trap measurements of carbon export in the Subantarctic and Polar Frontal Zones of the Southern Ocean, south of Australia. Journal of Geophysical Research: Oceans, 106(C12), 31489-31510, https://doi.org/10.1029/2000JC000308</t>
  </si>
  <si>
    <t>Zaric, Snjezana; Donner, Barbara; Fischer, Gerhard; Mulitza, Stefan; Wefer, Gerold (2005): Sensitivity of planktic foraminifera to sea surface temperature and export production as derived from sediment trap data. Marine Micropaleontology, 55(1-2), 75-105, https://doi.org/10.1016/j.marmicro.2005.01.002</t>
  </si>
  <si>
    <t>Project(s):</t>
  </si>
  <si>
    <t>Center for Marine Environmental Sciences (MARUM) (URI: http://www.marum.de/en/)</t>
  </si>
  <si>
    <t>Coverage:</t>
  </si>
  <si>
    <t>LATITUDE: -46.760000 * LONGITUDE: 142.070000</t>
  </si>
  <si>
    <t>DATE/TIME START: 1997-09-21T00:00:00 * DATE/TIME END: 1999-01-13T00:00:00</t>
  </si>
  <si>
    <t>MINIMUM DEPTH, water: 3850 m * MAXIMUM DEPTH, water: 3850 m</t>
  </si>
  <si>
    <t>Event(s):</t>
  </si>
  <si>
    <t>SAZ_47_trap (SAZ47) * LATITUDE: -46.760000 * LONGITUDE: 142.070000 * DATE/TIME: 1997-09-21T00:00:00 * ELEVATION: -4540.0 m * LOCATION: Subantarctic Zone * DEVICE: Trap (TRAP)</t>
  </si>
  <si>
    <t>Comment:</t>
  </si>
  <si>
    <t>Counting &gt;150 micron fraction</t>
  </si>
  <si>
    <t>Parameter(s):</t>
  </si>
  <si>
    <t>DEPTH, water [m] (Depth water) * GEOCODE</t>
  </si>
  <si>
    <t>DATE/TIME (Date/Time) * GEOCODE</t>
  </si>
  <si>
    <t>Date/time end (Date/time end) * PI: Zaric, Snjezana (zaric@uni-bremen.de)</t>
  </si>
  <si>
    <t>Duration, number of days [days] (Duration) * PI: Zaric, Snjezana (zaric@uni-bremen.de) * METHOD: Calculated</t>
  </si>
  <si>
    <t>Sample code/label (Sample label) * PI: Zaric, Snjezana (zaric@uni-bremen.de)</t>
  </si>
  <si>
    <t>Temperature, water, interpolated [Â°C] (Temp interp) * PI: Zaric, Snjezana (zaric@uni-bremen.de) * COMMENT: mean sea-surface temperature of 3 weeks prior to the sampling interval</t>
  </si>
  <si>
    <t>Carbon, organic, particulate flux per day [mg/m**2/day] (POC flux) * PI: Zaric, Snjezana (zaric@uni-bremen.de) * METHOD: Calculated, see reference(s)</t>
  </si>
  <si>
    <t>Foraminifera, planktic flux [#/m**2/day] (Foram plankt flux) * PI: Zaric, Snjezana (zaric@uni-bremen.de) * METHOD: Calculated, see reference(s)</t>
  </si>
  <si>
    <t>Globigerina bulloides flux [#/m**2/day] (G. bulloides flux) * PI: Zaric, Snjezana (zaric@uni-bremen.de) * METHOD: Calculated, see reference(s)</t>
  </si>
  <si>
    <t>Globigerinella siphonifera flux [#/m**2/day] (G. siphonifera flux) * PI: Zaric, Snjezana (zaric@uni-bremen.de) * METHOD: Calculated, see reference(s)</t>
  </si>
  <si>
    <t>Globigerinoides ruber white flux [#/m**2/day] (G. ruber w flux) * PI: Zaric, Snjezana (zaric@uni-bremen.de) * METHOD: Calculated, see reference(s)</t>
  </si>
  <si>
    <t>Neogloboquadrina pachyderma sinistral flux [#/m**2/day] (N. pachyderma s flux) * PI: Zaric, Snjezana (zaric@uni-bremen.de) * METHOD: Calculated, see reference(s)</t>
  </si>
  <si>
    <t>Neogloboquadrina pachyderma dextral flux [#/m**2/day] (N. pachyderma d flux) * PI: Zaric, Snjezana (zaric@uni-bremen.de) * METHOD: Calculated, see reference(s)</t>
  </si>
  <si>
    <t>License:</t>
  </si>
  <si>
    <t>Creative Commons Attribution 3.0 Unported (CC-BY-3.0)</t>
  </si>
  <si>
    <t>Size:</t>
  </si>
  <si>
    <t>431 data points</t>
  </si>
  <si>
    <t>*/</t>
  </si>
  <si>
    <t>Depth water [m]</t>
  </si>
  <si>
    <t>Date/Time</t>
  </si>
  <si>
    <t>Date/time end</t>
  </si>
  <si>
    <t>Duration [days]</t>
  </si>
  <si>
    <t>Sample label</t>
  </si>
  <si>
    <t>Temp interp [Â°C]</t>
  </si>
  <si>
    <t>POC flux [mg/m**2/day]</t>
  </si>
  <si>
    <t>Foram plankt flux [#/m**2/day]</t>
  </si>
  <si>
    <t>G. bulloides flux [#/m**2/day]</t>
  </si>
  <si>
    <t>G. siphonifera flux [#/m**2/day]</t>
  </si>
  <si>
    <t>G. ruber w flux [#/m**2/day]</t>
  </si>
  <si>
    <t>N. pachyderma s flux [#/m**2/day]</t>
  </si>
  <si>
    <t>N. pachyderma d flux [#/m**2/day]</t>
  </si>
  <si>
    <t>SAZ 47_3800-1</t>
  </si>
  <si>
    <t>SAZ 47_3800-2</t>
  </si>
  <si>
    <t>SAZ 47_3800-3</t>
  </si>
  <si>
    <t>SAZ 47_3800-4</t>
  </si>
  <si>
    <t>SAZ 47_3800-5</t>
  </si>
  <si>
    <t>SAZ 47_3800-6</t>
  </si>
  <si>
    <t>SAZ 47_3800-7</t>
  </si>
  <si>
    <t>SAZ 47_3800-8</t>
  </si>
  <si>
    <t>SAZ 47_3800-9</t>
  </si>
  <si>
    <t>SAZ 47_3800-10</t>
  </si>
  <si>
    <t>SAZ 47_3800-11</t>
  </si>
  <si>
    <t>SAZ 47_3800-12</t>
  </si>
  <si>
    <t>SAZ 47_3800-13</t>
  </si>
  <si>
    <t>SAZ 47_3800-14</t>
  </si>
  <si>
    <t>SAZ 47_3800-15</t>
  </si>
  <si>
    <t>SAZ 47_3800-16</t>
  </si>
  <si>
    <t>SAZ 47_3800-17</t>
  </si>
  <si>
    <t>SAZ 47_3800-18</t>
  </si>
  <si>
    <t>SAZ 47_3800-19</t>
  </si>
  <si>
    <t>SAZ 47_3800-20</t>
  </si>
  <si>
    <t>SAZ 47_3800-21</t>
  </si>
  <si>
    <t>SAZ 47_3800/9-1</t>
  </si>
  <si>
    <t>SAZ 47_3800/9-2</t>
  </si>
  <si>
    <t>SAZ 47_3800/9-3</t>
  </si>
  <si>
    <t>SAZ 47_3800/9-4</t>
  </si>
  <si>
    <t>SAZ 47_3800/9-5</t>
  </si>
  <si>
    <t>SAZ 47_3800/9-6</t>
  </si>
  <si>
    <t>SAZ 47_3800/9-7</t>
  </si>
  <si>
    <t>SAZ 47_3800/9-8</t>
  </si>
  <si>
    <t>SAZ 47_3800/9-9</t>
  </si>
  <si>
    <t>SAZ 47_3800/9-10</t>
  </si>
  <si>
    <t>SAZ 47_3800/9-11</t>
  </si>
  <si>
    <t>SAZ 47_3800/9-12</t>
  </si>
  <si>
    <t>SAZ 47_3800/9-13</t>
  </si>
  <si>
    <t>SAZ 47_3800/9-14</t>
  </si>
  <si>
    <t>SAZ 47_3800/9-15</t>
  </si>
  <si>
    <t>SAZ 47_3800/9-16</t>
  </si>
  <si>
    <t>SAZ 47_3800/9-17</t>
  </si>
  <si>
    <t>SAZ 47_3800/9-18</t>
  </si>
  <si>
    <t>SAZ 47_3800/9-19</t>
  </si>
  <si>
    <t>SAZ 47_3800/9-20</t>
  </si>
  <si>
    <t>SUM</t>
  </si>
  <si>
    <t>daily</t>
  </si>
  <si>
    <t>MONTHLY</t>
  </si>
  <si>
    <t>month</t>
  </si>
  <si>
    <t>S</t>
  </si>
  <si>
    <t>O</t>
  </si>
  <si>
    <t>N</t>
  </si>
  <si>
    <t>D</t>
  </si>
  <si>
    <t>J</t>
  </si>
  <si>
    <t>F</t>
  </si>
  <si>
    <t>A</t>
  </si>
  <si>
    <t>MAY</t>
  </si>
  <si>
    <t>JUN</t>
  </si>
  <si>
    <t>JUL</t>
  </si>
  <si>
    <t>AUG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</si>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</sst>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topLeftCell="A23" workbookViewId="0">
      <selection activeCell="O28" sqref="O28:Q45"/>
    </sheetView>
  </sheetViews>
  <sheetFormatPr defaultRowHeight="14.4" x14ac:dyDescent="0.3"/>
  <cols>
    <col min="2" max="2" width="12.44140625" customWidth="1"/>
    <col min="3" max="3" width="12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B4" t="s">
        <v>5</v>
      </c>
    </row>
    <row r="5" spans="1:2" x14ac:dyDescent="0.3">
      <c r="B5" t="s">
        <v>6</v>
      </c>
    </row>
    <row r="6" spans="1:2" x14ac:dyDescent="0.3">
      <c r="A6" t="s">
        <v>7</v>
      </c>
      <c r="B6" t="s">
        <v>8</v>
      </c>
    </row>
    <row r="7" spans="1:2" x14ac:dyDescent="0.3">
      <c r="A7" t="s">
        <v>9</v>
      </c>
      <c r="B7" t="s">
        <v>10</v>
      </c>
    </row>
    <row r="8" spans="1:2" x14ac:dyDescent="0.3">
      <c r="B8" t="s">
        <v>11</v>
      </c>
    </row>
    <row r="9" spans="1:2" x14ac:dyDescent="0.3">
      <c r="B9" t="s">
        <v>12</v>
      </c>
    </row>
    <row r="10" spans="1:2" x14ac:dyDescent="0.3">
      <c r="A10" t="s">
        <v>13</v>
      </c>
      <c r="B10" t="s">
        <v>14</v>
      </c>
    </row>
    <row r="11" spans="1:2" x14ac:dyDescent="0.3">
      <c r="A11" t="s">
        <v>15</v>
      </c>
      <c r="B11" t="s">
        <v>16</v>
      </c>
    </row>
    <row r="12" spans="1:2" x14ac:dyDescent="0.3">
      <c r="A12" t="s">
        <v>17</v>
      </c>
      <c r="B12" t="s">
        <v>18</v>
      </c>
    </row>
    <row r="13" spans="1:2" x14ac:dyDescent="0.3">
      <c r="B13" t="s">
        <v>19</v>
      </c>
    </row>
    <row r="14" spans="1:2" x14ac:dyDescent="0.3">
      <c r="B14" t="s">
        <v>20</v>
      </c>
    </row>
    <row r="15" spans="1:2" x14ac:dyDescent="0.3">
      <c r="B15" t="s">
        <v>21</v>
      </c>
    </row>
    <row r="16" spans="1:2" x14ac:dyDescent="0.3">
      <c r="B16" t="s">
        <v>22</v>
      </c>
    </row>
    <row r="17" spans="1:17" x14ac:dyDescent="0.3">
      <c r="B17" t="s">
        <v>23</v>
      </c>
    </row>
    <row r="18" spans="1:17" x14ac:dyDescent="0.3">
      <c r="B18" t="s">
        <v>24</v>
      </c>
    </row>
    <row r="19" spans="1:17" x14ac:dyDescent="0.3">
      <c r="B19" t="s">
        <v>25</v>
      </c>
    </row>
    <row r="20" spans="1:17" x14ac:dyDescent="0.3">
      <c r="B20" t="s">
        <v>26</v>
      </c>
    </row>
    <row r="21" spans="1:17" x14ac:dyDescent="0.3">
      <c r="B21" t="s">
        <v>27</v>
      </c>
    </row>
    <row r="22" spans="1:17" x14ac:dyDescent="0.3">
      <c r="B22" t="s">
        <v>28</v>
      </c>
    </row>
    <row r="23" spans="1:17" x14ac:dyDescent="0.3">
      <c r="B23" t="s">
        <v>29</v>
      </c>
    </row>
    <row r="24" spans="1:17" x14ac:dyDescent="0.3">
      <c r="B24" t="s">
        <v>30</v>
      </c>
    </row>
    <row r="25" spans="1:17" x14ac:dyDescent="0.3">
      <c r="A25" t="s">
        <v>31</v>
      </c>
      <c r="B25" t="s">
        <v>32</v>
      </c>
    </row>
    <row r="26" spans="1:17" x14ac:dyDescent="0.3">
      <c r="A26" t="s">
        <v>33</v>
      </c>
      <c r="B26" t="s">
        <v>34</v>
      </c>
    </row>
    <row r="27" spans="1:17" x14ac:dyDescent="0.3">
      <c r="A27" t="s">
        <v>35</v>
      </c>
    </row>
    <row r="28" spans="1:17" x14ac:dyDescent="0.3">
      <c r="A28" t="s">
        <v>36</v>
      </c>
      <c r="B28" t="s">
        <v>37</v>
      </c>
      <c r="C28" t="s">
        <v>38</v>
      </c>
      <c r="D28" t="s">
        <v>39</v>
      </c>
      <c r="E28" t="s">
        <v>40</v>
      </c>
      <c r="F28" t="s">
        <v>41</v>
      </c>
      <c r="G28" t="s">
        <v>42</v>
      </c>
      <c r="H28" t="s">
        <v>43</v>
      </c>
      <c r="I28" t="s">
        <v>44</v>
      </c>
      <c r="J28" t="s">
        <v>45</v>
      </c>
      <c r="K28" t="s">
        <v>46</v>
      </c>
      <c r="L28" t="s">
        <v>47</v>
      </c>
      <c r="M28" t="s">
        <v>48</v>
      </c>
      <c r="N28" t="s">
        <v>90</v>
      </c>
      <c r="O28" t="s">
        <v>91</v>
      </c>
      <c r="P28" t="s">
        <v>92</v>
      </c>
      <c r="Q28" t="s">
        <v>93</v>
      </c>
    </row>
    <row r="29" spans="1:17" x14ac:dyDescent="0.3">
      <c r="A29">
        <v>3850</v>
      </c>
      <c r="B29" s="1">
        <v>35694</v>
      </c>
      <c r="C29" s="1">
        <v>35703</v>
      </c>
      <c r="D29">
        <v>8.5</v>
      </c>
      <c r="E29" t="s">
        <v>49</v>
      </c>
      <c r="F29">
        <v>9.4700000000000006</v>
      </c>
      <c r="G29">
        <v>0.54</v>
      </c>
      <c r="H29">
        <v>167.1</v>
      </c>
      <c r="I29">
        <v>115.3</v>
      </c>
      <c r="J29">
        <v>0</v>
      </c>
      <c r="K29">
        <v>0</v>
      </c>
      <c r="L29">
        <v>0</v>
      </c>
      <c r="M29">
        <v>4.7</v>
      </c>
      <c r="N29">
        <f>SUM(L29:M29)</f>
        <v>4.7</v>
      </c>
      <c r="O29">
        <f>N29</f>
        <v>4.7</v>
      </c>
      <c r="P29">
        <f>O29*8</f>
        <v>37.6</v>
      </c>
      <c r="Q29" t="s">
        <v>94</v>
      </c>
    </row>
    <row r="30" spans="1:17" s="4" customFormat="1" x14ac:dyDescent="0.3">
      <c r="A30" s="4">
        <v>3850</v>
      </c>
      <c r="B30" s="5">
        <v>35703</v>
      </c>
      <c r="C30" s="5">
        <v>35711</v>
      </c>
      <c r="D30" s="4">
        <v>8.5</v>
      </c>
      <c r="E30" s="4" t="s">
        <v>50</v>
      </c>
      <c r="F30" s="4">
        <v>9.42</v>
      </c>
      <c r="G30" s="4">
        <v>1.01</v>
      </c>
      <c r="H30" s="4">
        <v>736.5</v>
      </c>
      <c r="I30" s="4">
        <v>489.4</v>
      </c>
      <c r="J30" s="4">
        <v>0</v>
      </c>
      <c r="K30" s="4">
        <v>0</v>
      </c>
      <c r="L30" s="4">
        <v>2.4</v>
      </c>
      <c r="M30" s="4">
        <v>16.5</v>
      </c>
      <c r="N30" s="4">
        <f t="shared" ref="N30:N69" si="0">SUM(L30:M30)</f>
        <v>18.899999999999999</v>
      </c>
      <c r="O30" s="4">
        <f>(N30*8+N31*9+N32*8+N33*6)/31</f>
        <v>111.87419354838711</v>
      </c>
      <c r="P30" s="4">
        <f>O30*31</f>
        <v>3468.1000000000004</v>
      </c>
      <c r="Q30" s="4" t="s">
        <v>95</v>
      </c>
    </row>
    <row r="31" spans="1:17" s="4" customFormat="1" x14ac:dyDescent="0.3">
      <c r="A31" s="4">
        <v>3850</v>
      </c>
      <c r="B31" s="5">
        <v>35711</v>
      </c>
      <c r="C31" s="5">
        <v>35720</v>
      </c>
      <c r="D31" s="4">
        <v>8.5</v>
      </c>
      <c r="E31" s="4" t="s">
        <v>51</v>
      </c>
      <c r="F31" s="4">
        <v>9.6199999999999992</v>
      </c>
      <c r="G31" s="4">
        <v>1.0900000000000001</v>
      </c>
      <c r="H31" s="4">
        <v>712.9</v>
      </c>
      <c r="I31" s="4">
        <v>284.7</v>
      </c>
      <c r="J31" s="4">
        <v>0</v>
      </c>
      <c r="K31" s="4">
        <v>0</v>
      </c>
      <c r="L31" s="4">
        <v>4.7</v>
      </c>
      <c r="M31" s="4">
        <v>98.8</v>
      </c>
      <c r="N31" s="4">
        <f t="shared" si="0"/>
        <v>103.5</v>
      </c>
      <c r="O31" s="4">
        <f>(N33*3+N34*8.5+N35*8.5+N36*8.5+N37*3)/30</f>
        <v>99.220000000000013</v>
      </c>
      <c r="P31" s="4">
        <f>O31*30</f>
        <v>2976.6000000000004</v>
      </c>
      <c r="Q31" s="4" t="s">
        <v>96</v>
      </c>
    </row>
    <row r="32" spans="1:17" s="4" customFormat="1" x14ac:dyDescent="0.3">
      <c r="A32" s="4">
        <v>3850</v>
      </c>
      <c r="B32" s="5">
        <v>35720</v>
      </c>
      <c r="C32" s="5">
        <v>35728</v>
      </c>
      <c r="D32" s="4">
        <v>8.5</v>
      </c>
      <c r="E32" s="4" t="s">
        <v>52</v>
      </c>
      <c r="F32" s="4">
        <v>9.81</v>
      </c>
      <c r="G32" s="4">
        <v>2.2599999999999998</v>
      </c>
      <c r="H32" s="4">
        <v>950.6</v>
      </c>
      <c r="I32" s="4">
        <v>305.89999999999998</v>
      </c>
      <c r="J32" s="4">
        <v>0</v>
      </c>
      <c r="K32" s="4">
        <v>2.4</v>
      </c>
      <c r="L32" s="4">
        <v>14.1</v>
      </c>
      <c r="M32" s="4">
        <v>197.6</v>
      </c>
      <c r="N32" s="4">
        <f t="shared" si="0"/>
        <v>211.7</v>
      </c>
      <c r="O32" s="4">
        <f>(N37*6+N38*8.5+N39*8.5+N40*8)/31</f>
        <v>95.332258064516139</v>
      </c>
      <c r="P32" s="4">
        <f>O32*31</f>
        <v>2955.3</v>
      </c>
      <c r="Q32" s="4" t="s">
        <v>97</v>
      </c>
    </row>
    <row r="33" spans="1:17" s="4" customFormat="1" x14ac:dyDescent="0.3">
      <c r="A33" s="4">
        <v>3850</v>
      </c>
      <c r="B33" s="5">
        <v>35728</v>
      </c>
      <c r="C33" s="5">
        <v>35737</v>
      </c>
      <c r="D33" s="4">
        <v>8.5</v>
      </c>
      <c r="E33" s="4" t="s">
        <v>53</v>
      </c>
      <c r="F33" s="4">
        <v>9.16</v>
      </c>
      <c r="G33" s="4">
        <v>3.59</v>
      </c>
      <c r="H33" s="4">
        <v>428.2</v>
      </c>
      <c r="I33" s="4">
        <v>75.3</v>
      </c>
      <c r="J33" s="4">
        <v>0</v>
      </c>
      <c r="K33" s="4">
        <v>0</v>
      </c>
      <c r="L33" s="4">
        <v>2.4</v>
      </c>
      <c r="M33" s="4">
        <v>112.9</v>
      </c>
      <c r="N33" s="4">
        <f t="shared" si="0"/>
        <v>115.30000000000001</v>
      </c>
      <c r="O33" s="4">
        <f>(N41*4.3+N42*4.3+N43*4.3+N44*4.3+N46*4.3+N45*4.3+N47*4)/31</f>
        <v>851.57064516129026</v>
      </c>
      <c r="P33" s="4">
        <f>O33*31</f>
        <v>26398.69</v>
      </c>
      <c r="Q33" s="4" t="s">
        <v>98</v>
      </c>
    </row>
    <row r="34" spans="1:17" s="4" customFormat="1" x14ac:dyDescent="0.3">
      <c r="A34" s="4">
        <v>3850</v>
      </c>
      <c r="B34" s="5">
        <v>35737</v>
      </c>
      <c r="C34" s="5">
        <v>35745</v>
      </c>
      <c r="D34" s="4">
        <v>8.5</v>
      </c>
      <c r="E34" s="4" t="s">
        <v>54</v>
      </c>
      <c r="F34" s="4">
        <v>9.34</v>
      </c>
      <c r="G34" s="4">
        <v>2.48</v>
      </c>
      <c r="H34" s="4">
        <v>816.5</v>
      </c>
      <c r="I34" s="4">
        <v>164.7</v>
      </c>
      <c r="J34" s="4">
        <v>0</v>
      </c>
      <c r="K34" s="4">
        <v>0</v>
      </c>
      <c r="L34" s="4">
        <v>11.8</v>
      </c>
      <c r="M34" s="4">
        <v>169.4</v>
      </c>
      <c r="N34" s="4">
        <f t="shared" si="0"/>
        <v>181.20000000000002</v>
      </c>
      <c r="O34" s="4">
        <f>(N47*4+N48*13+N49)/21</f>
        <v>748.47142857142865</v>
      </c>
      <c r="P34" s="4">
        <f>O34*21</f>
        <v>15717.900000000001</v>
      </c>
      <c r="Q34" s="4" t="s">
        <v>99</v>
      </c>
    </row>
    <row r="35" spans="1:17" s="4" customFormat="1" x14ac:dyDescent="0.3">
      <c r="A35" s="4">
        <v>3850</v>
      </c>
      <c r="B35" s="5">
        <v>35745</v>
      </c>
      <c r="C35" s="5">
        <v>35754</v>
      </c>
      <c r="D35" s="4">
        <v>8.5</v>
      </c>
      <c r="E35" s="4" t="s">
        <v>55</v>
      </c>
      <c r="F35" s="4">
        <v>9.67</v>
      </c>
      <c r="G35" s="4">
        <v>2.2999999999999998</v>
      </c>
      <c r="H35" s="4">
        <v>581.20000000000005</v>
      </c>
      <c r="I35" s="4">
        <v>160</v>
      </c>
      <c r="J35" s="4">
        <v>0</v>
      </c>
      <c r="K35" s="4">
        <v>0</v>
      </c>
      <c r="L35" s="4">
        <v>4.7</v>
      </c>
      <c r="M35" s="4">
        <v>75.3</v>
      </c>
      <c r="N35" s="4">
        <f t="shared" si="0"/>
        <v>80</v>
      </c>
      <c r="O35" s="4">
        <f>N50</f>
        <v>791.5</v>
      </c>
      <c r="P35" s="4">
        <f>O35*15</f>
        <v>11872.5</v>
      </c>
      <c r="Q35" s="4" t="s">
        <v>105</v>
      </c>
    </row>
    <row r="36" spans="1:17" s="4" customFormat="1" x14ac:dyDescent="0.3">
      <c r="A36" s="4">
        <v>3850</v>
      </c>
      <c r="B36" s="5">
        <v>35754</v>
      </c>
      <c r="C36" s="5">
        <v>35762</v>
      </c>
      <c r="D36" s="4">
        <v>8.5</v>
      </c>
      <c r="E36" s="4" t="s">
        <v>56</v>
      </c>
      <c r="F36" s="4">
        <v>10.1</v>
      </c>
      <c r="G36" s="4">
        <v>2.15</v>
      </c>
      <c r="H36" s="4">
        <v>247.1</v>
      </c>
      <c r="I36" s="4">
        <v>35.299999999999997</v>
      </c>
      <c r="J36" s="4">
        <v>0</v>
      </c>
      <c r="K36" s="4">
        <v>0</v>
      </c>
      <c r="L36" s="4">
        <v>2.4</v>
      </c>
      <c r="M36" s="4">
        <v>37.6</v>
      </c>
      <c r="N36" s="4">
        <f t="shared" si="0"/>
        <v>40</v>
      </c>
      <c r="O36" s="4">
        <f>(N50*9+N51*15.5+N52*6)/30</f>
        <v>538.16999999999996</v>
      </c>
      <c r="P36" s="4">
        <f>O36*30</f>
        <v>16145.099999999999</v>
      </c>
      <c r="Q36" s="4" t="s">
        <v>100</v>
      </c>
    </row>
    <row r="37" spans="1:17" s="4" customFormat="1" x14ac:dyDescent="0.3">
      <c r="A37" s="4">
        <v>3850</v>
      </c>
      <c r="B37" s="5">
        <v>35762</v>
      </c>
      <c r="C37" s="5">
        <v>35771</v>
      </c>
      <c r="D37" s="4">
        <v>8.5</v>
      </c>
      <c r="E37" s="4" t="s">
        <v>57</v>
      </c>
      <c r="F37" s="4">
        <v>9.84</v>
      </c>
      <c r="G37" s="4">
        <v>1.3</v>
      </c>
      <c r="H37" s="4">
        <v>352.9</v>
      </c>
      <c r="I37" s="4">
        <v>77.599999999999994</v>
      </c>
      <c r="J37" s="4">
        <v>0</v>
      </c>
      <c r="K37" s="4">
        <v>0</v>
      </c>
      <c r="L37" s="4">
        <v>0</v>
      </c>
      <c r="M37" s="4">
        <v>23.5</v>
      </c>
      <c r="N37" s="4">
        <f t="shared" si="0"/>
        <v>23.5</v>
      </c>
      <c r="O37" s="4">
        <f>(N52*10+N53*15.5+N54*5.5)/31</f>
        <v>699.63870967741934</v>
      </c>
      <c r="P37" s="4">
        <f>O37*31</f>
        <v>21688.799999999999</v>
      </c>
      <c r="Q37" s="4" t="s">
        <v>101</v>
      </c>
    </row>
    <row r="38" spans="1:17" s="4" customFormat="1" x14ac:dyDescent="0.3">
      <c r="A38" s="4">
        <v>3850</v>
      </c>
      <c r="B38" s="5">
        <v>35771</v>
      </c>
      <c r="C38" s="5">
        <v>35779</v>
      </c>
      <c r="D38" s="4">
        <v>8.5</v>
      </c>
      <c r="E38" s="4" t="s">
        <v>58</v>
      </c>
      <c r="F38" s="4">
        <v>9.6</v>
      </c>
      <c r="G38" s="4">
        <v>2.33</v>
      </c>
      <c r="H38" s="4">
        <v>449.4</v>
      </c>
      <c r="I38" s="4">
        <v>68.2</v>
      </c>
      <c r="J38" s="4">
        <v>0</v>
      </c>
      <c r="K38" s="4">
        <v>0</v>
      </c>
      <c r="L38" s="4">
        <v>9.4</v>
      </c>
      <c r="M38" s="4">
        <v>54.1</v>
      </c>
      <c r="N38" s="4">
        <f t="shared" si="0"/>
        <v>63.5</v>
      </c>
      <c r="O38" s="4">
        <f>(N54*10+N55*15.5+N56*4.5)/30</f>
        <v>235.3716666666667</v>
      </c>
      <c r="P38" s="4">
        <f>O38*30</f>
        <v>7061.1500000000005</v>
      </c>
      <c r="Q38" s="4" t="s">
        <v>102</v>
      </c>
    </row>
    <row r="39" spans="1:17" s="4" customFormat="1" x14ac:dyDescent="0.3">
      <c r="A39" s="4">
        <v>3850</v>
      </c>
      <c r="B39" s="5">
        <v>35779</v>
      </c>
      <c r="C39" s="5">
        <v>35788</v>
      </c>
      <c r="D39" s="4">
        <v>8.5</v>
      </c>
      <c r="E39" s="4" t="s">
        <v>59</v>
      </c>
      <c r="F39" s="4">
        <v>10</v>
      </c>
      <c r="G39" s="4">
        <v>1.58</v>
      </c>
      <c r="H39" s="4">
        <v>736.5</v>
      </c>
      <c r="I39" s="4">
        <v>112.9</v>
      </c>
      <c r="J39" s="4">
        <v>0</v>
      </c>
      <c r="K39" s="4">
        <v>0</v>
      </c>
      <c r="L39" s="4">
        <v>14.1</v>
      </c>
      <c r="M39" s="4">
        <v>91.8</v>
      </c>
      <c r="N39" s="4">
        <f t="shared" si="0"/>
        <v>105.89999999999999</v>
      </c>
      <c r="O39" s="4">
        <f>(N56*11+N57*15.5+N58*4.5)/31</f>
        <v>56.591935483870969</v>
      </c>
      <c r="P39" s="4">
        <f>O39*31</f>
        <v>1754.3500000000001</v>
      </c>
      <c r="Q39" s="4" t="s">
        <v>103</v>
      </c>
    </row>
    <row r="40" spans="1:17" s="4" customFormat="1" x14ac:dyDescent="0.3">
      <c r="A40" s="4">
        <v>3850</v>
      </c>
      <c r="B40" s="5">
        <v>35788</v>
      </c>
      <c r="C40" s="5">
        <v>35796</v>
      </c>
      <c r="D40" s="4">
        <v>8.5</v>
      </c>
      <c r="E40" s="4" t="s">
        <v>60</v>
      </c>
      <c r="F40" s="4">
        <v>10.54</v>
      </c>
      <c r="G40" s="4">
        <v>5.05</v>
      </c>
      <c r="H40" s="4">
        <v>1103.5</v>
      </c>
      <c r="I40" s="4">
        <v>197.6</v>
      </c>
      <c r="J40" s="4">
        <v>0</v>
      </c>
      <c r="K40" s="4">
        <v>0</v>
      </c>
      <c r="L40" s="4">
        <v>61.2</v>
      </c>
      <c r="M40" s="4">
        <v>110.6</v>
      </c>
      <c r="N40" s="4">
        <f t="shared" si="0"/>
        <v>171.8</v>
      </c>
      <c r="O40" s="4">
        <f>(N58*11+N59*16+N60*4)/31</f>
        <v>14.758064516129034</v>
      </c>
      <c r="P40" s="4">
        <f>O40*31</f>
        <v>457.50000000000006</v>
      </c>
      <c r="Q40" s="4" t="s">
        <v>104</v>
      </c>
    </row>
    <row r="41" spans="1:17" s="4" customFormat="1" x14ac:dyDescent="0.3">
      <c r="A41" s="4">
        <v>3850</v>
      </c>
      <c r="B41" s="5">
        <v>35796</v>
      </c>
      <c r="C41" s="5">
        <v>35801</v>
      </c>
      <c r="D41" s="4">
        <v>4.3</v>
      </c>
      <c r="E41" s="4" t="s">
        <v>61</v>
      </c>
      <c r="F41" s="4">
        <v>10.59</v>
      </c>
      <c r="G41" s="4">
        <v>2.68</v>
      </c>
      <c r="H41" s="4">
        <v>837.6</v>
      </c>
      <c r="I41" s="4">
        <v>127.1</v>
      </c>
      <c r="J41" s="4">
        <v>0</v>
      </c>
      <c r="K41" s="4">
        <v>0</v>
      </c>
      <c r="L41" s="4">
        <v>98.8</v>
      </c>
      <c r="M41" s="4">
        <v>150.6</v>
      </c>
      <c r="N41" s="4">
        <f t="shared" si="0"/>
        <v>249.39999999999998</v>
      </c>
      <c r="O41" s="4">
        <f>(N60*11+N61*16+N62*3)/30</f>
        <v>8.75</v>
      </c>
      <c r="P41" s="4">
        <f>O41*30</f>
        <v>262.5</v>
      </c>
      <c r="Q41" s="4" t="s">
        <v>94</v>
      </c>
    </row>
    <row r="42" spans="1:17" s="4" customFormat="1" x14ac:dyDescent="0.3">
      <c r="A42" s="4">
        <v>3850</v>
      </c>
      <c r="B42" s="5">
        <v>35801</v>
      </c>
      <c r="C42" s="5">
        <v>35805</v>
      </c>
      <c r="D42" s="4">
        <v>4.3</v>
      </c>
      <c r="E42" s="4" t="s">
        <v>62</v>
      </c>
      <c r="F42" s="4">
        <v>10.17</v>
      </c>
      <c r="G42" s="4">
        <v>3.36</v>
      </c>
      <c r="H42" s="4">
        <v>1910.6</v>
      </c>
      <c r="I42" s="4">
        <v>249.4</v>
      </c>
      <c r="J42" s="4">
        <v>0</v>
      </c>
      <c r="K42" s="4">
        <v>0</v>
      </c>
      <c r="L42" s="4">
        <v>320</v>
      </c>
      <c r="M42" s="4">
        <v>480</v>
      </c>
      <c r="N42" s="4">
        <f t="shared" si="0"/>
        <v>800</v>
      </c>
      <c r="O42" s="4">
        <f>(N62*12+N63*16+N64*3)/31</f>
        <v>28.054838709677419</v>
      </c>
      <c r="P42" s="4">
        <f>O42*31</f>
        <v>869.7</v>
      </c>
      <c r="Q42" s="4" t="s">
        <v>95</v>
      </c>
    </row>
    <row r="43" spans="1:17" s="4" customFormat="1" x14ac:dyDescent="0.3">
      <c r="A43" s="4">
        <v>3850</v>
      </c>
      <c r="B43" s="5">
        <v>35805</v>
      </c>
      <c r="C43" s="5">
        <v>35809</v>
      </c>
      <c r="D43" s="4">
        <v>4.3</v>
      </c>
      <c r="E43" s="4" t="s">
        <v>63</v>
      </c>
      <c r="F43" s="4">
        <v>9.9499999999999993</v>
      </c>
      <c r="G43" s="4">
        <v>5.41</v>
      </c>
      <c r="H43" s="4">
        <v>3256.5</v>
      </c>
      <c r="I43" s="4">
        <v>437.6</v>
      </c>
      <c r="J43" s="4">
        <v>0</v>
      </c>
      <c r="K43" s="4">
        <v>0</v>
      </c>
      <c r="L43" s="4">
        <v>517.6</v>
      </c>
      <c r="M43" s="4">
        <v>1181.2</v>
      </c>
      <c r="N43" s="4">
        <f t="shared" si="0"/>
        <v>1698.8000000000002</v>
      </c>
      <c r="O43" s="4">
        <f>(N64*12+N65*16+N66*2)/30</f>
        <v>85.626666666666679</v>
      </c>
      <c r="P43" s="4">
        <f>O43*30</f>
        <v>2568.8000000000002</v>
      </c>
      <c r="Q43" s="4" t="s">
        <v>96</v>
      </c>
    </row>
    <row r="44" spans="1:17" s="4" customFormat="1" x14ac:dyDescent="0.3">
      <c r="A44" s="4">
        <v>3850</v>
      </c>
      <c r="B44" s="5">
        <v>35809</v>
      </c>
      <c r="C44" s="5">
        <v>35813</v>
      </c>
      <c r="D44" s="4">
        <v>4.3</v>
      </c>
      <c r="E44" s="4" t="s">
        <v>64</v>
      </c>
      <c r="F44" s="4">
        <v>9.9499999999999993</v>
      </c>
      <c r="G44" s="4">
        <v>5.66</v>
      </c>
      <c r="H44" s="4">
        <v>2385.9</v>
      </c>
      <c r="I44" s="4">
        <v>235.3</v>
      </c>
      <c r="J44" s="4">
        <v>0</v>
      </c>
      <c r="K44" s="4">
        <v>0</v>
      </c>
      <c r="L44" s="4">
        <v>432.9</v>
      </c>
      <c r="M44" s="4">
        <v>1016.5</v>
      </c>
      <c r="N44" s="4">
        <f t="shared" si="0"/>
        <v>1449.4</v>
      </c>
      <c r="O44" s="4">
        <f>(N66*11+N67*16+N68*5)/31</f>
        <v>9.7354838709677427</v>
      </c>
      <c r="P44" s="4">
        <f>O44*31</f>
        <v>301.8</v>
      </c>
      <c r="Q44" s="4" t="s">
        <v>97</v>
      </c>
    </row>
    <row r="45" spans="1:17" s="4" customFormat="1" x14ac:dyDescent="0.3">
      <c r="A45" s="4">
        <v>3850</v>
      </c>
      <c r="B45" s="5">
        <v>35813</v>
      </c>
      <c r="C45" s="5">
        <v>35818</v>
      </c>
      <c r="D45" s="4">
        <v>4.3</v>
      </c>
      <c r="E45" s="4" t="s">
        <v>65</v>
      </c>
      <c r="F45" s="4">
        <v>10.93</v>
      </c>
      <c r="G45" s="4">
        <v>4.88</v>
      </c>
      <c r="H45" s="4">
        <v>1741.2</v>
      </c>
      <c r="I45" s="4">
        <v>169.4</v>
      </c>
      <c r="J45" s="4">
        <v>0</v>
      </c>
      <c r="K45" s="4">
        <v>0</v>
      </c>
      <c r="L45" s="4">
        <v>329.4</v>
      </c>
      <c r="M45" s="4">
        <v>635.29999999999995</v>
      </c>
      <c r="N45" s="4">
        <f t="shared" si="0"/>
        <v>964.69999999999993</v>
      </c>
      <c r="O45" s="4">
        <f>(N68*13+N69*16)/29</f>
        <v>53.972413793103449</v>
      </c>
      <c r="P45" s="4">
        <f>O45*29</f>
        <v>1565.2</v>
      </c>
      <c r="Q45" s="4" t="s">
        <v>98</v>
      </c>
    </row>
    <row r="46" spans="1:17" s="4" customFormat="1" x14ac:dyDescent="0.3">
      <c r="A46" s="4">
        <v>3850</v>
      </c>
      <c r="B46" s="5">
        <v>35818</v>
      </c>
      <c r="C46" s="5">
        <v>35822</v>
      </c>
      <c r="D46" s="4">
        <v>4.3</v>
      </c>
      <c r="E46" s="4" t="s">
        <v>66</v>
      </c>
      <c r="F46" s="4">
        <v>11.54</v>
      </c>
      <c r="G46" s="4">
        <v>5.42</v>
      </c>
      <c r="H46" s="4">
        <v>823.5</v>
      </c>
      <c r="I46" s="4">
        <v>42.4</v>
      </c>
      <c r="J46" s="4">
        <v>0</v>
      </c>
      <c r="K46" s="4">
        <v>0</v>
      </c>
      <c r="L46" s="4">
        <v>202.4</v>
      </c>
      <c r="M46" s="4">
        <v>277.60000000000002</v>
      </c>
      <c r="N46" s="4">
        <f t="shared" si="0"/>
        <v>480</v>
      </c>
    </row>
    <row r="47" spans="1:17" s="4" customFormat="1" x14ac:dyDescent="0.3">
      <c r="A47" s="4">
        <v>3850</v>
      </c>
      <c r="B47" s="5">
        <v>35822</v>
      </c>
      <c r="C47" s="5">
        <v>35830</v>
      </c>
      <c r="D47" s="4">
        <v>8.5</v>
      </c>
      <c r="E47" s="4" t="s">
        <v>67</v>
      </c>
      <c r="F47" s="4">
        <v>11.62</v>
      </c>
      <c r="G47" s="4">
        <v>5.87</v>
      </c>
      <c r="H47" s="4">
        <v>1042.4000000000001</v>
      </c>
      <c r="I47" s="4">
        <v>65.900000000000006</v>
      </c>
      <c r="J47" s="4">
        <v>0</v>
      </c>
      <c r="K47" s="4">
        <v>0</v>
      </c>
      <c r="L47" s="4">
        <v>167.1</v>
      </c>
      <c r="M47" s="4">
        <v>367.1</v>
      </c>
      <c r="N47" s="4">
        <f t="shared" si="0"/>
        <v>534.20000000000005</v>
      </c>
    </row>
    <row r="48" spans="1:17" s="4" customFormat="1" x14ac:dyDescent="0.3">
      <c r="A48" s="4">
        <v>3850</v>
      </c>
      <c r="B48" s="5">
        <v>35830</v>
      </c>
      <c r="C48" s="5">
        <v>35839</v>
      </c>
      <c r="D48" s="4">
        <v>8.5</v>
      </c>
      <c r="E48" s="4" t="s">
        <v>68</v>
      </c>
      <c r="F48" s="4">
        <v>11.7</v>
      </c>
      <c r="G48" s="4">
        <v>13.1</v>
      </c>
      <c r="H48" s="4">
        <v>1804.7</v>
      </c>
      <c r="I48" s="4">
        <v>145.9</v>
      </c>
      <c r="J48" s="4">
        <v>0</v>
      </c>
      <c r="K48" s="4">
        <v>0</v>
      </c>
      <c r="L48" s="4">
        <v>178.8</v>
      </c>
      <c r="M48" s="4">
        <v>865.9</v>
      </c>
      <c r="N48" s="4">
        <f t="shared" si="0"/>
        <v>1044.7</v>
      </c>
    </row>
    <row r="49" spans="1:14" s="4" customFormat="1" x14ac:dyDescent="0.3">
      <c r="A49" s="4">
        <v>3850</v>
      </c>
      <c r="B49" s="5">
        <v>35839</v>
      </c>
      <c r="C49" s="5">
        <v>35847</v>
      </c>
      <c r="D49" s="4">
        <v>8.5</v>
      </c>
      <c r="E49" s="4" t="s">
        <v>69</v>
      </c>
      <c r="F49" s="4">
        <v>12.07</v>
      </c>
      <c r="G49" s="4">
        <v>8.9600000000000009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f t="shared" si="0"/>
        <v>0</v>
      </c>
    </row>
    <row r="50" spans="1:14" s="4" customFormat="1" x14ac:dyDescent="0.3">
      <c r="A50" s="4">
        <v>3850</v>
      </c>
      <c r="B50" s="5">
        <v>35869</v>
      </c>
      <c r="C50" s="5">
        <v>35894</v>
      </c>
      <c r="D50" s="4">
        <v>24.5</v>
      </c>
      <c r="E50" s="4" t="s">
        <v>70</v>
      </c>
      <c r="F50" s="4">
        <v>11.32</v>
      </c>
      <c r="H50" s="4">
        <v>1660.4</v>
      </c>
      <c r="I50" s="4">
        <v>189.4</v>
      </c>
      <c r="J50" s="4">
        <v>0</v>
      </c>
      <c r="K50" s="4">
        <v>0</v>
      </c>
      <c r="L50" s="4">
        <v>63.3</v>
      </c>
      <c r="M50" s="4">
        <v>728.2</v>
      </c>
      <c r="N50" s="4">
        <f t="shared" si="0"/>
        <v>791.5</v>
      </c>
    </row>
    <row r="51" spans="1:14" s="4" customFormat="1" x14ac:dyDescent="0.3">
      <c r="A51" s="4">
        <v>3850</v>
      </c>
      <c r="B51" s="5">
        <v>35894</v>
      </c>
      <c r="C51" s="5">
        <v>35909</v>
      </c>
      <c r="D51" s="4">
        <v>15.5</v>
      </c>
      <c r="E51" s="4" t="s">
        <v>71</v>
      </c>
      <c r="F51" s="4">
        <v>11.52</v>
      </c>
      <c r="H51" s="4">
        <v>593.5</v>
      </c>
      <c r="I51" s="4">
        <v>67.7</v>
      </c>
      <c r="J51" s="4">
        <v>0</v>
      </c>
      <c r="K51" s="4">
        <v>0</v>
      </c>
      <c r="L51" s="4">
        <v>15.5</v>
      </c>
      <c r="M51" s="4">
        <v>276.10000000000002</v>
      </c>
      <c r="N51" s="4">
        <f t="shared" si="0"/>
        <v>291.60000000000002</v>
      </c>
    </row>
    <row r="52" spans="1:14" s="4" customFormat="1" x14ac:dyDescent="0.3">
      <c r="A52" s="4">
        <v>3850</v>
      </c>
      <c r="B52" s="5">
        <v>35909</v>
      </c>
      <c r="C52" s="5">
        <v>35925</v>
      </c>
      <c r="D52" s="4">
        <v>15.5</v>
      </c>
      <c r="E52" s="4" t="s">
        <v>72</v>
      </c>
      <c r="F52" s="4">
        <v>11.23</v>
      </c>
      <c r="H52" s="4">
        <v>1340</v>
      </c>
      <c r="I52" s="4">
        <v>217.4</v>
      </c>
      <c r="J52" s="4">
        <v>0</v>
      </c>
      <c r="K52" s="4">
        <v>0</v>
      </c>
      <c r="L52" s="4">
        <v>64.5</v>
      </c>
      <c r="M52" s="4">
        <v>685.8</v>
      </c>
      <c r="N52" s="4">
        <f t="shared" si="0"/>
        <v>750.3</v>
      </c>
    </row>
    <row r="53" spans="1:14" s="4" customFormat="1" x14ac:dyDescent="0.3">
      <c r="A53" s="4">
        <v>3850</v>
      </c>
      <c r="B53" s="5">
        <v>35925</v>
      </c>
      <c r="C53" s="5">
        <v>35940</v>
      </c>
      <c r="D53" s="4">
        <v>15.5</v>
      </c>
      <c r="E53" s="4" t="s">
        <v>73</v>
      </c>
      <c r="F53" s="4">
        <v>11.13</v>
      </c>
      <c r="H53" s="4">
        <v>1356.6</v>
      </c>
      <c r="I53" s="4">
        <v>217.2</v>
      </c>
      <c r="J53" s="4">
        <v>0</v>
      </c>
      <c r="K53" s="4">
        <v>0</v>
      </c>
      <c r="L53" s="4">
        <v>41.3</v>
      </c>
      <c r="M53" s="4">
        <v>732.9</v>
      </c>
      <c r="N53" s="4">
        <f t="shared" si="0"/>
        <v>774.19999999999993</v>
      </c>
    </row>
    <row r="54" spans="1:14" s="4" customFormat="1" x14ac:dyDescent="0.3">
      <c r="A54" s="4">
        <v>3850</v>
      </c>
      <c r="B54" s="5">
        <v>35940</v>
      </c>
      <c r="C54" s="5">
        <v>35956</v>
      </c>
      <c r="D54" s="4">
        <v>15.5</v>
      </c>
      <c r="E54" s="4" t="s">
        <v>74</v>
      </c>
      <c r="F54" s="4">
        <v>11.17</v>
      </c>
      <c r="H54" s="4">
        <v>833.5</v>
      </c>
      <c r="I54" s="4">
        <v>87.1</v>
      </c>
      <c r="J54" s="4">
        <v>0</v>
      </c>
      <c r="K54" s="4">
        <v>0</v>
      </c>
      <c r="L54" s="4">
        <v>23.2</v>
      </c>
      <c r="M54" s="4">
        <v>374.2</v>
      </c>
      <c r="N54" s="4">
        <f t="shared" si="0"/>
        <v>397.4</v>
      </c>
    </row>
    <row r="55" spans="1:14" x14ac:dyDescent="0.3">
      <c r="A55">
        <v>3850</v>
      </c>
      <c r="B55" s="1">
        <v>35956</v>
      </c>
      <c r="C55" s="1">
        <v>35971</v>
      </c>
      <c r="D55">
        <v>15.5</v>
      </c>
      <c r="E55" t="s">
        <v>75</v>
      </c>
      <c r="F55">
        <v>11.15</v>
      </c>
      <c r="H55">
        <v>434.8</v>
      </c>
      <c r="I55">
        <v>34.200000000000003</v>
      </c>
      <c r="J55">
        <v>0</v>
      </c>
      <c r="K55">
        <v>0</v>
      </c>
      <c r="L55">
        <v>7.7</v>
      </c>
      <c r="M55">
        <v>160</v>
      </c>
      <c r="N55">
        <f t="shared" si="0"/>
        <v>167.7</v>
      </c>
    </row>
    <row r="56" spans="1:14" s="4" customFormat="1" x14ac:dyDescent="0.3">
      <c r="A56" s="4">
        <v>3850</v>
      </c>
      <c r="B56" s="5">
        <v>35971</v>
      </c>
      <c r="C56" s="5">
        <v>35987</v>
      </c>
      <c r="D56" s="4">
        <v>15.5</v>
      </c>
      <c r="E56" s="4" t="s">
        <v>76</v>
      </c>
      <c r="F56" s="4">
        <v>10.68</v>
      </c>
      <c r="H56" s="4">
        <v>392.3</v>
      </c>
      <c r="I56" s="4">
        <v>25.8</v>
      </c>
      <c r="J56" s="4">
        <v>0</v>
      </c>
      <c r="K56" s="4">
        <v>0</v>
      </c>
      <c r="L56" s="4">
        <v>15.5</v>
      </c>
      <c r="M56" s="4">
        <v>92.9</v>
      </c>
      <c r="N56" s="4">
        <f t="shared" si="0"/>
        <v>108.4</v>
      </c>
    </row>
    <row r="57" spans="1:14" s="4" customFormat="1" x14ac:dyDescent="0.3">
      <c r="A57" s="4">
        <v>3850</v>
      </c>
      <c r="B57" s="5">
        <v>35987</v>
      </c>
      <c r="C57" s="5">
        <v>36002</v>
      </c>
      <c r="D57" s="4">
        <v>15.5</v>
      </c>
      <c r="E57" s="4" t="s">
        <v>77</v>
      </c>
      <c r="F57" s="4">
        <v>10.28</v>
      </c>
      <c r="H57" s="4">
        <v>181.3</v>
      </c>
      <c r="I57" s="4">
        <v>25.8</v>
      </c>
      <c r="J57" s="4">
        <v>0</v>
      </c>
      <c r="K57" s="4">
        <v>0</v>
      </c>
      <c r="L57" s="4">
        <v>5.2</v>
      </c>
      <c r="M57" s="4">
        <v>25.8</v>
      </c>
      <c r="N57" s="4">
        <f t="shared" si="0"/>
        <v>31</v>
      </c>
    </row>
    <row r="58" spans="1:14" s="4" customFormat="1" x14ac:dyDescent="0.3">
      <c r="A58" s="4">
        <v>3850</v>
      </c>
      <c r="B58" s="5">
        <v>36002</v>
      </c>
      <c r="C58" s="5">
        <v>36018</v>
      </c>
      <c r="D58" s="4">
        <v>15.5</v>
      </c>
      <c r="E58" s="4" t="s">
        <v>78</v>
      </c>
      <c r="F58" s="4">
        <v>10.08</v>
      </c>
      <c r="H58" s="4">
        <v>138.1</v>
      </c>
      <c r="I58" s="4">
        <v>14.8</v>
      </c>
      <c r="J58" s="4">
        <v>0</v>
      </c>
      <c r="K58" s="4">
        <v>0</v>
      </c>
      <c r="L58" s="4">
        <v>2.6</v>
      </c>
      <c r="M58" s="4">
        <v>15.5</v>
      </c>
      <c r="N58" s="4">
        <f t="shared" si="0"/>
        <v>18.100000000000001</v>
      </c>
    </row>
    <row r="59" spans="1:14" x14ac:dyDescent="0.3">
      <c r="A59">
        <v>3850</v>
      </c>
      <c r="B59" s="1">
        <v>36018</v>
      </c>
      <c r="C59" s="1">
        <v>36033</v>
      </c>
      <c r="D59">
        <v>15.5</v>
      </c>
      <c r="E59" t="s">
        <v>79</v>
      </c>
      <c r="F59">
        <v>10.17</v>
      </c>
      <c r="H59">
        <v>108.4</v>
      </c>
      <c r="I59">
        <v>18.7</v>
      </c>
      <c r="J59">
        <v>0</v>
      </c>
      <c r="K59">
        <v>0</v>
      </c>
      <c r="L59">
        <v>0</v>
      </c>
      <c r="M59">
        <v>12.3</v>
      </c>
      <c r="N59">
        <f t="shared" si="0"/>
        <v>12.3</v>
      </c>
    </row>
    <row r="60" spans="1:14" s="4" customFormat="1" x14ac:dyDescent="0.3">
      <c r="A60" s="4">
        <v>3850</v>
      </c>
      <c r="B60" s="5">
        <v>36033</v>
      </c>
      <c r="C60" s="5">
        <v>36049</v>
      </c>
      <c r="D60" s="4">
        <v>15.5</v>
      </c>
      <c r="E60" s="4" t="s">
        <v>80</v>
      </c>
      <c r="F60" s="4">
        <v>9.75</v>
      </c>
      <c r="H60" s="4">
        <v>134.19999999999999</v>
      </c>
      <c r="I60" s="4">
        <v>34.200000000000003</v>
      </c>
      <c r="J60" s="4">
        <v>0</v>
      </c>
      <c r="K60" s="4">
        <v>0</v>
      </c>
      <c r="L60" s="4">
        <v>1.9</v>
      </c>
      <c r="M60" s="4">
        <v>13.5</v>
      </c>
      <c r="N60" s="4">
        <f t="shared" si="0"/>
        <v>15.4</v>
      </c>
    </row>
    <row r="61" spans="1:14" s="4" customFormat="1" x14ac:dyDescent="0.3">
      <c r="A61" s="4">
        <v>3850</v>
      </c>
      <c r="B61" s="5">
        <v>36049</v>
      </c>
      <c r="C61" s="5">
        <v>36064</v>
      </c>
      <c r="D61" s="4">
        <v>15.5</v>
      </c>
      <c r="E61" s="4" t="s">
        <v>81</v>
      </c>
      <c r="F61" s="4">
        <v>9.76</v>
      </c>
      <c r="H61" s="4">
        <v>167.3</v>
      </c>
      <c r="I61" s="4">
        <v>98.1</v>
      </c>
      <c r="J61" s="4">
        <v>0</v>
      </c>
      <c r="K61" s="4">
        <v>0</v>
      </c>
      <c r="L61" s="4">
        <v>0.4</v>
      </c>
      <c r="M61" s="4">
        <v>3</v>
      </c>
      <c r="N61" s="4">
        <f t="shared" si="0"/>
        <v>3.4</v>
      </c>
    </row>
    <row r="62" spans="1:14" s="4" customFormat="1" x14ac:dyDescent="0.3">
      <c r="A62" s="4">
        <v>3850</v>
      </c>
      <c r="B62" s="5">
        <v>36064</v>
      </c>
      <c r="C62" s="5">
        <v>36080</v>
      </c>
      <c r="D62" s="4">
        <v>15.5</v>
      </c>
      <c r="E62" s="4" t="s">
        <v>82</v>
      </c>
      <c r="F62" s="4">
        <v>9.48</v>
      </c>
      <c r="H62" s="4">
        <v>689.7</v>
      </c>
      <c r="I62" s="4">
        <v>483.2</v>
      </c>
      <c r="J62" s="4">
        <v>0</v>
      </c>
      <c r="K62" s="4">
        <v>0</v>
      </c>
      <c r="L62" s="4">
        <v>0</v>
      </c>
      <c r="M62" s="4">
        <v>12.9</v>
      </c>
      <c r="N62" s="4">
        <f t="shared" si="0"/>
        <v>12.9</v>
      </c>
    </row>
    <row r="63" spans="1:14" s="4" customFormat="1" x14ac:dyDescent="0.3">
      <c r="A63" s="4">
        <v>3850</v>
      </c>
      <c r="B63" s="5">
        <v>36080</v>
      </c>
      <c r="C63" s="5">
        <v>36095</v>
      </c>
      <c r="D63" s="4">
        <v>15.5</v>
      </c>
      <c r="E63" s="4" t="s">
        <v>83</v>
      </c>
      <c r="F63" s="4">
        <v>9.3800000000000008</v>
      </c>
      <c r="H63" s="4">
        <v>967.7</v>
      </c>
      <c r="I63" s="4">
        <v>603.20000000000005</v>
      </c>
      <c r="J63" s="4">
        <v>0</v>
      </c>
      <c r="K63" s="4">
        <v>0</v>
      </c>
      <c r="L63" s="4">
        <v>0</v>
      </c>
      <c r="M63" s="4">
        <v>25.8</v>
      </c>
      <c r="N63" s="4">
        <f t="shared" si="0"/>
        <v>25.8</v>
      </c>
    </row>
    <row r="64" spans="1:14" s="2" customFormat="1" x14ac:dyDescent="0.3">
      <c r="A64" s="2">
        <v>3850</v>
      </c>
      <c r="B64" s="3">
        <v>36095</v>
      </c>
      <c r="C64" s="3">
        <v>36111</v>
      </c>
      <c r="D64" s="2">
        <v>15.5</v>
      </c>
      <c r="E64" s="2" t="s">
        <v>84</v>
      </c>
      <c r="F64" s="2">
        <v>9.3000000000000007</v>
      </c>
      <c r="H64" s="2">
        <v>840.6</v>
      </c>
      <c r="I64" s="2">
        <v>364.5</v>
      </c>
      <c r="J64" s="2">
        <v>0</v>
      </c>
      <c r="K64" s="2">
        <v>0</v>
      </c>
      <c r="L64" s="2">
        <v>5.2</v>
      </c>
      <c r="M64" s="2">
        <v>95.5</v>
      </c>
      <c r="N64" s="2">
        <f t="shared" si="0"/>
        <v>100.7</v>
      </c>
    </row>
    <row r="65" spans="1:14" s="2" customFormat="1" x14ac:dyDescent="0.3">
      <c r="A65" s="2">
        <v>3850</v>
      </c>
      <c r="B65" s="3">
        <v>36111</v>
      </c>
      <c r="C65" s="3">
        <v>36126</v>
      </c>
      <c r="D65" s="2">
        <v>15.5</v>
      </c>
      <c r="E65" s="2" t="s">
        <v>85</v>
      </c>
      <c r="F65" s="2">
        <v>9.3800000000000008</v>
      </c>
      <c r="H65" s="2">
        <v>458.1</v>
      </c>
      <c r="I65" s="2">
        <v>140.6</v>
      </c>
      <c r="J65" s="2">
        <v>0</v>
      </c>
      <c r="K65" s="2">
        <v>0</v>
      </c>
      <c r="L65" s="2">
        <v>6.5</v>
      </c>
      <c r="M65" s="2">
        <v>76.099999999999994</v>
      </c>
      <c r="N65" s="2">
        <f t="shared" si="0"/>
        <v>82.6</v>
      </c>
    </row>
    <row r="66" spans="1:14" s="2" customFormat="1" x14ac:dyDescent="0.3">
      <c r="A66" s="2">
        <v>3850</v>
      </c>
      <c r="B66" s="3">
        <v>36126</v>
      </c>
      <c r="C66" s="3">
        <v>36142</v>
      </c>
      <c r="D66" s="2">
        <v>15.5</v>
      </c>
      <c r="E66" s="2" t="s">
        <v>86</v>
      </c>
      <c r="F66" s="2">
        <v>9.98</v>
      </c>
      <c r="H66" s="2">
        <v>169</v>
      </c>
      <c r="I66" s="2">
        <v>47.1</v>
      </c>
      <c r="J66" s="2">
        <v>0</v>
      </c>
      <c r="K66" s="2">
        <v>0</v>
      </c>
      <c r="L66" s="2">
        <v>1.3</v>
      </c>
      <c r="M66" s="2">
        <v>18.100000000000001</v>
      </c>
      <c r="N66" s="2">
        <f t="shared" si="0"/>
        <v>19.400000000000002</v>
      </c>
    </row>
    <row r="67" spans="1:14" x14ac:dyDescent="0.3">
      <c r="A67">
        <v>3850</v>
      </c>
      <c r="B67" s="1">
        <v>36142</v>
      </c>
      <c r="C67" s="1">
        <v>36157</v>
      </c>
      <c r="D67">
        <v>15.5</v>
      </c>
      <c r="E67" t="s">
        <v>87</v>
      </c>
      <c r="F67">
        <v>10.33</v>
      </c>
      <c r="H67">
        <v>87.7</v>
      </c>
      <c r="I67">
        <v>10.3</v>
      </c>
      <c r="J67">
        <v>0</v>
      </c>
      <c r="K67">
        <v>0</v>
      </c>
      <c r="L67">
        <v>0</v>
      </c>
      <c r="M67">
        <v>3.9</v>
      </c>
      <c r="N67">
        <f t="shared" si="0"/>
        <v>3.9</v>
      </c>
    </row>
    <row r="68" spans="1:14" s="2" customFormat="1" x14ac:dyDescent="0.3">
      <c r="A68" s="2">
        <v>3850</v>
      </c>
      <c r="B68" s="3">
        <v>36157</v>
      </c>
      <c r="C68" s="3">
        <v>36173</v>
      </c>
      <c r="D68" s="2">
        <v>15.5</v>
      </c>
      <c r="E68" s="2" t="s">
        <v>88</v>
      </c>
      <c r="F68" s="2">
        <v>11.07</v>
      </c>
      <c r="H68" s="2">
        <v>62.6</v>
      </c>
      <c r="I68" s="2">
        <v>18.7</v>
      </c>
      <c r="J68" s="2">
        <v>0</v>
      </c>
      <c r="K68" s="2">
        <v>0</v>
      </c>
      <c r="L68" s="2">
        <v>0</v>
      </c>
      <c r="M68" s="2">
        <v>5.2</v>
      </c>
      <c r="N68" s="2">
        <f t="shared" si="0"/>
        <v>5.2</v>
      </c>
    </row>
    <row r="69" spans="1:14" s="2" customFormat="1" x14ac:dyDescent="0.3">
      <c r="A69" s="2">
        <v>3850</v>
      </c>
      <c r="B69" s="3">
        <v>36173</v>
      </c>
      <c r="C69" s="3">
        <v>36188</v>
      </c>
      <c r="D69" s="2">
        <v>15.5</v>
      </c>
      <c r="E69" s="2" t="s">
        <v>89</v>
      </c>
      <c r="F69" s="2">
        <v>11.23</v>
      </c>
      <c r="H69" s="2">
        <v>332.9</v>
      </c>
      <c r="I69" s="2">
        <v>96.1</v>
      </c>
      <c r="J69" s="2">
        <v>0</v>
      </c>
      <c r="K69" s="2">
        <v>0</v>
      </c>
      <c r="L69" s="2">
        <v>8.4</v>
      </c>
      <c r="M69" s="2">
        <v>85.2</v>
      </c>
      <c r="N69" s="2">
        <f t="shared" si="0"/>
        <v>93.600000000000009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SAZ_47_trap_foram_flux_3800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GRIGORATOU</dc:creator>
  <cp:lastModifiedBy>MARIA GRIGORATOU</cp:lastModifiedBy>
  <dcterms:created xsi:type="dcterms:W3CDTF">2019-04-18T00:39:23Z</dcterms:created>
  <dcterms:modified xsi:type="dcterms:W3CDTF">2019-04-18T00:39:23Z</dcterms:modified>
</cp:coreProperties>
</file>