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iah.Krawchuk\Downloads\"/>
    </mc:Choice>
  </mc:AlternateContent>
  <xr:revisionPtr revIDLastSave="0" documentId="8_{F2DD2FA9-B214-4825-B5F3-FFEA116A391E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Instructions for Use" sheetId="4" r:id="rId1"/>
    <sheet name="Centre &amp; Market Details" sheetId="1" r:id="rId2"/>
    <sheet name="Non-Office (FRANCHISE ONLY)" sheetId="8" r:id="rId3"/>
    <sheet name="Details Example" sheetId="6" state="hidden" r:id="rId4"/>
    <sheet name="Revenue Model" sheetId="5" state="hidden" r:id="rId5"/>
    <sheet name="Data Drop Downs" sheetId="3" state="hidden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10" i="1"/>
  <c r="E22" i="1"/>
  <c r="D28" i="1"/>
  <c r="D25" i="1"/>
  <c r="E28" i="1"/>
  <c r="E25" i="1"/>
  <c r="D22" i="1"/>
  <c r="F22" i="1" l="1"/>
  <c r="F25" i="1"/>
  <c r="F28" i="1"/>
  <c r="D17" i="5"/>
  <c r="E31" i="5"/>
  <c r="E30" i="5"/>
  <c r="E34" i="5"/>
  <c r="D31" i="5"/>
  <c r="D30" i="5"/>
  <c r="D24" i="5"/>
  <c r="D20" i="5"/>
  <c r="I18" i="5"/>
  <c r="D19" i="5"/>
  <c r="C31" i="6"/>
  <c r="C27" i="6"/>
  <c r="C25" i="6"/>
  <c r="C13" i="6"/>
  <c r="C12" i="6"/>
  <c r="C10" i="6"/>
  <c r="C8" i="6"/>
  <c r="C7" i="6"/>
  <c r="D8" i="5"/>
  <c r="D18" i="5" s="1"/>
  <c r="D7" i="5"/>
  <c r="D15" i="5" s="1"/>
  <c r="C33" i="1"/>
  <c r="C39" i="1"/>
  <c r="D16" i="5" l="1"/>
  <c r="D21" i="5" s="1"/>
  <c r="D25" i="5" l="1"/>
  <c r="D29" i="5" s="1"/>
  <c r="D33" i="5" s="1"/>
  <c r="E33" i="5" s="1"/>
  <c r="E35" i="5" s="1"/>
  <c r="C7" i="1" l="1"/>
  <c r="C35" i="1"/>
  <c r="C13" i="1"/>
  <c r="C12" i="1"/>
</calcChain>
</file>

<file path=xl/sharedStrings.xml><?xml version="1.0" encoding="utf-8"?>
<sst xmlns="http://schemas.openxmlformats.org/spreadsheetml/2006/main" count="339" uniqueCount="264">
  <si>
    <t>Management Agreement NCO Pricing Inputs - Instructions for Use</t>
  </si>
  <si>
    <t>These inputs should be completed and submitted as part of building the Revenue Model / Investment Case as part of the deal approval process</t>
  </si>
  <si>
    <t>Data in grey cells should be completed by the Property Sales Manager and checked with the Partner as needed</t>
  </si>
  <si>
    <t>Completed by Property Sales Manager</t>
  </si>
  <si>
    <t>Data in yellow cells should be completed by local country management with the most recent information available</t>
  </si>
  <si>
    <t>Completed by Country Manager or Sales Director</t>
  </si>
  <si>
    <t>All questions should be directed to the IWG sender</t>
  </si>
  <si>
    <t>Send completed form back as soon as possible to the IWG sender</t>
  </si>
  <si>
    <t>Centre Name</t>
  </si>
  <si>
    <t>Centre Address</t>
  </si>
  <si>
    <t>Notes</t>
  </si>
  <si>
    <t>Part 1: Contract Details</t>
  </si>
  <si>
    <t>Pricing Currency</t>
  </si>
  <si>
    <t>for display on sales systems &amp; collateral</t>
  </si>
  <si>
    <t>Area Units (SqM or SqFt)</t>
  </si>
  <si>
    <t>as stated in the signed contract / lease</t>
  </si>
  <si>
    <t>to help estimate the total sellable area</t>
  </si>
  <si>
    <t>Part 2: Market Costs</t>
  </si>
  <si>
    <r>
      <t xml:space="preserve">should reflect typical market concessions / discounts averaged across the full lease term (eg:  6-months free on a 10-year lease </t>
    </r>
    <r>
      <rPr>
        <sz val="10"/>
        <color theme="1"/>
        <rFont val="Calibri"/>
        <family val="2"/>
      </rPr>
      <t>≈ 5% discount)</t>
    </r>
  </si>
  <si>
    <t>Note: other costs will be estimated based on IWG benchmarks from a similar financial region</t>
  </si>
  <si>
    <t>Source of Market Rent</t>
  </si>
  <si>
    <t>Monthly, if applicable &amp; not included in market rent above</t>
  </si>
  <si>
    <t>Part 3: Local Price Benchmarks</t>
  </si>
  <si>
    <t>Comp #1</t>
  </si>
  <si>
    <t>Comp #2</t>
  </si>
  <si>
    <t>3a.  Comparitive IWG Centres</t>
  </si>
  <si>
    <t>Centre Number:</t>
  </si>
  <si>
    <t>NB - if outside the local market, choose centres in a similar city (size, rental values, etc)</t>
  </si>
  <si>
    <t>within the same city/cluster if such centres exist; use more distant comparables if there are no nearby centres</t>
  </si>
  <si>
    <t>Distance from NCO:</t>
  </si>
  <si>
    <t>NCO quality vs Comp centre:</t>
  </si>
  <si>
    <t>Expected NCO price vs Comp Centre:</t>
  </si>
  <si>
    <t>Comp Centre Rent (LD)</t>
  </si>
  <si>
    <t>Average</t>
  </si>
  <si>
    <t>Adjusted Rent for NCO</t>
  </si>
  <si>
    <t>Comp Centre Service Charge (LD)</t>
  </si>
  <si>
    <t>Adjusted Service Charge</t>
  </si>
  <si>
    <t>Comp Centre Property Tax (LD)</t>
  </si>
  <si>
    <t>Adjusted Property Tax</t>
  </si>
  <si>
    <t>3b.  Competive Comparison</t>
  </si>
  <si>
    <t>Competitor Name:</t>
  </si>
  <si>
    <t>within the same city / cluster</t>
  </si>
  <si>
    <t>Quality compared to NCO:</t>
  </si>
  <si>
    <t>should reflect the negotiated selling price if possible</t>
  </si>
  <si>
    <t>3c. Partner Revenue Expections</t>
  </si>
  <si>
    <t>if known and expressed;  should reflect cash flow to partner after operating expenses and management fees</t>
  </si>
  <si>
    <t>4. Parking inventory</t>
  </si>
  <si>
    <t>Total number of sellable parking spaces</t>
  </si>
  <si>
    <t>only include if parking is expected to generate income for the centre</t>
  </si>
  <si>
    <t>Is parking cost included in the rent?</t>
  </si>
  <si>
    <t>monthly cost</t>
  </si>
  <si>
    <t>Virtual Office Products</t>
  </si>
  <si>
    <t>Monthly Price (12m)</t>
  </si>
  <si>
    <t>Professional Address</t>
  </si>
  <si>
    <t>recommend to shop 
local competition</t>
  </si>
  <si>
    <t>Telephone Answering</t>
  </si>
  <si>
    <t>Virtual Office</t>
  </si>
  <si>
    <t>Virtual Office Plus</t>
  </si>
  <si>
    <t>Meeting Rooms</t>
  </si>
  <si>
    <t>Small 
(2-6p)</t>
  </si>
  <si>
    <t>Medium 
(7-10p)</t>
  </si>
  <si>
    <t>Large 
(11-15p)</t>
  </si>
  <si>
    <t>X-Large 
(16-25p)</t>
  </si>
  <si>
    <t>Hourly Price</t>
  </si>
  <si>
    <t>Exit Fees</t>
  </si>
  <si>
    <t>One-Time</t>
  </si>
  <si>
    <t>Business Continuity</t>
  </si>
  <si>
    <t>equal to Virtual Office 3-month fee</t>
  </si>
  <si>
    <t>Office Restoration</t>
  </si>
  <si>
    <t>per SqM (~20% of avg monthly price per sqm)</t>
  </si>
  <si>
    <t>GBP</t>
  </si>
  <si>
    <t>Sq M</t>
  </si>
  <si>
    <t>Broker provided or Market Report</t>
  </si>
  <si>
    <t>2km</t>
  </si>
  <si>
    <t>3 miles</t>
  </si>
  <si>
    <t>Same as NCO</t>
  </si>
  <si>
    <t>Better Quality</t>
  </si>
  <si>
    <t>Expected NCO price vs Comp:</t>
  </si>
  <si>
    <t>Same as comp centre centre</t>
  </si>
  <si>
    <t>20% lower than comp centre</t>
  </si>
  <si>
    <t>ABC Company</t>
  </si>
  <si>
    <t>5 km</t>
  </si>
  <si>
    <t>NO</t>
  </si>
  <si>
    <t>Management Agreement -  Revenue Model</t>
  </si>
  <si>
    <t>Lease Info</t>
  </si>
  <si>
    <t>SqM</t>
  </si>
  <si>
    <t>Gross / Total Area Leased</t>
  </si>
  <si>
    <t>from input form</t>
  </si>
  <si>
    <t xml:space="preserve">NIA </t>
  </si>
  <si>
    <t>Estimated Sellable Office Area</t>
  </si>
  <si>
    <t>based on design standards</t>
  </si>
  <si>
    <t>Estimated Sellable MR Area</t>
  </si>
  <si>
    <t>Comp Pricing</t>
  </si>
  <si>
    <t>derived from IWG comp centres or Competition as an alternative</t>
  </si>
  <si>
    <t>Office</t>
  </si>
  <si>
    <t>per sellable sqm</t>
  </si>
  <si>
    <t>use avg embedded price</t>
  </si>
  <si>
    <t>FOR EXAMPLE ONLY</t>
  </si>
  <si>
    <t>Meeting Room</t>
  </si>
  <si>
    <t>yield per sqm</t>
  </si>
  <si>
    <t>use average yield per sqm</t>
  </si>
  <si>
    <t>Income Estimates (at maturity - 85% occ)</t>
  </si>
  <si>
    <t>calculated based on Sellable Area &amp; Comp Price</t>
  </si>
  <si>
    <t>Services</t>
  </si>
  <si>
    <t>based on regional financial benchmarks</t>
  </si>
  <si>
    <t>Parking</t>
  </si>
  <si>
    <t>based on inventory &amp; cost</t>
  </si>
  <si>
    <t>margin</t>
  </si>
  <si>
    <t>per MR Sqm</t>
  </si>
  <si>
    <t>per centre</t>
  </si>
  <si>
    <t>Membership</t>
  </si>
  <si>
    <t>per NIA sqm</t>
  </si>
  <si>
    <t>Total Monthly Income</t>
  </si>
  <si>
    <t>Centre Costs</t>
  </si>
  <si>
    <t>Operating Expenses</t>
  </si>
  <si>
    <t>IWG Management Fee</t>
  </si>
  <si>
    <t>% of Total Income</t>
  </si>
  <si>
    <t>Cash Flows</t>
  </si>
  <si>
    <t>Total</t>
  </si>
  <si>
    <t>per SqM</t>
  </si>
  <si>
    <t>Total Cash to Partner</t>
  </si>
  <si>
    <t>Service Charges</t>
  </si>
  <si>
    <t>Property Taxes / Rates</t>
  </si>
  <si>
    <t>Residual est Market Rent</t>
  </si>
  <si>
    <t>Compared to Input Value</t>
  </si>
  <si>
    <t>Variance vs Input</t>
  </si>
  <si>
    <t>CBIT</t>
  </si>
  <si>
    <t>Area</t>
  </si>
  <si>
    <t>Currency</t>
  </si>
  <si>
    <t>AED</t>
  </si>
  <si>
    <t>Much Higher Quality</t>
  </si>
  <si>
    <t>LL or Partner provided</t>
  </si>
  <si>
    <t>50%+ higher than comp centre</t>
  </si>
  <si>
    <t>YES</t>
  </si>
  <si>
    <t>Sq Ft</t>
  </si>
  <si>
    <t>AFN</t>
  </si>
  <si>
    <t>40% higher than comp centre</t>
  </si>
  <si>
    <t>ALL</t>
  </si>
  <si>
    <t>Benchmarked from similar centre</t>
  </si>
  <si>
    <t>30% higher than comp centre</t>
  </si>
  <si>
    <t>AOA</t>
  </si>
  <si>
    <t>Lesser Quality</t>
  </si>
  <si>
    <t>20% higher than comp centre</t>
  </si>
  <si>
    <t>ARS</t>
  </si>
  <si>
    <t>Much Worse Quality</t>
  </si>
  <si>
    <t>10% higher than comp centre</t>
  </si>
  <si>
    <t>AUD</t>
  </si>
  <si>
    <t>Same as comp centre</t>
  </si>
  <si>
    <t>AZN</t>
  </si>
  <si>
    <t>10% lower than comp centre</t>
  </si>
  <si>
    <t>BAM</t>
  </si>
  <si>
    <t>BBD</t>
  </si>
  <si>
    <t>30% lower than comp centre</t>
  </si>
  <si>
    <t>BDT</t>
  </si>
  <si>
    <t>40% lower than comp centre</t>
  </si>
  <si>
    <t>BGN</t>
  </si>
  <si>
    <t>50%+ lower than comp centre</t>
  </si>
  <si>
    <t>BHD</t>
  </si>
  <si>
    <t>BND</t>
  </si>
  <si>
    <t>BRL</t>
  </si>
  <si>
    <t>BWP</t>
  </si>
  <si>
    <t>BYN</t>
  </si>
  <si>
    <t>CAD</t>
  </si>
  <si>
    <t>CDF</t>
  </si>
  <si>
    <t>CHF</t>
  </si>
  <si>
    <t>CLP</t>
  </si>
  <si>
    <t>CNY</t>
  </si>
  <si>
    <t>COP</t>
  </si>
  <si>
    <t>CRC</t>
  </si>
  <si>
    <t>CZK</t>
  </si>
  <si>
    <t>DJF</t>
  </si>
  <si>
    <t>DKK</t>
  </si>
  <si>
    <t>DOP</t>
  </si>
  <si>
    <t>DZD</t>
  </si>
  <si>
    <t>EGP</t>
  </si>
  <si>
    <t>ETB</t>
  </si>
  <si>
    <t>EUR</t>
  </si>
  <si>
    <t>GEL</t>
  </si>
  <si>
    <t>GHS</t>
  </si>
  <si>
    <t>GNF</t>
  </si>
  <si>
    <t>GTQ</t>
  </si>
  <si>
    <t>GYD</t>
  </si>
  <si>
    <t>HKD</t>
  </si>
  <si>
    <t>HRK</t>
  </si>
  <si>
    <t>HTG</t>
  </si>
  <si>
    <t>HUF</t>
  </si>
  <si>
    <t>IDR</t>
  </si>
  <si>
    <t>ILS</t>
  </si>
  <si>
    <t>INR</t>
  </si>
  <si>
    <t>IQD</t>
  </si>
  <si>
    <t>IRR</t>
  </si>
  <si>
    <t>ISK</t>
  </si>
  <si>
    <t>JMD</t>
  </si>
  <si>
    <t>JOD</t>
  </si>
  <si>
    <t>JPY</t>
  </si>
  <si>
    <t>KES</t>
  </si>
  <si>
    <t>KHR</t>
  </si>
  <si>
    <t>KRW</t>
  </si>
  <si>
    <t>KWD</t>
  </si>
  <si>
    <t>KZT</t>
  </si>
  <si>
    <t>LBP</t>
  </si>
  <si>
    <t>LKR</t>
  </si>
  <si>
    <t>LYD</t>
  </si>
  <si>
    <t>MAD</t>
  </si>
  <si>
    <t>MGA</t>
  </si>
  <si>
    <t>MKD</t>
  </si>
  <si>
    <t>MMK</t>
  </si>
  <si>
    <t>MOP</t>
  </si>
  <si>
    <t>MRO</t>
  </si>
  <si>
    <t>MUR</t>
  </si>
  <si>
    <t>MXN</t>
  </si>
  <si>
    <t>MYR</t>
  </si>
  <si>
    <t>MZN</t>
  </si>
  <si>
    <t>NAD</t>
  </si>
  <si>
    <t>NGN</t>
  </si>
  <si>
    <t>NOK</t>
  </si>
  <si>
    <t>NPR</t>
  </si>
  <si>
    <t>NZD</t>
  </si>
  <si>
    <t>OMR</t>
  </si>
  <si>
    <t>PAB</t>
  </si>
  <si>
    <t>PEN</t>
  </si>
  <si>
    <t>PHP</t>
  </si>
  <si>
    <t>PKR</t>
  </si>
  <si>
    <t>PLN</t>
  </si>
  <si>
    <t>PYG</t>
  </si>
  <si>
    <t>QAR</t>
  </si>
  <si>
    <t>RON</t>
  </si>
  <si>
    <t>RSD</t>
  </si>
  <si>
    <t>RUB</t>
  </si>
  <si>
    <t>RWF</t>
  </si>
  <si>
    <t>SAR</t>
  </si>
  <si>
    <t>SCR</t>
  </si>
  <si>
    <t>SDG</t>
  </si>
  <si>
    <t>SEK</t>
  </si>
  <si>
    <t>SGD</t>
  </si>
  <si>
    <t>SVC</t>
  </si>
  <si>
    <t>THB</t>
  </si>
  <si>
    <t>TND</t>
  </si>
  <si>
    <t>TRY</t>
  </si>
  <si>
    <t>TTD</t>
  </si>
  <si>
    <t>TWD</t>
  </si>
  <si>
    <t>TZS</t>
  </si>
  <si>
    <t>UAH</t>
  </si>
  <si>
    <t>UGX</t>
  </si>
  <si>
    <t>USD</t>
  </si>
  <si>
    <t>UYU</t>
  </si>
  <si>
    <t>UZS</t>
  </si>
  <si>
    <t>VES</t>
  </si>
  <si>
    <t>VND</t>
  </si>
  <si>
    <t>XAF</t>
  </si>
  <si>
    <t>XCD</t>
  </si>
  <si>
    <t>XOF</t>
  </si>
  <si>
    <t>ZAR</t>
  </si>
  <si>
    <t>ZMW</t>
  </si>
  <si>
    <t>ZWL</t>
  </si>
  <si>
    <t xml:space="preserve"> </t>
  </si>
  <si>
    <t>NC, Hundersonville - Ashville Hwy</t>
  </si>
  <si>
    <t>19.83 Miles</t>
  </si>
  <si>
    <t>Mojo Coworking</t>
  </si>
  <si>
    <t>Asheville Folk Coworking</t>
  </si>
  <si>
    <t>$1,500 per month</t>
  </si>
  <si>
    <t>26 miles</t>
  </si>
  <si>
    <t>25 miles</t>
  </si>
  <si>
    <t>$1000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</si>
</sst>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6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name val="Arial"/>
      <family val="2"/>
    </font>
    <font>
      <b/>
      <u/>
      <sz val="12"/>
      <color rgb="FF0070C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rgb="FF0070C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b/>
      <u/>
      <sz val="11"/>
      <color rgb="FF0070C0"/>
      <name val="Calibri"/>
      <family val="2"/>
      <scheme val="minor"/>
    </font>
    <font>
      <u/>
      <sz val="11"/>
      <color theme="0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9" fillId="0" borderId="0" applyFont="0" applyFill="0" applyBorder="0" applyAlignment="0" applyProtection="0"/>
  </cellStyleXfs>
  <cellXfs count="97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9" fillId="0" borderId="0" xfId="0" applyFont="1"/>
    <xf numFmtId="0" fontId="8" fillId="2" borderId="1" xfId="0" applyFont="1" applyFill="1" applyBorder="1" applyAlignment="1">
      <alignment horizontal="center" vertical="center" wrapText="1"/>
    </xf>
    <xf numFmtId="0" fontId="7" fillId="0" borderId="0" xfId="0" quotePrefix="1" applyFont="1" applyAlignment="1">
      <alignment vertical="center" wrapText="1"/>
    </xf>
    <xf numFmtId="0" fontId="10" fillId="0" borderId="0" xfId="0" quotePrefix="1" applyFont="1" applyAlignment="1">
      <alignment vertical="center" wrapText="1"/>
    </xf>
    <xf numFmtId="0" fontId="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3" fillId="0" borderId="0" xfId="0" applyFont="1" applyAlignment="1">
      <alignment vertical="center" wrapText="1"/>
    </xf>
    <xf numFmtId="0" fontId="14" fillId="0" borderId="1" xfId="0" applyFont="1" applyBorder="1" applyAlignment="1">
      <alignment horizontal="right" vertical="center" wrapText="1"/>
    </xf>
    <xf numFmtId="0" fontId="6" fillId="0" borderId="1" xfId="0" applyFont="1" applyBorder="1" applyAlignment="1">
      <alignment vertical="center"/>
    </xf>
    <xf numFmtId="0" fontId="16" fillId="4" borderId="1" xfId="0" applyFont="1" applyFill="1" applyBorder="1"/>
    <xf numFmtId="0" fontId="17" fillId="0" borderId="3" xfId="0" applyFont="1" applyBorder="1" applyAlignment="1">
      <alignment horizontal="left" vertical="top"/>
    </xf>
    <xf numFmtId="0" fontId="17" fillId="0" borderId="0" xfId="0" applyFont="1" applyAlignment="1">
      <alignment horizontal="left" vertical="top"/>
    </xf>
    <xf numFmtId="0" fontId="12" fillId="0" borderId="0" xfId="0" applyFont="1" applyAlignment="1">
      <alignment vertical="center" wrapText="1"/>
    </xf>
    <xf numFmtId="0" fontId="14" fillId="0" borderId="1" xfId="0" applyFont="1" applyBorder="1" applyAlignment="1">
      <alignment horizontal="right" vertical="center"/>
    </xf>
    <xf numFmtId="0" fontId="2" fillId="0" borderId="0" xfId="0" applyFont="1" applyAlignment="1">
      <alignment horizontal="right" vertical="center" wrapText="1"/>
    </xf>
    <xf numFmtId="0" fontId="13" fillId="0" borderId="1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/>
    </xf>
    <xf numFmtId="0" fontId="18" fillId="0" borderId="3" xfId="0" applyFont="1" applyBorder="1" applyAlignment="1">
      <alignment vertical="center"/>
    </xf>
    <xf numFmtId="0" fontId="18" fillId="0" borderId="0" xfId="0" applyFont="1" applyAlignment="1">
      <alignment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7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0" fillId="0" borderId="1" xfId="0" applyBorder="1"/>
    <xf numFmtId="0" fontId="21" fillId="6" borderId="1" xfId="0" applyFont="1" applyFill="1" applyBorder="1" applyAlignment="1">
      <alignment horizontal="center" vertical="center" wrapText="1"/>
    </xf>
    <xf numFmtId="0" fontId="21" fillId="0" borderId="0" xfId="0" applyFont="1" applyAlignment="1">
      <alignment vertical="center"/>
    </xf>
    <xf numFmtId="4" fontId="21" fillId="6" borderId="1" xfId="0" applyNumberFormat="1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6" borderId="1" xfId="0" applyFont="1" applyFill="1" applyBorder="1" applyAlignment="1">
      <alignment horizontal="center" vertical="center"/>
    </xf>
    <xf numFmtId="3" fontId="21" fillId="6" borderId="1" xfId="0" applyNumberFormat="1" applyFont="1" applyFill="1" applyBorder="1" applyAlignment="1">
      <alignment horizontal="center" vertical="center"/>
    </xf>
    <xf numFmtId="3" fontId="21" fillId="2" borderId="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4" fontId="21" fillId="6" borderId="1" xfId="0" applyNumberFormat="1" applyFont="1" applyFill="1" applyBorder="1" applyAlignment="1">
      <alignment horizontal="left" vertical="center"/>
    </xf>
    <xf numFmtId="0" fontId="1" fillId="0" borderId="0" xfId="0" applyFont="1"/>
    <xf numFmtId="0" fontId="22" fillId="0" borderId="0" xfId="0" applyFont="1" applyAlignment="1">
      <alignment horizontal="center"/>
    </xf>
    <xf numFmtId="9" fontId="23" fillId="0" borderId="0" xfId="1" applyFont="1" applyAlignment="1">
      <alignment horizontal="center"/>
    </xf>
    <xf numFmtId="0" fontId="24" fillId="0" borderId="0" xfId="0" applyFont="1"/>
    <xf numFmtId="0" fontId="25" fillId="0" borderId="0" xfId="0" applyFont="1"/>
    <xf numFmtId="0" fontId="0" fillId="0" borderId="4" xfId="0" applyBorder="1"/>
    <xf numFmtId="3" fontId="21" fillId="6" borderId="5" xfId="0" applyNumberFormat="1" applyFont="1" applyFill="1" applyBorder="1" applyAlignment="1">
      <alignment horizontal="center" vertical="center" wrapText="1"/>
    </xf>
    <xf numFmtId="2" fontId="0" fillId="5" borderId="1" xfId="0" applyNumberFormat="1" applyFill="1" applyBorder="1" applyAlignment="1">
      <alignment horizontal="center"/>
    </xf>
    <xf numFmtId="3" fontId="0" fillId="0" borderId="0" xfId="0" applyNumberFormat="1"/>
    <xf numFmtId="3" fontId="0" fillId="0" borderId="4" xfId="0" applyNumberFormat="1" applyBorder="1"/>
    <xf numFmtId="3" fontId="1" fillId="0" borderId="0" xfId="0" applyNumberFormat="1" applyFont="1"/>
    <xf numFmtId="3" fontId="0" fillId="2" borderId="1" xfId="0" applyNumberFormat="1" applyFill="1" applyBorder="1" applyAlignment="1">
      <alignment horizontal="center"/>
    </xf>
    <xf numFmtId="3" fontId="0" fillId="5" borderId="1" xfId="0" applyNumberFormat="1" applyFill="1" applyBorder="1" applyAlignment="1">
      <alignment horizontal="center"/>
    </xf>
    <xf numFmtId="0" fontId="23" fillId="0" borderId="0" xfId="0" applyFont="1"/>
    <xf numFmtId="4" fontId="23" fillId="0" borderId="0" xfId="1" applyNumberFormat="1" applyFont="1" applyAlignment="1">
      <alignment horizontal="center"/>
    </xf>
    <xf numFmtId="0" fontId="26" fillId="0" borderId="0" xfId="0" applyFont="1"/>
    <xf numFmtId="0" fontId="4" fillId="0" borderId="0" xfId="0" applyFont="1" applyAlignment="1">
      <alignment horizontal="center"/>
    </xf>
    <xf numFmtId="2" fontId="1" fillId="0" borderId="0" xfId="0" applyNumberFormat="1" applyFont="1"/>
    <xf numFmtId="4" fontId="1" fillId="0" borderId="0" xfId="0" applyNumberFormat="1" applyFont="1"/>
    <xf numFmtId="9" fontId="1" fillId="0" borderId="0" xfId="1" applyFont="1"/>
    <xf numFmtId="0" fontId="6" fillId="0" borderId="0" xfId="0" applyFont="1"/>
    <xf numFmtId="0" fontId="27" fillId="0" borderId="0" xfId="0" applyFont="1"/>
    <xf numFmtId="0" fontId="28" fillId="0" borderId="0" xfId="0" applyFont="1"/>
    <xf numFmtId="0" fontId="0" fillId="0" borderId="0" xfId="0" applyAlignment="1">
      <alignment horizontal="center"/>
    </xf>
    <xf numFmtId="0" fontId="29" fillId="0" borderId="0" xfId="0" applyFont="1"/>
    <xf numFmtId="0" fontId="1" fillId="0" borderId="0" xfId="0" applyFont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29" fillId="0" borderId="0" xfId="0" applyFont="1" applyAlignment="1">
      <alignment vertical="top"/>
    </xf>
    <xf numFmtId="0" fontId="1" fillId="0" borderId="0" xfId="0" applyFont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14" fillId="0" borderId="0" xfId="0" applyFont="1" applyAlignment="1">
      <alignment horizontal="right" vertical="center" wrapText="1"/>
    </xf>
    <xf numFmtId="2" fontId="30" fillId="7" borderId="1" xfId="0" applyNumberFormat="1" applyFont="1" applyFill="1" applyBorder="1" applyAlignment="1">
      <alignment horizontal="center" vertical="center"/>
    </xf>
    <xf numFmtId="2" fontId="14" fillId="5" borderId="1" xfId="0" applyNumberFormat="1" applyFont="1" applyFill="1" applyBorder="1" applyAlignment="1">
      <alignment horizontal="center" vertical="center"/>
    </xf>
    <xf numFmtId="2" fontId="14" fillId="2" borderId="1" xfId="0" applyNumberFormat="1" applyFont="1" applyFill="1" applyBorder="1" applyAlignment="1">
      <alignment horizontal="center" vertical="center"/>
    </xf>
    <xf numFmtId="2" fontId="14" fillId="0" borderId="0" xfId="0" applyNumberFormat="1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11" fillId="0" borderId="6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top" wrapText="1"/>
    </xf>
    <xf numFmtId="0" fontId="21" fillId="6" borderId="1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5" fillId="0" borderId="0" xfId="0" applyFont="1" applyAlignment="1">
      <alignment horizontal="center"/>
    </xf>
    <xf numFmtId="0" fontId="2" fillId="0" borderId="6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C342-F2E1-4671-B295-D30694B3F7F6}">
  <sheetPr codeName="Sheet1"/>
  <dimension ref="A1:E11"/>
  <sheetViews>
    <sheetView showGridLines="0" zoomScale="85" zoomScaleNormal="85" workbookViewId="0">
      <selection activeCell="C6" sqref="C6"/>
    </sheetView>
  </sheetViews>
  <sheetFormatPr defaultColWidth="0" defaultRowHeight="14.5" zeroHeight="1" x14ac:dyDescent="0.35"/>
  <cols>
    <col min="1" max="1" width="7" customWidth="1"/>
    <col min="2" max="2" width="131.81640625" bestFit="1" customWidth="1"/>
    <col min="3" max="3" width="26" customWidth="1"/>
    <col min="4" max="4" width="6.54296875" customWidth="1"/>
    <col min="5" max="5" width="68.453125" hidden="1" customWidth="1"/>
    <col min="6" max="16384" width="9.1796875" hidden="1"/>
  </cols>
  <sheetData>
    <row r="1" spans="1:3" x14ac:dyDescent="0.35"/>
    <row r="2" spans="1:3" ht="21" x14ac:dyDescent="0.35">
      <c r="B2" s="4" t="s">
        <v>0</v>
      </c>
      <c r="C2" s="4"/>
    </row>
    <row r="3" spans="1:3" x14ac:dyDescent="0.35"/>
    <row r="4" spans="1:3" s="7" customFormat="1" ht="40.4" customHeight="1" x14ac:dyDescent="0.35">
      <c r="B4" s="10" t="s">
        <v>1</v>
      </c>
    </row>
    <row r="5" spans="1:3" s="7" customFormat="1" ht="40.4" customHeight="1" x14ac:dyDescent="0.35">
      <c r="A5" s="5">
        <v>1</v>
      </c>
      <c r="B5" s="10" t="s">
        <v>2</v>
      </c>
      <c r="C5" s="6" t="s">
        <v>3</v>
      </c>
    </row>
    <row r="6" spans="1:3" s="7" customFormat="1" ht="40.4" customHeight="1" x14ac:dyDescent="0.35">
      <c r="A6" s="5">
        <v>2</v>
      </c>
      <c r="B6" s="10" t="s">
        <v>4</v>
      </c>
      <c r="C6" s="8" t="s">
        <v>5</v>
      </c>
    </row>
    <row r="7" spans="1:3" s="7" customFormat="1" ht="40.4" customHeight="1" x14ac:dyDescent="0.35">
      <c r="A7" s="5">
        <v>4</v>
      </c>
      <c r="B7" s="10" t="s">
        <v>6</v>
      </c>
      <c r="C7" s="9"/>
    </row>
    <row r="8" spans="1:3" ht="40.4" customHeight="1" x14ac:dyDescent="0.35">
      <c r="A8" s="5">
        <v>5</v>
      </c>
      <c r="B8" s="10" t="s">
        <v>7</v>
      </c>
    </row>
    <row r="9" spans="1:3" x14ac:dyDescent="0.35"/>
    <row r="10" spans="1:3" x14ac:dyDescent="0.35"/>
    <row r="11" spans="1:3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M44"/>
  <sheetViews>
    <sheetView showGridLines="0" tabSelected="1" topLeftCell="A15" zoomScale="84" zoomScaleNormal="55" workbookViewId="0">
      <selection activeCell="D10" sqref="D10"/>
    </sheetView>
  </sheetViews>
  <sheetFormatPr defaultColWidth="0" defaultRowHeight="13" zeroHeight="1" outlineLevelRow="1" x14ac:dyDescent="0.35"/>
  <cols>
    <col min="1" max="1" width="3.453125" style="11" customWidth="1"/>
    <col min="2" max="2" width="31.54296875" style="11" customWidth="1"/>
    <col min="3" max="3" width="29.26953125" style="1" bestFit="1" customWidth="1"/>
    <col min="4" max="5" width="25.81640625" style="11" customWidth="1"/>
    <col min="6" max="6" width="45.81640625" style="11" customWidth="1"/>
    <col min="7" max="7" width="4.54296875" style="11" customWidth="1"/>
    <col min="8" max="8" width="57" style="11" hidden="1" customWidth="1"/>
    <col min="9" max="13" width="0" style="11" hidden="1" customWidth="1"/>
    <col min="14" max="16384" width="9.1796875" style="11" hidden="1"/>
  </cols>
  <sheetData>
    <row r="1" spans="2:13" ht="8.15" customHeight="1" x14ac:dyDescent="0.35"/>
    <row r="2" spans="2:13" ht="19.399999999999999" customHeight="1" x14ac:dyDescent="0.35">
      <c r="B2" s="17" t="s">
        <v>8</v>
      </c>
      <c r="C2" s="85">
        <v>8840</v>
      </c>
      <c r="D2" s="85"/>
      <c r="E2" s="2"/>
    </row>
    <row r="3" spans="2:13" ht="19.399999999999999" customHeight="1" x14ac:dyDescent="0.35">
      <c r="B3" s="17" t="s">
        <v>9</v>
      </c>
      <c r="C3" s="85" t="s">
        <v>256</v>
      </c>
      <c r="D3" s="85"/>
    </row>
    <row r="4" spans="2:13" ht="14.15" customHeight="1" x14ac:dyDescent="0.3">
      <c r="E4" s="88" t="s">
        <v>10</v>
      </c>
      <c r="F4" s="88"/>
      <c r="G4" s="12"/>
    </row>
    <row r="5" spans="2:13" ht="18" customHeight="1" x14ac:dyDescent="0.35">
      <c r="B5" s="19" t="s">
        <v>11</v>
      </c>
      <c r="C5" s="22" t="s">
        <v>12</v>
      </c>
      <c r="D5" s="35" t="s">
        <v>244</v>
      </c>
      <c r="E5" s="89" t="s">
        <v>13</v>
      </c>
      <c r="F5" s="90"/>
      <c r="G5" s="1"/>
      <c r="J5" s="13"/>
    </row>
    <row r="6" spans="2:13" ht="18" customHeight="1" x14ac:dyDescent="0.35">
      <c r="B6" s="14"/>
      <c r="C6" s="22" t="s">
        <v>14</v>
      </c>
      <c r="D6" s="35" t="s">
        <v>134</v>
      </c>
      <c r="E6" s="89"/>
      <c r="F6" s="90"/>
      <c r="G6" s="1"/>
    </row>
    <row r="7" spans="2:13" ht="18" customHeight="1" x14ac:dyDescent="0.35">
      <c r="B7" s="26"/>
      <c r="C7" s="22" t="str">
        <f>"Total Area Contracted ("&amp;$D$6&amp;")"</f>
        <v>Total Area Contracted (Sq Ft)</v>
      </c>
      <c r="D7" s="51">
        <v>4900</v>
      </c>
      <c r="E7" s="81" t="s">
        <v>15</v>
      </c>
      <c r="F7" s="82"/>
      <c r="G7" s="1"/>
    </row>
    <row r="8" spans="2:13" ht="18" customHeight="1" x14ac:dyDescent="0.35">
      <c r="B8" s="26"/>
      <c r="C8" s="22" t="str">
        <f>"Net Internal Area ("&amp;$D$6&amp;")"</f>
        <v>Net Internal Area (Sq Ft)</v>
      </c>
      <c r="D8" s="51">
        <v>2695</v>
      </c>
      <c r="E8" s="81" t="s">
        <v>16</v>
      </c>
      <c r="F8" s="82"/>
      <c r="G8" s="1"/>
    </row>
    <row r="9" spans="2:13" ht="14.15" customHeight="1" x14ac:dyDescent="0.35">
      <c r="C9" s="23"/>
      <c r="D9" s="36"/>
      <c r="E9" s="13"/>
      <c r="F9" s="13"/>
    </row>
    <row r="10" spans="2:13" ht="27" customHeight="1" x14ac:dyDescent="0.35">
      <c r="B10" s="19" t="s">
        <v>17</v>
      </c>
      <c r="C10" s="24" t="str">
        <f>"Monthly Market Rent per "&amp;$D$6&amp;" "&amp;"("&amp;$D$5&amp;")"</f>
        <v>Monthly Market Rent per Sq Ft (USD)</v>
      </c>
      <c r="D10" s="37">
        <v>15</v>
      </c>
      <c r="E10" s="89" t="s">
        <v>18</v>
      </c>
      <c r="F10" s="90"/>
      <c r="G10" s="2"/>
    </row>
    <row r="11" spans="2:13" ht="18" customHeight="1" x14ac:dyDescent="0.35">
      <c r="B11" s="83" t="s">
        <v>19</v>
      </c>
      <c r="C11" s="24" t="s">
        <v>20</v>
      </c>
      <c r="D11" s="44" t="s">
        <v>131</v>
      </c>
      <c r="E11" s="28"/>
      <c r="F11" s="29"/>
      <c r="G11" s="2"/>
    </row>
    <row r="12" spans="2:13" ht="18" customHeight="1" x14ac:dyDescent="0.35">
      <c r="B12" s="83"/>
      <c r="C12" s="24" t="str">
        <f>"Service Charges per"&amp;" "&amp;$D$6&amp;" "&amp;"("&amp;$D$5&amp;")"</f>
        <v>Service Charges per Sq Ft (USD)</v>
      </c>
      <c r="D12" s="37"/>
      <c r="E12" s="81" t="s">
        <v>21</v>
      </c>
      <c r="F12" s="82"/>
      <c r="G12" s="1"/>
    </row>
    <row r="13" spans="2:13" ht="18" customHeight="1" x14ac:dyDescent="0.35">
      <c r="B13" s="83"/>
      <c r="C13" s="24" t="str">
        <f>"Property Tax per"&amp;" "&amp;$D$6&amp;" "&amp;"("&amp;$D$5&amp;")"</f>
        <v>Property Tax per Sq Ft (USD)</v>
      </c>
      <c r="D13" s="37"/>
      <c r="E13" s="81" t="s">
        <v>21</v>
      </c>
      <c r="F13" s="82"/>
      <c r="G13" s="1"/>
    </row>
    <row r="14" spans="2:13" ht="14.15" customHeight="1" x14ac:dyDescent="0.35"/>
    <row r="15" spans="2:13" ht="15.65" customHeight="1" x14ac:dyDescent="0.35">
      <c r="B15" s="20" t="s">
        <v>22</v>
      </c>
      <c r="C15" s="87"/>
      <c r="D15" s="87"/>
      <c r="E15" s="87"/>
      <c r="F15" s="87"/>
      <c r="M15" s="13"/>
    </row>
    <row r="16" spans="2:13" ht="15.65" customHeight="1" x14ac:dyDescent="0.35">
      <c r="D16" s="25" t="s">
        <v>23</v>
      </c>
      <c r="E16" s="25" t="s">
        <v>24</v>
      </c>
      <c r="F16" s="43" t="s">
        <v>10</v>
      </c>
    </row>
    <row r="17" spans="2:6" ht="18" customHeight="1" x14ac:dyDescent="0.35">
      <c r="B17" s="15" t="s">
        <v>25</v>
      </c>
      <c r="C17" s="16" t="s">
        <v>26</v>
      </c>
      <c r="D17" s="38">
        <v>2405</v>
      </c>
      <c r="E17" s="38">
        <v>4950</v>
      </c>
      <c r="F17" s="86" t="s">
        <v>27</v>
      </c>
    </row>
    <row r="18" spans="2:6" ht="20.9" customHeight="1" x14ac:dyDescent="0.35">
      <c r="B18" s="84" t="s">
        <v>28</v>
      </c>
      <c r="C18" s="16" t="s">
        <v>29</v>
      </c>
      <c r="D18" s="38" t="s">
        <v>257</v>
      </c>
      <c r="E18" s="38">
        <v>28.63</v>
      </c>
      <c r="F18" s="86"/>
    </row>
    <row r="19" spans="2:6" ht="21" customHeight="1" x14ac:dyDescent="0.35">
      <c r="B19" s="84"/>
      <c r="C19" s="16" t="s">
        <v>30</v>
      </c>
      <c r="D19" s="38" t="s">
        <v>130</v>
      </c>
      <c r="E19" s="38" t="s">
        <v>141</v>
      </c>
    </row>
    <row r="20" spans="2:6" ht="21" customHeight="1" x14ac:dyDescent="0.35">
      <c r="B20" s="84"/>
      <c r="C20" s="16" t="s">
        <v>31</v>
      </c>
      <c r="D20" s="38" t="s">
        <v>139</v>
      </c>
      <c r="E20" s="38" t="s">
        <v>149</v>
      </c>
    </row>
    <row r="21" spans="2:6" ht="19.5" hidden="1" customHeight="1" outlineLevel="1" x14ac:dyDescent="0.35">
      <c r="C21" s="16" t="s">
        <v>32</v>
      </c>
      <c r="D21" s="78"/>
      <c r="E21" s="78"/>
      <c r="F21" s="80" t="s">
        <v>33</v>
      </c>
    </row>
    <row r="22" spans="2:6" ht="19.5" hidden="1" customHeight="1" outlineLevel="1" x14ac:dyDescent="0.35">
      <c r="C22" s="16" t="s">
        <v>34</v>
      </c>
      <c r="D22" s="76">
        <f>_xlfn.XLOOKUP($D$20,'Data Drop Downs'!K:K,'Data Drop Downs'!J:J)*D21</f>
        <v>0</v>
      </c>
      <c r="E22" s="76">
        <f>_xlfn.XLOOKUP($E$20,'Data Drop Downs'!K:K,'Data Drop Downs'!J:J)*E21</f>
        <v>0</v>
      </c>
      <c r="F22" s="77" t="str">
        <f>IFERROR(AVERAGEIF(D22:E22,"&lt;&gt;0"),"")</f>
        <v/>
      </c>
    </row>
    <row r="23" spans="2:6" hidden="1" outlineLevel="1" x14ac:dyDescent="0.35"/>
    <row r="24" spans="2:6" ht="19.75" hidden="1" customHeight="1" outlineLevel="1" x14ac:dyDescent="0.35">
      <c r="C24" s="16" t="s">
        <v>35</v>
      </c>
      <c r="D24" s="78"/>
      <c r="E24" s="78"/>
      <c r="F24" s="80" t="s">
        <v>33</v>
      </c>
    </row>
    <row r="25" spans="2:6" ht="19.75" hidden="1" customHeight="1" outlineLevel="1" x14ac:dyDescent="0.35">
      <c r="C25" s="16" t="s">
        <v>36</v>
      </c>
      <c r="D25" s="76">
        <f>_xlfn.XLOOKUP($D$20,'Data Drop Downs'!K:K,'Data Drop Downs'!J:J)*D24</f>
        <v>0</v>
      </c>
      <c r="E25" s="76">
        <f>_xlfn.XLOOKUP($E$20,'Data Drop Downs'!K:K,'Data Drop Downs'!J:J)*E24</f>
        <v>0</v>
      </c>
      <c r="F25" s="77" t="str">
        <f>IFERROR(AVERAGEIF(D25:E25,"&lt;&gt;0"),"")</f>
        <v/>
      </c>
    </row>
    <row r="26" spans="2:6" ht="13" hidden="1" customHeight="1" outlineLevel="1" x14ac:dyDescent="0.35">
      <c r="C26" s="75"/>
      <c r="D26" s="79"/>
      <c r="E26" s="79"/>
      <c r="F26" s="79"/>
    </row>
    <row r="27" spans="2:6" ht="19.75" hidden="1" customHeight="1" outlineLevel="1" x14ac:dyDescent="0.35">
      <c r="C27" s="16" t="s">
        <v>37</v>
      </c>
      <c r="D27" s="78"/>
      <c r="E27" s="78"/>
      <c r="F27" s="80" t="s">
        <v>33</v>
      </c>
    </row>
    <row r="28" spans="2:6" ht="19.75" hidden="1" customHeight="1" outlineLevel="1" x14ac:dyDescent="0.35">
      <c r="C28" s="16" t="s">
        <v>38</v>
      </c>
      <c r="D28" s="76">
        <f>_xlfn.XLOOKUP($D$20,'Data Drop Downs'!K:K,'Data Drop Downs'!J:J)*D27</f>
        <v>0</v>
      </c>
      <c r="E28" s="76">
        <f>_xlfn.XLOOKUP($E$20,'Data Drop Downs'!K:K,'Data Drop Downs'!J:J)*E27</f>
        <v>0</v>
      </c>
      <c r="F28" s="77" t="str">
        <f>IFERROR(AVERAGEIF(D28:E28,"&lt;&gt;0"),"")</f>
        <v/>
      </c>
    </row>
    <row r="29" spans="2:6" ht="16.399999999999999" customHeight="1" collapsed="1" x14ac:dyDescent="0.35">
      <c r="B29" s="1"/>
      <c r="D29" s="39"/>
      <c r="E29" s="39"/>
    </row>
    <row r="30" spans="2:6" ht="18" customHeight="1" x14ac:dyDescent="0.35">
      <c r="B30" s="15" t="s">
        <v>39</v>
      </c>
      <c r="C30" s="16" t="s">
        <v>40</v>
      </c>
      <c r="D30" s="38" t="s">
        <v>258</v>
      </c>
      <c r="E30" s="38" t="s">
        <v>259</v>
      </c>
    </row>
    <row r="31" spans="2:6" ht="18" customHeight="1" x14ac:dyDescent="0.35">
      <c r="B31" s="21" t="s">
        <v>41</v>
      </c>
      <c r="C31" s="16" t="s">
        <v>29</v>
      </c>
      <c r="D31" s="38" t="s">
        <v>261</v>
      </c>
      <c r="E31" s="38" t="s">
        <v>262</v>
      </c>
    </row>
    <row r="32" spans="2:6" ht="18" customHeight="1" x14ac:dyDescent="0.35">
      <c r="B32" s="1"/>
      <c r="C32" s="16" t="s">
        <v>42</v>
      </c>
      <c r="D32" s="38" t="s">
        <v>75</v>
      </c>
      <c r="E32" s="38" t="s">
        <v>75</v>
      </c>
    </row>
    <row r="33" spans="2:6" ht="26.5" customHeight="1" x14ac:dyDescent="0.35">
      <c r="B33" s="1"/>
      <c r="C33" s="16" t="str">
        <f>"Monthly Price of a 2ws Window Office ("&amp;D5&amp;"):"</f>
        <v>Monthly Price of a 2ws Window Office (USD):</v>
      </c>
      <c r="D33" s="42" t="s">
        <v>260</v>
      </c>
      <c r="E33" s="42" t="s">
        <v>263</v>
      </c>
      <c r="F33" s="30" t="s">
        <v>43</v>
      </c>
    </row>
    <row r="34" spans="2:6" ht="13.75" customHeight="1" x14ac:dyDescent="0.35"/>
    <row r="35" spans="2:6" ht="29.5" customHeight="1" x14ac:dyDescent="0.35">
      <c r="B35" s="12" t="s">
        <v>44</v>
      </c>
      <c r="C35" s="16" t="str">
        <f>"Total monthly expected cash flow maturity ("&amp;D5&amp;")"</f>
        <v>Total monthly expected cash flow maturity (USD)</v>
      </c>
      <c r="D35" s="41">
        <v>7333</v>
      </c>
      <c r="E35" s="81" t="s">
        <v>45</v>
      </c>
      <c r="F35" s="82"/>
    </row>
    <row r="36" spans="2:6" x14ac:dyDescent="0.35">
      <c r="F36" s="27"/>
    </row>
    <row r="37" spans="2:6" ht="26" x14ac:dyDescent="0.35">
      <c r="B37" s="20" t="s">
        <v>46</v>
      </c>
      <c r="C37" s="16" t="s">
        <v>47</v>
      </c>
      <c r="D37" s="40" t="s">
        <v>255</v>
      </c>
      <c r="E37" s="32" t="s">
        <v>48</v>
      </c>
      <c r="F37" s="31"/>
    </row>
    <row r="38" spans="2:6" ht="24.65" customHeight="1" x14ac:dyDescent="0.35">
      <c r="B38" s="12"/>
      <c r="C38" s="16" t="s">
        <v>49</v>
      </c>
      <c r="D38" s="40"/>
      <c r="E38" s="32"/>
      <c r="F38" s="33"/>
    </row>
    <row r="39" spans="2:6" ht="26" x14ac:dyDescent="0.35">
      <c r="C39" s="16" t="str">
        <f>"If not included in the rent, provide the cost per parking space ("&amp;$D$5&amp;")"</f>
        <v>If not included in the rent, provide the cost per parking space (USD)</v>
      </c>
      <c r="D39" s="40"/>
      <c r="E39" s="30" t="s">
        <v>50</v>
      </c>
      <c r="F39" s="31"/>
    </row>
    <row r="40" spans="2:6" x14ac:dyDescent="0.35"/>
    <row r="41" spans="2:6" x14ac:dyDescent="0.35"/>
    <row r="42" spans="2:6" x14ac:dyDescent="0.35"/>
    <row r="43" spans="2:6" x14ac:dyDescent="0.35"/>
    <row r="44" spans="2:6" x14ac:dyDescent="0.35"/>
  </sheetData>
  <mergeCells count="15">
    <mergeCell ref="E35:F35"/>
    <mergeCell ref="B11:B13"/>
    <mergeCell ref="B18:B20"/>
    <mergeCell ref="C2:D2"/>
    <mergeCell ref="C3:D3"/>
    <mergeCell ref="E8:F8"/>
    <mergeCell ref="F17:F18"/>
    <mergeCell ref="C15:F15"/>
    <mergeCell ref="E4:F4"/>
    <mergeCell ref="E5:F5"/>
    <mergeCell ref="E7:F7"/>
    <mergeCell ref="E6:F6"/>
    <mergeCell ref="E13:F13"/>
    <mergeCell ref="E12:F12"/>
    <mergeCell ref="E10:F10"/>
  </mergeCell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D241EE-1385-40E3-98D2-730D3F20E7C6}">
          <x14:formula1>
            <xm:f>'Data Drop Downs'!$A$2:$A$4</xm:f>
          </x14:formula1>
          <xm:sqref>D6</xm:sqref>
        </x14:dataValidation>
        <x14:dataValidation type="list" allowBlank="1" showInputMessage="1" showErrorMessage="1" xr:uid="{3D83AE02-F91A-46B6-82A7-7B78AF9B3D5D}">
          <x14:formula1>
            <xm:f>'Data Drop Downs'!$B$3:$B$112</xm:f>
          </x14:formula1>
          <xm:sqref>D5</xm:sqref>
        </x14:dataValidation>
        <x14:dataValidation type="list" allowBlank="1" showInputMessage="1" showErrorMessage="1" xr:uid="{6F76CF5E-670E-4A20-9079-D73B3EDB37D1}">
          <x14:formula1>
            <xm:f>'Data Drop Downs'!$D$3:$D$7</xm:f>
          </x14:formula1>
          <xm:sqref>D32:E32 D19:E19</xm:sqref>
        </x14:dataValidation>
        <x14:dataValidation type="list" allowBlank="1" showInputMessage="1" showErrorMessage="1" xr:uid="{E806CD1C-D54C-4525-909F-C0DF8DE949DA}">
          <x14:formula1>
            <xm:f>'Data Drop Downs'!$K$2:$K$13</xm:f>
          </x14:formula1>
          <xm:sqref>D20:E20</xm:sqref>
        </x14:dataValidation>
        <x14:dataValidation type="list" allowBlank="1" showInputMessage="1" showErrorMessage="1" xr:uid="{DD5E59A7-A4E2-43CC-A142-5B78365020B9}">
          <x14:formula1>
            <xm:f>'Data Drop Downs'!$O$2:$O$4</xm:f>
          </x14:formula1>
          <xm:sqref>D38</xm:sqref>
        </x14:dataValidation>
        <x14:dataValidation type="list" allowBlank="1" showInputMessage="1" showErrorMessage="1" xr:uid="{D762C2CF-F972-40F3-88B2-C72441B3CE93}">
          <x14:formula1>
            <xm:f>'Data Drop Downs'!$F$2:$F$5</xm:f>
          </x14:formula1>
          <xm:sqref>D11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035A8-3784-48EF-80A5-9C4DB4C7151C}">
  <sheetPr codeName="Sheet3">
    <tabColor rgb="FF00B0F0"/>
  </sheetPr>
  <dimension ref="B2:G16"/>
  <sheetViews>
    <sheetView showGridLines="0" topLeftCell="B1" zoomScale="89" zoomScaleNormal="89" workbookViewId="0">
      <selection activeCell="K9" sqref="K9"/>
    </sheetView>
  </sheetViews>
  <sheetFormatPr defaultRowHeight="14.5" x14ac:dyDescent="0.35"/>
  <cols>
    <col min="2" max="2" width="4.54296875" style="67" customWidth="1"/>
    <col min="3" max="3" width="20.7265625" bestFit="1" customWidth="1"/>
    <col min="4" max="7" width="13.54296875" customWidth="1"/>
  </cols>
  <sheetData>
    <row r="2" spans="2:7" ht="15.5" x14ac:dyDescent="0.35">
      <c r="B2" s="69" t="s">
        <v>51</v>
      </c>
      <c r="D2" s="68"/>
    </row>
    <row r="3" spans="2:7" ht="29" x14ac:dyDescent="0.35">
      <c r="D3" s="70" t="s">
        <v>52</v>
      </c>
    </row>
    <row r="4" spans="2:7" x14ac:dyDescent="0.35">
      <c r="C4" t="s">
        <v>53</v>
      </c>
      <c r="D4" s="71"/>
      <c r="E4" s="91" t="s">
        <v>54</v>
      </c>
      <c r="F4" s="92"/>
      <c r="G4" s="92"/>
    </row>
    <row r="5" spans="2:7" x14ac:dyDescent="0.35">
      <c r="C5" t="s">
        <v>55</v>
      </c>
      <c r="D5" s="71"/>
      <c r="E5" s="91"/>
      <c r="F5" s="92"/>
      <c r="G5" s="92"/>
    </row>
    <row r="6" spans="2:7" x14ac:dyDescent="0.35">
      <c r="C6" t="s">
        <v>56</v>
      </c>
      <c r="D6" s="71"/>
      <c r="E6" s="91"/>
      <c r="F6" s="92"/>
      <c r="G6" s="92"/>
    </row>
    <row r="7" spans="2:7" x14ac:dyDescent="0.35">
      <c r="C7" t="s">
        <v>57</v>
      </c>
      <c r="D7" s="71"/>
      <c r="E7" s="91"/>
      <c r="F7" s="92"/>
      <c r="G7" s="92"/>
    </row>
    <row r="8" spans="2:7" x14ac:dyDescent="0.35">
      <c r="D8" s="68"/>
    </row>
    <row r="9" spans="2:7" x14ac:dyDescent="0.35">
      <c r="D9" s="68"/>
    </row>
    <row r="10" spans="2:7" ht="29" x14ac:dyDescent="0.35">
      <c r="B10" s="72" t="s">
        <v>58</v>
      </c>
      <c r="D10" s="70" t="s">
        <v>59</v>
      </c>
      <c r="E10" s="70" t="s">
        <v>60</v>
      </c>
      <c r="F10" s="70" t="s">
        <v>61</v>
      </c>
      <c r="G10" s="70" t="s">
        <v>62</v>
      </c>
    </row>
    <row r="11" spans="2:7" x14ac:dyDescent="0.35">
      <c r="C11" t="s">
        <v>63</v>
      </c>
      <c r="D11" s="71"/>
      <c r="E11" s="71"/>
      <c r="F11" s="71"/>
      <c r="G11" s="71"/>
    </row>
    <row r="14" spans="2:7" ht="15.5" x14ac:dyDescent="0.35">
      <c r="B14" s="69" t="s">
        <v>64</v>
      </c>
      <c r="D14" s="73" t="s">
        <v>65</v>
      </c>
    </row>
    <row r="15" spans="2:7" x14ac:dyDescent="0.35">
      <c r="C15" t="s">
        <v>66</v>
      </c>
      <c r="D15" s="71"/>
      <c r="E15" t="s">
        <v>67</v>
      </c>
    </row>
    <row r="16" spans="2:7" x14ac:dyDescent="0.35">
      <c r="C16" t="s">
        <v>68</v>
      </c>
      <c r="D16" s="74"/>
      <c r="E16" t="s">
        <v>69</v>
      </c>
    </row>
  </sheetData>
  <mergeCells count="1">
    <mergeCell ref="E4:G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1BF02-6780-495F-A85F-56F6FB5AE1C1}">
  <sheetPr codeName="Sheet5"/>
  <dimension ref="A1:M32"/>
  <sheetViews>
    <sheetView showGridLines="0" zoomScaleNormal="100" workbookViewId="0">
      <selection activeCell="D13" sqref="D13"/>
    </sheetView>
  </sheetViews>
  <sheetFormatPr defaultColWidth="0" defaultRowHeight="13" zeroHeight="1" x14ac:dyDescent="0.35"/>
  <cols>
    <col min="1" max="1" width="3.453125" style="11" customWidth="1"/>
    <col min="2" max="2" width="31.54296875" style="11" customWidth="1"/>
    <col min="3" max="3" width="28.453125" style="1" customWidth="1"/>
    <col min="4" max="5" width="25.81640625" style="11" customWidth="1"/>
    <col min="6" max="6" width="45.81640625" style="11" customWidth="1"/>
    <col min="7" max="7" width="4.54296875" style="11" customWidth="1"/>
    <col min="8" max="8" width="57" style="11" hidden="1" customWidth="1"/>
    <col min="9" max="13" width="0" style="11" hidden="1" customWidth="1"/>
    <col min="14" max="16384" width="9.1796875" style="11" hidden="1"/>
  </cols>
  <sheetData>
    <row r="1" spans="2:13" ht="8.15" customHeight="1" x14ac:dyDescent="0.35"/>
    <row r="2" spans="2:13" ht="19.399999999999999" customHeight="1" x14ac:dyDescent="0.35">
      <c r="B2" s="17" t="s">
        <v>8</v>
      </c>
      <c r="C2" s="85"/>
      <c r="D2" s="85"/>
      <c r="E2" s="2"/>
    </row>
    <row r="3" spans="2:13" ht="19.399999999999999" customHeight="1" x14ac:dyDescent="0.35">
      <c r="B3" s="17" t="s">
        <v>9</v>
      </c>
      <c r="C3" s="85"/>
      <c r="D3" s="85"/>
    </row>
    <row r="4" spans="2:13" ht="14.15" customHeight="1" x14ac:dyDescent="0.3">
      <c r="E4" s="88" t="s">
        <v>10</v>
      </c>
      <c r="F4" s="88"/>
      <c r="G4" s="12"/>
    </row>
    <row r="5" spans="2:13" ht="18" customHeight="1" x14ac:dyDescent="0.35">
      <c r="B5" s="19" t="s">
        <v>11</v>
      </c>
      <c r="C5" s="22" t="s">
        <v>12</v>
      </c>
      <c r="D5" s="35" t="s">
        <v>70</v>
      </c>
      <c r="E5" s="93" t="s">
        <v>13</v>
      </c>
      <c r="F5" s="94"/>
      <c r="G5" s="1"/>
      <c r="J5" s="13"/>
    </row>
    <row r="6" spans="2:13" ht="18" customHeight="1" x14ac:dyDescent="0.35">
      <c r="B6" s="14"/>
      <c r="C6" s="22" t="s">
        <v>14</v>
      </c>
      <c r="D6" s="35" t="s">
        <v>71</v>
      </c>
      <c r="E6" s="89"/>
      <c r="F6" s="90"/>
      <c r="G6" s="1"/>
    </row>
    <row r="7" spans="2:13" ht="18" customHeight="1" x14ac:dyDescent="0.35">
      <c r="B7" s="26"/>
      <c r="C7" s="22" t="str">
        <f>"Total Area Contracted ("&amp;$D$6&amp;")"</f>
        <v>Total Area Contracted (Sq M)</v>
      </c>
      <c r="D7" s="51">
        <v>1000</v>
      </c>
      <c r="E7" s="81" t="s">
        <v>15</v>
      </c>
      <c r="F7" s="82"/>
      <c r="G7" s="1"/>
    </row>
    <row r="8" spans="2:13" ht="18" customHeight="1" x14ac:dyDescent="0.35">
      <c r="B8" s="26"/>
      <c r="C8" s="22" t="str">
        <f>"Net Internal Area ("&amp;$D$6&amp;")"</f>
        <v>Net Internal Area (Sq M)</v>
      </c>
      <c r="D8" s="51">
        <v>900</v>
      </c>
      <c r="E8" s="81" t="s">
        <v>16</v>
      </c>
      <c r="F8" s="82"/>
      <c r="G8" s="1"/>
    </row>
    <row r="9" spans="2:13" ht="14.15" customHeight="1" x14ac:dyDescent="0.35">
      <c r="C9" s="23"/>
      <c r="D9" s="36"/>
      <c r="E9" s="13"/>
      <c r="F9" s="13"/>
    </row>
    <row r="10" spans="2:13" ht="27" customHeight="1" x14ac:dyDescent="0.35">
      <c r="B10" s="19" t="s">
        <v>17</v>
      </c>
      <c r="C10" s="24" t="str">
        <f>"Market Rent per "&amp;$D$6&amp;" "&amp;"("&amp;$D$5&amp;")"</f>
        <v>Market Rent per Sq M (GBP)</v>
      </c>
      <c r="D10" s="37">
        <v>30</v>
      </c>
      <c r="E10" s="89" t="s">
        <v>18</v>
      </c>
      <c r="F10" s="90"/>
      <c r="G10" s="2"/>
    </row>
    <row r="11" spans="2:13" ht="18" customHeight="1" x14ac:dyDescent="0.35">
      <c r="B11" s="83" t="s">
        <v>19</v>
      </c>
      <c r="C11" s="24" t="s">
        <v>20</v>
      </c>
      <c r="D11" s="44" t="s">
        <v>72</v>
      </c>
      <c r="E11" s="28"/>
      <c r="F11" s="29"/>
      <c r="G11" s="2"/>
    </row>
    <row r="12" spans="2:13" ht="18" customHeight="1" x14ac:dyDescent="0.35">
      <c r="B12" s="83"/>
      <c r="C12" s="24" t="str">
        <f>"Service Charges per"&amp;" "&amp;$D$6&amp;" "&amp;"("&amp;$D$5&amp;")"</f>
        <v>Service Charges per Sq M (GBP)</v>
      </c>
      <c r="D12" s="37">
        <v>10</v>
      </c>
      <c r="E12" s="81" t="s">
        <v>21</v>
      </c>
      <c r="F12" s="82"/>
      <c r="G12" s="1"/>
    </row>
    <row r="13" spans="2:13" ht="18" customHeight="1" x14ac:dyDescent="0.35">
      <c r="B13" s="83"/>
      <c r="C13" s="24" t="str">
        <f>"Property Tax per"&amp;" "&amp;$D$6&amp;" "&amp;"("&amp;$D$5&amp;")"</f>
        <v>Property Tax per Sq M (GBP)</v>
      </c>
      <c r="D13" s="37">
        <v>8</v>
      </c>
      <c r="E13" s="81" t="s">
        <v>21</v>
      </c>
      <c r="F13" s="82"/>
      <c r="G13" s="1"/>
    </row>
    <row r="14" spans="2:13" ht="14.15" customHeight="1" x14ac:dyDescent="0.35"/>
    <row r="15" spans="2:13" ht="15.65" customHeight="1" x14ac:dyDescent="0.35">
      <c r="B15" s="20" t="s">
        <v>22</v>
      </c>
      <c r="C15" s="87"/>
      <c r="D15" s="87"/>
      <c r="E15" s="87"/>
      <c r="F15" s="87"/>
      <c r="M15" s="13"/>
    </row>
    <row r="16" spans="2:13" ht="15.65" customHeight="1" x14ac:dyDescent="0.35">
      <c r="D16" s="25" t="s">
        <v>23</v>
      </c>
      <c r="E16" s="25" t="s">
        <v>24</v>
      </c>
      <c r="F16" s="43" t="s">
        <v>10</v>
      </c>
    </row>
    <row r="17" spans="2:6" ht="18" customHeight="1" x14ac:dyDescent="0.35">
      <c r="B17" s="15" t="s">
        <v>25</v>
      </c>
      <c r="C17" s="16" t="s">
        <v>26</v>
      </c>
      <c r="D17" s="38">
        <v>123</v>
      </c>
      <c r="E17" s="38">
        <v>234</v>
      </c>
      <c r="F17" s="86" t="s">
        <v>27</v>
      </c>
    </row>
    <row r="18" spans="2:6" ht="20.9" customHeight="1" x14ac:dyDescent="0.35">
      <c r="B18" s="84" t="s">
        <v>28</v>
      </c>
      <c r="C18" s="16" t="s">
        <v>29</v>
      </c>
      <c r="D18" s="38" t="s">
        <v>73</v>
      </c>
      <c r="E18" s="38" t="s">
        <v>74</v>
      </c>
      <c r="F18" s="86"/>
    </row>
    <row r="19" spans="2:6" ht="21" customHeight="1" x14ac:dyDescent="0.35">
      <c r="B19" s="84"/>
      <c r="C19" s="16" t="s">
        <v>42</v>
      </c>
      <c r="D19" s="38" t="s">
        <v>75</v>
      </c>
      <c r="E19" s="38" t="s">
        <v>76</v>
      </c>
    </row>
    <row r="20" spans="2:6" ht="21" customHeight="1" x14ac:dyDescent="0.35">
      <c r="B20" s="84"/>
      <c r="C20" s="16" t="s">
        <v>77</v>
      </c>
      <c r="D20" s="38" t="s">
        <v>78</v>
      </c>
      <c r="E20" s="38" t="s">
        <v>79</v>
      </c>
    </row>
    <row r="21" spans="2:6" ht="16.399999999999999" customHeight="1" x14ac:dyDescent="0.35">
      <c r="B21" s="1"/>
      <c r="D21" s="39"/>
      <c r="E21" s="39"/>
    </row>
    <row r="22" spans="2:6" ht="18" customHeight="1" x14ac:dyDescent="0.35">
      <c r="B22" s="15" t="s">
        <v>39</v>
      </c>
      <c r="C22" s="16" t="s">
        <v>40</v>
      </c>
      <c r="D22" s="38" t="s">
        <v>80</v>
      </c>
      <c r="E22" s="38"/>
    </row>
    <row r="23" spans="2:6" ht="18" customHeight="1" x14ac:dyDescent="0.35">
      <c r="B23" s="21" t="s">
        <v>41</v>
      </c>
      <c r="C23" s="16" t="s">
        <v>29</v>
      </c>
      <c r="D23" s="38" t="s">
        <v>81</v>
      </c>
      <c r="E23" s="38"/>
    </row>
    <row r="24" spans="2:6" ht="18" customHeight="1" x14ac:dyDescent="0.35">
      <c r="B24" s="1"/>
      <c r="C24" s="16" t="s">
        <v>42</v>
      </c>
      <c r="D24" s="38" t="s">
        <v>75</v>
      </c>
      <c r="E24" s="38"/>
    </row>
    <row r="25" spans="2:6" ht="26.5" customHeight="1" x14ac:dyDescent="0.35">
      <c r="B25" s="1"/>
      <c r="C25" s="16" t="str">
        <f>"Monthly Price of a 2ws Window Office ("&amp;D5&amp;"):"</f>
        <v>Monthly Price of a 2ws Window Office (GBP):</v>
      </c>
      <c r="D25" s="42">
        <v>800</v>
      </c>
      <c r="E25" s="42"/>
      <c r="F25" s="30" t="s">
        <v>43</v>
      </c>
    </row>
    <row r="26" spans="2:6" ht="13.75" customHeight="1" x14ac:dyDescent="0.35"/>
    <row r="27" spans="2:6" ht="29.5" customHeight="1" x14ac:dyDescent="0.35">
      <c r="B27" s="12" t="s">
        <v>44</v>
      </c>
      <c r="C27" s="16" t="str">
        <f>"Total monthly expected cash flow maturity ("&amp;D5&amp;")"</f>
        <v>Total monthly expected cash flow maturity (GBP)</v>
      </c>
      <c r="D27" s="41"/>
      <c r="E27" s="95" t="s">
        <v>45</v>
      </c>
      <c r="F27" s="96"/>
    </row>
    <row r="28" spans="2:6" x14ac:dyDescent="0.35">
      <c r="F28" s="27"/>
    </row>
    <row r="29" spans="2:6" ht="26" x14ac:dyDescent="0.35">
      <c r="B29" s="20" t="s">
        <v>46</v>
      </c>
      <c r="C29" s="16" t="s">
        <v>47</v>
      </c>
      <c r="D29" s="40">
        <v>25</v>
      </c>
      <c r="E29" s="30" t="s">
        <v>48</v>
      </c>
      <c r="F29" s="31"/>
    </row>
    <row r="30" spans="2:6" ht="24.65" customHeight="1" x14ac:dyDescent="0.35">
      <c r="B30" s="12"/>
      <c r="C30" s="16" t="s">
        <v>49</v>
      </c>
      <c r="D30" s="40" t="s">
        <v>82</v>
      </c>
      <c r="E30" s="32"/>
      <c r="F30" s="33"/>
    </row>
    <row r="31" spans="2:6" ht="26" x14ac:dyDescent="0.35">
      <c r="C31" s="16" t="str">
        <f>"If not included in the rent, provide the cost per parking space ("&amp;$D$5&amp;")"</f>
        <v>If not included in the rent, provide the cost per parking space (GBP)</v>
      </c>
      <c r="D31" s="40">
        <v>100</v>
      </c>
      <c r="E31" s="30" t="s">
        <v>50</v>
      </c>
      <c r="F31" s="31"/>
    </row>
    <row r="32" spans="2:6" x14ac:dyDescent="0.35"/>
  </sheetData>
  <mergeCells count="15">
    <mergeCell ref="F17:F18"/>
    <mergeCell ref="B18:B20"/>
    <mergeCell ref="E27:F27"/>
    <mergeCell ref="E8:F8"/>
    <mergeCell ref="E10:F10"/>
    <mergeCell ref="B11:B13"/>
    <mergeCell ref="E12:F12"/>
    <mergeCell ref="E13:F13"/>
    <mergeCell ref="C15:F15"/>
    <mergeCell ref="E7:F7"/>
    <mergeCell ref="C2:D2"/>
    <mergeCell ref="C3:D3"/>
    <mergeCell ref="E4:F4"/>
    <mergeCell ref="E5:F5"/>
    <mergeCell ref="E6:F6"/>
  </mergeCell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4D9C15A-3378-48F6-A772-068F1637B359}">
          <x14:formula1>
            <xm:f>'Data Drop Downs'!$F$2:$F$5</xm:f>
          </x14:formula1>
          <xm:sqref>D11</xm:sqref>
        </x14:dataValidation>
        <x14:dataValidation type="list" allowBlank="1" showInputMessage="1" showErrorMessage="1" xr:uid="{71ACAA89-3332-4D00-99AA-760FCBC45813}">
          <x14:formula1>
            <xm:f>'Data Drop Downs'!$O$2:$O$4</xm:f>
          </x14:formula1>
          <xm:sqref>D30</xm:sqref>
        </x14:dataValidation>
        <x14:dataValidation type="list" allowBlank="1" showInputMessage="1" showErrorMessage="1" xr:uid="{21E903F2-869A-4F1D-91B3-D2BBBF144B3D}">
          <x14:formula1>
            <xm:f>'Data Drop Downs'!$K$2:$K$13</xm:f>
          </x14:formula1>
          <xm:sqref>D20:E20</xm:sqref>
        </x14:dataValidation>
        <x14:dataValidation type="list" allowBlank="1" showInputMessage="1" showErrorMessage="1" xr:uid="{19E037B8-30C6-43E6-8847-EDDE66FA584B}">
          <x14:formula1>
            <xm:f>'Data Drop Downs'!$D$3:$D$7</xm:f>
          </x14:formula1>
          <xm:sqref>D24:E24 D19:E19</xm:sqref>
        </x14:dataValidation>
        <x14:dataValidation type="list" allowBlank="1" showInputMessage="1" showErrorMessage="1" xr:uid="{34832806-2588-4A8C-B9E2-D9A7D27A87EF}">
          <x14:formula1>
            <xm:f>'Data Drop Downs'!$B$3:$B$112</xm:f>
          </x14:formula1>
          <xm:sqref>D5</xm:sqref>
        </x14:dataValidation>
        <x14:dataValidation type="list" allowBlank="1" showInputMessage="1" showErrorMessage="1" xr:uid="{6C9CC0E5-11B7-44EA-91F8-1DB495767CF8}">
          <x14:formula1>
            <xm:f>'Data Drop Downs'!$A$2:$A$4</xm:f>
          </x14:formula1>
          <xm:sqref>D6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73E1-0846-4D73-8CF4-CB51A883801C}">
  <sheetPr codeName="Sheet6"/>
  <dimension ref="A1:J38"/>
  <sheetViews>
    <sheetView workbookViewId="0">
      <selection activeCell="F6" sqref="F6"/>
    </sheetView>
  </sheetViews>
  <sheetFormatPr defaultRowHeight="14.5" x14ac:dyDescent="0.35"/>
  <cols>
    <col min="2" max="2" width="6.81640625" customWidth="1"/>
    <col min="3" max="3" width="25.81640625" bestFit="1" customWidth="1"/>
    <col min="4" max="4" width="10.453125" customWidth="1"/>
    <col min="5" max="5" width="9.81640625" customWidth="1"/>
    <col min="7" max="7" width="40.1796875" style="48" bestFit="1" customWidth="1"/>
    <col min="8" max="8" width="22" customWidth="1"/>
  </cols>
  <sheetData>
    <row r="1" spans="1:9" ht="18.5" x14ac:dyDescent="0.45">
      <c r="A1" s="66" t="s">
        <v>83</v>
      </c>
    </row>
    <row r="4" spans="1:9" ht="15.5" x14ac:dyDescent="0.35">
      <c r="B4" s="65" t="s">
        <v>84</v>
      </c>
      <c r="D4" s="46" t="s">
        <v>85</v>
      </c>
      <c r="G4" s="49" t="s">
        <v>10</v>
      </c>
    </row>
    <row r="5" spans="1:9" x14ac:dyDescent="0.35">
      <c r="C5" s="34" t="s">
        <v>86</v>
      </c>
      <c r="D5" s="56">
        <v>1000</v>
      </c>
      <c r="G5" s="48" t="s">
        <v>87</v>
      </c>
    </row>
    <row r="6" spans="1:9" x14ac:dyDescent="0.35">
      <c r="C6" s="34" t="s">
        <v>88</v>
      </c>
      <c r="D6" s="56">
        <v>900</v>
      </c>
      <c r="G6" s="48" t="s">
        <v>87</v>
      </c>
    </row>
    <row r="7" spans="1:9" x14ac:dyDescent="0.35">
      <c r="B7" s="47">
        <v>0.63</v>
      </c>
      <c r="C7" s="34" t="s">
        <v>89</v>
      </c>
      <c r="D7" s="57">
        <f>$D$6*$B7</f>
        <v>567</v>
      </c>
      <c r="G7" s="48" t="s">
        <v>90</v>
      </c>
    </row>
    <row r="8" spans="1:9" x14ac:dyDescent="0.35">
      <c r="B8" s="47">
        <v>0.04</v>
      </c>
      <c r="C8" s="34" t="s">
        <v>91</v>
      </c>
      <c r="D8" s="57">
        <f>$D$6*$B8</f>
        <v>36</v>
      </c>
      <c r="G8" s="48" t="s">
        <v>90</v>
      </c>
    </row>
    <row r="10" spans="1:9" ht="15.5" x14ac:dyDescent="0.35">
      <c r="B10" s="65" t="s">
        <v>92</v>
      </c>
      <c r="G10" s="48" t="s">
        <v>93</v>
      </c>
    </row>
    <row r="11" spans="1:9" x14ac:dyDescent="0.35">
      <c r="C11" t="s">
        <v>94</v>
      </c>
      <c r="D11" s="52">
        <v>100</v>
      </c>
      <c r="E11" t="s">
        <v>95</v>
      </c>
      <c r="G11" s="48" t="s">
        <v>96</v>
      </c>
      <c r="H11" s="60" t="s">
        <v>97</v>
      </c>
    </row>
    <row r="12" spans="1:9" x14ac:dyDescent="0.35">
      <c r="C12" t="s">
        <v>98</v>
      </c>
      <c r="D12" s="52">
        <v>70</v>
      </c>
      <c r="E12" t="s">
        <v>99</v>
      </c>
      <c r="G12" s="48" t="s">
        <v>100</v>
      </c>
      <c r="H12" s="60" t="s">
        <v>97</v>
      </c>
    </row>
    <row r="14" spans="1:9" ht="15.5" x14ac:dyDescent="0.35">
      <c r="A14" s="47">
        <v>0.85</v>
      </c>
      <c r="B14" s="65" t="s">
        <v>101</v>
      </c>
    </row>
    <row r="15" spans="1:9" x14ac:dyDescent="0.35">
      <c r="C15" t="s">
        <v>94</v>
      </c>
      <c r="D15" s="53">
        <f>D7*D11*A14</f>
        <v>48195</v>
      </c>
      <c r="G15" s="48" t="s">
        <v>102</v>
      </c>
      <c r="H15" s="60" t="s">
        <v>97</v>
      </c>
      <c r="I15" s="58"/>
    </row>
    <row r="16" spans="1:9" x14ac:dyDescent="0.35">
      <c r="C16" t="s">
        <v>103</v>
      </c>
      <c r="D16" s="53">
        <f>SUM(D7:D8)*I16*A14</f>
        <v>3075.2999999999997</v>
      </c>
      <c r="G16" s="48" t="s">
        <v>104</v>
      </c>
      <c r="H16" s="58" t="s">
        <v>95</v>
      </c>
      <c r="I16" s="59">
        <v>6</v>
      </c>
    </row>
    <row r="17" spans="2:10" x14ac:dyDescent="0.35">
      <c r="C17" t="s">
        <v>105</v>
      </c>
      <c r="D17" s="53">
        <f>('Details Example'!D29*'Details Example'!D31*A14)/(1-I17)</f>
        <v>2656.25</v>
      </c>
      <c r="G17" s="48" t="s">
        <v>104</v>
      </c>
      <c r="H17" s="58" t="s">
        <v>106</v>
      </c>
      <c r="I17" s="47">
        <v>0.2</v>
      </c>
      <c r="J17" s="58" t="s">
        <v>107</v>
      </c>
    </row>
    <row r="18" spans="2:10" x14ac:dyDescent="0.35">
      <c r="C18" t="s">
        <v>58</v>
      </c>
      <c r="D18" s="53">
        <f>D8*D12</f>
        <v>2520</v>
      </c>
      <c r="G18" s="48" t="s">
        <v>104</v>
      </c>
      <c r="H18" s="58" t="s">
        <v>108</v>
      </c>
      <c r="I18" s="59">
        <f>D12</f>
        <v>70</v>
      </c>
    </row>
    <row r="19" spans="2:10" x14ac:dyDescent="0.35">
      <c r="C19" t="s">
        <v>56</v>
      </c>
      <c r="D19" s="53">
        <f>I19</f>
        <v>5000</v>
      </c>
      <c r="G19" s="48" t="s">
        <v>104</v>
      </c>
      <c r="H19" s="58" t="s">
        <v>109</v>
      </c>
      <c r="I19" s="59">
        <v>5000</v>
      </c>
    </row>
    <row r="20" spans="2:10" x14ac:dyDescent="0.35">
      <c r="C20" s="50" t="s">
        <v>110</v>
      </c>
      <c r="D20" s="54">
        <f>D6*I20</f>
        <v>900</v>
      </c>
      <c r="G20" s="48" t="s">
        <v>104</v>
      </c>
      <c r="H20" s="58" t="s">
        <v>111</v>
      </c>
      <c r="I20" s="59">
        <v>1</v>
      </c>
    </row>
    <row r="21" spans="2:10" x14ac:dyDescent="0.35">
      <c r="C21" s="45" t="s">
        <v>112</v>
      </c>
      <c r="D21" s="55">
        <f>SUM(D15:D20)</f>
        <v>62346.55</v>
      </c>
    </row>
    <row r="23" spans="2:10" ht="15.5" x14ac:dyDescent="0.35">
      <c r="B23" s="65" t="s">
        <v>113</v>
      </c>
    </row>
    <row r="24" spans="2:10" x14ac:dyDescent="0.35">
      <c r="C24" s="45" t="s">
        <v>114</v>
      </c>
      <c r="D24" s="55">
        <f>D6*I24</f>
        <v>10800</v>
      </c>
      <c r="G24" s="48" t="s">
        <v>104</v>
      </c>
      <c r="H24" s="58" t="s">
        <v>111</v>
      </c>
      <c r="I24" s="59">
        <v>12</v>
      </c>
    </row>
    <row r="25" spans="2:10" x14ac:dyDescent="0.35">
      <c r="B25" s="47">
        <v>0.12</v>
      </c>
      <c r="C25" s="45" t="s">
        <v>115</v>
      </c>
      <c r="D25" s="55">
        <f>D21*B25</f>
        <v>7481.5860000000002</v>
      </c>
      <c r="G25" s="48" t="s">
        <v>116</v>
      </c>
    </row>
    <row r="28" spans="2:10" ht="15.5" x14ac:dyDescent="0.35">
      <c r="B28" s="65" t="s">
        <v>117</v>
      </c>
      <c r="D28" s="61" t="s">
        <v>118</v>
      </c>
      <c r="E28" s="61" t="s">
        <v>119</v>
      </c>
    </row>
    <row r="29" spans="2:10" x14ac:dyDescent="0.35">
      <c r="C29" s="45" t="s">
        <v>120</v>
      </c>
      <c r="D29" s="55">
        <f>D21-D24-D25</f>
        <v>44064.964</v>
      </c>
      <c r="E29" s="45"/>
    </row>
    <row r="30" spans="2:10" x14ac:dyDescent="0.35">
      <c r="C30" s="45" t="s">
        <v>121</v>
      </c>
      <c r="D30" s="55">
        <f>D5*'Details Example'!D12</f>
        <v>10000</v>
      </c>
      <c r="E30" s="63">
        <f>'Details Example'!D12</f>
        <v>10</v>
      </c>
    </row>
    <row r="31" spans="2:10" x14ac:dyDescent="0.35">
      <c r="C31" s="45" t="s">
        <v>122</v>
      </c>
      <c r="D31" s="55">
        <f>D5*'Details Example'!D13</f>
        <v>8000</v>
      </c>
      <c r="E31" s="63">
        <f>'Details Example'!D13</f>
        <v>8</v>
      </c>
    </row>
    <row r="32" spans="2:10" x14ac:dyDescent="0.35">
      <c r="C32" s="45"/>
      <c r="D32" s="55"/>
      <c r="E32" s="45"/>
    </row>
    <row r="33" spans="3:5" x14ac:dyDescent="0.35">
      <c r="C33" s="45" t="s">
        <v>123</v>
      </c>
      <c r="D33" s="55">
        <f>D29-D30-D31</f>
        <v>26064.964</v>
      </c>
      <c r="E33" s="62">
        <f>D33/D5</f>
        <v>26.064964</v>
      </c>
    </row>
    <row r="34" spans="3:5" x14ac:dyDescent="0.35">
      <c r="C34" s="45" t="s">
        <v>124</v>
      </c>
      <c r="E34" s="63">
        <f>'Details Example'!D10</f>
        <v>30</v>
      </c>
    </row>
    <row r="35" spans="3:5" x14ac:dyDescent="0.35">
      <c r="C35" s="45" t="s">
        <v>125</v>
      </c>
      <c r="E35" s="64">
        <f>(E33-E34)/E34</f>
        <v>-0.13116786666666666</v>
      </c>
    </row>
    <row r="38" spans="3:5" x14ac:dyDescent="0.35">
      <c r="C38" s="45" t="s">
        <v>126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B6DB8-D40D-42AB-8D3B-1D81C5248B92}">
  <sheetPr codeName="Sheet4"/>
  <dimension ref="A1:O112"/>
  <sheetViews>
    <sheetView workbookViewId="0">
      <selection activeCell="F15" sqref="F15"/>
    </sheetView>
  </sheetViews>
  <sheetFormatPr defaultRowHeight="14.5" x14ac:dyDescent="0.35"/>
  <cols>
    <col min="4" max="4" width="30" customWidth="1"/>
  </cols>
  <sheetData>
    <row r="1" spans="1:15" x14ac:dyDescent="0.35">
      <c r="A1" s="3" t="s">
        <v>127</v>
      </c>
      <c r="B1" s="3" t="s">
        <v>128</v>
      </c>
    </row>
    <row r="2" spans="1:15" x14ac:dyDescent="0.35">
      <c r="A2" s="3"/>
    </row>
    <row r="3" spans="1:15" x14ac:dyDescent="0.35">
      <c r="A3" t="s">
        <v>71</v>
      </c>
      <c r="B3" s="18" t="s">
        <v>129</v>
      </c>
      <c r="D3" t="s">
        <v>130</v>
      </c>
      <c r="F3" t="s">
        <v>131</v>
      </c>
      <c r="J3">
        <v>1.5</v>
      </c>
      <c r="K3" t="s">
        <v>132</v>
      </c>
      <c r="O3" t="s">
        <v>133</v>
      </c>
    </row>
    <row r="4" spans="1:15" x14ac:dyDescent="0.35">
      <c r="A4" t="s">
        <v>134</v>
      </c>
      <c r="B4" s="18" t="s">
        <v>135</v>
      </c>
      <c r="D4" t="s">
        <v>76</v>
      </c>
      <c r="F4" t="s">
        <v>72</v>
      </c>
      <c r="J4">
        <v>1.4</v>
      </c>
      <c r="K4" t="s">
        <v>136</v>
      </c>
      <c r="O4" t="s">
        <v>82</v>
      </c>
    </row>
    <row r="5" spans="1:15" x14ac:dyDescent="0.35">
      <c r="B5" s="18" t="s">
        <v>137</v>
      </c>
      <c r="D5" t="s">
        <v>75</v>
      </c>
      <c r="F5" t="s">
        <v>138</v>
      </c>
      <c r="J5">
        <v>1.3</v>
      </c>
      <c r="K5" t="s">
        <v>139</v>
      </c>
    </row>
    <row r="6" spans="1:15" x14ac:dyDescent="0.35">
      <c r="B6" s="18" t="s">
        <v>140</v>
      </c>
      <c r="D6" t="s">
        <v>141</v>
      </c>
      <c r="J6">
        <v>1.2</v>
      </c>
      <c r="K6" t="s">
        <v>142</v>
      </c>
    </row>
    <row r="7" spans="1:15" x14ac:dyDescent="0.35">
      <c r="B7" s="18" t="s">
        <v>143</v>
      </c>
      <c r="D7" t="s">
        <v>144</v>
      </c>
      <c r="J7">
        <v>1.1000000000000001</v>
      </c>
      <c r="K7" t="s">
        <v>145</v>
      </c>
    </row>
    <row r="8" spans="1:15" x14ac:dyDescent="0.35">
      <c r="B8" s="18" t="s">
        <v>146</v>
      </c>
      <c r="J8">
        <v>1</v>
      </c>
      <c r="K8" t="s">
        <v>147</v>
      </c>
    </row>
    <row r="9" spans="1:15" x14ac:dyDescent="0.35">
      <c r="B9" s="18" t="s">
        <v>148</v>
      </c>
      <c r="J9">
        <v>0.9</v>
      </c>
      <c r="K9" t="s">
        <v>149</v>
      </c>
    </row>
    <row r="10" spans="1:15" x14ac:dyDescent="0.35">
      <c r="B10" s="18" t="s">
        <v>150</v>
      </c>
      <c r="J10">
        <v>0.8</v>
      </c>
      <c r="K10" t="s">
        <v>79</v>
      </c>
    </row>
    <row r="11" spans="1:15" x14ac:dyDescent="0.35">
      <c r="B11" s="18" t="s">
        <v>151</v>
      </c>
      <c r="J11">
        <v>0.7</v>
      </c>
      <c r="K11" t="s">
        <v>152</v>
      </c>
    </row>
    <row r="12" spans="1:15" x14ac:dyDescent="0.35">
      <c r="B12" s="18" t="s">
        <v>153</v>
      </c>
      <c r="J12">
        <v>0.6</v>
      </c>
      <c r="K12" t="s">
        <v>154</v>
      </c>
    </row>
    <row r="13" spans="1:15" x14ac:dyDescent="0.35">
      <c r="B13" s="18" t="s">
        <v>155</v>
      </c>
      <c r="J13">
        <v>0.5</v>
      </c>
      <c r="K13" t="s">
        <v>156</v>
      </c>
    </row>
    <row r="14" spans="1:15" x14ac:dyDescent="0.35">
      <c r="B14" s="18" t="s">
        <v>157</v>
      </c>
    </row>
    <row r="15" spans="1:15" x14ac:dyDescent="0.35">
      <c r="B15" s="18" t="s">
        <v>158</v>
      </c>
    </row>
    <row r="16" spans="1:15" x14ac:dyDescent="0.35">
      <c r="B16" s="18" t="s">
        <v>159</v>
      </c>
    </row>
    <row r="17" spans="2:2" x14ac:dyDescent="0.35">
      <c r="B17" s="18" t="s">
        <v>160</v>
      </c>
    </row>
    <row r="18" spans="2:2" x14ac:dyDescent="0.35">
      <c r="B18" s="18" t="s">
        <v>161</v>
      </c>
    </row>
    <row r="19" spans="2:2" x14ac:dyDescent="0.35">
      <c r="B19" s="18" t="s">
        <v>162</v>
      </c>
    </row>
    <row r="20" spans="2:2" x14ac:dyDescent="0.35">
      <c r="B20" s="18" t="s">
        <v>163</v>
      </c>
    </row>
    <row r="21" spans="2:2" x14ac:dyDescent="0.35">
      <c r="B21" s="18" t="s">
        <v>164</v>
      </c>
    </row>
    <row r="22" spans="2:2" x14ac:dyDescent="0.35">
      <c r="B22" s="18" t="s">
        <v>165</v>
      </c>
    </row>
    <row r="23" spans="2:2" x14ac:dyDescent="0.35">
      <c r="B23" s="18" t="s">
        <v>166</v>
      </c>
    </row>
    <row r="24" spans="2:2" x14ac:dyDescent="0.35">
      <c r="B24" s="18" t="s">
        <v>167</v>
      </c>
    </row>
    <row r="25" spans="2:2" x14ac:dyDescent="0.35">
      <c r="B25" s="18" t="s">
        <v>168</v>
      </c>
    </row>
    <row r="26" spans="2:2" x14ac:dyDescent="0.35">
      <c r="B26" s="18" t="s">
        <v>169</v>
      </c>
    </row>
    <row r="27" spans="2:2" x14ac:dyDescent="0.35">
      <c r="B27" s="18" t="s">
        <v>170</v>
      </c>
    </row>
    <row r="28" spans="2:2" x14ac:dyDescent="0.35">
      <c r="B28" s="18" t="s">
        <v>171</v>
      </c>
    </row>
    <row r="29" spans="2:2" x14ac:dyDescent="0.35">
      <c r="B29" s="18" t="s">
        <v>172</v>
      </c>
    </row>
    <row r="30" spans="2:2" x14ac:dyDescent="0.35">
      <c r="B30" s="18" t="s">
        <v>173</v>
      </c>
    </row>
    <row r="31" spans="2:2" x14ac:dyDescent="0.35">
      <c r="B31" s="18" t="s">
        <v>174</v>
      </c>
    </row>
    <row r="32" spans="2:2" x14ac:dyDescent="0.35">
      <c r="B32" s="18" t="s">
        <v>175</v>
      </c>
    </row>
    <row r="33" spans="2:2" x14ac:dyDescent="0.35">
      <c r="B33" s="18" t="s">
        <v>176</v>
      </c>
    </row>
    <row r="34" spans="2:2" x14ac:dyDescent="0.35">
      <c r="B34" s="18" t="s">
        <v>70</v>
      </c>
    </row>
    <row r="35" spans="2:2" x14ac:dyDescent="0.35">
      <c r="B35" s="18" t="s">
        <v>177</v>
      </c>
    </row>
    <row r="36" spans="2:2" x14ac:dyDescent="0.35">
      <c r="B36" s="18" t="s">
        <v>178</v>
      </c>
    </row>
    <row r="37" spans="2:2" x14ac:dyDescent="0.35">
      <c r="B37" s="18" t="s">
        <v>179</v>
      </c>
    </row>
    <row r="38" spans="2:2" x14ac:dyDescent="0.35">
      <c r="B38" s="18" t="s">
        <v>180</v>
      </c>
    </row>
    <row r="39" spans="2:2" x14ac:dyDescent="0.35">
      <c r="B39" s="18" t="s">
        <v>181</v>
      </c>
    </row>
    <row r="40" spans="2:2" x14ac:dyDescent="0.35">
      <c r="B40" s="18" t="s">
        <v>182</v>
      </c>
    </row>
    <row r="41" spans="2:2" x14ac:dyDescent="0.35">
      <c r="B41" s="18" t="s">
        <v>183</v>
      </c>
    </row>
    <row r="42" spans="2:2" x14ac:dyDescent="0.35">
      <c r="B42" s="18" t="s">
        <v>184</v>
      </c>
    </row>
    <row r="43" spans="2:2" x14ac:dyDescent="0.35">
      <c r="B43" s="18" t="s">
        <v>185</v>
      </c>
    </row>
    <row r="44" spans="2:2" x14ac:dyDescent="0.35">
      <c r="B44" s="18" t="s">
        <v>186</v>
      </c>
    </row>
    <row r="45" spans="2:2" x14ac:dyDescent="0.35">
      <c r="B45" s="18" t="s">
        <v>187</v>
      </c>
    </row>
    <row r="46" spans="2:2" x14ac:dyDescent="0.35">
      <c r="B46" s="18" t="s">
        <v>188</v>
      </c>
    </row>
    <row r="47" spans="2:2" x14ac:dyDescent="0.35">
      <c r="B47" s="18" t="s">
        <v>189</v>
      </c>
    </row>
    <row r="48" spans="2:2" x14ac:dyDescent="0.35">
      <c r="B48" s="18" t="s">
        <v>190</v>
      </c>
    </row>
    <row r="49" spans="2:2" x14ac:dyDescent="0.35">
      <c r="B49" s="18" t="s">
        <v>191</v>
      </c>
    </row>
    <row r="50" spans="2:2" x14ac:dyDescent="0.35">
      <c r="B50" s="18" t="s">
        <v>192</v>
      </c>
    </row>
    <row r="51" spans="2:2" x14ac:dyDescent="0.35">
      <c r="B51" s="18" t="s">
        <v>193</v>
      </c>
    </row>
    <row r="52" spans="2:2" x14ac:dyDescent="0.35">
      <c r="B52" s="18" t="s">
        <v>194</v>
      </c>
    </row>
    <row r="53" spans="2:2" x14ac:dyDescent="0.35">
      <c r="B53" s="18" t="s">
        <v>195</v>
      </c>
    </row>
    <row r="54" spans="2:2" x14ac:dyDescent="0.35">
      <c r="B54" s="18" t="s">
        <v>196</v>
      </c>
    </row>
    <row r="55" spans="2:2" x14ac:dyDescent="0.35">
      <c r="B55" s="18" t="s">
        <v>197</v>
      </c>
    </row>
    <row r="56" spans="2:2" x14ac:dyDescent="0.35">
      <c r="B56" s="18" t="s">
        <v>198</v>
      </c>
    </row>
    <row r="57" spans="2:2" x14ac:dyDescent="0.35">
      <c r="B57" s="18" t="s">
        <v>199</v>
      </c>
    </row>
    <row r="58" spans="2:2" x14ac:dyDescent="0.35">
      <c r="B58" s="18" t="s">
        <v>200</v>
      </c>
    </row>
    <row r="59" spans="2:2" x14ac:dyDescent="0.35">
      <c r="B59" s="18" t="s">
        <v>201</v>
      </c>
    </row>
    <row r="60" spans="2:2" x14ac:dyDescent="0.35">
      <c r="B60" s="18" t="s">
        <v>202</v>
      </c>
    </row>
    <row r="61" spans="2:2" x14ac:dyDescent="0.35">
      <c r="B61" s="18" t="s">
        <v>203</v>
      </c>
    </row>
    <row r="62" spans="2:2" x14ac:dyDescent="0.35">
      <c r="B62" s="18" t="s">
        <v>204</v>
      </c>
    </row>
    <row r="63" spans="2:2" x14ac:dyDescent="0.35">
      <c r="B63" s="18" t="s">
        <v>205</v>
      </c>
    </row>
    <row r="64" spans="2:2" x14ac:dyDescent="0.35">
      <c r="B64" s="18" t="s">
        <v>206</v>
      </c>
    </row>
    <row r="65" spans="2:2" x14ac:dyDescent="0.35">
      <c r="B65" s="18" t="s">
        <v>207</v>
      </c>
    </row>
    <row r="66" spans="2:2" x14ac:dyDescent="0.35">
      <c r="B66" s="18" t="s">
        <v>208</v>
      </c>
    </row>
    <row r="67" spans="2:2" x14ac:dyDescent="0.35">
      <c r="B67" s="18" t="s">
        <v>209</v>
      </c>
    </row>
    <row r="68" spans="2:2" x14ac:dyDescent="0.35">
      <c r="B68" s="18" t="s">
        <v>210</v>
      </c>
    </row>
    <row r="69" spans="2:2" x14ac:dyDescent="0.35">
      <c r="B69" s="18" t="s">
        <v>211</v>
      </c>
    </row>
    <row r="70" spans="2:2" x14ac:dyDescent="0.35">
      <c r="B70" s="18" t="s">
        <v>212</v>
      </c>
    </row>
    <row r="71" spans="2:2" x14ac:dyDescent="0.35">
      <c r="B71" s="18" t="s">
        <v>213</v>
      </c>
    </row>
    <row r="72" spans="2:2" x14ac:dyDescent="0.35">
      <c r="B72" s="18" t="s">
        <v>214</v>
      </c>
    </row>
    <row r="73" spans="2:2" x14ac:dyDescent="0.35">
      <c r="B73" s="18" t="s">
        <v>215</v>
      </c>
    </row>
    <row r="74" spans="2:2" x14ac:dyDescent="0.35">
      <c r="B74" s="18" t="s">
        <v>216</v>
      </c>
    </row>
    <row r="75" spans="2:2" x14ac:dyDescent="0.35">
      <c r="B75" s="18" t="s">
        <v>217</v>
      </c>
    </row>
    <row r="76" spans="2:2" x14ac:dyDescent="0.35">
      <c r="B76" s="18" t="s">
        <v>218</v>
      </c>
    </row>
    <row r="77" spans="2:2" x14ac:dyDescent="0.35">
      <c r="B77" s="18" t="s">
        <v>219</v>
      </c>
    </row>
    <row r="78" spans="2:2" x14ac:dyDescent="0.35">
      <c r="B78" s="18" t="s">
        <v>220</v>
      </c>
    </row>
    <row r="79" spans="2:2" x14ac:dyDescent="0.35">
      <c r="B79" s="18" t="s">
        <v>221</v>
      </c>
    </row>
    <row r="80" spans="2:2" x14ac:dyDescent="0.35">
      <c r="B80" s="18" t="s">
        <v>222</v>
      </c>
    </row>
    <row r="81" spans="2:2" x14ac:dyDescent="0.35">
      <c r="B81" s="18" t="s">
        <v>223</v>
      </c>
    </row>
    <row r="82" spans="2:2" x14ac:dyDescent="0.35">
      <c r="B82" s="18" t="s">
        <v>224</v>
      </c>
    </row>
    <row r="83" spans="2:2" x14ac:dyDescent="0.35">
      <c r="B83" s="18" t="s">
        <v>225</v>
      </c>
    </row>
    <row r="84" spans="2:2" x14ac:dyDescent="0.35">
      <c r="B84" s="18" t="s">
        <v>226</v>
      </c>
    </row>
    <row r="85" spans="2:2" x14ac:dyDescent="0.35">
      <c r="B85" s="18" t="s">
        <v>227</v>
      </c>
    </row>
    <row r="86" spans="2:2" x14ac:dyDescent="0.35">
      <c r="B86" s="18" t="s">
        <v>228</v>
      </c>
    </row>
    <row r="87" spans="2:2" x14ac:dyDescent="0.35">
      <c r="B87" s="18" t="s">
        <v>229</v>
      </c>
    </row>
    <row r="88" spans="2:2" x14ac:dyDescent="0.35">
      <c r="B88" s="18" t="s">
        <v>230</v>
      </c>
    </row>
    <row r="89" spans="2:2" x14ac:dyDescent="0.35">
      <c r="B89" s="18" t="s">
        <v>231</v>
      </c>
    </row>
    <row r="90" spans="2:2" x14ac:dyDescent="0.35">
      <c r="B90" s="18" t="s">
        <v>232</v>
      </c>
    </row>
    <row r="91" spans="2:2" x14ac:dyDescent="0.35">
      <c r="B91" s="18" t="s">
        <v>233</v>
      </c>
    </row>
    <row r="92" spans="2:2" x14ac:dyDescent="0.35">
      <c r="B92" s="18" t="s">
        <v>234</v>
      </c>
    </row>
    <row r="93" spans="2:2" x14ac:dyDescent="0.35">
      <c r="B93" s="18" t="s">
        <v>235</v>
      </c>
    </row>
    <row r="94" spans="2:2" x14ac:dyDescent="0.35">
      <c r="B94" s="18" t="s">
        <v>236</v>
      </c>
    </row>
    <row r="95" spans="2:2" x14ac:dyDescent="0.35">
      <c r="B95" s="18" t="s">
        <v>237</v>
      </c>
    </row>
    <row r="96" spans="2:2" x14ac:dyDescent="0.35">
      <c r="B96" s="18" t="s">
        <v>238</v>
      </c>
    </row>
    <row r="97" spans="2:2" x14ac:dyDescent="0.35">
      <c r="B97" s="18" t="s">
        <v>239</v>
      </c>
    </row>
    <row r="98" spans="2:2" x14ac:dyDescent="0.35">
      <c r="B98" s="18" t="s">
        <v>240</v>
      </c>
    </row>
    <row r="99" spans="2:2" x14ac:dyDescent="0.35">
      <c r="B99" s="18" t="s">
        <v>241</v>
      </c>
    </row>
    <row r="100" spans="2:2" x14ac:dyDescent="0.35">
      <c r="B100" s="18" t="s">
        <v>242</v>
      </c>
    </row>
    <row r="101" spans="2:2" x14ac:dyDescent="0.35">
      <c r="B101" s="18" t="s">
        <v>243</v>
      </c>
    </row>
    <row r="102" spans="2:2" x14ac:dyDescent="0.35">
      <c r="B102" s="18" t="s">
        <v>244</v>
      </c>
    </row>
    <row r="103" spans="2:2" x14ac:dyDescent="0.35">
      <c r="B103" s="18" t="s">
        <v>245</v>
      </c>
    </row>
    <row r="104" spans="2:2" x14ac:dyDescent="0.35">
      <c r="B104" s="18" t="s">
        <v>246</v>
      </c>
    </row>
    <row r="105" spans="2:2" x14ac:dyDescent="0.35">
      <c r="B105" s="18" t="s">
        <v>247</v>
      </c>
    </row>
    <row r="106" spans="2:2" x14ac:dyDescent="0.35">
      <c r="B106" s="18" t="s">
        <v>248</v>
      </c>
    </row>
    <row r="107" spans="2:2" x14ac:dyDescent="0.35">
      <c r="B107" s="18" t="s">
        <v>249</v>
      </c>
    </row>
    <row r="108" spans="2:2" x14ac:dyDescent="0.35">
      <c r="B108" s="18" t="s">
        <v>250</v>
      </c>
    </row>
    <row r="109" spans="2:2" x14ac:dyDescent="0.35">
      <c r="B109" s="18" t="s">
        <v>251</v>
      </c>
    </row>
    <row r="110" spans="2:2" x14ac:dyDescent="0.35">
      <c r="B110" s="18" t="s">
        <v>252</v>
      </c>
    </row>
    <row r="111" spans="2:2" x14ac:dyDescent="0.35">
      <c r="B111" s="18" t="s">
        <v>253</v>
      </c>
    </row>
    <row r="112" spans="2:2" x14ac:dyDescent="0.35">
      <c r="B112" s="18" t="s">
        <v>254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ddedde0-e4bd-4a6f-a6fe-49b3746e8190">
      <Terms xmlns="http://schemas.microsoft.com/office/infopath/2007/PartnerControls"/>
    </lcf76f155ced4ddcb4097134ff3c332f>
    <TaxCatchAll xmlns="5e204035-4650-464b-9f2e-31eda631e7dc" xsi:nil="true"/>
    <Date xmlns="4ddedde0-e4bd-4a6f-a6fe-49b3746e819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94165F50FDED4D881F5EC55161C318" ma:contentTypeVersion="16" ma:contentTypeDescription="Create a new document." ma:contentTypeScope="" ma:versionID="7fd0377bbda3fd97e54fa281293c4ecd">
  <xsd:schema xmlns:xsd="http://www.w3.org/2001/XMLSchema" xmlns:xs="http://www.w3.org/2001/XMLSchema" xmlns:p="http://schemas.microsoft.com/office/2006/metadata/properties" xmlns:ns2="4ddedde0-e4bd-4a6f-a6fe-49b3746e8190" xmlns:ns3="5e204035-4650-464b-9f2e-31eda631e7dc" targetNamespace="http://schemas.microsoft.com/office/2006/metadata/properties" ma:root="true" ma:fieldsID="942121f2bd8c4284470b005254386bbf" ns2:_="" ns3:_="">
    <xsd:import namespace="4ddedde0-e4bd-4a6f-a6fe-49b3746e8190"/>
    <xsd:import namespace="5e204035-4650-464b-9f2e-31eda631e7dc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Dat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dedde0-e4bd-4a6f-a6fe-49b3746e8190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6f7c56d9-6620-4fa7-a0d4-89fbcd64e5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description="" ma:indexed="true" ma:internalName="MediaServiceLocation" ma:readOnly="true">
      <xsd:simpleType>
        <xsd:restriction base="dms:Text"/>
      </xsd:simpleType>
    </xsd:element>
    <xsd:element name="Date" ma:index="19" nillable="true" ma:displayName="Date" ma:format="DateOnly" ma:internalName="Date">
      <xsd:simpleType>
        <xsd:restriction base="dms:DateTime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204035-4650-464b-9f2e-31eda631e7dc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97e4e22b-fee9-4d7c-b226-a3a955f6909c}" ma:internalName="TaxCatchAll" ma:showField="CatchAllData" ma:web="5e204035-4650-464b-9f2e-31eda631e7d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794C386-D683-467E-BC4D-7F66B362E6B5}">
  <ds:schemaRefs>
    <ds:schemaRef ds:uri="http://schemas.microsoft.com/office/2006/metadata/properties"/>
    <ds:schemaRef ds:uri="http://schemas.microsoft.com/office/infopath/2007/PartnerControls"/>
    <ds:schemaRef ds:uri="f8980e7f-0e45-4902-90c9-8a9ea727257b"/>
    <ds:schemaRef ds:uri="d31d1877-8241-45a4-8f08-58ecbc14d09e"/>
    <ds:schemaRef ds:uri="4ddedde0-e4bd-4a6f-a6fe-49b3746e8190"/>
    <ds:schemaRef ds:uri="5e204035-4650-464b-9f2e-31eda631e7dc"/>
  </ds:schemaRefs>
</ds:datastoreItem>
</file>

<file path=customXml/itemProps2.xml><?xml version="1.0" encoding="utf-8"?>
<ds:datastoreItem xmlns:ds="http://schemas.openxmlformats.org/officeDocument/2006/customXml" ds:itemID="{5B735230-B620-42A9-A5FD-C939E9ACCDE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EB74BD-AD1F-4EB1-A76C-984AFCEBD5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dedde0-e4bd-4a6f-a6fe-49b3746e8190"/>
    <ds:schemaRef ds:uri="5e204035-4650-464b-9f2e-31eda631e7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 for Use</vt:lpstr>
      <vt:lpstr>Centre &amp; Market Details</vt:lpstr>
      <vt:lpstr>Non-Office (FRANCHISE ONLY)</vt:lpstr>
      <vt:lpstr>Details Example</vt:lpstr>
      <vt:lpstr>Revenue Model</vt:lpstr>
      <vt:lpstr>Data Drop Downs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robbie.hughes</dc:creator>
  <cp:keywords/>
  <dc:description/>
  <cp:lastModifiedBy>Mariah Krawchuk</cp:lastModifiedBy>
  <cp:revision/>
  <dcterms:created xsi:type="dcterms:W3CDTF">2017-02-03T12:19:54Z</dcterms:created>
  <dcterms:modified xsi:type="dcterms:W3CDTF">2025-07-31T21:33:25Z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0x010100DE94165F50FDED4D881F5EC55161C318</vt:lpwstr>
  </property>
  <property fmtid="{D5CDD505-2E9C-101B-9397-08002B2CF9AE}" pid="3" name="SV_QUERY_LIST_4F35BF76-6C0D-4D9B-82B2-816C12CF3733">
    <vt:lpwstr>empty_477D106A-C0D6-4607-AEBD-E2C9D60EA279</vt:lpwstr>
  </property>
  <property fmtid="{D5CDD505-2E9C-101B-9397-08002B2CF9AE}" pid="4" name="SV_HIDDEN_GRID_QUERY_LIST_4F35BF76-6C0D-4D9B-82B2-816C12CF3733">
    <vt:lpwstr>empty_477D106A-C0D6-4607-AEBD-E2C9D60EA279</vt:lpwstr>
  </property>
  <property fmtid="{D5CDD505-2E9C-101B-9397-08002B2CF9AE}" pid="5" name="MediaServiceImageTags">
    <vt:lpwstr/>
  </property>
</Properties>
</file>