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slicers/slicer2.xml" ContentType="application/vnd.ms-excel.slicer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hidePivotFieldList="1"/>
  <mc:AlternateContent xmlns:mc="http://schemas.openxmlformats.org/markup-compatibility/2006">
    <mc:Choice Requires="x15">
      <x15ac:absPath xmlns:x15ac="http://schemas.microsoft.com/office/spreadsheetml/2010/11/ac" url="D:\OneDrive\Escritorio\Análisis de Deserción del Personal\"/>
    </mc:Choice>
  </mc:AlternateContent>
  <xr:revisionPtr revIDLastSave="0" documentId="13_ncr:1_{3C6FC0E0-C16E-4B7C-B3B2-5C21B640DF32}" xr6:coauthVersionLast="47" xr6:coauthVersionMax="47" xr10:uidLastSave="{00000000-0000-0000-0000-000000000000}"/>
  <bookViews>
    <workbookView xWindow="-20520" yWindow="-120" windowWidth="20640" windowHeight="11040" xr2:uid="{A7661E2B-A8D7-432E-A084-92B6569B8CF1}"/>
  </bookViews>
  <sheets>
    <sheet name="Datos" sheetId="1" r:id="rId1"/>
    <sheet name="CA" sheetId="4" r:id="rId2"/>
    <sheet name="Análisis" sheetId="2" r:id="rId3"/>
    <sheet name="Dashboard" sheetId="3" r:id="rId4"/>
    <sheet name="Dash Versión 1.0" sheetId="7" r:id="rId5"/>
  </sheets>
  <definedNames>
    <definedName name="SegmentaciónDeDatos_Área">#N/A</definedName>
    <definedName name="SegmentaciónDeDatos_Departamento">#N/A</definedName>
    <definedName name="SegmentaciónDeDatos_Icono">#N/A</definedName>
  </definedNames>
  <calcPr calcId="191029"/>
  <pivotCaches>
    <pivotCache cacheId="13" r:id="rId6"/>
  </pivotCaches>
  <extLst>
    <ext xmlns:x14="http://schemas.microsoft.com/office/spreadsheetml/2009/9/main" uri="{BBE1A952-AA13-448e-AADC-164F8A28A991}">
      <x14:slicerCaches>
        <x14:slicerCache r:id="rId7"/>
        <x14:slicerCache r:id="rId8"/>
        <x14:slicerCache r:id="rId9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16" i="2" l="1"/>
  <c r="V17" i="2"/>
  <c r="V18" i="2"/>
  <c r="V19" i="2"/>
  <c r="V20" i="2"/>
  <c r="V21" i="2"/>
  <c r="V22" i="2"/>
  <c r="V23" i="2"/>
  <c r="V24" i="2"/>
  <c r="V15" i="2"/>
  <c r="V25" i="2"/>
  <c r="U15" i="2"/>
  <c r="U16" i="2"/>
  <c r="U17" i="2"/>
  <c r="U18" i="2"/>
  <c r="U19" i="2"/>
  <c r="U20" i="2"/>
  <c r="U21" i="2"/>
  <c r="U22" i="2"/>
  <c r="U23" i="2"/>
  <c r="U24" i="2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L3" i="1"/>
  <c r="M3" i="1" s="1"/>
  <c r="L4" i="1"/>
  <c r="M4" i="1" s="1"/>
  <c r="L5" i="1"/>
  <c r="M5" i="1" s="1"/>
  <c r="L6" i="1"/>
  <c r="M6" i="1" s="1"/>
  <c r="L7" i="1"/>
  <c r="M7" i="1" s="1"/>
  <c r="L8" i="1"/>
  <c r="M8" i="1" s="1"/>
  <c r="L9" i="1"/>
  <c r="M9" i="1" s="1"/>
  <c r="L10" i="1"/>
  <c r="M10" i="1" s="1"/>
  <c r="L11" i="1"/>
  <c r="M11" i="1" s="1"/>
  <c r="L12" i="1"/>
  <c r="M12" i="1" s="1"/>
  <c r="L13" i="1"/>
  <c r="M13" i="1" s="1"/>
  <c r="L14" i="1"/>
  <c r="M14" i="1" s="1"/>
  <c r="L15" i="1"/>
  <c r="M15" i="1" s="1"/>
  <c r="L16" i="1"/>
  <c r="M16" i="1" s="1"/>
  <c r="L17" i="1"/>
  <c r="M17" i="1" s="1"/>
  <c r="L18" i="1"/>
  <c r="M18" i="1" s="1"/>
  <c r="L19" i="1"/>
  <c r="M19" i="1" s="1"/>
  <c r="L20" i="1"/>
  <c r="M20" i="1" s="1"/>
  <c r="L21" i="1"/>
  <c r="M21" i="1" s="1"/>
  <c r="L22" i="1"/>
  <c r="M22" i="1" s="1"/>
  <c r="L23" i="1"/>
  <c r="M23" i="1" s="1"/>
  <c r="L24" i="1"/>
  <c r="M24" i="1" s="1"/>
  <c r="L25" i="1"/>
  <c r="M25" i="1" s="1"/>
  <c r="L26" i="1"/>
  <c r="M26" i="1" s="1"/>
  <c r="L27" i="1"/>
  <c r="M27" i="1" s="1"/>
  <c r="L28" i="1"/>
  <c r="M28" i="1" s="1"/>
  <c r="L29" i="1"/>
  <c r="M29" i="1" s="1"/>
  <c r="L30" i="1"/>
  <c r="M30" i="1" s="1"/>
  <c r="L31" i="1"/>
  <c r="M31" i="1" s="1"/>
  <c r="L32" i="1"/>
  <c r="M32" i="1" s="1"/>
  <c r="L33" i="1"/>
  <c r="M33" i="1" s="1"/>
  <c r="L34" i="1"/>
  <c r="M34" i="1" s="1"/>
  <c r="L35" i="1"/>
  <c r="M35" i="1" s="1"/>
  <c r="L36" i="1"/>
  <c r="M36" i="1" s="1"/>
  <c r="L37" i="1"/>
  <c r="M37" i="1" s="1"/>
  <c r="L38" i="1"/>
  <c r="M38" i="1" s="1"/>
  <c r="L39" i="1"/>
  <c r="M39" i="1" s="1"/>
  <c r="L40" i="1"/>
  <c r="M40" i="1" s="1"/>
  <c r="L41" i="1"/>
  <c r="M41" i="1" s="1"/>
  <c r="L42" i="1"/>
  <c r="M42" i="1" s="1"/>
  <c r="L43" i="1"/>
  <c r="M43" i="1" s="1"/>
  <c r="L44" i="1"/>
  <c r="M44" i="1" s="1"/>
  <c r="L45" i="1"/>
  <c r="M45" i="1" s="1"/>
  <c r="L46" i="1"/>
  <c r="M46" i="1" s="1"/>
  <c r="L47" i="1"/>
  <c r="M47" i="1" s="1"/>
  <c r="L48" i="1"/>
  <c r="M48" i="1" s="1"/>
  <c r="L49" i="1"/>
  <c r="M49" i="1" s="1"/>
  <c r="L50" i="1"/>
  <c r="M50" i="1" s="1"/>
  <c r="L51" i="1"/>
  <c r="M51" i="1" s="1"/>
  <c r="L52" i="1"/>
  <c r="M52" i="1" s="1"/>
  <c r="L53" i="1"/>
  <c r="M53" i="1" s="1"/>
  <c r="L54" i="1"/>
  <c r="M54" i="1" s="1"/>
  <c r="L55" i="1"/>
  <c r="M55" i="1" s="1"/>
  <c r="L56" i="1"/>
  <c r="M56" i="1" s="1"/>
  <c r="L57" i="1"/>
  <c r="M57" i="1" s="1"/>
  <c r="L58" i="1"/>
  <c r="M58" i="1" s="1"/>
  <c r="L59" i="1"/>
  <c r="M59" i="1" s="1"/>
  <c r="L60" i="1"/>
  <c r="M60" i="1" s="1"/>
  <c r="L61" i="1"/>
  <c r="M61" i="1" s="1"/>
  <c r="L62" i="1"/>
  <c r="M62" i="1" s="1"/>
  <c r="L63" i="1"/>
  <c r="M63" i="1" s="1"/>
  <c r="L64" i="1"/>
  <c r="M64" i="1" s="1"/>
  <c r="L65" i="1"/>
  <c r="M65" i="1" s="1"/>
  <c r="L66" i="1"/>
  <c r="M66" i="1" s="1"/>
  <c r="L67" i="1"/>
  <c r="M67" i="1" s="1"/>
  <c r="L68" i="1"/>
  <c r="M68" i="1" s="1"/>
  <c r="L69" i="1"/>
  <c r="M69" i="1" s="1"/>
  <c r="L70" i="1"/>
  <c r="M70" i="1" s="1"/>
  <c r="L71" i="1"/>
  <c r="M71" i="1" s="1"/>
  <c r="L72" i="1"/>
  <c r="M72" i="1" s="1"/>
  <c r="L73" i="1"/>
  <c r="M73" i="1" s="1"/>
  <c r="L74" i="1"/>
  <c r="M74" i="1" s="1"/>
  <c r="L75" i="1"/>
  <c r="M75" i="1" s="1"/>
  <c r="L76" i="1"/>
  <c r="M76" i="1" s="1"/>
  <c r="L77" i="1"/>
  <c r="M77" i="1" s="1"/>
  <c r="L78" i="1"/>
  <c r="M78" i="1" s="1"/>
  <c r="L79" i="1"/>
  <c r="M79" i="1" s="1"/>
  <c r="L80" i="1"/>
  <c r="M80" i="1" s="1"/>
  <c r="L81" i="1"/>
  <c r="M81" i="1" s="1"/>
  <c r="L82" i="1"/>
  <c r="M82" i="1" s="1"/>
  <c r="L83" i="1"/>
  <c r="M83" i="1" s="1"/>
  <c r="L84" i="1"/>
  <c r="M84" i="1" s="1"/>
  <c r="L85" i="1"/>
  <c r="M85" i="1" s="1"/>
  <c r="L86" i="1"/>
  <c r="M86" i="1" s="1"/>
  <c r="L87" i="1"/>
  <c r="M87" i="1" s="1"/>
  <c r="L88" i="1"/>
  <c r="M88" i="1" s="1"/>
  <c r="L89" i="1"/>
  <c r="M89" i="1" s="1"/>
  <c r="L90" i="1"/>
  <c r="M90" i="1" s="1"/>
  <c r="L91" i="1"/>
  <c r="M91" i="1" s="1"/>
  <c r="L92" i="1"/>
  <c r="M92" i="1" s="1"/>
  <c r="L93" i="1"/>
  <c r="M93" i="1" s="1"/>
  <c r="L94" i="1"/>
  <c r="M94" i="1" s="1"/>
  <c r="L95" i="1"/>
  <c r="M95" i="1" s="1"/>
  <c r="L96" i="1"/>
  <c r="M96" i="1" s="1"/>
  <c r="L97" i="1"/>
  <c r="M97" i="1" s="1"/>
  <c r="L98" i="1"/>
  <c r="M98" i="1" s="1"/>
  <c r="L99" i="1"/>
  <c r="M99" i="1" s="1"/>
  <c r="L100" i="1"/>
  <c r="M100" i="1" s="1"/>
  <c r="L101" i="1"/>
  <c r="M101" i="1" s="1"/>
  <c r="L102" i="1"/>
  <c r="M102" i="1" s="1"/>
  <c r="L103" i="1"/>
  <c r="M103" i="1" s="1"/>
  <c r="L104" i="1"/>
  <c r="M104" i="1" s="1"/>
  <c r="L105" i="1"/>
  <c r="M105" i="1" s="1"/>
  <c r="L106" i="1"/>
  <c r="M106" i="1" s="1"/>
  <c r="L107" i="1"/>
  <c r="M107" i="1" s="1"/>
  <c r="L108" i="1"/>
  <c r="M108" i="1" s="1"/>
  <c r="L109" i="1"/>
  <c r="M109" i="1" s="1"/>
  <c r="L110" i="1"/>
  <c r="M110" i="1" s="1"/>
  <c r="L111" i="1"/>
  <c r="M111" i="1" s="1"/>
  <c r="L112" i="1"/>
  <c r="M112" i="1" s="1"/>
  <c r="L113" i="1"/>
  <c r="M113" i="1" s="1"/>
  <c r="L114" i="1"/>
  <c r="M114" i="1" s="1"/>
  <c r="L115" i="1"/>
  <c r="M115" i="1" s="1"/>
  <c r="L116" i="1"/>
  <c r="M116" i="1" s="1"/>
  <c r="L117" i="1"/>
  <c r="M117" i="1" s="1"/>
  <c r="L118" i="1"/>
  <c r="M118" i="1" s="1"/>
  <c r="L119" i="1"/>
  <c r="M119" i="1" s="1"/>
  <c r="L120" i="1"/>
  <c r="M120" i="1" s="1"/>
  <c r="L121" i="1"/>
  <c r="M121" i="1" s="1"/>
  <c r="L122" i="1"/>
  <c r="M122" i="1" s="1"/>
  <c r="L123" i="1"/>
  <c r="M123" i="1" s="1"/>
  <c r="L124" i="1"/>
  <c r="M124" i="1" s="1"/>
  <c r="L125" i="1"/>
  <c r="M125" i="1" s="1"/>
  <c r="L126" i="1"/>
  <c r="M126" i="1" s="1"/>
  <c r="L127" i="1"/>
  <c r="M127" i="1" s="1"/>
  <c r="L128" i="1"/>
  <c r="M128" i="1" s="1"/>
  <c r="L129" i="1"/>
  <c r="M129" i="1" s="1"/>
  <c r="L130" i="1"/>
  <c r="M130" i="1" s="1"/>
  <c r="L131" i="1"/>
  <c r="M131" i="1" s="1"/>
  <c r="L132" i="1"/>
  <c r="M132" i="1" s="1"/>
  <c r="L133" i="1"/>
  <c r="M133" i="1" s="1"/>
  <c r="L134" i="1"/>
  <c r="M134" i="1" s="1"/>
  <c r="L135" i="1"/>
  <c r="M135" i="1" s="1"/>
  <c r="L136" i="1"/>
  <c r="M136" i="1" s="1"/>
  <c r="L137" i="1"/>
  <c r="M137" i="1" s="1"/>
  <c r="L138" i="1"/>
  <c r="M138" i="1" s="1"/>
  <c r="L139" i="1"/>
  <c r="M139" i="1" s="1"/>
  <c r="L140" i="1"/>
  <c r="M140" i="1" s="1"/>
  <c r="L141" i="1"/>
  <c r="M141" i="1" s="1"/>
  <c r="L142" i="1"/>
  <c r="M142" i="1" s="1"/>
  <c r="L143" i="1"/>
  <c r="M143" i="1" s="1"/>
  <c r="L144" i="1"/>
  <c r="M144" i="1" s="1"/>
  <c r="L145" i="1"/>
  <c r="M145" i="1" s="1"/>
  <c r="L146" i="1"/>
  <c r="M146" i="1" s="1"/>
  <c r="L147" i="1"/>
  <c r="M147" i="1" s="1"/>
  <c r="L148" i="1"/>
  <c r="M148" i="1" s="1"/>
  <c r="L149" i="1"/>
  <c r="M149" i="1" s="1"/>
  <c r="L150" i="1"/>
  <c r="M150" i="1" s="1"/>
  <c r="L151" i="1"/>
  <c r="M151" i="1" s="1"/>
  <c r="L152" i="1"/>
  <c r="M152" i="1" s="1"/>
  <c r="L153" i="1"/>
  <c r="M153" i="1" s="1"/>
  <c r="L154" i="1"/>
  <c r="M154" i="1" s="1"/>
  <c r="L155" i="1"/>
  <c r="M155" i="1" s="1"/>
  <c r="L156" i="1"/>
  <c r="M156" i="1" s="1"/>
  <c r="L157" i="1"/>
  <c r="M157" i="1" s="1"/>
  <c r="L158" i="1"/>
  <c r="M158" i="1" s="1"/>
  <c r="L159" i="1"/>
  <c r="M159" i="1" s="1"/>
  <c r="L160" i="1"/>
  <c r="M160" i="1" s="1"/>
  <c r="L161" i="1"/>
  <c r="M161" i="1" s="1"/>
  <c r="L162" i="1"/>
  <c r="M162" i="1" s="1"/>
  <c r="L163" i="1"/>
  <c r="M163" i="1" s="1"/>
  <c r="L164" i="1"/>
  <c r="M164" i="1" s="1"/>
  <c r="L165" i="1"/>
  <c r="M165" i="1" s="1"/>
  <c r="L166" i="1"/>
  <c r="M166" i="1" s="1"/>
  <c r="L167" i="1"/>
  <c r="M167" i="1" s="1"/>
  <c r="L168" i="1"/>
  <c r="M168" i="1" s="1"/>
  <c r="L169" i="1"/>
  <c r="M169" i="1" s="1"/>
  <c r="L170" i="1"/>
  <c r="M170" i="1" s="1"/>
  <c r="L171" i="1"/>
  <c r="M171" i="1" s="1"/>
  <c r="L172" i="1"/>
  <c r="M172" i="1" s="1"/>
  <c r="L173" i="1"/>
  <c r="M173" i="1" s="1"/>
  <c r="L174" i="1"/>
  <c r="M174" i="1" s="1"/>
  <c r="L175" i="1"/>
  <c r="M175" i="1" s="1"/>
  <c r="L176" i="1"/>
  <c r="M176" i="1" s="1"/>
  <c r="L177" i="1"/>
  <c r="M177" i="1" s="1"/>
  <c r="L178" i="1"/>
  <c r="M178" i="1" s="1"/>
  <c r="L179" i="1"/>
  <c r="M179" i="1" s="1"/>
  <c r="L180" i="1"/>
  <c r="M180" i="1" s="1"/>
  <c r="L181" i="1"/>
  <c r="M181" i="1" s="1"/>
  <c r="L182" i="1"/>
  <c r="M182" i="1" s="1"/>
  <c r="L183" i="1"/>
  <c r="M183" i="1" s="1"/>
  <c r="L184" i="1"/>
  <c r="M184" i="1" s="1"/>
  <c r="L185" i="1"/>
  <c r="M185" i="1" s="1"/>
  <c r="L186" i="1"/>
  <c r="M186" i="1" s="1"/>
  <c r="L187" i="1"/>
  <c r="M187" i="1" s="1"/>
  <c r="L188" i="1"/>
  <c r="M188" i="1" s="1"/>
  <c r="L189" i="1"/>
  <c r="M189" i="1" s="1"/>
  <c r="L190" i="1"/>
  <c r="M190" i="1" s="1"/>
  <c r="L191" i="1"/>
  <c r="M191" i="1" s="1"/>
  <c r="L192" i="1"/>
  <c r="M192" i="1" s="1"/>
  <c r="L193" i="1"/>
  <c r="M193" i="1" s="1"/>
  <c r="L194" i="1"/>
  <c r="M194" i="1" s="1"/>
  <c r="L195" i="1"/>
  <c r="M195" i="1" s="1"/>
  <c r="L196" i="1"/>
  <c r="M196" i="1" s="1"/>
  <c r="L197" i="1"/>
  <c r="M197" i="1" s="1"/>
  <c r="L198" i="1"/>
  <c r="M198" i="1" s="1"/>
  <c r="L199" i="1"/>
  <c r="M199" i="1" s="1"/>
  <c r="L200" i="1"/>
  <c r="M200" i="1" s="1"/>
  <c r="L201" i="1"/>
  <c r="M201" i="1" s="1"/>
  <c r="L202" i="1"/>
  <c r="M202" i="1" s="1"/>
  <c r="L203" i="1"/>
  <c r="M203" i="1" s="1"/>
  <c r="L204" i="1"/>
  <c r="M204" i="1" s="1"/>
  <c r="L205" i="1"/>
  <c r="M205" i="1" s="1"/>
  <c r="L206" i="1"/>
  <c r="M206" i="1" s="1"/>
  <c r="L207" i="1"/>
  <c r="M207" i="1" s="1"/>
  <c r="L208" i="1"/>
  <c r="M208" i="1" s="1"/>
  <c r="L209" i="1"/>
  <c r="M209" i="1" s="1"/>
  <c r="L210" i="1"/>
  <c r="M210" i="1" s="1"/>
  <c r="L211" i="1"/>
  <c r="M211" i="1" s="1"/>
  <c r="L212" i="1"/>
  <c r="M212" i="1" s="1"/>
  <c r="L213" i="1"/>
  <c r="M213" i="1" s="1"/>
  <c r="L214" i="1"/>
  <c r="M214" i="1" s="1"/>
  <c r="L215" i="1"/>
  <c r="M215" i="1" s="1"/>
  <c r="L216" i="1"/>
  <c r="M216" i="1" s="1"/>
  <c r="L217" i="1"/>
  <c r="M217" i="1" s="1"/>
  <c r="L218" i="1"/>
  <c r="M218" i="1" s="1"/>
  <c r="L219" i="1"/>
  <c r="M219" i="1" s="1"/>
  <c r="L220" i="1"/>
  <c r="M220" i="1" s="1"/>
  <c r="L221" i="1"/>
  <c r="M221" i="1" s="1"/>
  <c r="L222" i="1"/>
  <c r="M222" i="1" s="1"/>
  <c r="L223" i="1"/>
  <c r="M223" i="1" s="1"/>
  <c r="L224" i="1"/>
  <c r="M224" i="1" s="1"/>
  <c r="L225" i="1"/>
  <c r="M225" i="1" s="1"/>
  <c r="L226" i="1"/>
  <c r="M226" i="1" s="1"/>
  <c r="L227" i="1"/>
  <c r="M227" i="1" s="1"/>
  <c r="L228" i="1"/>
  <c r="M228" i="1" s="1"/>
  <c r="L229" i="1"/>
  <c r="M229" i="1" s="1"/>
  <c r="L230" i="1"/>
  <c r="M230" i="1" s="1"/>
  <c r="L231" i="1"/>
  <c r="M231" i="1" s="1"/>
  <c r="L232" i="1"/>
  <c r="M232" i="1" s="1"/>
  <c r="L233" i="1"/>
  <c r="M233" i="1" s="1"/>
  <c r="L234" i="1"/>
  <c r="M234" i="1" s="1"/>
  <c r="L235" i="1"/>
  <c r="M235" i="1" s="1"/>
  <c r="L236" i="1"/>
  <c r="M236" i="1" s="1"/>
  <c r="L237" i="1"/>
  <c r="M237" i="1" s="1"/>
  <c r="L238" i="1"/>
  <c r="M238" i="1" s="1"/>
  <c r="L239" i="1"/>
  <c r="M239" i="1" s="1"/>
  <c r="L240" i="1"/>
  <c r="M240" i="1" s="1"/>
  <c r="L241" i="1"/>
  <c r="M241" i="1" s="1"/>
  <c r="L242" i="1"/>
  <c r="M242" i="1" s="1"/>
  <c r="L243" i="1"/>
  <c r="M243" i="1" s="1"/>
  <c r="L244" i="1"/>
  <c r="M244" i="1" s="1"/>
  <c r="L245" i="1"/>
  <c r="M245" i="1" s="1"/>
  <c r="L246" i="1"/>
  <c r="M246" i="1" s="1"/>
  <c r="L247" i="1"/>
  <c r="M247" i="1" s="1"/>
  <c r="L248" i="1"/>
  <c r="M248" i="1" s="1"/>
  <c r="L249" i="1"/>
  <c r="M249" i="1" s="1"/>
  <c r="L250" i="1"/>
  <c r="M250" i="1" s="1"/>
  <c r="L251" i="1"/>
  <c r="M251" i="1" s="1"/>
  <c r="L252" i="1"/>
  <c r="M252" i="1" s="1"/>
  <c r="L253" i="1"/>
  <c r="M253" i="1" s="1"/>
  <c r="L254" i="1"/>
  <c r="M254" i="1" s="1"/>
  <c r="L255" i="1"/>
  <c r="M255" i="1" s="1"/>
  <c r="L256" i="1"/>
  <c r="M256" i="1" s="1"/>
  <c r="L257" i="1"/>
  <c r="M257" i="1" s="1"/>
  <c r="L258" i="1"/>
  <c r="M258" i="1" s="1"/>
  <c r="L259" i="1"/>
  <c r="M259" i="1" s="1"/>
  <c r="L260" i="1"/>
  <c r="M260" i="1" s="1"/>
  <c r="L261" i="1"/>
  <c r="M261" i="1" s="1"/>
  <c r="L262" i="1"/>
  <c r="M262" i="1" s="1"/>
  <c r="L263" i="1"/>
  <c r="M263" i="1" s="1"/>
  <c r="L264" i="1"/>
  <c r="M264" i="1" s="1"/>
  <c r="L265" i="1"/>
  <c r="M265" i="1" s="1"/>
  <c r="L266" i="1"/>
  <c r="M266" i="1" s="1"/>
  <c r="L267" i="1"/>
  <c r="M267" i="1" s="1"/>
  <c r="L268" i="1"/>
  <c r="M268" i="1" s="1"/>
  <c r="L269" i="1"/>
  <c r="M269" i="1" s="1"/>
  <c r="L270" i="1"/>
  <c r="M270" i="1" s="1"/>
  <c r="L271" i="1"/>
  <c r="M271" i="1" s="1"/>
  <c r="L272" i="1"/>
  <c r="M272" i="1" s="1"/>
  <c r="L273" i="1"/>
  <c r="M273" i="1" s="1"/>
  <c r="L274" i="1"/>
  <c r="M274" i="1" s="1"/>
  <c r="L275" i="1"/>
  <c r="M275" i="1" s="1"/>
  <c r="L276" i="1"/>
  <c r="M276" i="1" s="1"/>
  <c r="L277" i="1"/>
  <c r="M277" i="1" s="1"/>
  <c r="L278" i="1"/>
  <c r="M278" i="1" s="1"/>
  <c r="L279" i="1"/>
  <c r="M279" i="1" s="1"/>
  <c r="L280" i="1"/>
  <c r="M280" i="1" s="1"/>
  <c r="L281" i="1"/>
  <c r="M281" i="1" s="1"/>
  <c r="L282" i="1"/>
  <c r="M282" i="1" s="1"/>
  <c r="L283" i="1"/>
  <c r="M283" i="1" s="1"/>
  <c r="L284" i="1"/>
  <c r="M284" i="1" s="1"/>
  <c r="L285" i="1"/>
  <c r="M285" i="1" s="1"/>
  <c r="L286" i="1"/>
  <c r="M286" i="1" s="1"/>
  <c r="L287" i="1"/>
  <c r="M287" i="1" s="1"/>
  <c r="L288" i="1"/>
  <c r="M288" i="1" s="1"/>
  <c r="L289" i="1"/>
  <c r="M289" i="1" s="1"/>
  <c r="L290" i="1"/>
  <c r="M290" i="1" s="1"/>
  <c r="L291" i="1"/>
  <c r="M291" i="1" s="1"/>
  <c r="L292" i="1"/>
  <c r="M292" i="1" s="1"/>
  <c r="L293" i="1"/>
  <c r="M293" i="1" s="1"/>
  <c r="L294" i="1"/>
  <c r="M294" i="1" s="1"/>
  <c r="L295" i="1"/>
  <c r="M295" i="1" s="1"/>
  <c r="L296" i="1"/>
  <c r="M296" i="1" s="1"/>
  <c r="L297" i="1"/>
  <c r="M297" i="1" s="1"/>
  <c r="L298" i="1"/>
  <c r="M298" i="1" s="1"/>
  <c r="L299" i="1"/>
  <c r="M299" i="1" s="1"/>
  <c r="L300" i="1"/>
  <c r="M300" i="1" s="1"/>
  <c r="L301" i="1"/>
  <c r="M301" i="1" s="1"/>
  <c r="L302" i="1"/>
  <c r="M302" i="1" s="1"/>
  <c r="L303" i="1"/>
  <c r="M303" i="1" s="1"/>
  <c r="L304" i="1"/>
  <c r="M304" i="1" s="1"/>
  <c r="L305" i="1"/>
  <c r="M305" i="1" s="1"/>
  <c r="L306" i="1"/>
  <c r="M306" i="1" s="1"/>
  <c r="L307" i="1"/>
  <c r="M307" i="1" s="1"/>
  <c r="L308" i="1"/>
  <c r="M308" i="1" s="1"/>
  <c r="L309" i="1"/>
  <c r="M309" i="1" s="1"/>
  <c r="L310" i="1"/>
  <c r="M310" i="1" s="1"/>
  <c r="L311" i="1"/>
  <c r="M311" i="1" s="1"/>
  <c r="L312" i="1"/>
  <c r="M312" i="1" s="1"/>
  <c r="L313" i="1"/>
  <c r="M313" i="1" s="1"/>
  <c r="L314" i="1"/>
  <c r="M314" i="1" s="1"/>
  <c r="L315" i="1"/>
  <c r="M315" i="1" s="1"/>
  <c r="L316" i="1"/>
  <c r="M316" i="1" s="1"/>
  <c r="L317" i="1"/>
  <c r="M317" i="1" s="1"/>
  <c r="L318" i="1"/>
  <c r="M318" i="1" s="1"/>
  <c r="L319" i="1"/>
  <c r="M319" i="1" s="1"/>
  <c r="L320" i="1"/>
  <c r="M320" i="1" s="1"/>
  <c r="L321" i="1"/>
  <c r="M321" i="1" s="1"/>
  <c r="L322" i="1"/>
  <c r="M322" i="1" s="1"/>
  <c r="L323" i="1"/>
  <c r="M323" i="1" s="1"/>
  <c r="L324" i="1"/>
  <c r="M324" i="1" s="1"/>
  <c r="L325" i="1"/>
  <c r="M325" i="1" s="1"/>
  <c r="L326" i="1"/>
  <c r="M326" i="1" s="1"/>
  <c r="L327" i="1"/>
  <c r="M327" i="1" s="1"/>
  <c r="L328" i="1"/>
  <c r="M328" i="1" s="1"/>
  <c r="L329" i="1"/>
  <c r="M329" i="1" s="1"/>
  <c r="L330" i="1"/>
  <c r="M330" i="1" s="1"/>
  <c r="L331" i="1"/>
  <c r="M331" i="1" s="1"/>
  <c r="L332" i="1"/>
  <c r="M332" i="1" s="1"/>
  <c r="L333" i="1"/>
  <c r="M333" i="1" s="1"/>
  <c r="L334" i="1"/>
  <c r="M334" i="1" s="1"/>
  <c r="L335" i="1"/>
  <c r="M335" i="1" s="1"/>
  <c r="L336" i="1"/>
  <c r="M336" i="1" s="1"/>
  <c r="L337" i="1"/>
  <c r="M337" i="1" s="1"/>
  <c r="L338" i="1"/>
  <c r="M338" i="1" s="1"/>
  <c r="L339" i="1"/>
  <c r="M339" i="1" s="1"/>
  <c r="L340" i="1"/>
  <c r="M340" i="1" s="1"/>
  <c r="L341" i="1"/>
  <c r="M341" i="1" s="1"/>
  <c r="L342" i="1"/>
  <c r="M342" i="1" s="1"/>
  <c r="L343" i="1"/>
  <c r="M343" i="1" s="1"/>
  <c r="L344" i="1"/>
  <c r="M344" i="1" s="1"/>
  <c r="L345" i="1"/>
  <c r="M345" i="1" s="1"/>
  <c r="L346" i="1"/>
  <c r="M346" i="1" s="1"/>
  <c r="L347" i="1"/>
  <c r="M347" i="1" s="1"/>
  <c r="L348" i="1"/>
  <c r="M348" i="1" s="1"/>
  <c r="L349" i="1"/>
  <c r="M349" i="1" s="1"/>
  <c r="L350" i="1"/>
  <c r="M350" i="1" s="1"/>
  <c r="L351" i="1"/>
  <c r="M351" i="1" s="1"/>
  <c r="L352" i="1"/>
  <c r="M352" i="1" s="1"/>
  <c r="L353" i="1"/>
  <c r="M353" i="1" s="1"/>
  <c r="L354" i="1"/>
  <c r="M354" i="1" s="1"/>
  <c r="L355" i="1"/>
  <c r="M355" i="1" s="1"/>
  <c r="L356" i="1"/>
  <c r="M356" i="1" s="1"/>
  <c r="L357" i="1"/>
  <c r="M357" i="1" s="1"/>
  <c r="L358" i="1"/>
  <c r="M358" i="1" s="1"/>
  <c r="L359" i="1"/>
  <c r="M359" i="1" s="1"/>
  <c r="L360" i="1"/>
  <c r="M360" i="1" s="1"/>
  <c r="L361" i="1"/>
  <c r="M361" i="1" s="1"/>
  <c r="L362" i="1"/>
  <c r="M362" i="1" s="1"/>
  <c r="L363" i="1"/>
  <c r="M363" i="1" s="1"/>
  <c r="L364" i="1"/>
  <c r="M364" i="1" s="1"/>
  <c r="L365" i="1"/>
  <c r="M365" i="1" s="1"/>
  <c r="L366" i="1"/>
  <c r="M366" i="1" s="1"/>
  <c r="L367" i="1"/>
  <c r="M367" i="1" s="1"/>
  <c r="L368" i="1"/>
  <c r="M368" i="1" s="1"/>
  <c r="L369" i="1"/>
  <c r="M369" i="1" s="1"/>
  <c r="L370" i="1"/>
  <c r="M370" i="1" s="1"/>
  <c r="L371" i="1"/>
  <c r="M371" i="1" s="1"/>
  <c r="L372" i="1"/>
  <c r="M372" i="1" s="1"/>
  <c r="L373" i="1"/>
  <c r="M373" i="1" s="1"/>
  <c r="L374" i="1"/>
  <c r="M374" i="1" s="1"/>
  <c r="L375" i="1"/>
  <c r="M375" i="1" s="1"/>
  <c r="L376" i="1"/>
  <c r="M376" i="1" s="1"/>
  <c r="L377" i="1"/>
  <c r="M377" i="1" s="1"/>
  <c r="L378" i="1"/>
  <c r="M378" i="1" s="1"/>
  <c r="L379" i="1"/>
  <c r="M379" i="1" s="1"/>
  <c r="L380" i="1"/>
  <c r="M380" i="1" s="1"/>
  <c r="L381" i="1"/>
  <c r="M381" i="1" s="1"/>
  <c r="L382" i="1"/>
  <c r="M382" i="1" s="1"/>
  <c r="L383" i="1"/>
  <c r="M383" i="1" s="1"/>
  <c r="L384" i="1"/>
  <c r="M384" i="1" s="1"/>
  <c r="L385" i="1"/>
  <c r="M385" i="1" s="1"/>
  <c r="L386" i="1"/>
  <c r="M386" i="1" s="1"/>
  <c r="L387" i="1"/>
  <c r="M387" i="1" s="1"/>
  <c r="L388" i="1"/>
  <c r="M388" i="1" s="1"/>
  <c r="L389" i="1"/>
  <c r="M389" i="1" s="1"/>
  <c r="L390" i="1"/>
  <c r="M390" i="1" s="1"/>
  <c r="L391" i="1"/>
  <c r="M391" i="1" s="1"/>
  <c r="L392" i="1"/>
  <c r="M392" i="1" s="1"/>
  <c r="L393" i="1"/>
  <c r="M393" i="1" s="1"/>
  <c r="L394" i="1"/>
  <c r="M394" i="1" s="1"/>
  <c r="L395" i="1"/>
  <c r="M395" i="1" s="1"/>
  <c r="L396" i="1"/>
  <c r="M396" i="1" s="1"/>
  <c r="L397" i="1"/>
  <c r="M397" i="1" s="1"/>
  <c r="L398" i="1"/>
  <c r="M398" i="1" s="1"/>
  <c r="L399" i="1"/>
  <c r="M399" i="1" s="1"/>
  <c r="L400" i="1"/>
  <c r="M400" i="1" s="1"/>
  <c r="L401" i="1"/>
  <c r="M401" i="1" s="1"/>
  <c r="L402" i="1"/>
  <c r="M402" i="1" s="1"/>
  <c r="L403" i="1"/>
  <c r="M403" i="1" s="1"/>
  <c r="L404" i="1"/>
  <c r="M404" i="1" s="1"/>
  <c r="L405" i="1"/>
  <c r="M405" i="1" s="1"/>
  <c r="L406" i="1"/>
  <c r="M406" i="1" s="1"/>
  <c r="L407" i="1"/>
  <c r="M407" i="1" s="1"/>
  <c r="L408" i="1"/>
  <c r="M408" i="1" s="1"/>
  <c r="L409" i="1"/>
  <c r="M409" i="1" s="1"/>
  <c r="L410" i="1"/>
  <c r="M410" i="1" s="1"/>
  <c r="L411" i="1"/>
  <c r="M411" i="1" s="1"/>
  <c r="L412" i="1"/>
  <c r="M412" i="1" s="1"/>
  <c r="L413" i="1"/>
  <c r="M413" i="1" s="1"/>
  <c r="L414" i="1"/>
  <c r="M414" i="1" s="1"/>
  <c r="L415" i="1"/>
  <c r="M415" i="1" s="1"/>
  <c r="L416" i="1"/>
  <c r="M416" i="1" s="1"/>
  <c r="L417" i="1"/>
  <c r="M417" i="1" s="1"/>
  <c r="L418" i="1"/>
  <c r="M418" i="1" s="1"/>
  <c r="L419" i="1"/>
  <c r="M419" i="1" s="1"/>
  <c r="L420" i="1"/>
  <c r="M420" i="1" s="1"/>
  <c r="L421" i="1"/>
  <c r="M421" i="1" s="1"/>
  <c r="L422" i="1"/>
  <c r="M422" i="1" s="1"/>
  <c r="L423" i="1"/>
  <c r="M423" i="1" s="1"/>
  <c r="L424" i="1"/>
  <c r="M424" i="1" s="1"/>
  <c r="L425" i="1"/>
  <c r="M425" i="1" s="1"/>
  <c r="L426" i="1"/>
  <c r="M426" i="1" s="1"/>
  <c r="L427" i="1"/>
  <c r="M427" i="1" s="1"/>
  <c r="L428" i="1"/>
  <c r="M428" i="1" s="1"/>
  <c r="L429" i="1"/>
  <c r="M429" i="1" s="1"/>
  <c r="L430" i="1"/>
  <c r="M430" i="1" s="1"/>
  <c r="L431" i="1"/>
  <c r="M431" i="1" s="1"/>
  <c r="L432" i="1"/>
  <c r="M432" i="1" s="1"/>
  <c r="L433" i="1"/>
  <c r="M433" i="1" s="1"/>
  <c r="L434" i="1"/>
  <c r="M434" i="1" s="1"/>
  <c r="L435" i="1"/>
  <c r="M435" i="1" s="1"/>
  <c r="L436" i="1"/>
  <c r="M436" i="1" s="1"/>
  <c r="L437" i="1"/>
  <c r="M437" i="1" s="1"/>
  <c r="L438" i="1"/>
  <c r="M438" i="1" s="1"/>
  <c r="L439" i="1"/>
  <c r="M439" i="1" s="1"/>
  <c r="L440" i="1"/>
  <c r="M440" i="1" s="1"/>
  <c r="L441" i="1"/>
  <c r="M441" i="1" s="1"/>
  <c r="L442" i="1"/>
  <c r="M442" i="1" s="1"/>
  <c r="L443" i="1"/>
  <c r="M443" i="1" s="1"/>
  <c r="L444" i="1"/>
  <c r="M444" i="1" s="1"/>
  <c r="L445" i="1"/>
  <c r="M445" i="1" s="1"/>
  <c r="L446" i="1"/>
  <c r="M446" i="1" s="1"/>
  <c r="L447" i="1"/>
  <c r="M447" i="1" s="1"/>
  <c r="L448" i="1"/>
  <c r="M448" i="1" s="1"/>
  <c r="L449" i="1"/>
  <c r="M449" i="1" s="1"/>
  <c r="L450" i="1"/>
  <c r="M450" i="1" s="1"/>
  <c r="L451" i="1"/>
  <c r="M451" i="1" s="1"/>
  <c r="L452" i="1"/>
  <c r="M452" i="1" s="1"/>
  <c r="L453" i="1"/>
  <c r="M453" i="1" s="1"/>
  <c r="L454" i="1"/>
  <c r="M454" i="1" s="1"/>
  <c r="L455" i="1"/>
  <c r="M455" i="1" s="1"/>
  <c r="L456" i="1"/>
  <c r="M456" i="1" s="1"/>
  <c r="L457" i="1"/>
  <c r="M457" i="1" s="1"/>
  <c r="L458" i="1"/>
  <c r="M458" i="1" s="1"/>
  <c r="L459" i="1"/>
  <c r="M459" i="1" s="1"/>
  <c r="L460" i="1"/>
  <c r="M460" i="1" s="1"/>
  <c r="L461" i="1"/>
  <c r="M461" i="1" s="1"/>
  <c r="L462" i="1"/>
  <c r="M462" i="1" s="1"/>
  <c r="L463" i="1"/>
  <c r="M463" i="1" s="1"/>
  <c r="L464" i="1"/>
  <c r="M464" i="1" s="1"/>
  <c r="L465" i="1"/>
  <c r="M465" i="1" s="1"/>
  <c r="L466" i="1"/>
  <c r="M466" i="1" s="1"/>
  <c r="L467" i="1"/>
  <c r="M467" i="1" s="1"/>
  <c r="L468" i="1"/>
  <c r="M468" i="1" s="1"/>
  <c r="L469" i="1"/>
  <c r="M469" i="1" s="1"/>
  <c r="L470" i="1"/>
  <c r="M470" i="1" s="1"/>
  <c r="L471" i="1"/>
  <c r="M471" i="1" s="1"/>
  <c r="L472" i="1"/>
  <c r="M472" i="1" s="1"/>
  <c r="L473" i="1"/>
  <c r="M473" i="1" s="1"/>
  <c r="L474" i="1"/>
  <c r="M474" i="1" s="1"/>
  <c r="L475" i="1"/>
  <c r="M475" i="1" s="1"/>
  <c r="L476" i="1"/>
  <c r="M476" i="1" s="1"/>
  <c r="L477" i="1"/>
  <c r="M477" i="1" s="1"/>
  <c r="L478" i="1"/>
  <c r="M478" i="1" s="1"/>
  <c r="L479" i="1"/>
  <c r="M479" i="1" s="1"/>
  <c r="L480" i="1"/>
  <c r="M480" i="1" s="1"/>
  <c r="L481" i="1"/>
  <c r="M481" i="1" s="1"/>
  <c r="L482" i="1"/>
  <c r="M482" i="1" s="1"/>
  <c r="L483" i="1"/>
  <c r="M483" i="1" s="1"/>
  <c r="L484" i="1"/>
  <c r="M484" i="1" s="1"/>
  <c r="L485" i="1"/>
  <c r="M485" i="1" s="1"/>
  <c r="L486" i="1"/>
  <c r="M486" i="1" s="1"/>
  <c r="L487" i="1"/>
  <c r="M487" i="1" s="1"/>
  <c r="L488" i="1"/>
  <c r="M488" i="1" s="1"/>
  <c r="L489" i="1"/>
  <c r="M489" i="1" s="1"/>
  <c r="L490" i="1"/>
  <c r="M490" i="1" s="1"/>
  <c r="L491" i="1"/>
  <c r="M491" i="1" s="1"/>
  <c r="L492" i="1"/>
  <c r="M492" i="1" s="1"/>
  <c r="L493" i="1"/>
  <c r="M493" i="1" s="1"/>
  <c r="L494" i="1"/>
  <c r="M494" i="1" s="1"/>
  <c r="L495" i="1"/>
  <c r="M495" i="1" s="1"/>
  <c r="L496" i="1"/>
  <c r="M496" i="1" s="1"/>
  <c r="L497" i="1"/>
  <c r="M497" i="1" s="1"/>
  <c r="L498" i="1"/>
  <c r="M498" i="1" s="1"/>
  <c r="L499" i="1"/>
  <c r="M499" i="1" s="1"/>
  <c r="L500" i="1"/>
  <c r="M500" i="1" s="1"/>
  <c r="L501" i="1"/>
  <c r="M501" i="1" s="1"/>
  <c r="L2" i="1"/>
  <c r="M2" i="1" s="1"/>
  <c r="D8" i="2"/>
  <c r="R11" i="2"/>
  <c r="R12" i="2"/>
  <c r="C8" i="2"/>
  <c r="G13" i="2"/>
  <c r="F13" i="2"/>
  <c r="R10" i="2"/>
  <c r="S10" i="2" l="1"/>
  <c r="S12" i="2"/>
  <c r="S11" i="2"/>
  <c r="F14" i="2"/>
  <c r="G14" i="2"/>
  <c r="C9" i="2"/>
  <c r="D9" i="2"/>
</calcChain>
</file>

<file path=xl/sharedStrings.xml><?xml version="1.0" encoding="utf-8"?>
<sst xmlns="http://schemas.openxmlformats.org/spreadsheetml/2006/main" count="5120" uniqueCount="634">
  <si>
    <t>Nombre</t>
  </si>
  <si>
    <t>Genero</t>
  </si>
  <si>
    <t>Departamento</t>
  </si>
  <si>
    <t>Cargo</t>
  </si>
  <si>
    <t>Estudios</t>
  </si>
  <si>
    <t>Fecha Nacimiento</t>
  </si>
  <si>
    <t>Estado</t>
  </si>
  <si>
    <t>Motivo</t>
  </si>
  <si>
    <t>Capacitado</t>
  </si>
  <si>
    <t>Distancia Trabajo</t>
  </si>
  <si>
    <t>Área</t>
  </si>
  <si>
    <t>Sinéad Ramos</t>
  </si>
  <si>
    <t>Femenino</t>
  </si>
  <si>
    <t>Médico Internista</t>
  </si>
  <si>
    <t>Especialización</t>
  </si>
  <si>
    <t>Retirado</t>
  </si>
  <si>
    <t>Nuevo Trabajo</t>
  </si>
  <si>
    <t>No</t>
  </si>
  <si>
    <t>Muy Lejos</t>
  </si>
  <si>
    <t>Servicios</t>
  </si>
  <si>
    <t>Facundo Aguirre</t>
  </si>
  <si>
    <t>Masculino</t>
  </si>
  <si>
    <t>RH</t>
  </si>
  <si>
    <t>Coordinador TH</t>
  </si>
  <si>
    <t>Activo</t>
  </si>
  <si>
    <t/>
  </si>
  <si>
    <t>Si</t>
  </si>
  <si>
    <t>Lejos</t>
  </si>
  <si>
    <t>Admin</t>
  </si>
  <si>
    <t>Casimiro García</t>
  </si>
  <si>
    <t>Mtto</t>
  </si>
  <si>
    <t>Aseador</t>
  </si>
  <si>
    <t>Tecnólogo</t>
  </si>
  <si>
    <t>Eudoxia Domínguez</t>
  </si>
  <si>
    <t>Dietética</t>
  </si>
  <si>
    <t>Asistente Parrillero</t>
  </si>
  <si>
    <t>Bachiller</t>
  </si>
  <si>
    <t>Mateo Sáez</t>
  </si>
  <si>
    <t>TI</t>
  </si>
  <si>
    <t>Ingeniero de Sistemas</t>
  </si>
  <si>
    <t>Profesional</t>
  </si>
  <si>
    <t>Cerca</t>
  </si>
  <si>
    <t>Camila Pizarro</t>
  </si>
  <si>
    <t>Lavander@s</t>
  </si>
  <si>
    <t>Abraham Guzmán</t>
  </si>
  <si>
    <t>Técnico</t>
  </si>
  <si>
    <t>Gritsa Venegas</t>
  </si>
  <si>
    <t>Analista de Datos</t>
  </si>
  <si>
    <t>Matrikas Sanhueza</t>
  </si>
  <si>
    <t>Aitana Alonso</t>
  </si>
  <si>
    <t>Médico Epidemiólogo</t>
  </si>
  <si>
    <t>Doctorado</t>
  </si>
  <si>
    <t>Denise Navarro</t>
  </si>
  <si>
    <t>Asist.</t>
  </si>
  <si>
    <t>Asistente Instrumentación</t>
  </si>
  <si>
    <t>Fátima Guerrero</t>
  </si>
  <si>
    <t>Dx</t>
  </si>
  <si>
    <t>Tecnólogo RX</t>
  </si>
  <si>
    <t>Urvashí Caballero</t>
  </si>
  <si>
    <t>Farmacia</t>
  </si>
  <si>
    <t>Asistente Compras</t>
  </si>
  <si>
    <t>Marianne Garrido</t>
  </si>
  <si>
    <t>Asistente Sistemas</t>
  </si>
  <si>
    <t>Jirō Cáceres</t>
  </si>
  <si>
    <t>Farmacéutico</t>
  </si>
  <si>
    <t>Lopa Barrios</t>
  </si>
  <si>
    <t>Ophelia Espinoza</t>
  </si>
  <si>
    <t>Bacterióloga</t>
  </si>
  <si>
    <t>Nancy Yáñez</t>
  </si>
  <si>
    <t>Despachador Farmacia</t>
  </si>
  <si>
    <t>Tatiana Espinoza</t>
  </si>
  <si>
    <t>Fx</t>
  </si>
  <si>
    <t>Facturador de Piso</t>
  </si>
  <si>
    <t>Financiera</t>
  </si>
  <si>
    <t>Sofía Blanco</t>
  </si>
  <si>
    <t>Asistente Contable</t>
  </si>
  <si>
    <t>Gopi Bravo</t>
  </si>
  <si>
    <t>Ambá Vargas</t>
  </si>
  <si>
    <t>Bogumil Galeano</t>
  </si>
  <si>
    <t>Ascanio Sosa</t>
  </si>
  <si>
    <t>Archivo</t>
  </si>
  <si>
    <t>Archivador</t>
  </si>
  <si>
    <t>Federico Brítez</t>
  </si>
  <si>
    <t>Zabulón Franco</t>
  </si>
  <si>
    <t>Cajero</t>
  </si>
  <si>
    <t>Débora Vera</t>
  </si>
  <si>
    <t>Tamar Gallardo</t>
  </si>
  <si>
    <t>Médico Intensivista</t>
  </si>
  <si>
    <t>Iker Bustos</t>
  </si>
  <si>
    <t>Martín Ávila</t>
  </si>
  <si>
    <t>Asura Figueroa</t>
  </si>
  <si>
    <t>Enfermer@ Jefe</t>
  </si>
  <si>
    <t>Olaf Acosta</t>
  </si>
  <si>
    <t>Coordinador Facturación</t>
  </si>
  <si>
    <t>Slawomir Vargas</t>
  </si>
  <si>
    <t>Médico Nefrólogo</t>
  </si>
  <si>
    <t>Maestría</t>
  </si>
  <si>
    <t>Ayodhya Flores</t>
  </si>
  <si>
    <t>Camillero</t>
  </si>
  <si>
    <t>Josefino Cabrera</t>
  </si>
  <si>
    <t>Satrayit Lucero</t>
  </si>
  <si>
    <t>Herbert Olivera</t>
  </si>
  <si>
    <t>Alcides Bravo</t>
  </si>
  <si>
    <t>Laureano Brítez</t>
  </si>
  <si>
    <t>Tatiana Ferreyra</t>
  </si>
  <si>
    <t>Médico Fisiatra</t>
  </si>
  <si>
    <t>Milena Tapia</t>
  </si>
  <si>
    <t>Asistente Enfermería</t>
  </si>
  <si>
    <t>Hercle Caballero</t>
  </si>
  <si>
    <t>Cambio de Ciudad</t>
  </si>
  <si>
    <t>Natalio Cedeño</t>
  </si>
  <si>
    <t>Cristal Gallardo</t>
  </si>
  <si>
    <t>Marcelo Rivero</t>
  </si>
  <si>
    <t>Médico Cardiólogo</t>
  </si>
  <si>
    <t>Cristal Mora</t>
  </si>
  <si>
    <t>Digitalizador</t>
  </si>
  <si>
    <t>Julen Palma</t>
  </si>
  <si>
    <t>Sergio Ramos</t>
  </si>
  <si>
    <t>Médico Pediatra</t>
  </si>
  <si>
    <t>Bajo Rendimiento</t>
  </si>
  <si>
    <t>Homobono Farías</t>
  </si>
  <si>
    <t>Osvaldo Tapia</t>
  </si>
  <si>
    <t>Michelle Alonso</t>
  </si>
  <si>
    <t>Shirin Ávila</t>
  </si>
  <si>
    <t>Ejecutivo Financiero</t>
  </si>
  <si>
    <t>Rodolfo Farias</t>
  </si>
  <si>
    <t>Vega Pérez</t>
  </si>
  <si>
    <t>Nicole Cárdenas</t>
  </si>
  <si>
    <t>Tupac Méndez</t>
  </si>
  <si>
    <t>Ceferino Navarro</t>
  </si>
  <si>
    <t>Slawomir Sáez</t>
  </si>
  <si>
    <t>Clotilde Valdés</t>
  </si>
  <si>
    <t>Hercle Ríos</t>
  </si>
  <si>
    <t>Tamara Mansilla</t>
  </si>
  <si>
    <t>Homobono Jara</t>
  </si>
  <si>
    <t>Slawomir Agüero</t>
  </si>
  <si>
    <t>Fisioterapeuta</t>
  </si>
  <si>
    <t>Amparo Gutiérrez</t>
  </si>
  <si>
    <t>Rainer Leiva</t>
  </si>
  <si>
    <t>Catriel Soria</t>
  </si>
  <si>
    <t>Gopi Luna</t>
  </si>
  <si>
    <t>Mensajero</t>
  </si>
  <si>
    <t>Olinta Franco</t>
  </si>
  <si>
    <t>Norberto Espínola</t>
  </si>
  <si>
    <t>Clarissa Acuña</t>
  </si>
  <si>
    <t>Gema Díaz</t>
  </si>
  <si>
    <t>Julián Velázquez</t>
  </si>
  <si>
    <t>Vala Franco</t>
  </si>
  <si>
    <t>Saramá Giménez</t>
  </si>
  <si>
    <t>Ignacio Carrasco</t>
  </si>
  <si>
    <t>Tecnólogo Biomédico</t>
  </si>
  <si>
    <t>Absalón Ferreyra</t>
  </si>
  <si>
    <t>Gustavo Aguirre</t>
  </si>
  <si>
    <t>Chiávana Maidana</t>
  </si>
  <si>
    <t>Asistente Cartera</t>
  </si>
  <si>
    <t>Goliat Aguirre</t>
  </si>
  <si>
    <t>Subhadrá Acuña</t>
  </si>
  <si>
    <t>Eric Henríquez</t>
  </si>
  <si>
    <t>Lucio Cáceres</t>
  </si>
  <si>
    <t>Jirania Vázquez</t>
  </si>
  <si>
    <t>Aubrey Suárez</t>
  </si>
  <si>
    <t>Alfredo Ortiz</t>
  </si>
  <si>
    <t>Llacolén Aguilar</t>
  </si>
  <si>
    <t>Auditor Médico</t>
  </si>
  <si>
    <t>Juan Vergara</t>
  </si>
  <si>
    <t>Lalo Gallardo</t>
  </si>
  <si>
    <t>Kuntí Vaca</t>
  </si>
  <si>
    <t>Amancio Barrios</t>
  </si>
  <si>
    <t>Slavko Saavedra</t>
  </si>
  <si>
    <t>Asistente Cocina</t>
  </si>
  <si>
    <t>Nimi Ramos</t>
  </si>
  <si>
    <t>Isaac Benítez</t>
  </si>
  <si>
    <t>Berto Carvajal</t>
  </si>
  <si>
    <t>Adela Rivas</t>
  </si>
  <si>
    <t>Contador</t>
  </si>
  <si>
    <t>Huberto León</t>
  </si>
  <si>
    <t>Leocadia Arce</t>
  </si>
  <si>
    <t>Dánae Salazar</t>
  </si>
  <si>
    <t>Médico Radiólog@</t>
  </si>
  <si>
    <t>Wendy Maidana</t>
  </si>
  <si>
    <t>Radosław Coronel</t>
  </si>
  <si>
    <t>Erin Salinas</t>
  </si>
  <si>
    <t>Yasna Ramos</t>
  </si>
  <si>
    <t>Calixto Mejía</t>
  </si>
  <si>
    <t>Jirania Donoso</t>
  </si>
  <si>
    <t>Ángel Montenegro</t>
  </si>
  <si>
    <t>Amparo Velázquez</t>
  </si>
  <si>
    <t>Asistente Laboratorio</t>
  </si>
  <si>
    <t>Jimena Ruiz</t>
  </si>
  <si>
    <t>Coordinador Almacén</t>
  </si>
  <si>
    <t>Liliana Saavedra</t>
  </si>
  <si>
    <t>Fátima Páez</t>
  </si>
  <si>
    <t>Horacio Morales</t>
  </si>
  <si>
    <t>Togarma Toledo</t>
  </si>
  <si>
    <t>Lourdes Toledo</t>
  </si>
  <si>
    <t>Augusto Maidana</t>
  </si>
  <si>
    <t>Teresa Medina</t>
  </si>
  <si>
    <t>Dieus Blanco</t>
  </si>
  <si>
    <t>Joaquín Espinoza</t>
  </si>
  <si>
    <t>Médico Neurólogo</t>
  </si>
  <si>
    <t>Celia Valdez</t>
  </si>
  <si>
    <t>Belinda Valdez</t>
  </si>
  <si>
    <t>Hermione Morales</t>
  </si>
  <si>
    <t>Alba Muñoz</t>
  </si>
  <si>
    <t>Pulaja Gallardo</t>
  </si>
  <si>
    <t>Taichi Saavedra</t>
  </si>
  <si>
    <t>Garuda Espínola</t>
  </si>
  <si>
    <t>Estela Soria</t>
  </si>
  <si>
    <t>Luis Díaz</t>
  </si>
  <si>
    <t>Aglaé Ávila</t>
  </si>
  <si>
    <t>Manuel Soto</t>
  </si>
  <si>
    <t>Senén Pizarro</t>
  </si>
  <si>
    <t>Miqueas Leguizamón</t>
  </si>
  <si>
    <t>Radomir Espinoza</t>
  </si>
  <si>
    <t>Mateo Sepúlveda</t>
  </si>
  <si>
    <t>Ingeniero de Alimentos</t>
  </si>
  <si>
    <t>Arturo Leiva</t>
  </si>
  <si>
    <t>Amparo Muñoz</t>
  </si>
  <si>
    <t>Noemí Torres</t>
  </si>
  <si>
    <t>Drona Gutiérrez</t>
  </si>
  <si>
    <t>Maia González</t>
  </si>
  <si>
    <t>Hayato Castro</t>
  </si>
  <si>
    <t>Yves Moreno</t>
  </si>
  <si>
    <t>Ciriaco García</t>
  </si>
  <si>
    <t>Samuel Silva</t>
  </si>
  <si>
    <t>Marina Arce</t>
  </si>
  <si>
    <t>Jacobo Ramírez</t>
  </si>
  <si>
    <t>Erasmo Brítez</t>
  </si>
  <si>
    <t>Santa Vargas</t>
  </si>
  <si>
    <t>Leonora Salazar</t>
  </si>
  <si>
    <t>Engracia Cedeño</t>
  </si>
  <si>
    <t>Shirin Valenzuela</t>
  </si>
  <si>
    <t>Médico General</t>
  </si>
  <si>
    <t>Alida Ortiz</t>
  </si>
  <si>
    <t>Subhadrá Toledo</t>
  </si>
  <si>
    <t>Débora Salazar</t>
  </si>
  <si>
    <t>Vadim Carvajal</t>
  </si>
  <si>
    <t>Aquiles Ferreyra</t>
  </si>
  <si>
    <t>Bogusław Moyano</t>
  </si>
  <si>
    <t>Eustacio Velázquez</t>
  </si>
  <si>
    <t>Erika Núñez</t>
  </si>
  <si>
    <t>Ginés Pino</t>
  </si>
  <si>
    <t>Anacleto Soto</t>
  </si>
  <si>
    <t>Cayo Mora</t>
  </si>
  <si>
    <t>Israel Orellana</t>
  </si>
  <si>
    <t>Instrumentador</t>
  </si>
  <si>
    <t>Abel Suárez</t>
  </si>
  <si>
    <t>Melisa Donoso</t>
  </si>
  <si>
    <t>Asdrúbal Figueroa</t>
  </si>
  <si>
    <t>Jair Jara</t>
  </si>
  <si>
    <t>Parvati Ramos</t>
  </si>
  <si>
    <t>Raju Benítez</t>
  </si>
  <si>
    <t>Vito Bustos</t>
  </si>
  <si>
    <t>Ander Moyano</t>
  </si>
  <si>
    <t>Asistente Radiología</t>
  </si>
  <si>
    <t>Kali Agüero</t>
  </si>
  <si>
    <t>Gautama Brítez</t>
  </si>
  <si>
    <t>Jadwiga Rodríguez</t>
  </si>
  <si>
    <t>Sudraka Peña</t>
  </si>
  <si>
    <t>Nuria Medina</t>
  </si>
  <si>
    <t>Odón Cárdenas</t>
  </si>
  <si>
    <t>Clarissa Reyes</t>
  </si>
  <si>
    <t>Gianluca Valdés</t>
  </si>
  <si>
    <t>Isaak Muñoz</t>
  </si>
  <si>
    <t>Eudoxia Silva</t>
  </si>
  <si>
    <t>Leandro Montenegro</t>
  </si>
  <si>
    <t>Geoffrey Benítez</t>
  </si>
  <si>
    <t>Achiuta Navarro</t>
  </si>
  <si>
    <t>Itziar Cedeño</t>
  </si>
  <si>
    <t>Osmar Quiroga</t>
  </si>
  <si>
    <t>Alaksmí Moreno</t>
  </si>
  <si>
    <t>Sudraka San Martín</t>
  </si>
  <si>
    <t>Iris Saavedra</t>
  </si>
  <si>
    <t>Chloe Peña</t>
  </si>
  <si>
    <t>Ginebra Cárdenas</t>
  </si>
  <si>
    <t>Hiroki Báez</t>
  </si>
  <si>
    <t>Estela Torres</t>
  </si>
  <si>
    <t>Zulema Pineda</t>
  </si>
  <si>
    <t>Georgina González</t>
  </si>
  <si>
    <t>Gianluca Contreras</t>
  </si>
  <si>
    <t>Gracia Montenegro</t>
  </si>
  <si>
    <t>Zulema Pino</t>
  </si>
  <si>
    <t>Jair León</t>
  </si>
  <si>
    <t>Ortopedista</t>
  </si>
  <si>
    <t>Agripina Martínez</t>
  </si>
  <si>
    <t>Andrés Pineda</t>
  </si>
  <si>
    <t>Crisanto Carrizo</t>
  </si>
  <si>
    <t>Blasa Rojas</t>
  </si>
  <si>
    <t>Pedro Cabrera</t>
  </si>
  <si>
    <t>Gema Acuña</t>
  </si>
  <si>
    <t>Egidio Paredes</t>
  </si>
  <si>
    <t>Jerónimo Leguizamón</t>
  </si>
  <si>
    <t>Valeria Torres</t>
  </si>
  <si>
    <t>Bogusław Ojeda</t>
  </si>
  <si>
    <t>Melania Palma</t>
  </si>
  <si>
    <t>Mirtha Rivas</t>
  </si>
  <si>
    <t>Crispín Pineda</t>
  </si>
  <si>
    <t>Cipriano Olivera</t>
  </si>
  <si>
    <t>Jeanette Sáez</t>
  </si>
  <si>
    <t>Jair Lucero</t>
  </si>
  <si>
    <t>Tamar González</t>
  </si>
  <si>
    <t>Gilberto Mejía</t>
  </si>
  <si>
    <t>Labán Núñez</t>
  </si>
  <si>
    <t>Medardo Olivares</t>
  </si>
  <si>
    <t>Arnaldo García</t>
  </si>
  <si>
    <t>Roberto Barrios</t>
  </si>
  <si>
    <t>Melisa García</t>
  </si>
  <si>
    <t>Balarama Ramos</t>
  </si>
  <si>
    <t>Sakti Araya</t>
  </si>
  <si>
    <t>Nehemías Roldán</t>
  </si>
  <si>
    <t>Armando Cardozo</t>
  </si>
  <si>
    <t>Maribel Sánchez</t>
  </si>
  <si>
    <t>Kankurō Valdés</t>
  </si>
  <si>
    <t>Lokapala Suárez</t>
  </si>
  <si>
    <t>Máximo Agüero</t>
  </si>
  <si>
    <t>Zabulón Salazar</t>
  </si>
  <si>
    <t>Zoran Díaz</t>
  </si>
  <si>
    <t>Asistente TH</t>
  </si>
  <si>
    <t>Delilah Reyes</t>
  </si>
  <si>
    <t>Elsa Ayala</t>
  </si>
  <si>
    <t>Radha Paredes</t>
  </si>
  <si>
    <t>Casia Ríos</t>
  </si>
  <si>
    <t>Bianca Henríquez</t>
  </si>
  <si>
    <t>Cornelio Rivera</t>
  </si>
  <si>
    <t>Devájuti Alonso</t>
  </si>
  <si>
    <t>Gianni Cruz</t>
  </si>
  <si>
    <t>Gana Martínez</t>
  </si>
  <si>
    <t>Froilán Riquelme</t>
  </si>
  <si>
    <t>Marcos Gutiérrez</t>
  </si>
  <si>
    <t>Erasmo Romero</t>
  </si>
  <si>
    <t>Fernando Leguizamón</t>
  </si>
  <si>
    <t>Harry Acosta</t>
  </si>
  <si>
    <t>Cristián Parra</t>
  </si>
  <si>
    <t>Sukra Silva</t>
  </si>
  <si>
    <t>Srivatsa Henríquez</t>
  </si>
  <si>
    <t>Pascual Chávez</t>
  </si>
  <si>
    <t>Chandra Hernández</t>
  </si>
  <si>
    <t>Josmar Rivera</t>
  </si>
  <si>
    <t>Laksman Roldán</t>
  </si>
  <si>
    <t>Calixto Jiménez</t>
  </si>
  <si>
    <t>Manasá Garrido</t>
  </si>
  <si>
    <t>Bhaga Vargas</t>
  </si>
  <si>
    <t>Fernanda Moreno</t>
  </si>
  <si>
    <t>Malcolm Ruiz</t>
  </si>
  <si>
    <t>Esaú Ruiz</t>
  </si>
  <si>
    <t>Bárbara Vaca</t>
  </si>
  <si>
    <t>Ráksasa Torres</t>
  </si>
  <si>
    <t>Julián Díaz</t>
  </si>
  <si>
    <t>Vega Mejía</t>
  </si>
  <si>
    <t>Kedara Tapia</t>
  </si>
  <si>
    <t>Kaede Vargas</t>
  </si>
  <si>
    <t>Kámala Guzmán</t>
  </si>
  <si>
    <t>Froilán Pizarro</t>
  </si>
  <si>
    <t>Malcolm Vega</t>
  </si>
  <si>
    <t>Maia Sáez</t>
  </si>
  <si>
    <t>Isabel Quiroga</t>
  </si>
  <si>
    <t>Pamela Parra</t>
  </si>
  <si>
    <t>Elvira Muñoz</t>
  </si>
  <si>
    <t>Sambor Guerrero</t>
  </si>
  <si>
    <t>Joseba Aguirre</t>
  </si>
  <si>
    <t>Rita Valdés</t>
  </si>
  <si>
    <t>Vera Toledo</t>
  </si>
  <si>
    <t>Álvaro Jiménez</t>
  </si>
  <si>
    <t>Angelina Álvarez</t>
  </si>
  <si>
    <t>Delia Díaz</t>
  </si>
  <si>
    <t>Lourdes Franco</t>
  </si>
  <si>
    <t>Manasá Vera</t>
  </si>
  <si>
    <t>Aitana Vera</t>
  </si>
  <si>
    <t>Biagio Benítez</t>
  </si>
  <si>
    <t>Sandra Mora</t>
  </si>
  <si>
    <t>Tadeo Moyano</t>
  </si>
  <si>
    <t>Karina Sandoval</t>
  </si>
  <si>
    <t>Muhammad Vega</t>
  </si>
  <si>
    <t>Honorio Cortés</t>
  </si>
  <si>
    <t>Arsenio Giménez</t>
  </si>
  <si>
    <t>Virginia León</t>
  </si>
  <si>
    <t>Adán Sepúlveda</t>
  </si>
  <si>
    <t>Berenice Gutiérrez</t>
  </si>
  <si>
    <t>Bhishmá Jara</t>
  </si>
  <si>
    <t>Námaste Sandoval</t>
  </si>
  <si>
    <t>Pablo Vázquez</t>
  </si>
  <si>
    <t>Aldo Vega</t>
  </si>
  <si>
    <t>Juantxo Ponce</t>
  </si>
  <si>
    <t>Emilio Silva</t>
  </si>
  <si>
    <t>Sakya Aguilar</t>
  </si>
  <si>
    <t>Lavaplatos</t>
  </si>
  <si>
    <t>Boni Roldán</t>
  </si>
  <si>
    <t>Arnaldo Rojas</t>
  </si>
  <si>
    <t>Kira Suárez</t>
  </si>
  <si>
    <t>Wojciech Mendoza</t>
  </si>
  <si>
    <t>Ginebra Mendoza</t>
  </si>
  <si>
    <t>Borja Leguizamón</t>
  </si>
  <si>
    <t>Takumi Parra</t>
  </si>
  <si>
    <t>Amílcar Correa</t>
  </si>
  <si>
    <t>Osvaldo Ávila</t>
  </si>
  <si>
    <t>Taichi Vargas</t>
  </si>
  <si>
    <t>Ludovico Pineda</t>
  </si>
  <si>
    <t>Kenneth Vaca</t>
  </si>
  <si>
    <t>Enfermedad</t>
  </si>
  <si>
    <t>Iria Araya</t>
  </si>
  <si>
    <t>Jalaiuda Valdés</t>
  </si>
  <si>
    <t>Ricardo Rivas</t>
  </si>
  <si>
    <t>Muawiya Silva</t>
  </si>
  <si>
    <t>Urbano Ferreira</t>
  </si>
  <si>
    <t>Armand Figueroa</t>
  </si>
  <si>
    <t>Vicenta Sáez</t>
  </si>
  <si>
    <t>Isaac Sáez</t>
  </si>
  <si>
    <t>Gabriel Galeano</t>
  </si>
  <si>
    <t>Modesto Galeano</t>
  </si>
  <si>
    <t>Berto Miranda</t>
  </si>
  <si>
    <t>Bala Zúñiga</t>
  </si>
  <si>
    <t>Nepomuk Alarcón</t>
  </si>
  <si>
    <t>Gabriel Vaca</t>
  </si>
  <si>
    <t>Abraham Fuentes</t>
  </si>
  <si>
    <t>Armand Rivera</t>
  </si>
  <si>
    <t>Asistente Glosas</t>
  </si>
  <si>
    <t>Eulogio Juárez</t>
  </si>
  <si>
    <t>Joseba Vázquez</t>
  </si>
  <si>
    <t>Diego Ojeda</t>
  </si>
  <si>
    <t>Belén Palma</t>
  </si>
  <si>
    <t>Danijel Espinoza</t>
  </si>
  <si>
    <t>Alejo Farias</t>
  </si>
  <si>
    <t>Delia Muñoz</t>
  </si>
  <si>
    <t>Aladino Cruz</t>
  </si>
  <si>
    <t>Agapito Figueroa</t>
  </si>
  <si>
    <t>Abel Benítez</t>
  </si>
  <si>
    <t>Arturo Rojas</t>
  </si>
  <si>
    <t>Norberto Valenzuela</t>
  </si>
  <si>
    <t>Radomir Guzmán</t>
  </si>
  <si>
    <t>Sadrac Córdoba</t>
  </si>
  <si>
    <t>Dionisio Alonso</t>
  </si>
  <si>
    <t>Almudena Vega</t>
  </si>
  <si>
    <t>Juan Mora</t>
  </si>
  <si>
    <t>Javiera Castillo</t>
  </si>
  <si>
    <t>Paola Blanco</t>
  </si>
  <si>
    <t>Nancy Martín</t>
  </si>
  <si>
    <t>Ichirō Rodríguez</t>
  </si>
  <si>
    <t>Yuko Cáceres</t>
  </si>
  <si>
    <t>Cornelio Venegas</t>
  </si>
  <si>
    <t>Kumbhá Farias</t>
  </si>
  <si>
    <t>Héctor Guerrero</t>
  </si>
  <si>
    <t>Carmina Vera</t>
  </si>
  <si>
    <t>Agripina Cáceres</t>
  </si>
  <si>
    <t>Anahí Bustos</t>
  </si>
  <si>
    <t>Adriel Bustos</t>
  </si>
  <si>
    <t>Vera Luna</t>
  </si>
  <si>
    <t>Canuto Luna</t>
  </si>
  <si>
    <t>Urías Sosa</t>
  </si>
  <si>
    <t>Zbigniew Vázquez</t>
  </si>
  <si>
    <t>Conrado Farías</t>
  </si>
  <si>
    <t>Florián Benítez</t>
  </si>
  <si>
    <t>Imogen Salazar</t>
  </si>
  <si>
    <t>Amaya Zúñiga</t>
  </si>
  <si>
    <t>Marianne Zúñiga</t>
  </si>
  <si>
    <t>Danijel Agüero</t>
  </si>
  <si>
    <t>Alcides Ledesma</t>
  </si>
  <si>
    <t>Puloman Molina</t>
  </si>
  <si>
    <t>Tamara Sáez</t>
  </si>
  <si>
    <t>Eulogio Sánchez</t>
  </si>
  <si>
    <t>Jovita Díaz</t>
  </si>
  <si>
    <t>Remigio Domínguez</t>
  </si>
  <si>
    <t>Edgar Reyes</t>
  </si>
  <si>
    <t>Sanjaya Ponce</t>
  </si>
  <si>
    <t>Boni Correa</t>
  </si>
  <si>
    <t>Máxima Rodríguez</t>
  </si>
  <si>
    <t>Homero Araya</t>
  </si>
  <si>
    <t>Homobono Henríquez</t>
  </si>
  <si>
    <t>Aglaé Ortega</t>
  </si>
  <si>
    <t>Ander García</t>
  </si>
  <si>
    <t>Gianni Godoy</t>
  </si>
  <si>
    <t>Abdul Cardozo</t>
  </si>
  <si>
    <t>Braulio Pineda</t>
  </si>
  <si>
    <t>Ariadna Moreno</t>
  </si>
  <si>
    <t>Médico Maxilofacial</t>
  </si>
  <si>
    <t>Mikel Tapia</t>
  </si>
  <si>
    <t>Rinchen Bravo</t>
  </si>
  <si>
    <t>Asura Vidal</t>
  </si>
  <si>
    <t>Antenor Ramos</t>
  </si>
  <si>
    <t>Valeria Correa</t>
  </si>
  <si>
    <t>Aránzazu Giménez</t>
  </si>
  <si>
    <t>Jeanette Mansilla</t>
  </si>
  <si>
    <t>Jairo Vargas</t>
  </si>
  <si>
    <t>Amara Ramos</t>
  </si>
  <si>
    <t>Emiliano Jara</t>
  </si>
  <si>
    <t>Andrei Ferreira</t>
  </si>
  <si>
    <t>Noemí Vega</t>
  </si>
  <si>
    <t>Yasu Martín</t>
  </si>
  <si>
    <t>Levy García</t>
  </si>
  <si>
    <t>Eliseo Fernández</t>
  </si>
  <si>
    <t>Sinivalí Acosta</t>
  </si>
  <si>
    <t>Iksuaku Martín</t>
  </si>
  <si>
    <t>Donato Molina</t>
  </si>
  <si>
    <t>Víctor Vázquez</t>
  </si>
  <si>
    <t>Horatio Pineda</t>
  </si>
  <si>
    <t>Elías Figueroa</t>
  </si>
  <si>
    <t>Danijel Jaramillo</t>
  </si>
  <si>
    <t>Danilo Bustamante</t>
  </si>
  <si>
    <t>Joachim Sánchez</t>
  </si>
  <si>
    <t>Briseida Olivera</t>
  </si>
  <si>
    <t>Irene Vásquez</t>
  </si>
  <si>
    <t>Maribel Olivares</t>
  </si>
  <si>
    <t>Conrado Díaz</t>
  </si>
  <si>
    <t>Isaac Velázquez</t>
  </si>
  <si>
    <t>Áditi Mora</t>
  </si>
  <si>
    <t>Zbigniew Barrios</t>
  </si>
  <si>
    <t>Harriet Martín</t>
  </si>
  <si>
    <t>Aarón Córdoba</t>
  </si>
  <si>
    <t>Ailén Navarrete</t>
  </si>
  <si>
    <t>Hisashi Páez</t>
  </si>
  <si>
    <t>Gautama Silva</t>
  </si>
  <si>
    <t>Genoveva Lagos</t>
  </si>
  <si>
    <t>Nicole Paredes</t>
  </si>
  <si>
    <t>Cándido Ponce</t>
  </si>
  <si>
    <t>Alberto Toro</t>
  </si>
  <si>
    <t>Calixto Pérez</t>
  </si>
  <si>
    <t>Dámaris Ortega</t>
  </si>
  <si>
    <t>Mirta Campos</t>
  </si>
  <si>
    <t>Lorenzo Garrido</t>
  </si>
  <si>
    <t>Ksatri Sosa</t>
  </si>
  <si>
    <t>Michelle Valdés</t>
  </si>
  <si>
    <t>Bernabé Lucero</t>
  </si>
  <si>
    <t>Germana Sánchez</t>
  </si>
  <si>
    <t>Diana Olivares</t>
  </si>
  <si>
    <t>Slawomir Ortega</t>
  </si>
  <si>
    <t>Ambá Luna</t>
  </si>
  <si>
    <t>Inés Mansilla</t>
  </si>
  <si>
    <t>Nadia Giménez</t>
  </si>
  <si>
    <t>Irene Luna</t>
  </si>
  <si>
    <t>Benjamín Aguirre</t>
  </si>
  <si>
    <t>Quirico Espinosa</t>
  </si>
  <si>
    <t>Aarón Álvarez</t>
  </si>
  <si>
    <t>Bala Rivas</t>
  </si>
  <si>
    <t>Débora Mendoza</t>
  </si>
  <si>
    <t>Agapito Yáñez</t>
  </si>
  <si>
    <t>Rajasuya Ledesma</t>
  </si>
  <si>
    <t>Ordoño González</t>
  </si>
  <si>
    <t>Oswaldo Jiménez</t>
  </si>
  <si>
    <t>Hilda Duarte</t>
  </si>
  <si>
    <t>Berenice Farías</t>
  </si>
  <si>
    <t>Melania Pizarro</t>
  </si>
  <si>
    <t>Máxima Pizarro</t>
  </si>
  <si>
    <t>Raquel Garrido</t>
  </si>
  <si>
    <t>Ludmila Sosa</t>
  </si>
  <si>
    <t>Milca Gómez</t>
  </si>
  <si>
    <t>Uriel Franco</t>
  </si>
  <si>
    <t>Jimena Pineda</t>
  </si>
  <si>
    <t>Yasna Farias</t>
  </si>
  <si>
    <t>Elisa Jaramillo</t>
  </si>
  <si>
    <t>Irene Valdez</t>
  </si>
  <si>
    <t>Iratxe Moreno</t>
  </si>
  <si>
    <t>Nutricionista</t>
  </si>
  <si>
    <t>Ernesto Vera</t>
  </si>
  <si>
    <t>Adelaida Hernández</t>
  </si>
  <si>
    <t>Fabián Ávila</t>
  </si>
  <si>
    <t>Draupadi Maldonado</t>
  </si>
  <si>
    <t>Delia Bermúdez</t>
  </si>
  <si>
    <t>Gustav Cedeño</t>
  </si>
  <si>
    <t>Jaime Cortés</t>
  </si>
  <si>
    <t>Alcides Ortiz</t>
  </si>
  <si>
    <t>Jair Bustamante</t>
  </si>
  <si>
    <t>Atanasio Aravena</t>
  </si>
  <si>
    <t>Ramiro Montenegro</t>
  </si>
  <si>
    <t>Subhadrá Campos</t>
  </si>
  <si>
    <t>Donato Pérez</t>
  </si>
  <si>
    <t>Astrid Báez</t>
  </si>
  <si>
    <t>Axel Caballero</t>
  </si>
  <si>
    <t>Valeria Castro</t>
  </si>
  <si>
    <t>Isaías Chávez</t>
  </si>
  <si>
    <t>Casimiro Gutiérrez</t>
  </si>
  <si>
    <t>Ainhoa Ortiz</t>
  </si>
  <si>
    <t>Basilio Cárdenas</t>
  </si>
  <si>
    <t>Satiá Vidal</t>
  </si>
  <si>
    <t>Julio Ojeda</t>
  </si>
  <si>
    <t>Gustav Reyes</t>
  </si>
  <si>
    <t>Bautista Zambrano</t>
  </si>
  <si>
    <t>Águeda Morales</t>
  </si>
  <si>
    <t>Millaray Pereyra</t>
  </si>
  <si>
    <t>Richa Valdez</t>
  </si>
  <si>
    <t>Aloïse Correa</t>
  </si>
  <si>
    <t>Eusebio Valdés</t>
  </si>
  <si>
    <t>Natalia Páez</t>
  </si>
  <si>
    <t>Tinia Ledesma</t>
  </si>
  <si>
    <t>Pandú Alonso</t>
  </si>
  <si>
    <t>Vasudeva Mendoza</t>
  </si>
  <si>
    <t>Verónica Ferreira</t>
  </si>
  <si>
    <t>Mónica Mejía</t>
  </si>
  <si>
    <t>Sandra Moreno</t>
  </si>
  <si>
    <t>Kumiko Escobar</t>
  </si>
  <si>
    <t>Victoria Zambrano</t>
  </si>
  <si>
    <t>Amara Godoy</t>
  </si>
  <si>
    <t>Norma Pino</t>
  </si>
  <si>
    <t>Rogelio Sepúlveda</t>
  </si>
  <si>
    <t>Ángel Bustamante</t>
  </si>
  <si>
    <t>Cristián Martínez</t>
  </si>
  <si>
    <t>Isaak Pino</t>
  </si>
  <si>
    <t>Edad</t>
  </si>
  <si>
    <t>Rango</t>
  </si>
  <si>
    <t>18-25</t>
  </si>
  <si>
    <t>26-35</t>
  </si>
  <si>
    <t>36-45</t>
  </si>
  <si>
    <t>Intervalo</t>
  </si>
  <si>
    <t>46-55</t>
  </si>
  <si>
    <t>Valores</t>
  </si>
  <si>
    <t>56 o  Más</t>
  </si>
  <si>
    <t>Icono</t>
  </si>
  <si>
    <t>#FF0080</t>
  </si>
  <si>
    <t>#00FF80</t>
  </si>
  <si>
    <t>#00FFFF</t>
  </si>
  <si>
    <t>Etiquetas de fila</t>
  </si>
  <si>
    <t>Total general</t>
  </si>
  <si>
    <t>Cuenta de Estado</t>
  </si>
  <si>
    <t>Etiquetas de columna</t>
  </si>
  <si>
    <t>Cuenta de Estudios</t>
  </si>
  <si>
    <t>Cuenta de Área</t>
  </si>
  <si>
    <t>Cuenta de Distancia Trabajo</t>
  </si>
  <si>
    <t>Cuenta de Distancia Trabajo2</t>
  </si>
  <si>
    <t>Distancia</t>
  </si>
  <si>
    <t>Valor</t>
  </si>
  <si>
    <t>Relleno</t>
  </si>
  <si>
    <t>Cuenta de Cargo</t>
  </si>
  <si>
    <t>(Todas)</t>
  </si>
  <si>
    <t>Promedio</t>
  </si>
  <si>
    <t>#52A799</t>
  </si>
  <si>
    <t>#7D82A7</t>
  </si>
  <si>
    <t>#AE8A89</t>
  </si>
  <si>
    <t>#FF6A64</t>
  </si>
  <si>
    <t>#B6AA96</t>
  </si>
  <si>
    <t>#424242</t>
  </si>
  <si>
    <t>#E4E4E4</t>
  </si>
  <si>
    <t>#292929</t>
  </si>
  <si>
    <t>Cuenta de Capacitado</t>
  </si>
  <si>
    <t>Promedio de Edad</t>
  </si>
  <si>
    <t>Cuenta de Motivo</t>
  </si>
  <si>
    <t>Médico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</si>
</sst>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3" x14ac:knownFonts="1">
    <font>
      <sz val="11"/>
      <color theme="1"/>
      <name val="Gill Sans MT"/>
      <family val="2"/>
      <scheme val="minor"/>
    </font>
    <font>
      <b/>
      <sz val="11"/>
      <color theme="1"/>
      <name val="Gill Sans MT"/>
      <family val="2"/>
      <scheme val="minor"/>
    </font>
    <font>
      <b/>
      <sz val="11"/>
      <color theme="0"/>
      <name val="Gill Sans MT"/>
      <family val="2"/>
      <scheme val="minor"/>
    </font>
    <font>
      <sz val="11"/>
      <color theme="1"/>
      <name val="Gill Sans MT"/>
      <family val="2"/>
      <scheme val="minor"/>
    </font>
    <font>
      <sz val="11"/>
      <color rgb="FF000000"/>
      <name val="Gill Sans MT"/>
      <family val="2"/>
      <scheme val="minor"/>
    </font>
    <font>
      <b/>
      <sz val="11"/>
      <color rgb="FF52A799"/>
      <name val="Gill Sans MT"/>
      <family val="2"/>
      <scheme val="minor"/>
    </font>
    <font>
      <b/>
      <sz val="11"/>
      <color rgb="FF7D82A7"/>
      <name val="Gill Sans MT"/>
      <family val="2"/>
      <scheme val="minor"/>
    </font>
    <font>
      <b/>
      <sz val="11"/>
      <color rgb="FFAE8A89"/>
      <name val="Gill Sans MT"/>
      <family val="2"/>
      <scheme val="minor"/>
    </font>
    <font>
      <b/>
      <sz val="11"/>
      <color rgb="FFFF6A64"/>
      <name val="Gill Sans MT"/>
      <family val="2"/>
      <scheme val="minor"/>
    </font>
    <font>
      <b/>
      <sz val="11"/>
      <color rgb="FFB6AA96"/>
      <name val="Gill Sans MT"/>
      <family val="2"/>
      <scheme val="minor"/>
    </font>
    <font>
      <b/>
      <sz val="11"/>
      <color rgb="FF424242"/>
      <name val="Gill Sans MT"/>
      <family val="2"/>
      <scheme val="minor"/>
    </font>
    <font>
      <b/>
      <sz val="11"/>
      <color rgb="FFE4E4E4"/>
      <name val="Gill Sans MT"/>
      <family val="2"/>
      <scheme val="minor"/>
    </font>
    <font>
      <b/>
      <sz val="11"/>
      <color rgb="FF292929"/>
      <name val="Gill Sans MT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rgb="FF2E3F3C"/>
        <bgColor indexed="64"/>
      </patternFill>
    </fill>
    <fill>
      <patternFill patternType="solid">
        <fgColor rgb="FF1391A6"/>
        <bgColor indexed="64"/>
      </patternFill>
    </fill>
    <fill>
      <patternFill patternType="solid">
        <fgColor rgb="FFFE4069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0080"/>
        <bgColor indexed="64"/>
      </patternFill>
    </fill>
    <fill>
      <patternFill patternType="solid">
        <fgColor rgb="FF00FF8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1" tint="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31">
    <xf numFmtId="0" fontId="0" fillId="0" borderId="0" xfId="0"/>
    <xf numFmtId="0" fontId="1" fillId="0" borderId="1" xfId="0" applyFont="1" applyBorder="1"/>
    <xf numFmtId="14" fontId="0" fillId="0" borderId="0" xfId="0" applyNumberFormat="1"/>
    <xf numFmtId="1" fontId="0" fillId="0" borderId="0" xfId="0" applyNumberFormat="1"/>
    <xf numFmtId="0" fontId="1" fillId="0" borderId="0" xfId="0" applyFont="1"/>
    <xf numFmtId="1" fontId="1" fillId="2" borderId="1" xfId="0" applyNumberFormat="1" applyFont="1" applyFill="1" applyBorder="1"/>
    <xf numFmtId="0" fontId="1" fillId="2" borderId="1" xfId="0" applyFont="1" applyFill="1" applyBorder="1"/>
    <xf numFmtId="0" fontId="2" fillId="6" borderId="0" xfId="0" applyFont="1" applyFill="1"/>
    <xf numFmtId="0" fontId="0" fillId="6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7" borderId="0" xfId="0" applyFill="1"/>
    <xf numFmtId="0" fontId="4" fillId="8" borderId="0" xfId="0" applyFont="1" applyFill="1"/>
    <xf numFmtId="0" fontId="0" fillId="9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9" fontId="0" fillId="0" borderId="0" xfId="1" applyFont="1"/>
    <xf numFmtId="9" fontId="0" fillId="0" borderId="0" xfId="0" applyNumberFormat="1"/>
    <xf numFmtId="1" fontId="1" fillId="0" borderId="0" xfId="0" applyNumberFormat="1" applyFont="1"/>
    <xf numFmtId="0" fontId="0" fillId="10" borderId="0" xfId="0" applyFill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0" fillId="0" borderId="0" xfId="0" applyNumberFormat="1"/>
  </cellXfs>
  <cellStyles count="2">
    <cellStyle name="Normal" xfId="0" builtinId="0"/>
    <cellStyle name="Porcentaje" xfId="1" builtinId="5"/>
  </cellStyles>
  <dxfs count="27">
    <dxf>
      <numFmt numFmtId="1" formatCode="0"/>
    </dxf>
    <dxf>
      <numFmt numFmtId="1" formatCode="0"/>
    </dxf>
    <dxf>
      <numFmt numFmtId="1" formatCode="0"/>
    </dxf>
    <dxf>
      <numFmt numFmtId="2" formatCode="0.00"/>
    </dxf>
    <dxf>
      <numFmt numFmtId="13" formatCode="0%"/>
    </dxf>
    <dxf>
      <numFmt numFmtId="14" formatCode="0.00%"/>
    </dxf>
    <dxf>
      <numFmt numFmtId="13" formatCode="0%"/>
    </dxf>
    <dxf>
      <numFmt numFmtId="1" formatCode="0"/>
    </dxf>
    <dxf>
      <numFmt numFmtId="1" formatCode="0"/>
    </dxf>
    <dxf>
      <numFmt numFmtId="0" formatCode="General"/>
    </dxf>
    <dxf>
      <numFmt numFmtId="0" formatCode="General"/>
    </dxf>
    <dxf>
      <numFmt numFmtId="1" formatCode="0"/>
    </dxf>
    <dxf>
      <numFmt numFmtId="19" formatCode="dd/mm/yyyy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ill Sans MT"/>
        <family val="2"/>
        <scheme val="minor"/>
      </font>
    </dxf>
    <dxf>
      <font>
        <sz val="9"/>
        <color theme="1"/>
      </font>
      <fill>
        <patternFill patternType="none">
          <fgColor indexed="64"/>
          <bgColor auto="1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  <strike val="0"/>
        <sz val="12"/>
        <color theme="1"/>
        <name val="Gill Sans MT"/>
        <family val="2"/>
        <scheme val="minor"/>
      </font>
      <fill>
        <patternFill patternType="solid">
          <fgColor rgb="FF0070C0"/>
          <bgColor theme="0"/>
        </patternFill>
      </fill>
      <border diagonalUp="0" diagonalDown="0">
        <left/>
        <right/>
        <top/>
        <bottom/>
        <vertical/>
        <horizontal/>
      </border>
    </dxf>
    <dxf>
      <font>
        <sz val="9"/>
        <color theme="1"/>
      </font>
      <fill>
        <patternFill patternType="none">
          <fgColor indexed="64"/>
          <bgColor auto="1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  <strike val="0"/>
        <sz val="8"/>
        <color theme="1"/>
        <name val="Gill Sans MT"/>
        <family val="2"/>
        <scheme val="minor"/>
      </font>
      <fill>
        <patternFill patternType="solid">
          <fgColor rgb="FF0070C0"/>
          <bgColor theme="0"/>
        </patternFill>
      </fill>
      <border diagonalUp="0" diagonalDown="0">
        <left/>
        <right/>
        <top/>
        <bottom/>
        <vertical/>
        <horizontal/>
      </border>
    </dxf>
    <dxf>
      <font>
        <sz val="9"/>
        <color theme="1"/>
      </font>
      <fill>
        <patternFill patternType="none">
          <fgColor indexed="64"/>
          <bgColor auto="1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  <strike val="0"/>
        <sz val="8"/>
        <color theme="1"/>
        <name val="Gill Sans MT"/>
        <family val="2"/>
        <scheme val="minor"/>
      </font>
      <fill>
        <patternFill patternType="solid">
          <fgColor rgb="FF0070C0"/>
          <bgColor theme="1" tint="0.14993743705557422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 diagonalUp="0" diagonalDown="0">
        <left/>
        <right/>
        <top/>
        <bottom/>
        <vertical/>
        <horizontal/>
      </border>
    </dxf>
    <dxf>
      <font>
        <strike val="0"/>
        <color theme="1"/>
        <name val="Gill Sans MT"/>
        <family val="2"/>
        <scheme val="major"/>
      </font>
      <fill>
        <patternFill>
          <bgColor theme="2" tint="-0.89996032593768116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fill>
        <patternFill patternType="none">
          <bgColor auto="1"/>
        </patternFill>
      </fill>
      <border diagonalUp="0" diagonalDown="0">
        <left/>
        <right/>
        <top/>
        <bottom/>
        <vertical/>
        <horizontal/>
      </border>
    </dxf>
    <dxf>
      <font>
        <strike val="0"/>
        <color theme="1"/>
        <name val="Gill Sans MT"/>
        <family val="2"/>
        <scheme val="major"/>
      </font>
      <fill>
        <patternFill>
          <bgColor theme="2" tint="-0.89996032593768116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 diagonalUp="0" diagonalDown="0">
        <left/>
        <right/>
        <top/>
        <bottom/>
        <vertical/>
        <horizontal/>
      </border>
    </dxf>
    <dxf>
      <font>
        <strike val="0"/>
        <color theme="1"/>
        <name val="Gill Sans MT"/>
        <family val="2"/>
        <scheme val="major"/>
      </font>
      <fill>
        <patternFill>
          <bgColor theme="2" tint="-0.89996032593768116"/>
        </patternFill>
      </fill>
      <border diagonalUp="0" diagonalDown="0">
        <left/>
        <right/>
        <top/>
        <bottom/>
        <vertical/>
        <horizontal/>
      </border>
    </dxf>
  </dxfs>
  <tableStyles count="7" defaultTableStyle="TableStyleMedium2" defaultPivotStyle="PivotStyleLight16">
    <tableStyle name="Invisible" pivot="0" table="0" count="0" xr9:uid="{413FA261-0512-4820-AC20-96B1F39275A2}"/>
    <tableStyle name="mi estilo" pivot="0" table="0" count="10" xr9:uid="{105F98BC-2FEF-4112-A534-442DAEB109D2}">
      <tableStyleElement type="wholeTable" dxfId="26"/>
      <tableStyleElement type="headerRow" dxfId="25"/>
    </tableStyle>
    <tableStyle name="mi estilo 2" pivot="0" table="0" count="10" xr9:uid="{73149194-A0C8-45D4-8BA5-92C201742064}">
      <tableStyleElement type="wholeTable" dxfId="24"/>
      <tableStyleElement type="headerRow" dxfId="23"/>
    </tableStyle>
    <tableStyle name="mi estilo 3" pivot="0" table="0" count="10" xr9:uid="{7BF372E4-1E21-4C2F-AD55-E401B872E28A}">
      <tableStyleElement type="wholeTable" dxfId="22"/>
      <tableStyleElement type="headerRow" dxfId="21"/>
    </tableStyle>
    <tableStyle name="my estilo oficial" pivot="0" table="0" count="10" xr9:uid="{057296C3-E993-4949-9879-BE986F1807C1}">
      <tableStyleElement type="wholeTable" dxfId="20"/>
      <tableStyleElement type="headerRow" dxfId="19"/>
    </tableStyle>
    <tableStyle name="my estilo oficial 2" pivot="0" table="0" count="10" xr9:uid="{FEAF99ED-E2D1-42E1-947F-1AE6D4236649}">
      <tableStyleElement type="wholeTable" dxfId="18"/>
      <tableStyleElement type="headerRow" dxfId="17"/>
    </tableStyle>
    <tableStyle name="my estilo oficial 3" pivot="0" table="0" count="10" xr9:uid="{0681A191-462B-4A0B-8694-2B31FB57CDC1}">
      <tableStyleElement type="wholeTable" dxfId="16"/>
      <tableStyleElement type="headerRow" dxfId="15"/>
    </tableStyle>
  </tableStyles>
  <colors>
    <mruColors>
      <color rgb="FF52A799"/>
      <color rgb="FFFF6A64"/>
      <color rgb="FFAE8A89"/>
      <color rgb="FFE4E4E4"/>
      <color rgb="FF7D82A7"/>
      <color rgb="FF424242"/>
      <color rgb="FFB6AA96"/>
      <color rgb="FF292929"/>
      <color rgb="FF00B0F2"/>
      <color rgb="FFFE4069"/>
    </mruColors>
  </colors>
  <extLst>
    <ext xmlns:x14="http://schemas.microsoft.com/office/spreadsheetml/2009/9/main" uri="{46F421CA-312F-682f-3DD2-61675219B42D}">
      <x14:dxfs count="48">
        <dxf>
          <font>
            <color rgb="FF000000"/>
          </font>
          <fill>
            <patternFill patternType="solid">
              <fgColor rgb="FF2E3F3C"/>
              <bgColor auto="1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002060"/>
              <bgColor auto="1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00B0F0"/>
              <bgColor auto="1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8"/>
              <bgColor auto="1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3"/>
              <bgColor theme="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>
              <fgColor theme="0"/>
              <bgColor theme="0" tint="-4.9989318521683403E-2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2E3F3C"/>
              <bgColor auto="1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002060"/>
              <bgColor auto="1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00B0F0"/>
              <bgColor auto="1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8"/>
              <bgColor auto="1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3"/>
              <bgColor theme="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>
              <fgColor theme="0"/>
              <bgColor theme="0" tint="-4.9989318521683403E-2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2E3F3C"/>
              <bgColor auto="1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002060"/>
              <bgColor auto="1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00B0F0"/>
              <bgColor auto="1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8"/>
              <bgColor auto="1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3"/>
              <bgColor theme="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>
              <fgColor theme="0"/>
              <bgColor theme="0" tint="-4.9989318521683403E-2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0"/>
              <bgColor theme="4" tint="0.79995117038483843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0" tint="-4.9989318521683403E-2"/>
              <bgColor theme="4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4" tint="0.79998168889431442"/>
              <bgColor theme="4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4" tint="0.59999389629810485"/>
              <bgColor theme="4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4" tint="0.79998168889431442"/>
              <bgColor theme="4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4" tint="0.59999389629810485"/>
              <bgColor theme="4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mi estilo">
          <x14:slicerStyleElements>
            <x14:slicerStyleElement type="unselectedItemWithData" dxfId="47"/>
            <x14:slicerStyleElement type="unselectedItemWithNoData" dxfId="46"/>
            <x14:slicerStyleElement type="selectedItemWithData" dxfId="45"/>
            <x14:slicerStyleElement type="selectedItemWithNoData" dxfId="44"/>
            <x14:slicerStyleElement type="hoveredUnselectedItemWithData" dxfId="43"/>
            <x14:slicerStyleElement type="hoveredSelectedItemWithData" dxfId="42"/>
            <x14:slicerStyleElement type="hoveredUnselectedItemWithNoData" dxfId="41"/>
            <x14:slicerStyleElement type="hoveredSelectedItemWithNoData" dxfId="40"/>
          </x14:slicerStyleElements>
        </x14:slicerStyle>
        <x14:slicerStyle name="mi estilo 2">
          <x14:slicerStyleElements>
            <x14:slicerStyleElement type="unselectedItemWithData" dxfId="39"/>
            <x14:slicerStyleElement type="unselectedItemWithNoData" dxfId="38"/>
            <x14:slicerStyleElement type="selectedItemWithData" dxfId="37"/>
            <x14:slicerStyleElement type="selectedItemWithNoData" dxfId="36"/>
            <x14:slicerStyleElement type="hoveredUnselectedItemWithData" dxfId="35"/>
            <x14:slicerStyleElement type="hoveredSelectedItemWithData" dxfId="34"/>
            <x14:slicerStyleElement type="hoveredUnselectedItemWithNoData" dxfId="33"/>
            <x14:slicerStyleElement type="hoveredSelectedItemWithNoData" dxfId="32"/>
          </x14:slicerStyleElements>
        </x14:slicerStyle>
        <x14:slicerStyle name="mi estilo 3">
          <x14:slicerStyleElements>
            <x14:slicerStyleElement type="unselectedItemWithData" dxfId="31"/>
            <x14:slicerStyleElement type="unselectedItemWithNoData" dxfId="30"/>
            <x14:slicerStyleElement type="selectedItemWithData" dxfId="29"/>
            <x14:slicerStyleElement type="selectedItemWithNoData" dxfId="28"/>
            <x14:slicerStyleElement type="hoveredUnselectedItemWithData" dxfId="27"/>
            <x14:slicerStyleElement type="hoveredSelectedItemWithData" dxfId="26"/>
            <x14:slicerStyleElement type="hoveredUnselectedItemWithNoData" dxfId="25"/>
            <x14:slicerStyleElement type="hoveredSelectedItemWithNoData" dxfId="24"/>
          </x14:slicerStyleElements>
        </x14:slicerStyle>
        <x14:slicerStyle name="my estilo oficial">
          <x14:slicerStyleElements>
            <x14:slicerStyleElement type="unselectedItemWithData" dxfId="23"/>
            <x14:slicerStyleElement type="unselectedItemWithNoData" dxfId="22"/>
            <x14:slicerStyleElement type="selectedItemWithData" dxfId="21"/>
            <x14:slicerStyleElement type="selectedItemWithNoData" dxfId="20"/>
            <x14:slicerStyleElement type="hoveredUnselectedItemWithData" dxfId="19"/>
            <x14:slicerStyleElement type="hoveredSelectedItemWithData" dxfId="18"/>
            <x14:slicerStyleElement type="hoveredUnselectedItemWithNoData" dxfId="17"/>
            <x14:slicerStyleElement type="hoveredSelectedItemWithNoData" dxfId="16"/>
          </x14:slicerStyleElements>
        </x14:slicerStyle>
        <x14:slicerStyle name="my estilo oficial 2">
          <x14:slicerStyleElements>
            <x14:slicerStyleElement type="unselectedItemWithData" dxfId="15"/>
            <x14:slicerStyleElement type="unselectedItemWithNoData" dxfId="14"/>
            <x14:slicerStyleElement type="selectedItemWithData" dxfId="13"/>
            <x14:slicerStyleElement type="selectedItemWithNoData" dxfId="12"/>
            <x14:slicerStyleElement type="hoveredUnselectedItemWithData" dxfId="11"/>
            <x14:slicerStyleElement type="hoveredSelectedItemWithData" dxfId="10"/>
            <x14:slicerStyleElement type="hoveredUnselectedItemWithNoData" dxfId="9"/>
            <x14:slicerStyleElement type="hoveredSelectedItemWithNoData" dxfId="8"/>
          </x14:slicerStyleElements>
        </x14:slicerStyle>
        <x14:slicerStyle name="my estilo oficial 3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microsoft.com/office/2007/relationships/slicerCache" Target="slicerCaches/slicerCache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tx>
            <c:strRef>
              <c:f>Análisis!$C$7</c:f>
              <c:strCache>
                <c:ptCount val="1"/>
                <c:pt idx="0">
                  <c:v>Retirado</c:v>
                </c:pt>
              </c:strCache>
            </c:strRef>
          </c:tx>
          <c:dPt>
            <c:idx val="0"/>
            <c:bubble3D val="0"/>
            <c:spPr>
              <a:solidFill>
                <a:srgbClr val="C00000"/>
              </a:solidFill>
              <a:ln w="19050">
                <a:solidFill>
                  <a:srgbClr val="C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689-40D5-9420-0B57F1884311}"/>
              </c:ext>
            </c:extLst>
          </c:dPt>
          <c:dPt>
            <c:idx val="1"/>
            <c:bubble3D val="0"/>
            <c:spPr>
              <a:solidFill>
                <a:srgbClr val="2E3F3C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689-40D5-9420-0B57F1884311}"/>
              </c:ext>
            </c:extLst>
          </c:dPt>
          <c:val>
            <c:numRef>
              <c:f>Análisis!$C$8:$C$9</c:f>
              <c:numCache>
                <c:formatCode>0%</c:formatCode>
                <c:ptCount val="2"/>
                <c:pt idx="0">
                  <c:v>0.45</c:v>
                </c:pt>
                <c:pt idx="1">
                  <c:v>0.55000000000000004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689-40D5-9420-0B57F18843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1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2996031746031744E-2"/>
          <c:y val="6.2996031746031744E-2"/>
          <c:w val="0.79841269841269846"/>
          <c:h val="0.79841269841269846"/>
        </c:manualLayout>
      </c:layout>
      <c:doughnutChart>
        <c:varyColors val="1"/>
        <c:ser>
          <c:idx val="0"/>
          <c:order val="0"/>
          <c:tx>
            <c:strRef>
              <c:f>Análisis!$D$7</c:f>
              <c:strCache>
                <c:ptCount val="1"/>
                <c:pt idx="0">
                  <c:v>Activo</c:v>
                </c:pt>
              </c:strCache>
            </c:strRef>
          </c:tx>
          <c:spPr>
            <a:solidFill>
              <a:srgbClr val="E4E4E4"/>
            </a:solidFill>
          </c:spPr>
          <c:dPt>
            <c:idx val="0"/>
            <c:bubble3D val="0"/>
            <c:spPr>
              <a:solidFill>
                <a:srgbClr val="00B050"/>
              </a:solidFill>
              <a:ln w="19050">
                <a:solidFill>
                  <a:srgbClr val="00B05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34A-42B1-8A8A-A624AF13825A}"/>
              </c:ext>
            </c:extLst>
          </c:dPt>
          <c:dPt>
            <c:idx val="1"/>
            <c:bubble3D val="0"/>
            <c:spPr>
              <a:solidFill>
                <a:srgbClr val="E4E4E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34A-42B1-8A8A-A624AF13825A}"/>
              </c:ext>
            </c:extLst>
          </c:dPt>
          <c:val>
            <c:numRef>
              <c:f>Análisis!$D$8:$D$9</c:f>
              <c:numCache>
                <c:formatCode>0%</c:formatCode>
                <c:ptCount val="2"/>
                <c:pt idx="0">
                  <c:v>0.55000000000000004</c:v>
                </c:pt>
                <c:pt idx="1">
                  <c:v>0.44999999999999996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34A-42B1-8A8A-A624AF1382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1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[Análisis de Personal.xlsx]Análisis!Rango por Género</c:name>
    <c:fmtId val="1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FE4069"/>
          </a:solidFill>
          <a:ln>
            <a:solidFill>
              <a:srgbClr val="FE4069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1391A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FE4069"/>
          </a:solidFill>
          <a:ln>
            <a:solidFill>
              <a:srgbClr val="FE4069"/>
            </a:solidFill>
          </a:ln>
          <a:effectLst/>
        </c:spPr>
      </c:pivotFmt>
      <c:pivotFmt>
        <c:idx val="7"/>
        <c:spPr>
          <a:solidFill>
            <a:srgbClr val="FE4069"/>
          </a:solidFill>
          <a:ln>
            <a:solidFill>
              <a:srgbClr val="FE4069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1391A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2"/>
          </a:solidFill>
          <a:ln>
            <a:solidFill>
              <a:schemeClr val="accent2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1391A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Análisis!$G$3:$G$4</c:f>
              <c:strCache>
                <c:ptCount val="1"/>
                <c:pt idx="0">
                  <c:v>Femenino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Análisis!$F$5:$F$10</c:f>
              <c:strCache>
                <c:ptCount val="5"/>
                <c:pt idx="0">
                  <c:v>18-25</c:v>
                </c:pt>
                <c:pt idx="1">
                  <c:v>26-35</c:v>
                </c:pt>
                <c:pt idx="2">
                  <c:v>36-45</c:v>
                </c:pt>
                <c:pt idx="3">
                  <c:v>46-55</c:v>
                </c:pt>
                <c:pt idx="4">
                  <c:v>56 o  Más</c:v>
                </c:pt>
              </c:strCache>
            </c:strRef>
          </c:cat>
          <c:val>
            <c:numRef>
              <c:f>Análisis!$G$5:$G$10</c:f>
              <c:numCache>
                <c:formatCode>0</c:formatCode>
                <c:ptCount val="5"/>
                <c:pt idx="0">
                  <c:v>8</c:v>
                </c:pt>
                <c:pt idx="1">
                  <c:v>18</c:v>
                </c:pt>
                <c:pt idx="2">
                  <c:v>24</c:v>
                </c:pt>
                <c:pt idx="3">
                  <c:v>30</c:v>
                </c:pt>
                <c:pt idx="4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E2-4DB4-9501-F1A03967F5E4}"/>
            </c:ext>
          </c:extLst>
        </c:ser>
        <c:ser>
          <c:idx val="1"/>
          <c:order val="1"/>
          <c:tx>
            <c:strRef>
              <c:f>Análisis!$H$3:$H$4</c:f>
              <c:strCache>
                <c:ptCount val="1"/>
                <c:pt idx="0">
                  <c:v>Masculino</c:v>
                </c:pt>
              </c:strCache>
            </c:strRef>
          </c:tx>
          <c:spPr>
            <a:solidFill>
              <a:srgbClr val="1391A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Análisis!$F$5:$F$10</c:f>
              <c:strCache>
                <c:ptCount val="5"/>
                <c:pt idx="0">
                  <c:v>18-25</c:v>
                </c:pt>
                <c:pt idx="1">
                  <c:v>26-35</c:v>
                </c:pt>
                <c:pt idx="2">
                  <c:v>36-45</c:v>
                </c:pt>
                <c:pt idx="3">
                  <c:v>46-55</c:v>
                </c:pt>
                <c:pt idx="4">
                  <c:v>56 o  Más</c:v>
                </c:pt>
              </c:strCache>
            </c:strRef>
          </c:cat>
          <c:val>
            <c:numRef>
              <c:f>Análisis!$H$5:$H$10</c:f>
              <c:numCache>
                <c:formatCode>0</c:formatCode>
                <c:ptCount val="5"/>
                <c:pt idx="0">
                  <c:v>15</c:v>
                </c:pt>
                <c:pt idx="1">
                  <c:v>32</c:v>
                </c:pt>
                <c:pt idx="2">
                  <c:v>33</c:v>
                </c:pt>
                <c:pt idx="3">
                  <c:v>33</c:v>
                </c:pt>
                <c:pt idx="4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E2-4DB4-9501-F1A03967F5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9"/>
        <c:axId val="70075024"/>
        <c:axId val="841276592"/>
      </c:barChart>
      <c:catAx>
        <c:axId val="7007502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41276592"/>
        <c:crosses val="autoZero"/>
        <c:auto val="1"/>
        <c:lblAlgn val="ctr"/>
        <c:lblOffset val="100"/>
        <c:noMultiLvlLbl val="0"/>
      </c:catAx>
      <c:valAx>
        <c:axId val="84127659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70075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772005772005772E-3"/>
          <c:y val="2.7610497209833757E-3"/>
          <c:w val="0.96261684076981835"/>
          <c:h val="0.88110005851375073"/>
        </c:manualLayout>
      </c:layout>
      <c:barChart>
        <c:barDir val="bar"/>
        <c:grouping val="stacked"/>
        <c:varyColors val="0"/>
        <c:ser>
          <c:idx val="0"/>
          <c:order val="0"/>
          <c:spPr>
            <a:solidFill>
              <a:schemeClr val="accent2"/>
            </a:solidFill>
            <a:ln>
              <a:solidFill>
                <a:schemeClr val="accent2"/>
              </a:solidFill>
            </a:ln>
            <a:effectLst/>
          </c:spPr>
          <c:invertIfNegative val="0"/>
          <c:cat>
            <c:strRef>
              <c:f>Análisis!$F$12</c:f>
              <c:strCache>
                <c:ptCount val="1"/>
                <c:pt idx="0">
                  <c:v>Femenino</c:v>
                </c:pt>
              </c:strCache>
            </c:strRef>
          </c:cat>
          <c:val>
            <c:numRef>
              <c:f>Análisis!$F$13</c:f>
              <c:numCache>
                <c:formatCode>0%</c:formatCode>
                <c:ptCount val="1"/>
                <c:pt idx="0">
                  <c:v>0.40888888888888891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2F-4AA0-8301-0A53956D9480}"/>
            </c:ext>
          </c:extLst>
        </c:ser>
        <c:ser>
          <c:idx val="1"/>
          <c:order val="1"/>
          <c:spPr>
            <a:solidFill>
              <a:srgbClr val="E4E4E4"/>
            </a:solidFill>
            <a:ln>
              <a:solidFill>
                <a:srgbClr val="E4E4E4"/>
              </a:solidFill>
            </a:ln>
            <a:effectLst/>
          </c:spPr>
          <c:invertIfNegative val="0"/>
          <c:cat>
            <c:strRef>
              <c:f>Análisis!$F$12</c:f>
              <c:strCache>
                <c:ptCount val="1"/>
                <c:pt idx="0">
                  <c:v>Femenino</c:v>
                </c:pt>
              </c:strCache>
            </c:strRef>
          </c:cat>
          <c:val>
            <c:numRef>
              <c:f>Análisis!$F$14</c:f>
              <c:numCache>
                <c:formatCode>0%</c:formatCode>
                <c:ptCount val="1"/>
                <c:pt idx="0">
                  <c:v>0.59111111111111114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2F-4AA0-8301-0A53956D94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1701344879"/>
        <c:axId val="320045135"/>
      </c:barChart>
      <c:catAx>
        <c:axId val="170134487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20045135"/>
        <c:crosses val="autoZero"/>
        <c:auto val="1"/>
        <c:lblAlgn val="ctr"/>
        <c:lblOffset val="100"/>
        <c:noMultiLvlLbl val="0"/>
      </c:catAx>
      <c:valAx>
        <c:axId val="320045135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17013448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843317080534088E-2"/>
          <c:y val="1.8379404702071816E-2"/>
          <c:w val="0.9815668291946591"/>
          <c:h val="0.86854460093896713"/>
        </c:manualLayout>
      </c:layout>
      <c:barChart>
        <c:barDir val="bar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1391A6"/>
              </a:solidFill>
              <a:ln>
                <a:solidFill>
                  <a:srgbClr val="1391A6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EF5-47C8-8E21-1D8F86610EF8}"/>
              </c:ext>
            </c:extLst>
          </c:dPt>
          <c:cat>
            <c:strRef>
              <c:f>Análisis!$G$12</c:f>
              <c:strCache>
                <c:ptCount val="1"/>
                <c:pt idx="0">
                  <c:v>Masculino</c:v>
                </c:pt>
              </c:strCache>
            </c:strRef>
          </c:cat>
          <c:val>
            <c:numRef>
              <c:f>Análisis!$G$13</c:f>
              <c:numCache>
                <c:formatCode>0%</c:formatCode>
                <c:ptCount val="1"/>
                <c:pt idx="0">
                  <c:v>0.59111111111111114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F5-47C8-8E21-1D8F86610EF8}"/>
            </c:ext>
          </c:extLst>
        </c:ser>
        <c:ser>
          <c:idx val="1"/>
          <c:order val="1"/>
          <c:spPr>
            <a:solidFill>
              <a:srgbClr val="E4E4E4"/>
            </a:solidFill>
            <a:ln>
              <a:solidFill>
                <a:srgbClr val="E4E4E4"/>
              </a:solidFill>
            </a:ln>
            <a:effectLst/>
          </c:spPr>
          <c:invertIfNegative val="0"/>
          <c:cat>
            <c:strRef>
              <c:f>Análisis!$G$12</c:f>
              <c:strCache>
                <c:ptCount val="1"/>
                <c:pt idx="0">
                  <c:v>Masculino</c:v>
                </c:pt>
              </c:strCache>
            </c:strRef>
          </c:cat>
          <c:val>
            <c:numRef>
              <c:f>Análisis!$G$14</c:f>
              <c:numCache>
                <c:formatCode>0%</c:formatCode>
                <c:ptCount val="1"/>
                <c:pt idx="0">
                  <c:v>0.40888888888888886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F5-47C8-8E21-1D8F86610E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70865887"/>
        <c:axId val="320049455"/>
      </c:barChart>
      <c:catAx>
        <c:axId val="27086588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20049455"/>
        <c:crosses val="autoZero"/>
        <c:auto val="1"/>
        <c:lblAlgn val="ctr"/>
        <c:lblOffset val="100"/>
        <c:noMultiLvlLbl val="0"/>
      </c:catAx>
      <c:valAx>
        <c:axId val="320049455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270865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[Análisis de Personal.xlsx]Análisis!Recuento de estudios</c:name>
    <c:fmtId val="7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1391A6"/>
          </a:solidFill>
          <a:ln>
            <a:solidFill>
              <a:srgbClr val="1391A6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1391A6"/>
          </a:solidFill>
          <a:ln>
            <a:solidFill>
              <a:srgbClr val="1391A6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7D82A7"/>
          </a:solidFill>
          <a:ln>
            <a:solidFill>
              <a:srgbClr val="7D82A7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40637382297551794"/>
          <c:y val="6.7714301669738075E-2"/>
          <c:w val="0.5278540489642185"/>
          <c:h val="0.885693862735243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Análisis!$L$3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7D82A7"/>
            </a:solidFill>
            <a:ln>
              <a:solidFill>
                <a:srgbClr val="7D82A7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Análisis!$K$4:$K$11</c:f>
              <c:strCache>
                <c:ptCount val="7"/>
                <c:pt idx="0">
                  <c:v>Técnico</c:v>
                </c:pt>
                <c:pt idx="1">
                  <c:v>Tecnólogo</c:v>
                </c:pt>
                <c:pt idx="2">
                  <c:v>Profesional</c:v>
                </c:pt>
                <c:pt idx="3">
                  <c:v>Maestría</c:v>
                </c:pt>
                <c:pt idx="4">
                  <c:v>Especialización</c:v>
                </c:pt>
                <c:pt idx="5">
                  <c:v>Bachiller</c:v>
                </c:pt>
                <c:pt idx="6">
                  <c:v>Doctorado</c:v>
                </c:pt>
              </c:strCache>
            </c:strRef>
          </c:cat>
          <c:val>
            <c:numRef>
              <c:f>Análisis!$L$4:$L$11</c:f>
              <c:numCache>
                <c:formatCode>General</c:formatCode>
                <c:ptCount val="7"/>
                <c:pt idx="0">
                  <c:v>58</c:v>
                </c:pt>
                <c:pt idx="1">
                  <c:v>44</c:v>
                </c:pt>
                <c:pt idx="2">
                  <c:v>44</c:v>
                </c:pt>
                <c:pt idx="3">
                  <c:v>27</c:v>
                </c:pt>
                <c:pt idx="4">
                  <c:v>24</c:v>
                </c:pt>
                <c:pt idx="5">
                  <c:v>22</c:v>
                </c:pt>
                <c:pt idx="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CF-4730-A96A-986357D36B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axId val="264685327"/>
        <c:axId val="256976783"/>
      </c:barChart>
      <c:catAx>
        <c:axId val="2646853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56976783"/>
        <c:crosses val="autoZero"/>
        <c:auto val="1"/>
        <c:lblAlgn val="l"/>
        <c:lblOffset val="100"/>
        <c:noMultiLvlLbl val="0"/>
      </c:catAx>
      <c:valAx>
        <c:axId val="25697678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64685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[Análisis de Personal.xlsx]Análisis!Estado por Área</c:name>
    <c:fmtId val="9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1391A6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rgbClr val="FE4069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tx1">
              <a:lumMod val="75000"/>
              <a:lumOff val="2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1391A6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rgbClr val="FE4069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tx1">
              <a:lumMod val="75000"/>
              <a:lumOff val="2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rgbClr val="52A799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rgbClr val="FE4069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rgbClr val="424242"/>
          </a:solidFill>
          <a:ln w="19050">
            <a:solidFill>
              <a:schemeClr val="bg1"/>
            </a:solidFill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3.8844675014185454E-2"/>
          <c:y val="3.7798052307787482E-2"/>
          <c:w val="0.5248931623931623"/>
          <c:h val="0.96220238095238098"/>
        </c:manualLayout>
      </c:layout>
      <c:doughnutChart>
        <c:varyColors val="1"/>
        <c:ser>
          <c:idx val="0"/>
          <c:order val="0"/>
          <c:tx>
            <c:strRef>
              <c:f>Análisis!$O$3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rgbClr val="52A799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0EB-427F-B89C-FE38F86B65A2}"/>
              </c:ext>
            </c:extLst>
          </c:dPt>
          <c:dPt>
            <c:idx val="1"/>
            <c:bubble3D val="0"/>
            <c:spPr>
              <a:solidFill>
                <a:srgbClr val="FE4069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0EB-427F-B89C-FE38F86B65A2}"/>
              </c:ext>
            </c:extLst>
          </c:dPt>
          <c:dPt>
            <c:idx val="2"/>
            <c:bubble3D val="0"/>
            <c:spPr>
              <a:solidFill>
                <a:srgbClr val="424242"/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0EB-427F-B89C-FE38F86B65A2}"/>
              </c:ext>
            </c:extLst>
          </c:dPt>
          <c:cat>
            <c:strRef>
              <c:f>Análisis!$N$4:$N$7</c:f>
              <c:strCache>
                <c:ptCount val="3"/>
                <c:pt idx="0">
                  <c:v>Admin</c:v>
                </c:pt>
                <c:pt idx="1">
                  <c:v>Financiera</c:v>
                </c:pt>
                <c:pt idx="2">
                  <c:v>Servicios</c:v>
                </c:pt>
              </c:strCache>
            </c:strRef>
          </c:cat>
          <c:val>
            <c:numRef>
              <c:f>Análisis!$O$4:$O$7</c:f>
              <c:numCache>
                <c:formatCode>General</c:formatCode>
                <c:ptCount val="3"/>
                <c:pt idx="0">
                  <c:v>100</c:v>
                </c:pt>
                <c:pt idx="1">
                  <c:v>18</c:v>
                </c:pt>
                <c:pt idx="2">
                  <c:v>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0EB-427F-B89C-FE38F86B65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1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2484397178990503"/>
          <c:y val="6.197648587717838E-3"/>
          <c:w val="0.35322702991452992"/>
          <c:h val="0.9702271825396826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7615894987544421E-2"/>
          <c:y val="2.9646333588683321E-2"/>
          <c:w val="0.92688651353855378"/>
          <c:h val="0.94628554374969831"/>
        </c:manualLayout>
      </c:layout>
      <c:doughnutChart>
        <c:varyColors val="1"/>
        <c:ser>
          <c:idx val="0"/>
          <c:order val="0"/>
          <c:tx>
            <c:strRef>
              <c:f>Análisis!$Q$10</c:f>
              <c:strCache>
                <c:ptCount val="1"/>
                <c:pt idx="0">
                  <c:v>Muy Lejos</c:v>
                </c:pt>
              </c:strCache>
            </c:strRef>
          </c:tx>
          <c:spPr>
            <a:solidFill>
              <a:srgbClr val="FE4069"/>
            </a:solidFill>
            <a:ln>
              <a:solidFill>
                <a:srgbClr val="FF0080"/>
              </a:solidFill>
            </a:ln>
          </c:spPr>
          <c:dPt>
            <c:idx val="0"/>
            <c:bubble3D val="0"/>
            <c:spPr>
              <a:solidFill>
                <a:srgbClr val="FF6A64"/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22E-438E-817E-4CDA8E3EE9C4}"/>
              </c:ext>
            </c:extLst>
          </c:dPt>
          <c:dPt>
            <c:idx val="1"/>
            <c:bubble3D val="0"/>
            <c:spPr>
              <a:solidFill>
                <a:srgbClr val="E4E4E4"/>
              </a:solidFill>
              <a:ln w="19050">
                <a:solidFill>
                  <a:schemeClr val="bg1">
                    <a:alpha val="97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22E-438E-817E-4CDA8E3EE9C4}"/>
              </c:ext>
            </c:extLst>
          </c:dPt>
          <c:cat>
            <c:strRef>
              <c:f>Análisis!$R$9:$S$9</c:f>
              <c:strCache>
                <c:ptCount val="2"/>
                <c:pt idx="0">
                  <c:v>Valor</c:v>
                </c:pt>
                <c:pt idx="1">
                  <c:v>Relleno</c:v>
                </c:pt>
              </c:strCache>
            </c:strRef>
          </c:cat>
          <c:val>
            <c:numRef>
              <c:f>Análisis!$R$10:$S$10</c:f>
              <c:numCache>
                <c:formatCode>0%</c:formatCode>
                <c:ptCount val="2"/>
                <c:pt idx="0">
                  <c:v>0.20444444444444446</c:v>
                </c:pt>
                <c:pt idx="1">
                  <c:v>0.79555555555555557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22E-438E-817E-4CDA8E3EE9C4}"/>
            </c:ext>
          </c:extLst>
        </c:ser>
        <c:ser>
          <c:idx val="1"/>
          <c:order val="1"/>
          <c:tx>
            <c:strRef>
              <c:f>Análisis!$Q$11</c:f>
              <c:strCache>
                <c:ptCount val="1"/>
                <c:pt idx="0">
                  <c:v>Lejos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dPt>
            <c:idx val="0"/>
            <c:bubble3D val="0"/>
            <c:spPr>
              <a:solidFill>
                <a:srgbClr val="2E3F3C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022E-438E-817E-4CDA8E3EE9C4}"/>
              </c:ext>
            </c:extLst>
          </c:dPt>
          <c:dPt>
            <c:idx val="1"/>
            <c:bubble3D val="0"/>
            <c:spPr>
              <a:solidFill>
                <a:srgbClr val="E4E4E4"/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022E-438E-817E-4CDA8E3EE9C4}"/>
              </c:ext>
            </c:extLst>
          </c:dPt>
          <c:cat>
            <c:strRef>
              <c:f>Análisis!$R$9:$S$9</c:f>
              <c:strCache>
                <c:ptCount val="2"/>
                <c:pt idx="0">
                  <c:v>Valor</c:v>
                </c:pt>
                <c:pt idx="1">
                  <c:v>Relleno</c:v>
                </c:pt>
              </c:strCache>
            </c:strRef>
          </c:cat>
          <c:val>
            <c:numRef>
              <c:f>Análisis!$R$11:$S$11</c:f>
              <c:numCache>
                <c:formatCode>0%</c:formatCode>
                <c:ptCount val="2"/>
                <c:pt idx="0">
                  <c:v>0.22222222222222221</c:v>
                </c:pt>
                <c:pt idx="1">
                  <c:v>0.77777777777777779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22E-438E-817E-4CDA8E3EE9C4}"/>
            </c:ext>
          </c:extLst>
        </c:ser>
        <c:ser>
          <c:idx val="2"/>
          <c:order val="2"/>
          <c:tx>
            <c:strRef>
              <c:f>Análisis!$Q$12</c:f>
              <c:strCache>
                <c:ptCount val="1"/>
                <c:pt idx="0">
                  <c:v>Cerca</c:v>
                </c:pt>
              </c:strCache>
            </c:strRef>
          </c:tx>
          <c:spPr>
            <a:solidFill>
              <a:srgbClr val="00B0F2"/>
            </a:solidFill>
          </c:spPr>
          <c:dPt>
            <c:idx val="0"/>
            <c:bubble3D val="0"/>
            <c:spPr>
              <a:solidFill>
                <a:srgbClr val="AE8A89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022E-438E-817E-4CDA8E3EE9C4}"/>
              </c:ext>
            </c:extLst>
          </c:dPt>
          <c:dPt>
            <c:idx val="1"/>
            <c:bubble3D val="0"/>
            <c:spPr>
              <a:solidFill>
                <a:srgbClr val="E4E4E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022E-438E-817E-4CDA8E3EE9C4}"/>
              </c:ext>
            </c:extLst>
          </c:dPt>
          <c:cat>
            <c:strRef>
              <c:f>Análisis!$R$9:$S$9</c:f>
              <c:strCache>
                <c:ptCount val="2"/>
                <c:pt idx="0">
                  <c:v>Valor</c:v>
                </c:pt>
                <c:pt idx="1">
                  <c:v>Relleno</c:v>
                </c:pt>
              </c:strCache>
            </c:strRef>
          </c:cat>
          <c:val>
            <c:numRef>
              <c:f>Análisis!$R$12:$S$12</c:f>
              <c:numCache>
                <c:formatCode>0%</c:formatCode>
                <c:ptCount val="2"/>
                <c:pt idx="0">
                  <c:v>0.57333333333333336</c:v>
                </c:pt>
                <c:pt idx="1">
                  <c:v>0.42666666666666664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22E-438E-817E-4CDA8E3EE9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tx>
            <c:strRef>
              <c:f>Análisis!$D$7</c:f>
              <c:strCache>
                <c:ptCount val="1"/>
                <c:pt idx="0">
                  <c:v>Activo</c:v>
                </c:pt>
              </c:strCache>
            </c:strRef>
          </c:tx>
          <c:spPr>
            <a:solidFill>
              <a:srgbClr val="2E3F3C"/>
            </a:solidFill>
          </c:spPr>
          <c:dPt>
            <c:idx val="0"/>
            <c:bubble3D val="0"/>
            <c:spPr>
              <a:solidFill>
                <a:srgbClr val="00B050"/>
              </a:solidFill>
              <a:ln w="19050">
                <a:solidFill>
                  <a:srgbClr val="00B05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7AF-48E2-8747-F07639D2411E}"/>
              </c:ext>
            </c:extLst>
          </c:dPt>
          <c:dPt>
            <c:idx val="1"/>
            <c:bubble3D val="0"/>
            <c:spPr>
              <a:solidFill>
                <a:srgbClr val="2E3F3C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7AF-48E2-8747-F07639D2411E}"/>
              </c:ext>
            </c:extLst>
          </c:dPt>
          <c:val>
            <c:numRef>
              <c:f>Análisis!$D$8:$D$9</c:f>
              <c:numCache>
                <c:formatCode>0%</c:formatCode>
                <c:ptCount val="2"/>
                <c:pt idx="0">
                  <c:v>0.55000000000000004</c:v>
                </c:pt>
                <c:pt idx="1">
                  <c:v>0.44999999999999996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7AF-48E2-8747-F07639D241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1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[Análisis de Personal.xlsx]Análisis!Rango por Género</c:name>
    <c:fmtId val="6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FE4069"/>
          </a:solidFill>
          <a:ln>
            <a:solidFill>
              <a:srgbClr val="FE4069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1391A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FE4069"/>
          </a:solidFill>
          <a:ln>
            <a:solidFill>
              <a:srgbClr val="FE4069"/>
            </a:solidFill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Análisis!$G$3:$G$4</c:f>
              <c:strCache>
                <c:ptCount val="1"/>
                <c:pt idx="0">
                  <c:v>Femenino</c:v>
                </c:pt>
              </c:strCache>
            </c:strRef>
          </c:tx>
          <c:spPr>
            <a:solidFill>
              <a:srgbClr val="FE4069"/>
            </a:solidFill>
            <a:ln>
              <a:solidFill>
                <a:srgbClr val="FE4069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Análisis!$F$5:$F$10</c:f>
              <c:strCache>
                <c:ptCount val="5"/>
                <c:pt idx="0">
                  <c:v>18-25</c:v>
                </c:pt>
                <c:pt idx="1">
                  <c:v>26-35</c:v>
                </c:pt>
                <c:pt idx="2">
                  <c:v>36-45</c:v>
                </c:pt>
                <c:pt idx="3">
                  <c:v>46-55</c:v>
                </c:pt>
                <c:pt idx="4">
                  <c:v>56 o  Más</c:v>
                </c:pt>
              </c:strCache>
            </c:strRef>
          </c:cat>
          <c:val>
            <c:numRef>
              <c:f>Análisis!$G$5:$G$10</c:f>
              <c:numCache>
                <c:formatCode>0</c:formatCode>
                <c:ptCount val="5"/>
                <c:pt idx="0">
                  <c:v>8</c:v>
                </c:pt>
                <c:pt idx="1">
                  <c:v>18</c:v>
                </c:pt>
                <c:pt idx="2">
                  <c:v>24</c:v>
                </c:pt>
                <c:pt idx="3">
                  <c:v>30</c:v>
                </c:pt>
                <c:pt idx="4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3B-4177-A71A-AA56E6CAAC20}"/>
            </c:ext>
          </c:extLst>
        </c:ser>
        <c:ser>
          <c:idx val="1"/>
          <c:order val="1"/>
          <c:tx>
            <c:strRef>
              <c:f>Análisis!$H$3:$H$4</c:f>
              <c:strCache>
                <c:ptCount val="1"/>
                <c:pt idx="0">
                  <c:v>Masculino</c:v>
                </c:pt>
              </c:strCache>
            </c:strRef>
          </c:tx>
          <c:spPr>
            <a:solidFill>
              <a:srgbClr val="1391A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Análisis!$F$5:$F$10</c:f>
              <c:strCache>
                <c:ptCount val="5"/>
                <c:pt idx="0">
                  <c:v>18-25</c:v>
                </c:pt>
                <c:pt idx="1">
                  <c:v>26-35</c:v>
                </c:pt>
                <c:pt idx="2">
                  <c:v>36-45</c:v>
                </c:pt>
                <c:pt idx="3">
                  <c:v>46-55</c:v>
                </c:pt>
                <c:pt idx="4">
                  <c:v>56 o  Más</c:v>
                </c:pt>
              </c:strCache>
            </c:strRef>
          </c:cat>
          <c:val>
            <c:numRef>
              <c:f>Análisis!$H$5:$H$10</c:f>
              <c:numCache>
                <c:formatCode>0</c:formatCode>
                <c:ptCount val="5"/>
                <c:pt idx="0">
                  <c:v>15</c:v>
                </c:pt>
                <c:pt idx="1">
                  <c:v>32</c:v>
                </c:pt>
                <c:pt idx="2">
                  <c:v>33</c:v>
                </c:pt>
                <c:pt idx="3">
                  <c:v>33</c:v>
                </c:pt>
                <c:pt idx="4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3B-4177-A71A-AA56E6CAAC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9"/>
        <c:axId val="70075024"/>
        <c:axId val="841276592"/>
      </c:barChart>
      <c:catAx>
        <c:axId val="7007502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41276592"/>
        <c:crosses val="autoZero"/>
        <c:auto val="1"/>
        <c:lblAlgn val="ctr"/>
        <c:lblOffset val="100"/>
        <c:noMultiLvlLbl val="0"/>
      </c:catAx>
      <c:valAx>
        <c:axId val="84127659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70075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772005772005772E-3"/>
          <c:y val="2.7610497209833757E-3"/>
          <c:w val="0.96261684076981835"/>
          <c:h val="0.88110005851375073"/>
        </c:manualLayout>
      </c:layout>
      <c:barChart>
        <c:barDir val="bar"/>
        <c:grouping val="stacked"/>
        <c:varyColors val="0"/>
        <c:ser>
          <c:idx val="0"/>
          <c:order val="0"/>
          <c:spPr>
            <a:solidFill>
              <a:srgbClr val="FE4069"/>
            </a:solidFill>
            <a:ln>
              <a:solidFill>
                <a:srgbClr val="FE4069"/>
              </a:solidFill>
            </a:ln>
            <a:effectLst/>
          </c:spPr>
          <c:invertIfNegative val="0"/>
          <c:cat>
            <c:strRef>
              <c:f>Análisis!$F$12</c:f>
              <c:strCache>
                <c:ptCount val="1"/>
                <c:pt idx="0">
                  <c:v>Femenino</c:v>
                </c:pt>
              </c:strCache>
            </c:strRef>
          </c:cat>
          <c:val>
            <c:numRef>
              <c:f>Análisis!$F$13</c:f>
              <c:numCache>
                <c:formatCode>0%</c:formatCode>
                <c:ptCount val="1"/>
                <c:pt idx="0">
                  <c:v>0.40888888888888891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4B-4078-88D2-BA18D68BDECE}"/>
            </c:ext>
          </c:extLst>
        </c:ser>
        <c:ser>
          <c:idx val="1"/>
          <c:order val="1"/>
          <c:spPr>
            <a:solidFill>
              <a:schemeClr val="bg1">
                <a:lumMod val="50000"/>
              </a:schemeClr>
            </a:solidFill>
            <a:ln>
              <a:solidFill>
                <a:schemeClr val="bg1">
                  <a:lumMod val="50000"/>
                </a:schemeClr>
              </a:solidFill>
            </a:ln>
            <a:effectLst/>
          </c:spPr>
          <c:invertIfNegative val="0"/>
          <c:cat>
            <c:strRef>
              <c:f>Análisis!$F$12</c:f>
              <c:strCache>
                <c:ptCount val="1"/>
                <c:pt idx="0">
                  <c:v>Femenino</c:v>
                </c:pt>
              </c:strCache>
            </c:strRef>
          </c:cat>
          <c:val>
            <c:numRef>
              <c:f>Análisis!$F$14</c:f>
              <c:numCache>
                <c:formatCode>0%</c:formatCode>
                <c:ptCount val="1"/>
                <c:pt idx="0">
                  <c:v>0.59111111111111114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4B-4078-88D2-BA18D68BDE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1701344879"/>
        <c:axId val="320045135"/>
      </c:barChart>
      <c:catAx>
        <c:axId val="170134487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20045135"/>
        <c:crosses val="autoZero"/>
        <c:auto val="1"/>
        <c:lblAlgn val="ctr"/>
        <c:lblOffset val="100"/>
        <c:noMultiLvlLbl val="0"/>
      </c:catAx>
      <c:valAx>
        <c:axId val="320045135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17013448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843317080534088E-2"/>
          <c:y val="1.8379404702071816E-2"/>
          <c:w val="0.9815668291946591"/>
          <c:h val="0.86854460093896713"/>
        </c:manualLayout>
      </c:layout>
      <c:barChart>
        <c:barDir val="bar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1391A6"/>
              </a:solidFill>
              <a:ln>
                <a:solidFill>
                  <a:srgbClr val="1391A6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C98-486D-8401-3D7B455697B9}"/>
              </c:ext>
            </c:extLst>
          </c:dPt>
          <c:cat>
            <c:strRef>
              <c:f>Análisis!$G$12</c:f>
              <c:strCache>
                <c:ptCount val="1"/>
                <c:pt idx="0">
                  <c:v>Masculino</c:v>
                </c:pt>
              </c:strCache>
            </c:strRef>
          </c:cat>
          <c:val>
            <c:numRef>
              <c:f>Análisis!$G$13</c:f>
              <c:numCache>
                <c:formatCode>0%</c:formatCode>
                <c:ptCount val="1"/>
                <c:pt idx="0">
                  <c:v>0.59111111111111114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98-486D-8401-3D7B455697B9}"/>
            </c:ext>
          </c:extLst>
        </c:ser>
        <c:ser>
          <c:idx val="1"/>
          <c:order val="1"/>
          <c:spPr>
            <a:solidFill>
              <a:schemeClr val="bg1">
                <a:lumMod val="50000"/>
              </a:schemeClr>
            </a:solidFill>
            <a:ln>
              <a:solidFill>
                <a:schemeClr val="bg1">
                  <a:lumMod val="50000"/>
                </a:schemeClr>
              </a:solidFill>
            </a:ln>
            <a:effectLst/>
          </c:spPr>
          <c:invertIfNegative val="0"/>
          <c:cat>
            <c:strRef>
              <c:f>Análisis!$G$12</c:f>
              <c:strCache>
                <c:ptCount val="1"/>
                <c:pt idx="0">
                  <c:v>Masculino</c:v>
                </c:pt>
              </c:strCache>
            </c:strRef>
          </c:cat>
          <c:val>
            <c:numRef>
              <c:f>Análisis!$G$14</c:f>
              <c:numCache>
                <c:formatCode>0%</c:formatCode>
                <c:ptCount val="1"/>
                <c:pt idx="0">
                  <c:v>0.40888888888888886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C98-486D-8401-3D7B455697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70865887"/>
        <c:axId val="320049455"/>
      </c:barChart>
      <c:catAx>
        <c:axId val="27086588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20049455"/>
        <c:crosses val="autoZero"/>
        <c:auto val="1"/>
        <c:lblAlgn val="ctr"/>
        <c:lblOffset val="100"/>
        <c:noMultiLvlLbl val="0"/>
      </c:catAx>
      <c:valAx>
        <c:axId val="320049455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270865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[Análisis de Personal.xlsx]Análisis!Recuento de estudios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1391A6"/>
          </a:solidFill>
          <a:ln>
            <a:solidFill>
              <a:srgbClr val="1391A6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40637382297551794"/>
          <c:y val="6.7714301669738075E-2"/>
          <c:w val="0.5278540489642185"/>
          <c:h val="0.885693862735243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Análisis!$L$3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1391A6"/>
            </a:solidFill>
            <a:ln>
              <a:solidFill>
                <a:srgbClr val="1391A6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Análisis!$K$4:$K$11</c:f>
              <c:strCache>
                <c:ptCount val="7"/>
                <c:pt idx="0">
                  <c:v>Técnico</c:v>
                </c:pt>
                <c:pt idx="1">
                  <c:v>Tecnólogo</c:v>
                </c:pt>
                <c:pt idx="2">
                  <c:v>Profesional</c:v>
                </c:pt>
                <c:pt idx="3">
                  <c:v>Maestría</c:v>
                </c:pt>
                <c:pt idx="4">
                  <c:v>Especialización</c:v>
                </c:pt>
                <c:pt idx="5">
                  <c:v>Bachiller</c:v>
                </c:pt>
                <c:pt idx="6">
                  <c:v>Doctorado</c:v>
                </c:pt>
              </c:strCache>
            </c:strRef>
          </c:cat>
          <c:val>
            <c:numRef>
              <c:f>Análisis!$L$4:$L$11</c:f>
              <c:numCache>
                <c:formatCode>General</c:formatCode>
                <c:ptCount val="7"/>
                <c:pt idx="0">
                  <c:v>58</c:v>
                </c:pt>
                <c:pt idx="1">
                  <c:v>44</c:v>
                </c:pt>
                <c:pt idx="2">
                  <c:v>44</c:v>
                </c:pt>
                <c:pt idx="3">
                  <c:v>27</c:v>
                </c:pt>
                <c:pt idx="4">
                  <c:v>24</c:v>
                </c:pt>
                <c:pt idx="5">
                  <c:v>22</c:v>
                </c:pt>
                <c:pt idx="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73-4DEB-A32D-A729AE0DAC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axId val="264685327"/>
        <c:axId val="256976783"/>
      </c:barChart>
      <c:catAx>
        <c:axId val="2646853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56976783"/>
        <c:crosses val="autoZero"/>
        <c:auto val="1"/>
        <c:lblAlgn val="l"/>
        <c:lblOffset val="100"/>
        <c:noMultiLvlLbl val="0"/>
      </c:catAx>
      <c:valAx>
        <c:axId val="25697678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64685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[Análisis de Personal.xlsx]Análisis!Estado por Área</c:name>
    <c:fmtId val="5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1391A6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rgbClr val="FE4069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tx1">
              <a:lumMod val="75000"/>
              <a:lumOff val="25000"/>
            </a:schemeClr>
          </a:solidFill>
          <a:ln w="19050">
            <a:solidFill>
              <a:schemeClr val="lt1"/>
            </a:solidFill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3.8844675014185454E-2"/>
          <c:y val="3.7798052307787482E-2"/>
          <c:w val="0.5248931623931623"/>
          <c:h val="0.96220238095238098"/>
        </c:manualLayout>
      </c:layout>
      <c:doughnutChart>
        <c:varyColors val="1"/>
        <c:ser>
          <c:idx val="0"/>
          <c:order val="0"/>
          <c:tx>
            <c:strRef>
              <c:f>Análisis!$O$3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rgbClr val="1391A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324-470C-AA7B-B33C07B830D1}"/>
              </c:ext>
            </c:extLst>
          </c:dPt>
          <c:dPt>
            <c:idx val="1"/>
            <c:bubble3D val="0"/>
            <c:spPr>
              <a:solidFill>
                <a:srgbClr val="FE4069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324-470C-AA7B-B33C07B830D1}"/>
              </c:ext>
            </c:extLst>
          </c:dPt>
          <c:dPt>
            <c:idx val="2"/>
            <c:bubble3D val="0"/>
            <c:spPr>
              <a:solidFill>
                <a:schemeClr val="tx1">
                  <a:lumMod val="75000"/>
                  <a:lumOff val="2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324-470C-AA7B-B33C07B830D1}"/>
              </c:ext>
            </c:extLst>
          </c:dPt>
          <c:cat>
            <c:strRef>
              <c:f>Análisis!$N$4:$N$7</c:f>
              <c:strCache>
                <c:ptCount val="3"/>
                <c:pt idx="0">
                  <c:v>Admin</c:v>
                </c:pt>
                <c:pt idx="1">
                  <c:v>Financiera</c:v>
                </c:pt>
                <c:pt idx="2">
                  <c:v>Servicios</c:v>
                </c:pt>
              </c:strCache>
            </c:strRef>
          </c:cat>
          <c:val>
            <c:numRef>
              <c:f>Análisis!$O$4:$O$7</c:f>
              <c:numCache>
                <c:formatCode>General</c:formatCode>
                <c:ptCount val="3"/>
                <c:pt idx="0">
                  <c:v>100</c:v>
                </c:pt>
                <c:pt idx="1">
                  <c:v>18</c:v>
                </c:pt>
                <c:pt idx="2">
                  <c:v>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324-470C-AA7B-B33C07B83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1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0606784188034191"/>
          <c:y val="2.748511904761905E-2"/>
          <c:w val="0.35322702991452992"/>
          <c:h val="0.9702271825396826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7615894987544421E-2"/>
          <c:y val="2.9646333588683321E-2"/>
          <c:w val="0.92688651353855378"/>
          <c:h val="0.94628554374969831"/>
        </c:manualLayout>
      </c:layout>
      <c:doughnutChart>
        <c:varyColors val="1"/>
        <c:ser>
          <c:idx val="0"/>
          <c:order val="0"/>
          <c:tx>
            <c:strRef>
              <c:f>Análisis!$Q$10</c:f>
              <c:strCache>
                <c:ptCount val="1"/>
                <c:pt idx="0">
                  <c:v>Muy Lejos</c:v>
                </c:pt>
              </c:strCache>
            </c:strRef>
          </c:tx>
          <c:spPr>
            <a:solidFill>
              <a:srgbClr val="FE4069"/>
            </a:solidFill>
            <a:ln>
              <a:solidFill>
                <a:srgbClr val="FF0080"/>
              </a:solidFill>
            </a:ln>
          </c:spPr>
          <c:dPt>
            <c:idx val="0"/>
            <c:bubble3D val="0"/>
            <c:spPr>
              <a:solidFill>
                <a:srgbClr val="FE4069"/>
              </a:solidFill>
              <a:ln w="19050">
                <a:solidFill>
                  <a:srgbClr val="FF008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F2A-4052-9507-5D0E36AB5603}"/>
              </c:ext>
            </c:extLst>
          </c:dPt>
          <c:dPt>
            <c:idx val="1"/>
            <c:bubble3D val="0"/>
            <c:spPr>
              <a:solidFill>
                <a:schemeClr val="bg1">
                  <a:lumMod val="50000"/>
                </a:schemeClr>
              </a:solidFill>
              <a:ln w="19050">
                <a:solidFill>
                  <a:srgbClr val="2E3F3C">
                    <a:alpha val="97000"/>
                  </a:srgb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F2A-4052-9507-5D0E36AB5603}"/>
              </c:ext>
            </c:extLst>
          </c:dPt>
          <c:cat>
            <c:strRef>
              <c:f>Análisis!$R$9:$S$9</c:f>
              <c:strCache>
                <c:ptCount val="2"/>
                <c:pt idx="0">
                  <c:v>Valor</c:v>
                </c:pt>
                <c:pt idx="1">
                  <c:v>Relleno</c:v>
                </c:pt>
              </c:strCache>
            </c:strRef>
          </c:cat>
          <c:val>
            <c:numRef>
              <c:f>Análisis!$R$10:$S$10</c:f>
              <c:numCache>
                <c:formatCode>0%</c:formatCode>
                <c:ptCount val="2"/>
                <c:pt idx="0">
                  <c:v>0.20444444444444446</c:v>
                </c:pt>
                <c:pt idx="1">
                  <c:v>0.79555555555555557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F2A-4052-9507-5D0E36AB5603}"/>
            </c:ext>
          </c:extLst>
        </c:ser>
        <c:ser>
          <c:idx val="1"/>
          <c:order val="1"/>
          <c:tx>
            <c:strRef>
              <c:f>Análisis!$Q$11</c:f>
              <c:strCache>
                <c:ptCount val="1"/>
                <c:pt idx="0">
                  <c:v>Lejos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dPt>
            <c:idx val="0"/>
            <c:bubble3D val="0"/>
            <c:spPr>
              <a:solidFill>
                <a:srgbClr val="2E3F3C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0F2A-4052-9507-5D0E36AB5603}"/>
              </c:ext>
            </c:extLst>
          </c:dPt>
          <c:dPt>
            <c:idx val="1"/>
            <c:bubble3D val="0"/>
            <c:spPr>
              <a:solidFill>
                <a:schemeClr val="bg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0F2A-4052-9507-5D0E36AB5603}"/>
              </c:ext>
            </c:extLst>
          </c:dPt>
          <c:cat>
            <c:strRef>
              <c:f>Análisis!$R$9:$S$9</c:f>
              <c:strCache>
                <c:ptCount val="2"/>
                <c:pt idx="0">
                  <c:v>Valor</c:v>
                </c:pt>
                <c:pt idx="1">
                  <c:v>Relleno</c:v>
                </c:pt>
              </c:strCache>
            </c:strRef>
          </c:cat>
          <c:val>
            <c:numRef>
              <c:f>Análisis!$R$11:$S$11</c:f>
              <c:numCache>
                <c:formatCode>0%</c:formatCode>
                <c:ptCount val="2"/>
                <c:pt idx="0">
                  <c:v>0.22222222222222221</c:v>
                </c:pt>
                <c:pt idx="1">
                  <c:v>0.77777777777777779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F2A-4052-9507-5D0E36AB5603}"/>
            </c:ext>
          </c:extLst>
        </c:ser>
        <c:ser>
          <c:idx val="2"/>
          <c:order val="2"/>
          <c:tx>
            <c:strRef>
              <c:f>Análisis!$Q$12</c:f>
              <c:strCache>
                <c:ptCount val="1"/>
                <c:pt idx="0">
                  <c:v>Cerca</c:v>
                </c:pt>
              </c:strCache>
            </c:strRef>
          </c:tx>
          <c:spPr>
            <a:solidFill>
              <a:srgbClr val="00B0F2"/>
            </a:solidFill>
          </c:spPr>
          <c:dPt>
            <c:idx val="0"/>
            <c:bubble3D val="0"/>
            <c:spPr>
              <a:solidFill>
                <a:srgbClr val="00B0F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85E-43F5-87A7-F89507C65827}"/>
              </c:ext>
            </c:extLst>
          </c:dPt>
          <c:dPt>
            <c:idx val="1"/>
            <c:bubble3D val="0"/>
            <c:spPr>
              <a:solidFill>
                <a:schemeClr val="bg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185E-43F5-87A7-F89507C65827}"/>
              </c:ext>
            </c:extLst>
          </c:dPt>
          <c:cat>
            <c:strRef>
              <c:f>Análisis!$R$9:$S$9</c:f>
              <c:strCache>
                <c:ptCount val="2"/>
                <c:pt idx="0">
                  <c:v>Valor</c:v>
                </c:pt>
                <c:pt idx="1">
                  <c:v>Relleno</c:v>
                </c:pt>
              </c:strCache>
            </c:strRef>
          </c:cat>
          <c:val>
            <c:numRef>
              <c:f>Análisis!$R$12:$S$12</c:f>
              <c:numCache>
                <c:formatCode>0%</c:formatCode>
                <c:ptCount val="2"/>
                <c:pt idx="0">
                  <c:v>0.57333333333333336</c:v>
                </c:pt>
                <c:pt idx="1">
                  <c:v>0.42666666666666664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F2A-4052-9507-5D0E36AB56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478270401563431"/>
          <c:y val="5.2287581699346407E-2"/>
          <c:w val="0.64105799808187369"/>
          <c:h val="0.85897435897435892"/>
        </c:manualLayout>
      </c:layout>
      <c:doughnutChart>
        <c:varyColors val="1"/>
        <c:ser>
          <c:idx val="0"/>
          <c:order val="0"/>
          <c:tx>
            <c:strRef>
              <c:f>Análisis!$C$7</c:f>
              <c:strCache>
                <c:ptCount val="1"/>
                <c:pt idx="0">
                  <c:v>Retirado</c:v>
                </c:pt>
              </c:strCache>
            </c:strRef>
          </c:tx>
          <c:spPr>
            <a:solidFill>
              <a:srgbClr val="E4E4E4"/>
            </a:solidFill>
            <a:ln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rgbClr val="C00000"/>
              </a:solidFill>
              <a:ln w="19050">
                <a:solidFill>
                  <a:srgbClr val="C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77D-48B8-B008-872A79609404}"/>
              </c:ext>
            </c:extLst>
          </c:dPt>
          <c:dPt>
            <c:idx val="1"/>
            <c:bubble3D val="0"/>
            <c:spPr>
              <a:solidFill>
                <a:srgbClr val="E4E4E4"/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77D-48B8-B008-872A79609404}"/>
              </c:ext>
            </c:extLst>
          </c:dPt>
          <c:val>
            <c:numRef>
              <c:f>Análisis!$C$8:$C$9</c:f>
              <c:numCache>
                <c:formatCode>0%</c:formatCode>
                <c:ptCount val="2"/>
                <c:pt idx="0">
                  <c:v>0.45</c:v>
                </c:pt>
                <c:pt idx="1">
                  <c:v>0.55000000000000004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77D-48B8-B008-872A796094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1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.xml"/><Relationship Id="rId13" Type="http://schemas.openxmlformats.org/officeDocument/2006/relationships/image" Target="../media/image5.svg"/><Relationship Id="rId3" Type="http://schemas.openxmlformats.org/officeDocument/2006/relationships/image" Target="../media/image3.gif"/><Relationship Id="rId7" Type="http://schemas.openxmlformats.org/officeDocument/2006/relationships/chart" Target="../charts/chart4.xml"/><Relationship Id="rId12" Type="http://schemas.openxmlformats.org/officeDocument/2006/relationships/image" Target="../media/image4.png"/><Relationship Id="rId17" Type="http://schemas.openxmlformats.org/officeDocument/2006/relationships/image" Target="../media/image9.svg"/><Relationship Id="rId2" Type="http://schemas.openxmlformats.org/officeDocument/2006/relationships/image" Target="../media/image2.svg"/><Relationship Id="rId16" Type="http://schemas.openxmlformats.org/officeDocument/2006/relationships/image" Target="../media/image8.png"/><Relationship Id="rId1" Type="http://schemas.openxmlformats.org/officeDocument/2006/relationships/image" Target="../media/image1.png"/><Relationship Id="rId6" Type="http://schemas.openxmlformats.org/officeDocument/2006/relationships/chart" Target="../charts/chart3.xml"/><Relationship Id="rId11" Type="http://schemas.openxmlformats.org/officeDocument/2006/relationships/chart" Target="../charts/chart8.xml"/><Relationship Id="rId5" Type="http://schemas.openxmlformats.org/officeDocument/2006/relationships/chart" Target="../charts/chart2.xml"/><Relationship Id="rId15" Type="http://schemas.openxmlformats.org/officeDocument/2006/relationships/image" Target="../media/image7.svg"/><Relationship Id="rId10" Type="http://schemas.openxmlformats.org/officeDocument/2006/relationships/chart" Target="../charts/chart7.xml"/><Relationship Id="rId4" Type="http://schemas.openxmlformats.org/officeDocument/2006/relationships/chart" Target="../charts/chart1.xml"/><Relationship Id="rId9" Type="http://schemas.openxmlformats.org/officeDocument/2006/relationships/chart" Target="../charts/chart6.xml"/><Relationship Id="rId14" Type="http://schemas.openxmlformats.org/officeDocument/2006/relationships/image" Target="../media/image6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13" Type="http://schemas.openxmlformats.org/officeDocument/2006/relationships/image" Target="../media/image12.png"/><Relationship Id="rId18" Type="http://schemas.openxmlformats.org/officeDocument/2006/relationships/image" Target="../media/image17.svg"/><Relationship Id="rId3" Type="http://schemas.openxmlformats.org/officeDocument/2006/relationships/chart" Target="../charts/chart11.xml"/><Relationship Id="rId21" Type="http://schemas.openxmlformats.org/officeDocument/2006/relationships/image" Target="../media/image20.png"/><Relationship Id="rId7" Type="http://schemas.openxmlformats.org/officeDocument/2006/relationships/chart" Target="../charts/chart15.xml"/><Relationship Id="rId12" Type="http://schemas.openxmlformats.org/officeDocument/2006/relationships/image" Target="../media/image11.svg"/><Relationship Id="rId17" Type="http://schemas.openxmlformats.org/officeDocument/2006/relationships/image" Target="../media/image16.png"/><Relationship Id="rId2" Type="http://schemas.openxmlformats.org/officeDocument/2006/relationships/chart" Target="../charts/chart10.xml"/><Relationship Id="rId16" Type="http://schemas.openxmlformats.org/officeDocument/2006/relationships/image" Target="../media/image15.svg"/><Relationship Id="rId20" Type="http://schemas.openxmlformats.org/officeDocument/2006/relationships/image" Target="../media/image19.svg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11" Type="http://schemas.openxmlformats.org/officeDocument/2006/relationships/image" Target="../media/image10.png"/><Relationship Id="rId24" Type="http://schemas.openxmlformats.org/officeDocument/2006/relationships/image" Target="../media/image23.svg"/><Relationship Id="rId5" Type="http://schemas.openxmlformats.org/officeDocument/2006/relationships/chart" Target="../charts/chart13.xml"/><Relationship Id="rId15" Type="http://schemas.openxmlformats.org/officeDocument/2006/relationships/image" Target="../media/image14.png"/><Relationship Id="rId23" Type="http://schemas.openxmlformats.org/officeDocument/2006/relationships/image" Target="../media/image22.png"/><Relationship Id="rId10" Type="http://schemas.openxmlformats.org/officeDocument/2006/relationships/image" Target="../media/image5.svg"/><Relationship Id="rId19" Type="http://schemas.openxmlformats.org/officeDocument/2006/relationships/image" Target="../media/image18.png"/><Relationship Id="rId4" Type="http://schemas.openxmlformats.org/officeDocument/2006/relationships/chart" Target="../charts/chart12.xml"/><Relationship Id="rId9" Type="http://schemas.openxmlformats.org/officeDocument/2006/relationships/image" Target="../media/image4.png"/><Relationship Id="rId14" Type="http://schemas.openxmlformats.org/officeDocument/2006/relationships/image" Target="../media/image13.svg"/><Relationship Id="rId22" Type="http://schemas.openxmlformats.org/officeDocument/2006/relationships/image" Target="../media/image21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133349</xdr:colOff>
      <xdr:row>0</xdr:row>
      <xdr:rowOff>84067</xdr:rowOff>
    </xdr:from>
    <xdr:to>
      <xdr:col>12</xdr:col>
      <xdr:colOff>9524</xdr:colOff>
      <xdr:row>25</xdr:row>
      <xdr:rowOff>152399</xdr:rowOff>
    </xdr:to>
    <xdr:sp macro="" textlink="">
      <xdr:nvSpPr>
        <xdr:cNvPr id="2" name="Rectángulo: esquinas redondeadas 1">
          <a:extLst>
            <a:ext uri="{FF2B5EF4-FFF2-40B4-BE49-F238E27FC236}">
              <a16:creationId xmlns:a16="http://schemas.microsoft.com/office/drawing/2014/main" id="{93DF3D89-BD93-017C-E197-E87F3D120866}"/>
            </a:ext>
          </a:extLst>
        </xdr:cNvPr>
        <xdr:cNvSpPr/>
      </xdr:nvSpPr>
      <xdr:spPr>
        <a:xfrm>
          <a:off x="133349" y="84067"/>
          <a:ext cx="11496675" cy="5545207"/>
        </a:xfrm>
        <a:prstGeom prst="roundRect">
          <a:avLst>
            <a:gd name="adj" fmla="val 3416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476249</xdr:colOff>
      <xdr:row>0</xdr:row>
      <xdr:rowOff>107674</xdr:rowOff>
    </xdr:from>
    <xdr:to>
      <xdr:col>10</xdr:col>
      <xdr:colOff>506480</xdr:colOff>
      <xdr:row>6</xdr:row>
      <xdr:rowOff>38100</xdr:rowOff>
    </xdr:to>
    <xdr:sp macro="" textlink="">
      <xdr:nvSpPr>
        <xdr:cNvPr id="4" name="Rectángulo 3">
          <a:extLst>
            <a:ext uri="{FF2B5EF4-FFF2-40B4-BE49-F238E27FC236}">
              <a16:creationId xmlns:a16="http://schemas.microsoft.com/office/drawing/2014/main" id="{C9CA9DA2-C25A-7F39-EFC9-AC54BDC0D1C8}"/>
            </a:ext>
          </a:extLst>
        </xdr:cNvPr>
        <xdr:cNvSpPr/>
      </xdr:nvSpPr>
      <xdr:spPr>
        <a:xfrm>
          <a:off x="1714499" y="107674"/>
          <a:ext cx="8336031" cy="1244876"/>
        </a:xfrm>
        <a:prstGeom prst="rect">
          <a:avLst/>
        </a:prstGeom>
        <a:solidFill>
          <a:schemeClr val="tx1">
            <a:lumMod val="85000"/>
            <a:lumOff val="15000"/>
          </a:schemeClr>
        </a:solidFill>
        <a:ln>
          <a:noFill/>
        </a:ln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AR" sz="1100">
            <a:effectLst>
              <a:outerShdw blurRad="50800" dist="50800" dir="5400000" algn="ctr" rotWithShape="0">
                <a:schemeClr val="tx1">
                  <a:lumMod val="50000"/>
                  <a:lumOff val="50000"/>
                </a:schemeClr>
              </a:outerShdw>
            </a:effectLst>
          </a:endParaRPr>
        </a:p>
      </xdr:txBody>
    </xdr:sp>
    <xdr:clientData/>
  </xdr:twoCellAnchor>
  <xdr:twoCellAnchor>
    <xdr:from>
      <xdr:col>2</xdr:col>
      <xdr:colOff>533399</xdr:colOff>
      <xdr:row>9</xdr:row>
      <xdr:rowOff>161924</xdr:rowOff>
    </xdr:from>
    <xdr:to>
      <xdr:col>4</xdr:col>
      <xdr:colOff>666749</xdr:colOff>
      <xdr:row>25</xdr:row>
      <xdr:rowOff>76199</xdr:rowOff>
    </xdr:to>
    <xdr:sp macro="" textlink="">
      <xdr:nvSpPr>
        <xdr:cNvPr id="5" name="Rectángulo: esquinas redondeadas 4">
          <a:extLst>
            <a:ext uri="{FF2B5EF4-FFF2-40B4-BE49-F238E27FC236}">
              <a16:creationId xmlns:a16="http://schemas.microsoft.com/office/drawing/2014/main" id="{F407AAB6-A01A-55FB-2EB9-D318EB12BE5B}"/>
            </a:ext>
          </a:extLst>
        </xdr:cNvPr>
        <xdr:cNvSpPr/>
      </xdr:nvSpPr>
      <xdr:spPr>
        <a:xfrm>
          <a:off x="1771649" y="2133599"/>
          <a:ext cx="2209800" cy="3419475"/>
        </a:xfrm>
        <a:prstGeom prst="roundRect">
          <a:avLst>
            <a:gd name="adj" fmla="val 5238"/>
          </a:avLst>
        </a:prstGeom>
        <a:solidFill>
          <a:schemeClr val="bg1"/>
        </a:solidFill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4</xdr:col>
      <xdr:colOff>784801</xdr:colOff>
      <xdr:row>17</xdr:row>
      <xdr:rowOff>23431</xdr:rowOff>
    </xdr:from>
    <xdr:to>
      <xdr:col>7</xdr:col>
      <xdr:colOff>3751</xdr:colOff>
      <xdr:row>25</xdr:row>
      <xdr:rowOff>85725</xdr:rowOff>
    </xdr:to>
    <xdr:sp macro="" textlink="">
      <xdr:nvSpPr>
        <xdr:cNvPr id="8" name="Rectángulo: esquinas redondeadas 7">
          <a:extLst>
            <a:ext uri="{FF2B5EF4-FFF2-40B4-BE49-F238E27FC236}">
              <a16:creationId xmlns:a16="http://schemas.microsoft.com/office/drawing/2014/main" id="{01B00BD8-380A-4BF1-8D97-94248F11A1AB}"/>
            </a:ext>
          </a:extLst>
        </xdr:cNvPr>
        <xdr:cNvSpPr/>
      </xdr:nvSpPr>
      <xdr:spPr>
        <a:xfrm>
          <a:off x="4099501" y="3747706"/>
          <a:ext cx="2333625" cy="1814894"/>
        </a:xfrm>
        <a:prstGeom prst="roundRect">
          <a:avLst>
            <a:gd name="adj" fmla="val 5238"/>
          </a:avLst>
        </a:prstGeom>
        <a:solidFill>
          <a:schemeClr val="bg1"/>
        </a:solidFill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7</xdr:col>
      <xdr:colOff>222249</xdr:colOff>
      <xdr:row>17</xdr:row>
      <xdr:rowOff>47625</xdr:rowOff>
    </xdr:from>
    <xdr:to>
      <xdr:col>9</xdr:col>
      <xdr:colOff>355599</xdr:colOff>
      <xdr:row>25</xdr:row>
      <xdr:rowOff>19050</xdr:rowOff>
    </xdr:to>
    <xdr:sp macro="" textlink="">
      <xdr:nvSpPr>
        <xdr:cNvPr id="9" name="Rectángulo: esquinas redondeadas 8">
          <a:extLst>
            <a:ext uri="{FF2B5EF4-FFF2-40B4-BE49-F238E27FC236}">
              <a16:creationId xmlns:a16="http://schemas.microsoft.com/office/drawing/2014/main" id="{8E78094D-0E02-4995-A364-63DABF89BDCE}"/>
            </a:ext>
          </a:extLst>
        </xdr:cNvPr>
        <xdr:cNvSpPr/>
      </xdr:nvSpPr>
      <xdr:spPr>
        <a:xfrm>
          <a:off x="6651624" y="3771900"/>
          <a:ext cx="2209800" cy="1724025"/>
        </a:xfrm>
        <a:prstGeom prst="roundRect">
          <a:avLst>
            <a:gd name="adj" fmla="val 5238"/>
          </a:avLst>
        </a:prstGeom>
        <a:solidFill>
          <a:schemeClr val="bg1"/>
        </a:solidFill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9</xdr:col>
      <xdr:colOff>495300</xdr:colOff>
      <xdr:row>17</xdr:row>
      <xdr:rowOff>57150</xdr:rowOff>
    </xdr:from>
    <xdr:to>
      <xdr:col>11</xdr:col>
      <xdr:colOff>628650</xdr:colOff>
      <xdr:row>24</xdr:row>
      <xdr:rowOff>209550</xdr:rowOff>
    </xdr:to>
    <xdr:sp macro="" textlink="">
      <xdr:nvSpPr>
        <xdr:cNvPr id="10" name="Rectángulo: esquinas redondeadas 9">
          <a:extLst>
            <a:ext uri="{FF2B5EF4-FFF2-40B4-BE49-F238E27FC236}">
              <a16:creationId xmlns:a16="http://schemas.microsoft.com/office/drawing/2014/main" id="{7EC226A4-9655-444F-A8BF-0B65D68034F0}"/>
            </a:ext>
          </a:extLst>
        </xdr:cNvPr>
        <xdr:cNvSpPr/>
      </xdr:nvSpPr>
      <xdr:spPr>
        <a:xfrm>
          <a:off x="9001125" y="3781425"/>
          <a:ext cx="2209800" cy="1685925"/>
        </a:xfrm>
        <a:prstGeom prst="roundRect">
          <a:avLst>
            <a:gd name="adj" fmla="val 5238"/>
          </a:avLst>
        </a:prstGeom>
        <a:solidFill>
          <a:schemeClr val="bg1"/>
        </a:solidFill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4</xdr:col>
      <xdr:colOff>800099</xdr:colOff>
      <xdr:row>9</xdr:row>
      <xdr:rowOff>171450</xdr:rowOff>
    </xdr:from>
    <xdr:to>
      <xdr:col>7</xdr:col>
      <xdr:colOff>19049</xdr:colOff>
      <xdr:row>16</xdr:row>
      <xdr:rowOff>171450</xdr:rowOff>
    </xdr:to>
    <xdr:sp macro="" textlink="">
      <xdr:nvSpPr>
        <xdr:cNvPr id="12" name="Rectángulo: esquinas redondeadas 11">
          <a:extLst>
            <a:ext uri="{FF2B5EF4-FFF2-40B4-BE49-F238E27FC236}">
              <a16:creationId xmlns:a16="http://schemas.microsoft.com/office/drawing/2014/main" id="{A3C6BA6D-564E-40DB-9AAD-08B189C37BFA}"/>
            </a:ext>
          </a:extLst>
        </xdr:cNvPr>
        <xdr:cNvSpPr/>
      </xdr:nvSpPr>
      <xdr:spPr>
        <a:xfrm>
          <a:off x="3724274" y="1885950"/>
          <a:ext cx="1962150" cy="1333500"/>
        </a:xfrm>
        <a:prstGeom prst="roundRect">
          <a:avLst>
            <a:gd name="adj" fmla="val 5238"/>
          </a:avLst>
        </a:prstGeom>
        <a:solidFill>
          <a:schemeClr val="bg1"/>
        </a:solidFill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7</xdr:col>
      <xdr:colOff>219075</xdr:colOff>
      <xdr:row>9</xdr:row>
      <xdr:rowOff>171450</xdr:rowOff>
    </xdr:from>
    <xdr:to>
      <xdr:col>11</xdr:col>
      <xdr:colOff>628649</xdr:colOff>
      <xdr:row>16</xdr:row>
      <xdr:rowOff>171450</xdr:rowOff>
    </xdr:to>
    <xdr:sp macro="" textlink="">
      <xdr:nvSpPr>
        <xdr:cNvPr id="14" name="Rectángulo: esquinas redondeadas 13">
          <a:extLst>
            <a:ext uri="{FF2B5EF4-FFF2-40B4-BE49-F238E27FC236}">
              <a16:creationId xmlns:a16="http://schemas.microsoft.com/office/drawing/2014/main" id="{E4E8DE74-B6B7-4507-86FA-9BF4ACAA88EB}"/>
            </a:ext>
          </a:extLst>
        </xdr:cNvPr>
        <xdr:cNvSpPr/>
      </xdr:nvSpPr>
      <xdr:spPr>
        <a:xfrm>
          <a:off x="5886450" y="1885950"/>
          <a:ext cx="4067174" cy="1333500"/>
        </a:xfrm>
        <a:prstGeom prst="roundRect">
          <a:avLst>
            <a:gd name="adj" fmla="val 5238"/>
          </a:avLst>
        </a:prstGeom>
        <a:solidFill>
          <a:schemeClr val="bg1"/>
        </a:solidFill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</xdr:col>
      <xdr:colOff>39342</xdr:colOff>
      <xdr:row>9</xdr:row>
      <xdr:rowOff>185531</xdr:rowOff>
    </xdr:from>
    <xdr:to>
      <xdr:col>2</xdr:col>
      <xdr:colOff>363193</xdr:colOff>
      <xdr:row>13</xdr:row>
      <xdr:rowOff>140805</xdr:rowOff>
    </xdr:to>
    <xdr:sp macro="" textlink="">
      <xdr:nvSpPr>
        <xdr:cNvPr id="22" name="Rectángulo: esquinas redondeadas 21">
          <a:extLst>
            <a:ext uri="{FF2B5EF4-FFF2-40B4-BE49-F238E27FC236}">
              <a16:creationId xmlns:a16="http://schemas.microsoft.com/office/drawing/2014/main" id="{1F859886-B545-42CE-8713-5A25E9FF1702}"/>
            </a:ext>
          </a:extLst>
        </xdr:cNvPr>
        <xdr:cNvSpPr/>
      </xdr:nvSpPr>
      <xdr:spPr>
        <a:xfrm>
          <a:off x="221559" y="1900031"/>
          <a:ext cx="1234938" cy="717274"/>
        </a:xfrm>
        <a:prstGeom prst="roundRect">
          <a:avLst>
            <a:gd name="adj" fmla="val 5238"/>
          </a:avLst>
        </a:prstGeom>
        <a:solidFill>
          <a:srgbClr val="1391A6"/>
        </a:solidFill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</xdr:col>
      <xdr:colOff>42656</xdr:colOff>
      <xdr:row>13</xdr:row>
      <xdr:rowOff>181804</xdr:rowOff>
    </xdr:from>
    <xdr:to>
      <xdr:col>2</xdr:col>
      <xdr:colOff>366507</xdr:colOff>
      <xdr:row>17</xdr:row>
      <xdr:rowOff>137078</xdr:rowOff>
    </xdr:to>
    <xdr:sp macro="" textlink="">
      <xdr:nvSpPr>
        <xdr:cNvPr id="23" name="Rectángulo: esquinas redondeadas 22">
          <a:extLst>
            <a:ext uri="{FF2B5EF4-FFF2-40B4-BE49-F238E27FC236}">
              <a16:creationId xmlns:a16="http://schemas.microsoft.com/office/drawing/2014/main" id="{33BAED8B-87BF-408D-8C1C-E5914CEC8985}"/>
            </a:ext>
          </a:extLst>
        </xdr:cNvPr>
        <xdr:cNvSpPr/>
      </xdr:nvSpPr>
      <xdr:spPr>
        <a:xfrm>
          <a:off x="242681" y="3029779"/>
          <a:ext cx="1362076" cy="831574"/>
        </a:xfrm>
        <a:prstGeom prst="roundRect">
          <a:avLst>
            <a:gd name="adj" fmla="val 5238"/>
          </a:avLst>
        </a:prstGeom>
        <a:solidFill>
          <a:srgbClr val="2E3F3C"/>
        </a:solidFill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</xdr:col>
      <xdr:colOff>31058</xdr:colOff>
      <xdr:row>17</xdr:row>
      <xdr:rowOff>160681</xdr:rowOff>
    </xdr:from>
    <xdr:to>
      <xdr:col>2</xdr:col>
      <xdr:colOff>354909</xdr:colOff>
      <xdr:row>25</xdr:row>
      <xdr:rowOff>28575</xdr:rowOff>
    </xdr:to>
    <xdr:sp macro="" textlink="">
      <xdr:nvSpPr>
        <xdr:cNvPr id="24" name="Rectángulo: esquinas redondeadas 23">
          <a:extLst>
            <a:ext uri="{FF2B5EF4-FFF2-40B4-BE49-F238E27FC236}">
              <a16:creationId xmlns:a16="http://schemas.microsoft.com/office/drawing/2014/main" id="{468F5D18-C9D1-4B0D-B9E1-8113131662E7}"/>
            </a:ext>
          </a:extLst>
        </xdr:cNvPr>
        <xdr:cNvSpPr/>
      </xdr:nvSpPr>
      <xdr:spPr>
        <a:xfrm>
          <a:off x="231083" y="3884956"/>
          <a:ext cx="1362076" cy="1620494"/>
        </a:xfrm>
        <a:prstGeom prst="roundRect">
          <a:avLst>
            <a:gd name="adj" fmla="val 5238"/>
          </a:avLst>
        </a:prstGeom>
        <a:solidFill>
          <a:srgbClr val="FE4069"/>
        </a:solidFill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821221</xdr:colOff>
      <xdr:row>4</xdr:row>
      <xdr:rowOff>8283</xdr:rowOff>
    </xdr:from>
    <xdr:to>
      <xdr:col>5</xdr:col>
      <xdr:colOff>116371</xdr:colOff>
      <xdr:row>9</xdr:row>
      <xdr:rowOff>17808</xdr:rowOff>
    </xdr:to>
    <xdr:sp macro="" textlink="">
      <xdr:nvSpPr>
        <xdr:cNvPr id="25" name="Rectángulo: esquinas redondeadas 24">
          <a:extLst>
            <a:ext uri="{FF2B5EF4-FFF2-40B4-BE49-F238E27FC236}">
              <a16:creationId xmlns:a16="http://schemas.microsoft.com/office/drawing/2014/main" id="{750D70EA-5D47-8E03-2720-76BF96D0E9CB}"/>
            </a:ext>
          </a:extLst>
        </xdr:cNvPr>
        <xdr:cNvSpPr/>
      </xdr:nvSpPr>
      <xdr:spPr>
        <a:xfrm>
          <a:off x="2059471" y="884583"/>
          <a:ext cx="2409825" cy="1104900"/>
        </a:xfrm>
        <a:prstGeom prst="roundRect">
          <a:avLst>
            <a:gd name="adj" fmla="val 5238"/>
          </a:avLst>
        </a:prstGeom>
        <a:solidFill>
          <a:schemeClr val="bg1"/>
        </a:solidFill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5</xdr:col>
      <xdr:colOff>422828</xdr:colOff>
      <xdr:row>4</xdr:row>
      <xdr:rowOff>0</xdr:rowOff>
    </xdr:from>
    <xdr:to>
      <xdr:col>7</xdr:col>
      <xdr:colOff>632378</xdr:colOff>
      <xdr:row>9</xdr:row>
      <xdr:rowOff>9525</xdr:rowOff>
    </xdr:to>
    <xdr:sp macro="" textlink="">
      <xdr:nvSpPr>
        <xdr:cNvPr id="26" name="Rectángulo: esquinas redondeadas 25">
          <a:extLst>
            <a:ext uri="{FF2B5EF4-FFF2-40B4-BE49-F238E27FC236}">
              <a16:creationId xmlns:a16="http://schemas.microsoft.com/office/drawing/2014/main" id="{BDE7FC16-7683-2F54-0E36-37C2C43EF538}"/>
            </a:ext>
          </a:extLst>
        </xdr:cNvPr>
        <xdr:cNvSpPr/>
      </xdr:nvSpPr>
      <xdr:spPr>
        <a:xfrm>
          <a:off x="4249393" y="762000"/>
          <a:ext cx="2031724" cy="962025"/>
        </a:xfrm>
        <a:prstGeom prst="roundRect">
          <a:avLst>
            <a:gd name="adj" fmla="val 5238"/>
          </a:avLst>
        </a:prstGeom>
        <a:solidFill>
          <a:schemeClr val="bg1"/>
        </a:solidFill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7</xdr:col>
      <xdr:colOff>1023316</xdr:colOff>
      <xdr:row>3</xdr:row>
      <xdr:rowOff>198783</xdr:rowOff>
    </xdr:from>
    <xdr:to>
      <xdr:col>10</xdr:col>
      <xdr:colOff>194641</xdr:colOff>
      <xdr:row>8</xdr:row>
      <xdr:rowOff>208308</xdr:rowOff>
    </xdr:to>
    <xdr:sp macro="" textlink="">
      <xdr:nvSpPr>
        <xdr:cNvPr id="27" name="Rectángulo: esquinas redondeadas 26">
          <a:extLst>
            <a:ext uri="{FF2B5EF4-FFF2-40B4-BE49-F238E27FC236}">
              <a16:creationId xmlns:a16="http://schemas.microsoft.com/office/drawing/2014/main" id="{B2645313-46D0-C737-BC4E-854111C61365}"/>
            </a:ext>
          </a:extLst>
        </xdr:cNvPr>
        <xdr:cNvSpPr/>
      </xdr:nvSpPr>
      <xdr:spPr>
        <a:xfrm>
          <a:off x="7452691" y="856008"/>
          <a:ext cx="2286000" cy="1104900"/>
        </a:xfrm>
        <a:prstGeom prst="roundRect">
          <a:avLst>
            <a:gd name="adj" fmla="val 5238"/>
          </a:avLst>
        </a:prstGeom>
        <a:solidFill>
          <a:schemeClr val="bg1"/>
        </a:solidFill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889967</xdr:colOff>
      <xdr:row>0</xdr:row>
      <xdr:rowOff>162341</xdr:rowOff>
    </xdr:from>
    <xdr:to>
      <xdr:col>3</xdr:col>
      <xdr:colOff>409575</xdr:colOff>
      <xdr:row>3</xdr:row>
      <xdr:rowOff>47626</xdr:rowOff>
    </xdr:to>
    <xdr:sp macro="" textlink="">
      <xdr:nvSpPr>
        <xdr:cNvPr id="28" name="Diagrama de flujo: conector 27">
          <a:extLst>
            <a:ext uri="{FF2B5EF4-FFF2-40B4-BE49-F238E27FC236}">
              <a16:creationId xmlns:a16="http://schemas.microsoft.com/office/drawing/2014/main" id="{28F21738-B094-D3C3-6D88-9CFCAF8C724D}"/>
            </a:ext>
          </a:extLst>
        </xdr:cNvPr>
        <xdr:cNvSpPr/>
      </xdr:nvSpPr>
      <xdr:spPr>
        <a:xfrm>
          <a:off x="2128217" y="162341"/>
          <a:ext cx="557833" cy="542510"/>
        </a:xfrm>
        <a:prstGeom prst="flowChartConnector">
          <a:avLst/>
        </a:prstGeom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 editAs="oneCell">
    <xdr:from>
      <xdr:col>2</xdr:col>
      <xdr:colOff>907113</xdr:colOff>
      <xdr:row>0</xdr:row>
      <xdr:rowOff>166980</xdr:rowOff>
    </xdr:from>
    <xdr:to>
      <xdr:col>3</xdr:col>
      <xdr:colOff>400050</xdr:colOff>
      <xdr:row>3</xdr:row>
      <xdr:rowOff>40917</xdr:rowOff>
    </xdr:to>
    <xdr:pic>
      <xdr:nvPicPr>
        <xdr:cNvPr id="32" name="Gráfico 31" descr="Círculos con líneas con relleno sólido">
          <a:extLst>
            <a:ext uri="{FF2B5EF4-FFF2-40B4-BE49-F238E27FC236}">
              <a16:creationId xmlns:a16="http://schemas.microsoft.com/office/drawing/2014/main" id="{185588C7-B1AF-4376-FEA9-B7BE3CEB23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rcRect/>
        <a:stretch/>
      </xdr:blipFill>
      <xdr:spPr>
        <a:xfrm>
          <a:off x="2145363" y="166980"/>
          <a:ext cx="531162" cy="531162"/>
        </a:xfrm>
        <a:prstGeom prst="rect">
          <a:avLst/>
        </a:prstGeom>
      </xdr:spPr>
    </xdr:pic>
    <xdr:clientData/>
  </xdr:twoCellAnchor>
  <xdr:twoCellAnchor>
    <xdr:from>
      <xdr:col>3</xdr:col>
      <xdr:colOff>638175</xdr:colOff>
      <xdr:row>1</xdr:row>
      <xdr:rowOff>24849</xdr:rowOff>
    </xdr:from>
    <xdr:to>
      <xdr:col>8</xdr:col>
      <xdr:colOff>200025</xdr:colOff>
      <xdr:row>2</xdr:row>
      <xdr:rowOff>115957</xdr:rowOff>
    </xdr:to>
    <xdr:sp macro="" textlink="">
      <xdr:nvSpPr>
        <xdr:cNvPr id="37" name="CuadroTexto 36">
          <a:extLst>
            <a:ext uri="{FF2B5EF4-FFF2-40B4-BE49-F238E27FC236}">
              <a16:creationId xmlns:a16="http://schemas.microsoft.com/office/drawing/2014/main" id="{3A6F0BD8-D60D-13CA-4510-4006BE0B4CC9}"/>
            </a:ext>
          </a:extLst>
        </xdr:cNvPr>
        <xdr:cNvSpPr txBox="1"/>
      </xdr:nvSpPr>
      <xdr:spPr>
        <a:xfrm>
          <a:off x="2914650" y="243924"/>
          <a:ext cx="4752975" cy="31018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2000" b="0" cap="none" spc="0">
              <a:ln w="0"/>
              <a:solidFill>
                <a:schemeClr val="bg1"/>
              </a:solidFill>
              <a:effectLst>
                <a:outerShdw blurRad="63500" sx="102000" sy="102000" algn="ctr" rotWithShape="0">
                  <a:prstClr val="black">
                    <a:alpha val="40000"/>
                  </a:prstClr>
                </a:outerShdw>
              </a:effectLst>
              <a:latin typeface="Aptos ExtraBold" panose="020F0502020204030204" pitchFamily="34" charset="0"/>
              <a:ea typeface="ADLaM Display" panose="020F0502020204030204" pitchFamily="2" charset="0"/>
              <a:cs typeface="ADLaM Display" panose="020F0502020204030204" pitchFamily="2" charset="0"/>
            </a:rPr>
            <a:t>Análisis</a:t>
          </a:r>
          <a:r>
            <a:rPr lang="es-AR" sz="2000" b="0" cap="none" spc="0" baseline="0">
              <a:ln w="0"/>
              <a:solidFill>
                <a:schemeClr val="bg1"/>
              </a:solidFill>
              <a:effectLst>
                <a:outerShdw blurRad="63500" sx="102000" sy="102000" algn="ctr" rotWithShape="0">
                  <a:prstClr val="black">
                    <a:alpha val="40000"/>
                  </a:prstClr>
                </a:outerShdw>
              </a:effectLst>
              <a:latin typeface="Aptos ExtraBold" panose="020F0502020204030204" pitchFamily="34" charset="0"/>
              <a:ea typeface="ADLaM Display" panose="020F0502020204030204" pitchFamily="2" charset="0"/>
              <a:cs typeface="ADLaM Display" panose="020F0502020204030204" pitchFamily="2" charset="0"/>
            </a:rPr>
            <a:t> de la Deserción Laboral</a:t>
          </a:r>
          <a:endParaRPr lang="es-AR" sz="2000" b="0" cap="none" spc="0">
            <a:ln w="0"/>
            <a:solidFill>
              <a:schemeClr val="bg1"/>
            </a:solidFill>
            <a:effectLst>
              <a:outerShdw blurRad="63500" sx="102000" sy="102000" algn="ctr" rotWithShape="0">
                <a:prstClr val="black">
                  <a:alpha val="40000"/>
                </a:prstClr>
              </a:outerShdw>
            </a:effectLst>
            <a:latin typeface="Aptos ExtraBold" panose="020F0502020204030204" pitchFamily="34" charset="0"/>
            <a:ea typeface="ADLaM Display" panose="020F0502020204030204" pitchFamily="2" charset="0"/>
            <a:cs typeface="ADLaM Display" panose="020F0502020204030204" pitchFamily="2" charset="0"/>
          </a:endParaRPr>
        </a:p>
      </xdr:txBody>
    </xdr:sp>
    <xdr:clientData/>
  </xdr:twoCellAnchor>
  <xdr:twoCellAnchor editAs="oneCell">
    <xdr:from>
      <xdr:col>2</xdr:col>
      <xdr:colOff>857250</xdr:colOff>
      <xdr:row>4</xdr:row>
      <xdr:rowOff>76200</xdr:rowOff>
    </xdr:from>
    <xdr:to>
      <xdr:col>3</xdr:col>
      <xdr:colOff>790575</xdr:colOff>
      <xdr:row>8</xdr:row>
      <xdr:rowOff>171450</xdr:rowOff>
    </xdr:to>
    <xdr:pic>
      <xdr:nvPicPr>
        <xdr:cNvPr id="21" name="Imagen 20" descr="entrevista de trabajo ">
          <a:extLst>
            <a:ext uri="{FF2B5EF4-FFF2-40B4-BE49-F238E27FC236}">
              <a16:creationId xmlns:a16="http://schemas.microsoft.com/office/drawing/2014/main" id="{8B34998A-D6EB-7530-7F6A-8836BBB013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0" y="952500"/>
          <a:ext cx="971550" cy="971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1009649</xdr:colOff>
      <xdr:row>0</xdr:row>
      <xdr:rowOff>123825</xdr:rowOff>
    </xdr:from>
    <xdr:to>
      <xdr:col>10</xdr:col>
      <xdr:colOff>200025</xdr:colOff>
      <xdr:row>3</xdr:row>
      <xdr:rowOff>161925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9" name="Área 1">
              <a:extLst>
                <a:ext uri="{FF2B5EF4-FFF2-40B4-BE49-F238E27FC236}">
                  <a16:creationId xmlns:a16="http://schemas.microsoft.com/office/drawing/2014/main" id="{AFB283B5-8DA3-4743-8531-F8BBD1A3CD8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Áre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439024" y="123825"/>
              <a:ext cx="2305051" cy="6953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8</xdr:col>
      <xdr:colOff>57149</xdr:colOff>
      <xdr:row>0</xdr:row>
      <xdr:rowOff>123826</xdr:rowOff>
    </xdr:from>
    <xdr:to>
      <xdr:col>9</xdr:col>
      <xdr:colOff>323850</xdr:colOff>
      <xdr:row>1</xdr:row>
      <xdr:rowOff>114300</xdr:rowOff>
    </xdr:to>
    <xdr:sp macro="" textlink="">
      <xdr:nvSpPr>
        <xdr:cNvPr id="30" name="CuadroTexto 29">
          <a:extLst>
            <a:ext uri="{FF2B5EF4-FFF2-40B4-BE49-F238E27FC236}">
              <a16:creationId xmlns:a16="http://schemas.microsoft.com/office/drawing/2014/main" id="{03B5D666-D045-7652-6932-6BEDD5E1C327}"/>
            </a:ext>
          </a:extLst>
        </xdr:cNvPr>
        <xdr:cNvSpPr txBox="1"/>
      </xdr:nvSpPr>
      <xdr:spPr>
        <a:xfrm>
          <a:off x="7524749" y="123826"/>
          <a:ext cx="1304926" cy="20954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1000" b="0" i="0">
              <a:solidFill>
                <a:schemeClr val="bg1"/>
              </a:solidFill>
              <a:latin typeface="Cambria Math" panose="02040503050406030204" pitchFamily="18" charset="0"/>
              <a:ea typeface="Cambria Math" panose="02040503050406030204" pitchFamily="18" charset="0"/>
            </a:rPr>
            <a:t>●</a:t>
          </a:r>
          <a:r>
            <a:rPr lang="es-AR" sz="1000" b="0" i="0" baseline="0">
              <a:solidFill>
                <a:schemeClr val="bg1"/>
              </a:solidFill>
              <a:latin typeface="Cambria Math" panose="02040503050406030204" pitchFamily="18" charset="0"/>
              <a:ea typeface="Cambria Math" panose="02040503050406030204" pitchFamily="18" charset="0"/>
            </a:rPr>
            <a:t> </a:t>
          </a:r>
          <a:r>
            <a:rPr lang="es-AR" sz="1000" b="0" i="0">
              <a:solidFill>
                <a:schemeClr val="bg1"/>
              </a:solidFill>
            </a:rPr>
            <a:t>Filtro por</a:t>
          </a:r>
          <a:r>
            <a:rPr lang="es-AR" sz="1000" b="0" i="0" baseline="0">
              <a:solidFill>
                <a:schemeClr val="bg1"/>
              </a:solidFill>
            </a:rPr>
            <a:t> Área</a:t>
          </a:r>
          <a:endParaRPr lang="es-AR" sz="1000" b="0" i="0"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10</xdr:col>
      <xdr:colOff>571500</xdr:colOff>
      <xdr:row>1</xdr:row>
      <xdr:rowOff>66676</xdr:rowOff>
    </xdr:from>
    <xdr:to>
      <xdr:col>11</xdr:col>
      <xdr:colOff>901275</xdr:colOff>
      <xdr:row>8</xdr:row>
      <xdr:rowOff>142875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1" name="Departamento 1">
              <a:extLst>
                <a:ext uri="{FF2B5EF4-FFF2-40B4-BE49-F238E27FC236}">
                  <a16:creationId xmlns:a16="http://schemas.microsoft.com/office/drawing/2014/main" id="{B5EE3D22-AF53-4EEF-BAF6-381F25F1B1F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epartament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115550" y="285751"/>
              <a:ext cx="1368000" cy="160972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10</xdr:col>
      <xdr:colOff>628650</xdr:colOff>
      <xdr:row>1</xdr:row>
      <xdr:rowOff>57150</xdr:rowOff>
    </xdr:from>
    <xdr:to>
      <xdr:col>11</xdr:col>
      <xdr:colOff>276224</xdr:colOff>
      <xdr:row>2</xdr:row>
      <xdr:rowOff>85725</xdr:rowOff>
    </xdr:to>
    <xdr:sp macro="" textlink="">
      <xdr:nvSpPr>
        <xdr:cNvPr id="33" name="CuadroTexto 32">
          <a:extLst>
            <a:ext uri="{FF2B5EF4-FFF2-40B4-BE49-F238E27FC236}">
              <a16:creationId xmlns:a16="http://schemas.microsoft.com/office/drawing/2014/main" id="{DDD39D0B-8CD6-4C7F-A9AA-B2E3967200D0}"/>
            </a:ext>
          </a:extLst>
        </xdr:cNvPr>
        <xdr:cNvSpPr txBox="1"/>
      </xdr:nvSpPr>
      <xdr:spPr>
        <a:xfrm>
          <a:off x="10172700" y="276225"/>
          <a:ext cx="685799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1000" i="0">
              <a:solidFill>
                <a:schemeClr val="tx1"/>
              </a:solidFill>
              <a:latin typeface="Cambria Math" panose="02040503050406030204" pitchFamily="18" charset="0"/>
              <a:ea typeface="Cambria Math" panose="02040503050406030204" pitchFamily="18" charset="0"/>
            </a:rPr>
            <a:t>●</a:t>
          </a:r>
          <a:r>
            <a:rPr lang="es-AR" sz="1000" i="0">
              <a:solidFill>
                <a:schemeClr val="tx1"/>
              </a:solidFill>
            </a:rPr>
            <a:t> Dpto.</a:t>
          </a:r>
        </a:p>
      </xdr:txBody>
    </xdr:sp>
    <xdr:clientData/>
  </xdr:twoCellAnchor>
  <xdr:twoCellAnchor editAs="oneCell">
    <xdr:from>
      <xdr:col>0</xdr:col>
      <xdr:colOff>171451</xdr:colOff>
      <xdr:row>0</xdr:row>
      <xdr:rowOff>152401</xdr:rowOff>
    </xdr:from>
    <xdr:to>
      <xdr:col>2</xdr:col>
      <xdr:colOff>466725</xdr:colOff>
      <xdr:row>4</xdr:row>
      <xdr:rowOff>209550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4" name="Icono 1">
              <a:extLst>
                <a:ext uri="{FF2B5EF4-FFF2-40B4-BE49-F238E27FC236}">
                  <a16:creationId xmlns:a16="http://schemas.microsoft.com/office/drawing/2014/main" id="{4A4F38B3-6152-4444-9027-F5F6F94BDA7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con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1451" y="152401"/>
              <a:ext cx="1533524" cy="93344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1</xdr:col>
      <xdr:colOff>19050</xdr:colOff>
      <xdr:row>0</xdr:row>
      <xdr:rowOff>161925</xdr:rowOff>
    </xdr:from>
    <xdr:to>
      <xdr:col>1</xdr:col>
      <xdr:colOff>819150</xdr:colOff>
      <xdr:row>1</xdr:row>
      <xdr:rowOff>190500</xdr:rowOff>
    </xdr:to>
    <xdr:sp macro="" textlink="">
      <xdr:nvSpPr>
        <xdr:cNvPr id="36" name="CuadroTexto 35">
          <a:extLst>
            <a:ext uri="{FF2B5EF4-FFF2-40B4-BE49-F238E27FC236}">
              <a16:creationId xmlns:a16="http://schemas.microsoft.com/office/drawing/2014/main" id="{D9D37DF9-722B-43F6-BBD8-BCFED584FBC1}"/>
            </a:ext>
          </a:extLst>
        </xdr:cNvPr>
        <xdr:cNvSpPr txBox="1"/>
      </xdr:nvSpPr>
      <xdr:spPr>
        <a:xfrm>
          <a:off x="219075" y="161925"/>
          <a:ext cx="800100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1100" i="0">
              <a:solidFill>
                <a:schemeClr val="tx1"/>
              </a:solidFill>
            </a:rPr>
            <a:t>• Género</a:t>
          </a:r>
        </a:p>
      </xdr:txBody>
    </xdr:sp>
    <xdr:clientData/>
  </xdr:twoCellAnchor>
  <xdr:twoCellAnchor>
    <xdr:from>
      <xdr:col>3</xdr:col>
      <xdr:colOff>762000</xdr:colOff>
      <xdr:row>4</xdr:row>
      <xdr:rowOff>180975</xdr:rowOff>
    </xdr:from>
    <xdr:to>
      <xdr:col>4</xdr:col>
      <xdr:colOff>971550</xdr:colOff>
      <xdr:row>6</xdr:row>
      <xdr:rowOff>190501</xdr:rowOff>
    </xdr:to>
    <xdr:sp macro="" textlink="Análisis!$D$5">
      <xdr:nvSpPr>
        <xdr:cNvPr id="38" name="CuadroTexto 37">
          <a:extLst>
            <a:ext uri="{FF2B5EF4-FFF2-40B4-BE49-F238E27FC236}">
              <a16:creationId xmlns:a16="http://schemas.microsoft.com/office/drawing/2014/main" id="{8A56D1AB-922D-481C-ACA6-07368AB9A7AF}"/>
            </a:ext>
          </a:extLst>
        </xdr:cNvPr>
        <xdr:cNvSpPr txBox="1"/>
      </xdr:nvSpPr>
      <xdr:spPr>
        <a:xfrm>
          <a:off x="3038475" y="1057275"/>
          <a:ext cx="1247775" cy="4476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fld id="{A94D5007-A0F8-4708-AF95-5C61C0B499DB}" type="TxLink">
            <a:rPr lang="en-US" sz="2800" b="1" i="0" u="none" strike="noStrike">
              <a:solidFill>
                <a:srgbClr val="000000"/>
              </a:solidFill>
              <a:latin typeface="Gill Sans MT"/>
            </a:rPr>
            <a:pPr algn="r"/>
            <a:t>500</a:t>
          </a:fld>
          <a:endParaRPr lang="es-AR" sz="2800" b="1" i="0">
            <a:solidFill>
              <a:schemeClr val="tx1"/>
            </a:solidFill>
            <a:latin typeface="+mj-lt"/>
          </a:endParaRPr>
        </a:p>
      </xdr:txBody>
    </xdr:sp>
    <xdr:clientData/>
  </xdr:twoCellAnchor>
  <xdr:twoCellAnchor>
    <xdr:from>
      <xdr:col>3</xdr:col>
      <xdr:colOff>800100</xdr:colOff>
      <xdr:row>6</xdr:row>
      <xdr:rowOff>209550</xdr:rowOff>
    </xdr:from>
    <xdr:to>
      <xdr:col>4</xdr:col>
      <xdr:colOff>1009651</xdr:colOff>
      <xdr:row>8</xdr:row>
      <xdr:rowOff>19050</xdr:rowOff>
    </xdr:to>
    <xdr:sp macro="" textlink="">
      <xdr:nvSpPr>
        <xdr:cNvPr id="39" name="CuadroTexto 38">
          <a:extLst>
            <a:ext uri="{FF2B5EF4-FFF2-40B4-BE49-F238E27FC236}">
              <a16:creationId xmlns:a16="http://schemas.microsoft.com/office/drawing/2014/main" id="{13FF6154-7B0D-4567-81CC-73FE34EB9020}"/>
            </a:ext>
          </a:extLst>
        </xdr:cNvPr>
        <xdr:cNvSpPr txBox="1"/>
      </xdr:nvSpPr>
      <xdr:spPr>
        <a:xfrm>
          <a:off x="3076575" y="1524000"/>
          <a:ext cx="1247776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1100" i="0">
              <a:solidFill>
                <a:schemeClr val="tx1"/>
              </a:solidFill>
            </a:rPr>
            <a:t>Empleados</a:t>
          </a:r>
          <a:r>
            <a:rPr lang="es-AR" sz="1100" i="0" baseline="0">
              <a:solidFill>
                <a:schemeClr val="tx1"/>
              </a:solidFill>
            </a:rPr>
            <a:t> Totales</a:t>
          </a:r>
          <a:endParaRPr lang="es-AR" sz="1100" i="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476250</xdr:colOff>
      <xdr:row>4</xdr:row>
      <xdr:rowOff>9525</xdr:rowOff>
    </xdr:from>
    <xdr:to>
      <xdr:col>6</xdr:col>
      <xdr:colOff>446025</xdr:colOff>
      <xdr:row>8</xdr:row>
      <xdr:rowOff>141225</xdr:rowOff>
    </xdr:to>
    <xdr:graphicFrame macro="">
      <xdr:nvGraphicFramePr>
        <xdr:cNvPr id="40" name="Gráfico 39">
          <a:extLst>
            <a:ext uri="{FF2B5EF4-FFF2-40B4-BE49-F238E27FC236}">
              <a16:creationId xmlns:a16="http://schemas.microsoft.com/office/drawing/2014/main" id="{5FA2FBA6-2F81-4EF8-827F-54A47CB2CD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695325</xdr:colOff>
      <xdr:row>5</xdr:row>
      <xdr:rowOff>133349</xdr:rowOff>
    </xdr:from>
    <xdr:to>
      <xdr:col>6</xdr:col>
      <xdr:colOff>219075</xdr:colOff>
      <xdr:row>7</xdr:row>
      <xdr:rowOff>85725</xdr:rowOff>
    </xdr:to>
    <xdr:sp macro="" textlink="Análisis!C8">
      <xdr:nvSpPr>
        <xdr:cNvPr id="41" name="CuadroTexto 40">
          <a:extLst>
            <a:ext uri="{FF2B5EF4-FFF2-40B4-BE49-F238E27FC236}">
              <a16:creationId xmlns:a16="http://schemas.microsoft.com/office/drawing/2014/main" id="{180DF570-BAA4-4FCA-89F6-207C874961B3}"/>
            </a:ext>
          </a:extLst>
        </xdr:cNvPr>
        <xdr:cNvSpPr txBox="1"/>
      </xdr:nvSpPr>
      <xdr:spPr>
        <a:xfrm>
          <a:off x="5048250" y="1228724"/>
          <a:ext cx="561975" cy="3905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FA73AF46-94CD-4D32-8E42-A0440CE1425A}" type="TxLink">
            <a:rPr lang="en-US" sz="1600" b="1" i="0" u="none" strike="noStrike">
              <a:solidFill>
                <a:srgbClr val="000000"/>
              </a:solidFill>
              <a:latin typeface="Gill Sans MT"/>
            </a:rPr>
            <a:pPr algn="ctr"/>
            <a:t>45%</a:t>
          </a:fld>
          <a:endParaRPr lang="es-AR" sz="1600" b="1" i="0">
            <a:solidFill>
              <a:schemeClr val="tx1"/>
            </a:solidFill>
            <a:latin typeface="+mj-lt"/>
          </a:endParaRPr>
        </a:p>
      </xdr:txBody>
    </xdr:sp>
    <xdr:clientData/>
  </xdr:twoCellAnchor>
  <xdr:twoCellAnchor>
    <xdr:from>
      <xdr:col>6</xdr:col>
      <xdr:colOff>238125</xdr:colOff>
      <xdr:row>4</xdr:row>
      <xdr:rowOff>133350</xdr:rowOff>
    </xdr:from>
    <xdr:to>
      <xdr:col>7</xdr:col>
      <xdr:colOff>647700</xdr:colOff>
      <xdr:row>5</xdr:row>
      <xdr:rowOff>161925</xdr:rowOff>
    </xdr:to>
    <xdr:sp macro="" textlink="">
      <xdr:nvSpPr>
        <xdr:cNvPr id="42" name="CuadroTexto 41">
          <a:extLst>
            <a:ext uri="{FF2B5EF4-FFF2-40B4-BE49-F238E27FC236}">
              <a16:creationId xmlns:a16="http://schemas.microsoft.com/office/drawing/2014/main" id="{24B0019B-1C10-4F72-8518-DE4E8661E3ED}"/>
            </a:ext>
          </a:extLst>
        </xdr:cNvPr>
        <xdr:cNvSpPr txBox="1"/>
      </xdr:nvSpPr>
      <xdr:spPr>
        <a:xfrm>
          <a:off x="5629275" y="1009650"/>
          <a:ext cx="1447800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1200" i="0">
              <a:solidFill>
                <a:schemeClr val="tx1"/>
              </a:solidFill>
            </a:rPr>
            <a:t>Total de </a:t>
          </a:r>
          <a:r>
            <a:rPr lang="es-AR" sz="1200" i="0">
              <a:solidFill>
                <a:srgbClr val="C00000"/>
              </a:solidFill>
            </a:rPr>
            <a:t>Deserción</a:t>
          </a:r>
        </a:p>
      </xdr:txBody>
    </xdr:sp>
    <xdr:clientData/>
  </xdr:twoCellAnchor>
  <xdr:twoCellAnchor>
    <xdr:from>
      <xdr:col>7</xdr:col>
      <xdr:colOff>1028700</xdr:colOff>
      <xdr:row>4</xdr:row>
      <xdr:rowOff>28575</xdr:rowOff>
    </xdr:from>
    <xdr:to>
      <xdr:col>8</xdr:col>
      <xdr:colOff>998475</xdr:colOff>
      <xdr:row>8</xdr:row>
      <xdr:rowOff>160275</xdr:rowOff>
    </xdr:to>
    <xdr:graphicFrame macro="">
      <xdr:nvGraphicFramePr>
        <xdr:cNvPr id="43" name="Gráfico 42">
          <a:extLst>
            <a:ext uri="{FF2B5EF4-FFF2-40B4-BE49-F238E27FC236}">
              <a16:creationId xmlns:a16="http://schemas.microsoft.com/office/drawing/2014/main" id="{81A8D931-D129-4BF4-AB79-3E3FFA6C38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219075</xdr:colOff>
      <xdr:row>5</xdr:row>
      <xdr:rowOff>152399</xdr:rowOff>
    </xdr:from>
    <xdr:to>
      <xdr:col>8</xdr:col>
      <xdr:colOff>781050</xdr:colOff>
      <xdr:row>7</xdr:row>
      <xdr:rowOff>104775</xdr:rowOff>
    </xdr:to>
    <xdr:sp macro="" textlink="Análisis!D8">
      <xdr:nvSpPr>
        <xdr:cNvPr id="44" name="CuadroTexto 43">
          <a:extLst>
            <a:ext uri="{FF2B5EF4-FFF2-40B4-BE49-F238E27FC236}">
              <a16:creationId xmlns:a16="http://schemas.microsoft.com/office/drawing/2014/main" id="{4CFBE850-B330-42A0-AA67-98875E09E8C3}"/>
            </a:ext>
          </a:extLst>
        </xdr:cNvPr>
        <xdr:cNvSpPr txBox="1"/>
      </xdr:nvSpPr>
      <xdr:spPr>
        <a:xfrm>
          <a:off x="7686675" y="1247774"/>
          <a:ext cx="561975" cy="3905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FAFC64E0-AE75-445F-A553-DC8C2ADD3AA9}" type="TxLink">
            <a:rPr lang="en-US" sz="1600" b="1" i="0" u="none" strike="noStrike">
              <a:solidFill>
                <a:srgbClr val="000000"/>
              </a:solidFill>
              <a:latin typeface="Gill Sans MT"/>
            </a:rPr>
            <a:pPr algn="ctr"/>
            <a:t>55%</a:t>
          </a:fld>
          <a:endParaRPr lang="es-AR" sz="1600" b="1" i="0">
            <a:solidFill>
              <a:schemeClr val="tx1"/>
            </a:solidFill>
            <a:latin typeface="+mj-lt"/>
          </a:endParaRPr>
        </a:p>
      </xdr:txBody>
    </xdr:sp>
    <xdr:clientData/>
  </xdr:twoCellAnchor>
  <xdr:twoCellAnchor>
    <xdr:from>
      <xdr:col>8</xdr:col>
      <xdr:colOff>971550</xdr:colOff>
      <xdr:row>4</xdr:row>
      <xdr:rowOff>142875</xdr:rowOff>
    </xdr:from>
    <xdr:to>
      <xdr:col>10</xdr:col>
      <xdr:colOff>161925</xdr:colOff>
      <xdr:row>5</xdr:row>
      <xdr:rowOff>171450</xdr:rowOff>
    </xdr:to>
    <xdr:sp macro="" textlink="">
      <xdr:nvSpPr>
        <xdr:cNvPr id="45" name="CuadroTexto 44">
          <a:extLst>
            <a:ext uri="{FF2B5EF4-FFF2-40B4-BE49-F238E27FC236}">
              <a16:creationId xmlns:a16="http://schemas.microsoft.com/office/drawing/2014/main" id="{55EFF81E-301D-460D-B824-1216754C8A17}"/>
            </a:ext>
          </a:extLst>
        </xdr:cNvPr>
        <xdr:cNvSpPr txBox="1"/>
      </xdr:nvSpPr>
      <xdr:spPr>
        <a:xfrm>
          <a:off x="8439150" y="1019175"/>
          <a:ext cx="1266825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s-AR" sz="1200" i="0" baseline="0">
              <a:solidFill>
                <a:schemeClr val="tx1"/>
              </a:solidFill>
            </a:rPr>
            <a:t>Total de </a:t>
          </a:r>
          <a:r>
            <a:rPr lang="es-AR" sz="1200" i="0" baseline="0">
              <a:solidFill>
                <a:srgbClr val="00B050"/>
              </a:solidFill>
            </a:rPr>
            <a:t>Activos</a:t>
          </a:r>
          <a:endParaRPr lang="es-AR" sz="1200" i="0">
            <a:solidFill>
              <a:srgbClr val="00B050"/>
            </a:solidFill>
          </a:endParaRPr>
        </a:p>
      </xdr:txBody>
    </xdr:sp>
    <xdr:clientData/>
  </xdr:twoCellAnchor>
  <xdr:twoCellAnchor>
    <xdr:from>
      <xdr:col>6</xdr:col>
      <xdr:colOff>314325</xdr:colOff>
      <xdr:row>6</xdr:row>
      <xdr:rowOff>152400</xdr:rowOff>
    </xdr:from>
    <xdr:to>
      <xdr:col>7</xdr:col>
      <xdr:colOff>523875</xdr:colOff>
      <xdr:row>8</xdr:row>
      <xdr:rowOff>161926</xdr:rowOff>
    </xdr:to>
    <xdr:sp macro="" textlink="Análisis!$D$4">
      <xdr:nvSpPr>
        <xdr:cNvPr id="46" name="CuadroTexto 45">
          <a:extLst>
            <a:ext uri="{FF2B5EF4-FFF2-40B4-BE49-F238E27FC236}">
              <a16:creationId xmlns:a16="http://schemas.microsoft.com/office/drawing/2014/main" id="{49995778-4F78-4A49-A588-9E7360804CB1}"/>
            </a:ext>
          </a:extLst>
        </xdr:cNvPr>
        <xdr:cNvSpPr txBox="1"/>
      </xdr:nvSpPr>
      <xdr:spPr>
        <a:xfrm>
          <a:off x="5705475" y="1466850"/>
          <a:ext cx="1247775" cy="4476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fld id="{7D680BE1-BEBD-4CE7-9907-421450C4E901}" type="TxLink">
            <a:rPr lang="en-US" sz="2000" b="1" i="0" u="none" strike="noStrike">
              <a:solidFill>
                <a:srgbClr val="2E3F3C"/>
              </a:solidFill>
              <a:latin typeface="Gill Sans MT"/>
            </a:rPr>
            <a:pPr algn="r"/>
            <a:t>225</a:t>
          </a:fld>
          <a:endParaRPr lang="es-AR" sz="2000" b="1" i="0">
            <a:solidFill>
              <a:srgbClr val="2E3F3C"/>
            </a:solidFill>
            <a:latin typeface="+mj-lt"/>
          </a:endParaRPr>
        </a:p>
      </xdr:txBody>
    </xdr:sp>
    <xdr:clientData/>
  </xdr:twoCellAnchor>
  <xdr:twoCellAnchor>
    <xdr:from>
      <xdr:col>8</xdr:col>
      <xdr:colOff>923925</xdr:colOff>
      <xdr:row>6</xdr:row>
      <xdr:rowOff>142875</xdr:rowOff>
    </xdr:from>
    <xdr:to>
      <xdr:col>10</xdr:col>
      <xdr:colOff>95250</xdr:colOff>
      <xdr:row>8</xdr:row>
      <xdr:rowOff>152401</xdr:rowOff>
    </xdr:to>
    <xdr:sp macro="" textlink="Análisis!$D$3">
      <xdr:nvSpPr>
        <xdr:cNvPr id="47" name="CuadroTexto 46">
          <a:extLst>
            <a:ext uri="{FF2B5EF4-FFF2-40B4-BE49-F238E27FC236}">
              <a16:creationId xmlns:a16="http://schemas.microsoft.com/office/drawing/2014/main" id="{ACDCCCA1-96DF-4F29-AF2C-8206BCF026C2}"/>
            </a:ext>
          </a:extLst>
        </xdr:cNvPr>
        <xdr:cNvSpPr txBox="1"/>
      </xdr:nvSpPr>
      <xdr:spPr>
        <a:xfrm>
          <a:off x="8391525" y="1457325"/>
          <a:ext cx="1247775" cy="4476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fld id="{2C82B61A-ADE8-4E90-8418-B483C81F8A06}" type="TxLink">
            <a:rPr lang="en-US" sz="2000" b="1" i="0" u="none" strike="noStrike">
              <a:solidFill>
                <a:srgbClr val="2E3F3C"/>
              </a:solidFill>
              <a:latin typeface="Gill Sans MT"/>
            </a:rPr>
            <a:pPr algn="r"/>
            <a:t>275</a:t>
          </a:fld>
          <a:endParaRPr lang="en-US" sz="2000" b="1" i="0" u="none" strike="noStrike">
            <a:solidFill>
              <a:srgbClr val="2E3F3C"/>
            </a:solidFill>
            <a:latin typeface="Gill Sans MT"/>
          </a:endParaRPr>
        </a:p>
      </xdr:txBody>
    </xdr:sp>
    <xdr:clientData/>
  </xdr:twoCellAnchor>
  <xdr:twoCellAnchor>
    <xdr:from>
      <xdr:col>6</xdr:col>
      <xdr:colOff>361951</xdr:colOff>
      <xdr:row>5</xdr:row>
      <xdr:rowOff>114301</xdr:rowOff>
    </xdr:from>
    <xdr:to>
      <xdr:col>7</xdr:col>
      <xdr:colOff>523876</xdr:colOff>
      <xdr:row>6</xdr:row>
      <xdr:rowOff>95250</xdr:rowOff>
    </xdr:to>
    <xdr:sp macro="" textlink="">
      <xdr:nvSpPr>
        <xdr:cNvPr id="51" name="CuadroTexto 50">
          <a:extLst>
            <a:ext uri="{FF2B5EF4-FFF2-40B4-BE49-F238E27FC236}">
              <a16:creationId xmlns:a16="http://schemas.microsoft.com/office/drawing/2014/main" id="{F7A2EB0F-010E-4340-9C26-76C62FDF24F3}"/>
            </a:ext>
          </a:extLst>
        </xdr:cNvPr>
        <xdr:cNvSpPr txBox="1"/>
      </xdr:nvSpPr>
      <xdr:spPr>
        <a:xfrm>
          <a:off x="5753101" y="1209676"/>
          <a:ext cx="1200150" cy="2000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s-AR" sz="900" i="0">
              <a:solidFill>
                <a:schemeClr val="tx1"/>
              </a:solidFill>
            </a:rPr>
            <a:t>Empleados</a:t>
          </a:r>
          <a:r>
            <a:rPr lang="es-AR" sz="900" i="0" baseline="0">
              <a:solidFill>
                <a:schemeClr val="tx1"/>
              </a:solidFill>
            </a:rPr>
            <a:t> Retirados</a:t>
          </a:r>
          <a:endParaRPr lang="es-AR" sz="900" i="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971550</xdr:colOff>
      <xdr:row>5</xdr:row>
      <xdr:rowOff>142876</xdr:rowOff>
    </xdr:from>
    <xdr:to>
      <xdr:col>10</xdr:col>
      <xdr:colOff>171451</xdr:colOff>
      <xdr:row>6</xdr:row>
      <xdr:rowOff>95250</xdr:rowOff>
    </xdr:to>
    <xdr:sp macro="" textlink="">
      <xdr:nvSpPr>
        <xdr:cNvPr id="52" name="CuadroTexto 51">
          <a:extLst>
            <a:ext uri="{FF2B5EF4-FFF2-40B4-BE49-F238E27FC236}">
              <a16:creationId xmlns:a16="http://schemas.microsoft.com/office/drawing/2014/main" id="{4432467B-0E7D-4E75-A370-3395B5294197}"/>
            </a:ext>
          </a:extLst>
        </xdr:cNvPr>
        <xdr:cNvSpPr txBox="1"/>
      </xdr:nvSpPr>
      <xdr:spPr>
        <a:xfrm>
          <a:off x="8439150" y="1238251"/>
          <a:ext cx="1276351" cy="17144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s-AR" sz="900" i="0">
              <a:solidFill>
                <a:schemeClr val="tx1"/>
              </a:solidFill>
            </a:rPr>
            <a:t>Número de Empleados</a:t>
          </a:r>
          <a:r>
            <a:rPr lang="es-AR" sz="900" i="0" baseline="0">
              <a:solidFill>
                <a:schemeClr val="tx1"/>
              </a:solidFill>
            </a:rPr>
            <a:t> </a:t>
          </a:r>
          <a:endParaRPr lang="es-AR" sz="900" i="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314324</xdr:colOff>
      <xdr:row>12</xdr:row>
      <xdr:rowOff>9524</xdr:rowOff>
    </xdr:from>
    <xdr:to>
      <xdr:col>11</xdr:col>
      <xdr:colOff>466725</xdr:colOff>
      <xdr:row>16</xdr:row>
      <xdr:rowOff>161925</xdr:rowOff>
    </xdr:to>
    <xdr:graphicFrame macro="">
      <xdr:nvGraphicFramePr>
        <xdr:cNvPr id="53" name="Gráfico 52">
          <a:extLst>
            <a:ext uri="{FF2B5EF4-FFF2-40B4-BE49-F238E27FC236}">
              <a16:creationId xmlns:a16="http://schemas.microsoft.com/office/drawing/2014/main" id="{6775FFDE-38CA-4CBC-BC2A-C77FA01CF1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333374</xdr:colOff>
      <xdr:row>9</xdr:row>
      <xdr:rowOff>171450</xdr:rowOff>
    </xdr:from>
    <xdr:to>
      <xdr:col>8</xdr:col>
      <xdr:colOff>1009650</xdr:colOff>
      <xdr:row>10</xdr:row>
      <xdr:rowOff>200025</xdr:rowOff>
    </xdr:to>
    <xdr:sp macro="" textlink="">
      <xdr:nvSpPr>
        <xdr:cNvPr id="54" name="CuadroTexto 53">
          <a:extLst>
            <a:ext uri="{FF2B5EF4-FFF2-40B4-BE49-F238E27FC236}">
              <a16:creationId xmlns:a16="http://schemas.microsoft.com/office/drawing/2014/main" id="{24671ABB-7F20-439B-8BA9-51F00D822C2F}"/>
            </a:ext>
          </a:extLst>
        </xdr:cNvPr>
        <xdr:cNvSpPr txBox="1"/>
      </xdr:nvSpPr>
      <xdr:spPr>
        <a:xfrm>
          <a:off x="6762749" y="2143125"/>
          <a:ext cx="1714501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1100" i="0">
              <a:solidFill>
                <a:schemeClr val="tx1"/>
              </a:solidFill>
            </a:rPr>
            <a:t>Número</a:t>
          </a:r>
          <a:r>
            <a:rPr lang="es-AR" sz="1100" i="0" baseline="0">
              <a:solidFill>
                <a:schemeClr val="tx1"/>
              </a:solidFill>
            </a:rPr>
            <a:t> de Deserciones</a:t>
          </a:r>
          <a:endParaRPr lang="es-AR" sz="1100" i="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342900</xdr:colOff>
      <xdr:row>10</xdr:row>
      <xdr:rowOff>152401</xdr:rowOff>
    </xdr:from>
    <xdr:to>
      <xdr:col>8</xdr:col>
      <xdr:colOff>847725</xdr:colOff>
      <xdr:row>11</xdr:row>
      <xdr:rowOff>133350</xdr:rowOff>
    </xdr:to>
    <xdr:sp macro="" textlink="">
      <xdr:nvSpPr>
        <xdr:cNvPr id="55" name="CuadroTexto 54">
          <a:extLst>
            <a:ext uri="{FF2B5EF4-FFF2-40B4-BE49-F238E27FC236}">
              <a16:creationId xmlns:a16="http://schemas.microsoft.com/office/drawing/2014/main" id="{EDA0C1B4-AB12-4C49-A102-149CF596805E}"/>
            </a:ext>
          </a:extLst>
        </xdr:cNvPr>
        <xdr:cNvSpPr txBox="1"/>
      </xdr:nvSpPr>
      <xdr:spPr>
        <a:xfrm>
          <a:off x="6772275" y="2343151"/>
          <a:ext cx="1543050" cy="2000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i="0">
              <a:solidFill>
                <a:schemeClr val="tx1"/>
              </a:solidFill>
            </a:rPr>
            <a:t>Por</a:t>
          </a:r>
          <a:r>
            <a:rPr lang="es-AR" sz="900" i="0" baseline="0">
              <a:solidFill>
                <a:schemeClr val="tx1"/>
              </a:solidFill>
            </a:rPr>
            <a:t> Género y Grupo Etario</a:t>
          </a:r>
          <a:endParaRPr lang="es-AR" sz="900" i="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342899</xdr:colOff>
      <xdr:row>10</xdr:row>
      <xdr:rowOff>47624</xdr:rowOff>
    </xdr:from>
    <xdr:to>
      <xdr:col>7</xdr:col>
      <xdr:colOff>342899</xdr:colOff>
      <xdr:row>11</xdr:row>
      <xdr:rowOff>80549</xdr:rowOff>
    </xdr:to>
    <xdr:cxnSp macro="">
      <xdr:nvCxnSpPr>
        <xdr:cNvPr id="57" name="Conector recto 56">
          <a:extLst>
            <a:ext uri="{FF2B5EF4-FFF2-40B4-BE49-F238E27FC236}">
              <a16:creationId xmlns:a16="http://schemas.microsoft.com/office/drawing/2014/main" id="{A7FB59C6-D790-9199-25AE-AFC23E7C9F2D}"/>
            </a:ext>
          </a:extLst>
        </xdr:cNvPr>
        <xdr:cNvCxnSpPr/>
      </xdr:nvCxnSpPr>
      <xdr:spPr>
        <a:xfrm>
          <a:off x="6772274" y="2238374"/>
          <a:ext cx="0" cy="252000"/>
        </a:xfrm>
        <a:prstGeom prst="line">
          <a:avLst/>
        </a:prstGeom>
        <a:ln w="34925">
          <a:solidFill>
            <a:schemeClr val="tx1">
              <a:lumMod val="65000"/>
              <a:lumOff val="35000"/>
            </a:schemeClr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923926</xdr:colOff>
      <xdr:row>10</xdr:row>
      <xdr:rowOff>57150</xdr:rowOff>
    </xdr:from>
    <xdr:to>
      <xdr:col>11</xdr:col>
      <xdr:colOff>428626</xdr:colOff>
      <xdr:row>11</xdr:row>
      <xdr:rowOff>85725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8" name="CuadroTexto 57">
              <a:extLst>
                <a:ext uri="{FF2B5EF4-FFF2-40B4-BE49-F238E27FC236}">
                  <a16:creationId xmlns:a16="http://schemas.microsoft.com/office/drawing/2014/main" id="{7D1B17C2-AB0F-4965-9745-754D1A5E313C}"/>
                </a:ext>
              </a:extLst>
            </xdr:cNvPr>
            <xdr:cNvSpPr txBox="1"/>
          </xdr:nvSpPr>
          <xdr:spPr>
            <a:xfrm>
              <a:off x="9429751" y="2247900"/>
              <a:ext cx="1581150" cy="24765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14:m>
                <m:oMath xmlns:m="http://schemas.openxmlformats.org/officeDocument/2006/math">
                  <m:r>
                    <a:rPr lang="es-AR" sz="1000" b="0" i="1">
                      <a:solidFill>
                        <a:srgbClr val="FE4069"/>
                      </a:solidFill>
                      <a:latin typeface="Cambria Math" panose="02040503050406030204" pitchFamily="18" charset="0"/>
                    </a:rPr>
                    <m:t>●</m:t>
                  </m:r>
                </m:oMath>
              </a14:m>
              <a:r>
                <a:rPr lang="es-AR" sz="1000" b="0" i="0">
                  <a:solidFill>
                    <a:schemeClr val="tx1"/>
                  </a:solidFill>
                  <a:latin typeface="+mn-lt"/>
                </a:rPr>
                <a:t> Femenino  </a:t>
              </a:r>
              <a:r>
                <a:rPr lang="es-AR" sz="1000" b="0" i="0">
                  <a:solidFill>
                    <a:srgbClr val="1391A6"/>
                  </a:solidFill>
                  <a:latin typeface="+mn-lt"/>
                  <a:ea typeface="Cambria Math" panose="02040503050406030204" pitchFamily="18" charset="0"/>
                </a:rPr>
                <a:t>● </a:t>
              </a:r>
              <a:r>
                <a:rPr lang="es-AR" sz="1000" b="0" i="0">
                  <a:solidFill>
                    <a:schemeClr val="tx1"/>
                  </a:solidFill>
                  <a:latin typeface="+mn-lt"/>
                  <a:ea typeface="Cambria Math" panose="02040503050406030204" pitchFamily="18" charset="0"/>
                </a:rPr>
                <a:t>Masculino</a:t>
              </a:r>
              <a:endParaRPr lang="es-AR" sz="1000" b="0" i="0">
                <a:solidFill>
                  <a:schemeClr val="tx1"/>
                </a:solidFill>
                <a:latin typeface="+mn-lt"/>
              </a:endParaRPr>
            </a:p>
          </xdr:txBody>
        </xdr:sp>
      </mc:Choice>
      <mc:Fallback xmlns="">
        <xdr:sp macro="" textlink="">
          <xdr:nvSpPr>
            <xdr:cNvPr id="58" name="CuadroTexto 57">
              <a:extLst>
                <a:ext uri="{FF2B5EF4-FFF2-40B4-BE49-F238E27FC236}">
                  <a16:creationId xmlns:a16="http://schemas.microsoft.com/office/drawing/2014/main" id="{7D1B17C2-AB0F-4965-9745-754D1A5E313C}"/>
                </a:ext>
              </a:extLst>
            </xdr:cNvPr>
            <xdr:cNvSpPr txBox="1"/>
          </xdr:nvSpPr>
          <xdr:spPr>
            <a:xfrm>
              <a:off x="9429751" y="2247900"/>
              <a:ext cx="1581150" cy="24765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s-AR" sz="1000" b="0" i="0">
                  <a:solidFill>
                    <a:srgbClr val="FE4069"/>
                  </a:solidFill>
                  <a:latin typeface="Cambria Math" panose="02040503050406030204" pitchFamily="18" charset="0"/>
                </a:rPr>
                <a:t>●</a:t>
              </a:r>
              <a:r>
                <a:rPr lang="es-AR" sz="1000" b="0" i="0">
                  <a:solidFill>
                    <a:schemeClr val="tx1"/>
                  </a:solidFill>
                  <a:latin typeface="+mn-lt"/>
                </a:rPr>
                <a:t> Femenino  </a:t>
              </a:r>
              <a:r>
                <a:rPr lang="es-AR" sz="1000" b="0" i="0">
                  <a:solidFill>
                    <a:srgbClr val="1391A6"/>
                  </a:solidFill>
                  <a:latin typeface="+mn-lt"/>
                  <a:ea typeface="Cambria Math" panose="02040503050406030204" pitchFamily="18" charset="0"/>
                </a:rPr>
                <a:t>● </a:t>
              </a:r>
              <a:r>
                <a:rPr lang="es-AR" sz="1000" b="0" i="0">
                  <a:solidFill>
                    <a:schemeClr val="tx1"/>
                  </a:solidFill>
                  <a:latin typeface="+mn-lt"/>
                  <a:ea typeface="Cambria Math" panose="02040503050406030204" pitchFamily="18" charset="0"/>
                </a:rPr>
                <a:t>Masculino</a:t>
              </a:r>
              <a:endParaRPr lang="es-AR" sz="1000" b="0" i="0">
                <a:solidFill>
                  <a:schemeClr val="tx1"/>
                </a:solidFill>
                <a:latin typeface="+mn-lt"/>
              </a:endParaRPr>
            </a:p>
          </xdr:txBody>
        </xdr:sp>
      </mc:Fallback>
    </mc:AlternateContent>
    <xdr:clientData/>
  </xdr:twoCellAnchor>
  <xdr:twoCellAnchor>
    <xdr:from>
      <xdr:col>4</xdr:col>
      <xdr:colOff>990599</xdr:colOff>
      <xdr:row>9</xdr:row>
      <xdr:rowOff>171450</xdr:rowOff>
    </xdr:from>
    <xdr:to>
      <xdr:col>6</xdr:col>
      <xdr:colOff>628650</xdr:colOff>
      <xdr:row>10</xdr:row>
      <xdr:rowOff>200025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024205AA-6057-469B-B37E-614EE9984820}"/>
            </a:ext>
          </a:extLst>
        </xdr:cNvPr>
        <xdr:cNvSpPr txBox="1"/>
      </xdr:nvSpPr>
      <xdr:spPr>
        <a:xfrm>
          <a:off x="4305299" y="2143125"/>
          <a:ext cx="1714501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1100" i="0">
              <a:solidFill>
                <a:schemeClr val="tx1"/>
              </a:solidFill>
            </a:rPr>
            <a:t>Número</a:t>
          </a:r>
          <a:r>
            <a:rPr lang="es-AR" sz="1100" i="0" baseline="0">
              <a:solidFill>
                <a:schemeClr val="tx1"/>
              </a:solidFill>
            </a:rPr>
            <a:t> de Deserciones</a:t>
          </a:r>
          <a:endParaRPr lang="es-AR" sz="1100" i="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1000125</xdr:colOff>
      <xdr:row>10</xdr:row>
      <xdr:rowOff>152402</xdr:rowOff>
    </xdr:from>
    <xdr:to>
      <xdr:col>6</xdr:col>
      <xdr:colOff>425824</xdr:colOff>
      <xdr:row>11</xdr:row>
      <xdr:rowOff>123266</xdr:rowOff>
    </xdr:to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4B74B354-BEED-421B-96D3-215FF7E6D1BB}"/>
            </a:ext>
          </a:extLst>
        </xdr:cNvPr>
        <xdr:cNvSpPr txBox="1"/>
      </xdr:nvSpPr>
      <xdr:spPr>
        <a:xfrm>
          <a:off x="4328272" y="2393578"/>
          <a:ext cx="1509993" cy="19498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i="0">
              <a:solidFill>
                <a:schemeClr val="tx1"/>
              </a:solidFill>
            </a:rPr>
            <a:t>Por</a:t>
          </a:r>
          <a:r>
            <a:rPr lang="es-AR" sz="900" i="0" baseline="0">
              <a:solidFill>
                <a:schemeClr val="tx1"/>
              </a:solidFill>
            </a:rPr>
            <a:t> Género </a:t>
          </a:r>
          <a:endParaRPr lang="es-AR" sz="900" i="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1000124</xdr:colOff>
      <xdr:row>10</xdr:row>
      <xdr:rowOff>47624</xdr:rowOff>
    </xdr:from>
    <xdr:to>
      <xdr:col>4</xdr:col>
      <xdr:colOff>1000124</xdr:colOff>
      <xdr:row>11</xdr:row>
      <xdr:rowOff>80549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E5F4ABBF-B4EE-4E67-910B-FBC86A372154}"/>
            </a:ext>
          </a:extLst>
        </xdr:cNvPr>
        <xdr:cNvCxnSpPr/>
      </xdr:nvCxnSpPr>
      <xdr:spPr>
        <a:xfrm>
          <a:off x="4314824" y="2238374"/>
          <a:ext cx="0" cy="252000"/>
        </a:xfrm>
        <a:prstGeom prst="line">
          <a:avLst/>
        </a:prstGeom>
        <a:ln w="34925">
          <a:solidFill>
            <a:schemeClr val="tx1">
              <a:lumMod val="65000"/>
              <a:lumOff val="35000"/>
            </a:schemeClr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962024</xdr:colOff>
      <xdr:row>12</xdr:row>
      <xdr:rowOff>85725</xdr:rowOff>
    </xdr:from>
    <xdr:to>
      <xdr:col>7</xdr:col>
      <xdr:colOff>47624</xdr:colOff>
      <xdr:row>14</xdr:row>
      <xdr:rowOff>145574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D281FFC4-1E86-465B-94B2-DBAC4F4098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923924</xdr:colOff>
      <xdr:row>14</xdr:row>
      <xdr:rowOff>142874</xdr:rowOff>
    </xdr:from>
    <xdr:to>
      <xdr:col>7</xdr:col>
      <xdr:colOff>28574</xdr:colOff>
      <xdr:row>16</xdr:row>
      <xdr:rowOff>152399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681F3057-7C71-4F03-A8B5-ADE9B750F6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895350</xdr:colOff>
      <xdr:row>14</xdr:row>
      <xdr:rowOff>28575</xdr:rowOff>
    </xdr:from>
    <xdr:to>
      <xdr:col>6</xdr:col>
      <xdr:colOff>361950</xdr:colOff>
      <xdr:row>15</xdr:row>
      <xdr:rowOff>19050</xdr:rowOff>
    </xdr:to>
    <xdr:sp macro="" textlink="">
      <xdr:nvSpPr>
        <xdr:cNvPr id="15" name="CuadroTexto 14">
          <a:extLst>
            <a:ext uri="{FF2B5EF4-FFF2-40B4-BE49-F238E27FC236}">
              <a16:creationId xmlns:a16="http://schemas.microsoft.com/office/drawing/2014/main" id="{603AA58C-B7EC-4898-9901-3431581D6774}"/>
            </a:ext>
          </a:extLst>
        </xdr:cNvPr>
        <xdr:cNvSpPr txBox="1"/>
      </xdr:nvSpPr>
      <xdr:spPr>
        <a:xfrm>
          <a:off x="4210050" y="3095625"/>
          <a:ext cx="1543050" cy="2095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800" i="0" baseline="0">
              <a:solidFill>
                <a:schemeClr val="tx1"/>
              </a:solidFill>
            </a:rPr>
            <a:t>Deserciones Masculino </a:t>
          </a:r>
          <a:endParaRPr lang="es-AR" sz="800" i="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885825</xdr:colOff>
      <xdr:row>12</xdr:row>
      <xdr:rowOff>19050</xdr:rowOff>
    </xdr:from>
    <xdr:to>
      <xdr:col>6</xdr:col>
      <xdr:colOff>352425</xdr:colOff>
      <xdr:row>13</xdr:row>
      <xdr:rowOff>9525</xdr:rowOff>
    </xdr:to>
    <xdr:sp macro="" textlink="">
      <xdr:nvSpPr>
        <xdr:cNvPr id="16" name="CuadroTexto 15">
          <a:extLst>
            <a:ext uri="{FF2B5EF4-FFF2-40B4-BE49-F238E27FC236}">
              <a16:creationId xmlns:a16="http://schemas.microsoft.com/office/drawing/2014/main" id="{59B26BF7-30FE-4E01-9B45-B2C77BE58419}"/>
            </a:ext>
          </a:extLst>
        </xdr:cNvPr>
        <xdr:cNvSpPr txBox="1"/>
      </xdr:nvSpPr>
      <xdr:spPr>
        <a:xfrm>
          <a:off x="4200525" y="2647950"/>
          <a:ext cx="1543050" cy="2095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800" i="0" baseline="0">
              <a:solidFill>
                <a:schemeClr val="tx1"/>
              </a:solidFill>
            </a:rPr>
            <a:t>Deserciones  Femenino </a:t>
          </a:r>
          <a:endParaRPr lang="es-AR" sz="800" i="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409575</xdr:colOff>
      <xdr:row>12</xdr:row>
      <xdr:rowOff>161924</xdr:rowOff>
    </xdr:from>
    <xdr:to>
      <xdr:col>6</xdr:col>
      <xdr:colOff>971550</xdr:colOff>
      <xdr:row>13</xdr:row>
      <xdr:rowOff>180975</xdr:rowOff>
    </xdr:to>
    <xdr:sp macro="" textlink="Análisis!F13">
      <xdr:nvSpPr>
        <xdr:cNvPr id="17" name="CuadroTexto 16">
          <a:extLst>
            <a:ext uri="{FF2B5EF4-FFF2-40B4-BE49-F238E27FC236}">
              <a16:creationId xmlns:a16="http://schemas.microsoft.com/office/drawing/2014/main" id="{23C2F541-CA1A-4D60-987D-8C0F89575F59}"/>
            </a:ext>
          </a:extLst>
        </xdr:cNvPr>
        <xdr:cNvSpPr txBox="1"/>
      </xdr:nvSpPr>
      <xdr:spPr>
        <a:xfrm>
          <a:off x="5800725" y="2790824"/>
          <a:ext cx="561975" cy="2381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DA22EFE0-ADF3-4E48-82F9-D90444E9A455}" type="TxLink">
            <a:rPr lang="en-US" sz="1400" b="1" i="0" u="none" strike="noStrike">
              <a:solidFill>
                <a:srgbClr val="FE4069"/>
              </a:solidFill>
              <a:latin typeface="Gill Sans MT"/>
            </a:rPr>
            <a:pPr algn="ctr"/>
            <a:t>41%</a:t>
          </a:fld>
          <a:endParaRPr lang="es-AR" sz="1400" b="1" i="0">
            <a:solidFill>
              <a:srgbClr val="FE4069"/>
            </a:solidFill>
            <a:latin typeface="+mj-lt"/>
          </a:endParaRPr>
        </a:p>
      </xdr:txBody>
    </xdr:sp>
    <xdr:clientData/>
  </xdr:twoCellAnchor>
  <xdr:twoCellAnchor>
    <xdr:from>
      <xdr:col>6</xdr:col>
      <xdr:colOff>409575</xdr:colOff>
      <xdr:row>14</xdr:row>
      <xdr:rowOff>209549</xdr:rowOff>
    </xdr:from>
    <xdr:to>
      <xdr:col>6</xdr:col>
      <xdr:colOff>971550</xdr:colOff>
      <xdr:row>15</xdr:row>
      <xdr:rowOff>209550</xdr:rowOff>
    </xdr:to>
    <xdr:sp macro="" textlink="Análisis!G13">
      <xdr:nvSpPr>
        <xdr:cNvPr id="18" name="CuadroTexto 17">
          <a:extLst>
            <a:ext uri="{FF2B5EF4-FFF2-40B4-BE49-F238E27FC236}">
              <a16:creationId xmlns:a16="http://schemas.microsoft.com/office/drawing/2014/main" id="{076593E0-9F8B-4DB1-B1CD-D8D1D8A1D3E0}"/>
            </a:ext>
          </a:extLst>
        </xdr:cNvPr>
        <xdr:cNvSpPr txBox="1"/>
      </xdr:nvSpPr>
      <xdr:spPr>
        <a:xfrm>
          <a:off x="5800725" y="3276599"/>
          <a:ext cx="561975" cy="2190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E10F1CD3-A25C-4BD7-A7D7-A2E1F096C41C}" type="TxLink">
            <a:rPr lang="en-US" sz="1400" b="1" i="0" u="none" strike="noStrike">
              <a:solidFill>
                <a:srgbClr val="1391A6"/>
              </a:solidFill>
              <a:latin typeface="Gill Sans MT"/>
            </a:rPr>
            <a:pPr algn="ctr"/>
            <a:t>59%</a:t>
          </a:fld>
          <a:endParaRPr lang="es-AR" sz="1400" b="1" i="0">
            <a:solidFill>
              <a:srgbClr val="1391A6"/>
            </a:solidFill>
            <a:latin typeface="+mj-lt"/>
          </a:endParaRPr>
        </a:p>
      </xdr:txBody>
    </xdr:sp>
    <xdr:clientData/>
  </xdr:twoCellAnchor>
  <xdr:twoCellAnchor>
    <xdr:from>
      <xdr:col>7</xdr:col>
      <xdr:colOff>276225</xdr:colOff>
      <xdr:row>19</xdr:row>
      <xdr:rowOff>19049</xdr:rowOff>
    </xdr:from>
    <xdr:to>
      <xdr:col>9</xdr:col>
      <xdr:colOff>323775</xdr:colOff>
      <xdr:row>25</xdr:row>
      <xdr:rowOff>47624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58656153-F093-4720-AA53-9C059BFE51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333374</xdr:colOff>
      <xdr:row>17</xdr:row>
      <xdr:rowOff>66675</xdr:rowOff>
    </xdr:from>
    <xdr:to>
      <xdr:col>8</xdr:col>
      <xdr:colOff>1009650</xdr:colOff>
      <xdr:row>18</xdr:row>
      <xdr:rowOff>95250</xdr:rowOff>
    </xdr:to>
    <xdr:sp macro="" textlink="">
      <xdr:nvSpPr>
        <xdr:cNvPr id="20" name="CuadroTexto 19">
          <a:extLst>
            <a:ext uri="{FF2B5EF4-FFF2-40B4-BE49-F238E27FC236}">
              <a16:creationId xmlns:a16="http://schemas.microsoft.com/office/drawing/2014/main" id="{0C8784EB-3119-4005-9FCC-8841F413421C}"/>
            </a:ext>
          </a:extLst>
        </xdr:cNvPr>
        <xdr:cNvSpPr txBox="1"/>
      </xdr:nvSpPr>
      <xdr:spPr>
        <a:xfrm>
          <a:off x="6762749" y="3790950"/>
          <a:ext cx="1714501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1100" i="0">
              <a:solidFill>
                <a:schemeClr val="tx1"/>
              </a:solidFill>
            </a:rPr>
            <a:t>Deserciones</a:t>
          </a:r>
          <a:r>
            <a:rPr lang="es-AR" sz="1100" i="0" baseline="0">
              <a:solidFill>
                <a:schemeClr val="tx1"/>
              </a:solidFill>
            </a:rPr>
            <a:t> Totales</a:t>
          </a:r>
          <a:endParaRPr lang="es-AR" sz="1100" i="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342900</xdr:colOff>
      <xdr:row>18</xdr:row>
      <xdr:rowOff>47626</xdr:rowOff>
    </xdr:from>
    <xdr:to>
      <xdr:col>8</xdr:col>
      <xdr:colOff>847725</xdr:colOff>
      <xdr:row>19</xdr:row>
      <xdr:rowOff>28575</xdr:rowOff>
    </xdr:to>
    <xdr:sp macro="" textlink="">
      <xdr:nvSpPr>
        <xdr:cNvPr id="35" name="CuadroTexto 34">
          <a:extLst>
            <a:ext uri="{FF2B5EF4-FFF2-40B4-BE49-F238E27FC236}">
              <a16:creationId xmlns:a16="http://schemas.microsoft.com/office/drawing/2014/main" id="{FF2B3044-BBF8-4096-80D2-28EFE8BBA847}"/>
            </a:ext>
          </a:extLst>
        </xdr:cNvPr>
        <xdr:cNvSpPr txBox="1"/>
      </xdr:nvSpPr>
      <xdr:spPr>
        <a:xfrm>
          <a:off x="6772275" y="3990976"/>
          <a:ext cx="1543050" cy="2000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i="0">
              <a:solidFill>
                <a:schemeClr val="tx1"/>
              </a:solidFill>
            </a:rPr>
            <a:t>Por</a:t>
          </a:r>
          <a:r>
            <a:rPr lang="es-AR" sz="900" i="0" baseline="0">
              <a:solidFill>
                <a:schemeClr val="tx1"/>
              </a:solidFill>
            </a:rPr>
            <a:t> Nivel Educativo</a:t>
          </a:r>
          <a:endParaRPr lang="es-AR" sz="900" i="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342899</xdr:colOff>
      <xdr:row>17</xdr:row>
      <xdr:rowOff>161924</xdr:rowOff>
    </xdr:from>
    <xdr:to>
      <xdr:col>7</xdr:col>
      <xdr:colOff>342899</xdr:colOff>
      <xdr:row>18</xdr:row>
      <xdr:rowOff>194849</xdr:rowOff>
    </xdr:to>
    <xdr:cxnSp macro="">
      <xdr:nvCxnSpPr>
        <xdr:cNvPr id="48" name="Conector recto 47">
          <a:extLst>
            <a:ext uri="{FF2B5EF4-FFF2-40B4-BE49-F238E27FC236}">
              <a16:creationId xmlns:a16="http://schemas.microsoft.com/office/drawing/2014/main" id="{F4F9A9D2-C759-4DF0-A008-18CC6CA51DD7}"/>
            </a:ext>
          </a:extLst>
        </xdr:cNvPr>
        <xdr:cNvCxnSpPr/>
      </xdr:nvCxnSpPr>
      <xdr:spPr>
        <a:xfrm>
          <a:off x="6772274" y="3886199"/>
          <a:ext cx="0" cy="252000"/>
        </a:xfrm>
        <a:prstGeom prst="line">
          <a:avLst/>
        </a:prstGeom>
        <a:ln w="34925">
          <a:solidFill>
            <a:schemeClr val="tx1">
              <a:lumMod val="65000"/>
              <a:lumOff val="35000"/>
            </a:schemeClr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542926</xdr:colOff>
      <xdr:row>19</xdr:row>
      <xdr:rowOff>66674</xdr:rowOff>
    </xdr:from>
    <xdr:to>
      <xdr:col>11</xdr:col>
      <xdr:colOff>514350</xdr:colOff>
      <xdr:row>24</xdr:row>
      <xdr:rowOff>152400</xdr:rowOff>
    </xdr:to>
    <xdr:graphicFrame macro="">
      <xdr:nvGraphicFramePr>
        <xdr:cNvPr id="49" name="Gráfico 48">
          <a:extLst>
            <a:ext uri="{FF2B5EF4-FFF2-40B4-BE49-F238E27FC236}">
              <a16:creationId xmlns:a16="http://schemas.microsoft.com/office/drawing/2014/main" id="{27E93BA6-CB97-4C8E-9C95-3664A343C7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847726</xdr:colOff>
      <xdr:row>20</xdr:row>
      <xdr:rowOff>114300</xdr:rowOff>
    </xdr:from>
    <xdr:to>
      <xdr:col>11</xdr:col>
      <xdr:colOff>342901</xdr:colOff>
      <xdr:row>21</xdr:row>
      <xdr:rowOff>104775</xdr:rowOff>
    </xdr:to>
    <xdr:sp macro="" textlink="Análisis!$O$4">
      <xdr:nvSpPr>
        <xdr:cNvPr id="50" name="CuadroTexto 49">
          <a:extLst>
            <a:ext uri="{FF2B5EF4-FFF2-40B4-BE49-F238E27FC236}">
              <a16:creationId xmlns:a16="http://schemas.microsoft.com/office/drawing/2014/main" id="{91A53C0D-3C48-4D05-8650-F006FE71ADBA}"/>
            </a:ext>
          </a:extLst>
        </xdr:cNvPr>
        <xdr:cNvSpPr txBox="1"/>
      </xdr:nvSpPr>
      <xdr:spPr>
        <a:xfrm>
          <a:off x="10391776" y="4495800"/>
          <a:ext cx="533400" cy="2095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fld id="{59D036EC-30D5-40EE-929A-5534C716C0F9}" type="TxLink">
            <a:rPr lang="en-US" sz="900" b="1" i="0" u="none" strike="noStrike">
              <a:solidFill>
                <a:srgbClr val="000000"/>
              </a:solidFill>
              <a:latin typeface="Gill Sans MT"/>
            </a:rPr>
            <a:pPr algn="l"/>
            <a:t>100</a:t>
          </a:fld>
          <a:endParaRPr lang="en-US" sz="900" b="1" i="0" u="none" strike="noStrike">
            <a:solidFill>
              <a:srgbClr val="000000"/>
            </a:solidFill>
            <a:latin typeface="Gill Sans MT"/>
          </a:endParaRPr>
        </a:p>
      </xdr:txBody>
    </xdr:sp>
    <xdr:clientData/>
  </xdr:twoCellAnchor>
  <xdr:twoCellAnchor>
    <xdr:from>
      <xdr:col>10</xdr:col>
      <xdr:colOff>866776</xdr:colOff>
      <xdr:row>22</xdr:row>
      <xdr:rowOff>38100</xdr:rowOff>
    </xdr:from>
    <xdr:to>
      <xdr:col>11</xdr:col>
      <xdr:colOff>361951</xdr:colOff>
      <xdr:row>23</xdr:row>
      <xdr:rowOff>28575</xdr:rowOff>
    </xdr:to>
    <xdr:sp macro="" textlink="Análisis!$O$5">
      <xdr:nvSpPr>
        <xdr:cNvPr id="56" name="CuadroTexto 55">
          <a:extLst>
            <a:ext uri="{FF2B5EF4-FFF2-40B4-BE49-F238E27FC236}">
              <a16:creationId xmlns:a16="http://schemas.microsoft.com/office/drawing/2014/main" id="{F7635EB0-C409-419C-BE49-3BDD56742AEA}"/>
            </a:ext>
          </a:extLst>
        </xdr:cNvPr>
        <xdr:cNvSpPr txBox="1"/>
      </xdr:nvSpPr>
      <xdr:spPr>
        <a:xfrm>
          <a:off x="10410826" y="4857750"/>
          <a:ext cx="533400" cy="2095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fld id="{E1896DCC-2896-406C-A634-B18C187FDA4E}" type="TxLink">
            <a:rPr lang="en-US" sz="900" b="1" i="0" u="none" strike="noStrike">
              <a:solidFill>
                <a:srgbClr val="000000"/>
              </a:solidFill>
              <a:latin typeface="Gill Sans MT"/>
            </a:rPr>
            <a:pPr algn="l"/>
            <a:t>18</a:t>
          </a:fld>
          <a:endParaRPr lang="en-US" sz="900" b="1" i="0" u="none" strike="noStrike">
            <a:solidFill>
              <a:srgbClr val="000000"/>
            </a:solidFill>
            <a:latin typeface="Gill Sans MT"/>
          </a:endParaRPr>
        </a:p>
      </xdr:txBody>
    </xdr:sp>
    <xdr:clientData/>
  </xdr:twoCellAnchor>
  <xdr:twoCellAnchor>
    <xdr:from>
      <xdr:col>10</xdr:col>
      <xdr:colOff>847726</xdr:colOff>
      <xdr:row>23</xdr:row>
      <xdr:rowOff>190500</xdr:rowOff>
    </xdr:from>
    <xdr:to>
      <xdr:col>11</xdr:col>
      <xdr:colOff>342901</xdr:colOff>
      <xdr:row>25</xdr:row>
      <xdr:rowOff>9526</xdr:rowOff>
    </xdr:to>
    <xdr:sp macro="" textlink="Análisis!$O$6">
      <xdr:nvSpPr>
        <xdr:cNvPr id="59" name="CuadroTexto 58">
          <a:extLst>
            <a:ext uri="{FF2B5EF4-FFF2-40B4-BE49-F238E27FC236}">
              <a16:creationId xmlns:a16="http://schemas.microsoft.com/office/drawing/2014/main" id="{312AF969-BA84-4F3A-A7AE-6AD3AB4732D9}"/>
            </a:ext>
          </a:extLst>
        </xdr:cNvPr>
        <xdr:cNvSpPr txBox="1"/>
      </xdr:nvSpPr>
      <xdr:spPr>
        <a:xfrm>
          <a:off x="10391776" y="5229225"/>
          <a:ext cx="533400" cy="2571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fld id="{B3AFF0FE-9092-4AC7-AB25-69B973151F18}" type="TxLink">
            <a:rPr lang="en-US" sz="900" b="1" i="0" u="none" strike="noStrike">
              <a:solidFill>
                <a:srgbClr val="000000"/>
              </a:solidFill>
              <a:latin typeface="Gill Sans MT"/>
            </a:rPr>
            <a:pPr algn="l"/>
            <a:t>107</a:t>
          </a:fld>
          <a:endParaRPr lang="en-US" sz="900" b="1" i="0" u="none" strike="noStrike">
            <a:solidFill>
              <a:srgbClr val="000000"/>
            </a:solidFill>
            <a:latin typeface="Gill Sans MT"/>
          </a:endParaRPr>
        </a:p>
      </xdr:txBody>
    </xdr:sp>
    <xdr:clientData/>
  </xdr:twoCellAnchor>
  <xdr:twoCellAnchor>
    <xdr:from>
      <xdr:col>9</xdr:col>
      <xdr:colOff>609599</xdr:colOff>
      <xdr:row>17</xdr:row>
      <xdr:rowOff>66675</xdr:rowOff>
    </xdr:from>
    <xdr:to>
      <xdr:col>11</xdr:col>
      <xdr:colOff>247650</xdr:colOff>
      <xdr:row>18</xdr:row>
      <xdr:rowOff>95250</xdr:rowOff>
    </xdr:to>
    <xdr:sp macro="" textlink="">
      <xdr:nvSpPr>
        <xdr:cNvPr id="60" name="CuadroTexto 59">
          <a:extLst>
            <a:ext uri="{FF2B5EF4-FFF2-40B4-BE49-F238E27FC236}">
              <a16:creationId xmlns:a16="http://schemas.microsoft.com/office/drawing/2014/main" id="{2AB25E6B-6A49-4739-B357-6549584611A1}"/>
            </a:ext>
          </a:extLst>
        </xdr:cNvPr>
        <xdr:cNvSpPr txBox="1"/>
      </xdr:nvSpPr>
      <xdr:spPr>
        <a:xfrm>
          <a:off x="9115424" y="3790950"/>
          <a:ext cx="1714501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1100" i="0" baseline="0">
              <a:solidFill>
                <a:schemeClr val="tx1"/>
              </a:solidFill>
            </a:rPr>
            <a:t>Relación Total</a:t>
          </a:r>
          <a:endParaRPr lang="es-AR" sz="1100" i="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638175</xdr:colOff>
      <xdr:row>18</xdr:row>
      <xdr:rowOff>19051</xdr:rowOff>
    </xdr:from>
    <xdr:to>
      <xdr:col>11</xdr:col>
      <xdr:colOff>104775</xdr:colOff>
      <xdr:row>19</xdr:row>
      <xdr:rowOff>0</xdr:rowOff>
    </xdr:to>
    <xdr:sp macro="" textlink="Análisis!$O$7">
      <xdr:nvSpPr>
        <xdr:cNvPr id="61" name="CuadroTexto 60">
          <a:extLst>
            <a:ext uri="{FF2B5EF4-FFF2-40B4-BE49-F238E27FC236}">
              <a16:creationId xmlns:a16="http://schemas.microsoft.com/office/drawing/2014/main" id="{247044F3-5624-432A-8CAA-EF84F08268BC}"/>
            </a:ext>
          </a:extLst>
        </xdr:cNvPr>
        <xdr:cNvSpPr txBox="1"/>
      </xdr:nvSpPr>
      <xdr:spPr>
        <a:xfrm>
          <a:off x="9144000" y="3962401"/>
          <a:ext cx="1543050" cy="2000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34989D0-9D97-40D0-9D7C-5B12A8726882}" type="TxLink">
            <a:rPr lang="en-US" sz="900" b="0" i="0" u="none" strike="noStrike">
              <a:solidFill>
                <a:srgbClr val="000000"/>
              </a:solidFill>
              <a:latin typeface="Gill Sans MT"/>
            </a:rPr>
            <a:pPr/>
            <a:t>225</a:t>
          </a:fld>
          <a:endParaRPr lang="es-AR" sz="900" i="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619124</xdr:colOff>
      <xdr:row>17</xdr:row>
      <xdr:rowOff>161924</xdr:rowOff>
    </xdr:from>
    <xdr:to>
      <xdr:col>9</xdr:col>
      <xdr:colOff>619124</xdr:colOff>
      <xdr:row>18</xdr:row>
      <xdr:rowOff>194849</xdr:rowOff>
    </xdr:to>
    <xdr:cxnSp macro="">
      <xdr:nvCxnSpPr>
        <xdr:cNvPr id="62" name="Conector recto 61">
          <a:extLst>
            <a:ext uri="{FF2B5EF4-FFF2-40B4-BE49-F238E27FC236}">
              <a16:creationId xmlns:a16="http://schemas.microsoft.com/office/drawing/2014/main" id="{6D1E3193-0AA6-4206-B251-6B0C019EA59D}"/>
            </a:ext>
          </a:extLst>
        </xdr:cNvPr>
        <xdr:cNvCxnSpPr/>
      </xdr:nvCxnSpPr>
      <xdr:spPr>
        <a:xfrm>
          <a:off x="9124949" y="3886199"/>
          <a:ext cx="0" cy="252000"/>
        </a:xfrm>
        <a:prstGeom prst="line">
          <a:avLst/>
        </a:prstGeom>
        <a:ln w="34925">
          <a:solidFill>
            <a:schemeClr val="tx1">
              <a:lumMod val="65000"/>
              <a:lumOff val="35000"/>
            </a:schemeClr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790575</xdr:colOff>
      <xdr:row>21</xdr:row>
      <xdr:rowOff>19050</xdr:rowOff>
    </xdr:from>
    <xdr:to>
      <xdr:col>10</xdr:col>
      <xdr:colOff>542925</xdr:colOff>
      <xdr:row>22</xdr:row>
      <xdr:rowOff>76201</xdr:rowOff>
    </xdr:to>
    <xdr:sp macro="" textlink="">
      <xdr:nvSpPr>
        <xdr:cNvPr id="63" name="CuadroTexto 62">
          <a:extLst>
            <a:ext uri="{FF2B5EF4-FFF2-40B4-BE49-F238E27FC236}">
              <a16:creationId xmlns:a16="http://schemas.microsoft.com/office/drawing/2014/main" id="{D827E769-32E0-4A85-9F94-334B365B2074}"/>
            </a:ext>
          </a:extLst>
        </xdr:cNvPr>
        <xdr:cNvSpPr txBox="1"/>
      </xdr:nvSpPr>
      <xdr:spPr>
        <a:xfrm>
          <a:off x="9296400" y="4619625"/>
          <a:ext cx="790575" cy="2762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s-AR" sz="1100" i="0" baseline="0">
              <a:solidFill>
                <a:srgbClr val="C00000"/>
              </a:solidFill>
            </a:rPr>
            <a:t>Deserción</a:t>
          </a:r>
          <a:endParaRPr lang="es-AR" sz="1100" i="0">
            <a:solidFill>
              <a:srgbClr val="C00000"/>
            </a:solidFill>
          </a:endParaRPr>
        </a:p>
      </xdr:txBody>
    </xdr:sp>
    <xdr:clientData/>
  </xdr:twoCellAnchor>
  <xdr:twoCellAnchor>
    <xdr:from>
      <xdr:col>9</xdr:col>
      <xdr:colOff>733425</xdr:colOff>
      <xdr:row>21</xdr:row>
      <xdr:rowOff>209550</xdr:rowOff>
    </xdr:from>
    <xdr:to>
      <xdr:col>10</xdr:col>
      <xdr:colOff>561975</xdr:colOff>
      <xdr:row>23</xdr:row>
      <xdr:rowOff>9525</xdr:rowOff>
    </xdr:to>
    <xdr:sp macro="" textlink="">
      <xdr:nvSpPr>
        <xdr:cNvPr id="64" name="CuadroTexto 63">
          <a:extLst>
            <a:ext uri="{FF2B5EF4-FFF2-40B4-BE49-F238E27FC236}">
              <a16:creationId xmlns:a16="http://schemas.microsoft.com/office/drawing/2014/main" id="{BEA75358-F12C-4016-B017-590FF78FABE7}"/>
            </a:ext>
          </a:extLst>
        </xdr:cNvPr>
        <xdr:cNvSpPr txBox="1"/>
      </xdr:nvSpPr>
      <xdr:spPr>
        <a:xfrm>
          <a:off x="9239250" y="4810125"/>
          <a:ext cx="866775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800" b="1" i="0">
              <a:solidFill>
                <a:schemeClr val="tx1"/>
              </a:solidFill>
            </a:rPr>
            <a:t>Total</a:t>
          </a:r>
          <a:r>
            <a:rPr lang="es-AR" sz="800" i="0" baseline="0">
              <a:solidFill>
                <a:schemeClr val="tx1"/>
              </a:solidFill>
            </a:rPr>
            <a:t> por Área</a:t>
          </a:r>
          <a:endParaRPr lang="es-AR" sz="800" i="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779931</xdr:colOff>
      <xdr:row>20</xdr:row>
      <xdr:rowOff>2242</xdr:rowOff>
    </xdr:from>
    <xdr:to>
      <xdr:col>5</xdr:col>
      <xdr:colOff>925605</xdr:colOff>
      <xdr:row>24</xdr:row>
      <xdr:rowOff>103095</xdr:rowOff>
    </xdr:to>
    <xdr:graphicFrame macro="">
      <xdr:nvGraphicFramePr>
        <xdr:cNvPr id="65" name="Gráfico 64">
          <a:extLst>
            <a:ext uri="{FF2B5EF4-FFF2-40B4-BE49-F238E27FC236}">
              <a16:creationId xmlns:a16="http://schemas.microsoft.com/office/drawing/2014/main" id="{9D446E4D-C1E8-4031-B0E3-497F126206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</xdr:col>
      <xdr:colOff>521636</xdr:colOff>
      <xdr:row>20</xdr:row>
      <xdr:rowOff>85165</xdr:rowOff>
    </xdr:from>
    <xdr:to>
      <xdr:col>7</xdr:col>
      <xdr:colOff>16811</xdr:colOff>
      <xdr:row>21</xdr:row>
      <xdr:rowOff>123266</xdr:rowOff>
    </xdr:to>
    <xdr:sp macro="" textlink="Análisis!$S$4">
      <xdr:nvSpPr>
        <xdr:cNvPr id="66" name="CuadroTexto 65">
          <a:extLst>
            <a:ext uri="{FF2B5EF4-FFF2-40B4-BE49-F238E27FC236}">
              <a16:creationId xmlns:a16="http://schemas.microsoft.com/office/drawing/2014/main" id="{20F4592F-9B25-4AA1-AD9A-8347FE5BDCA6}"/>
            </a:ext>
          </a:extLst>
        </xdr:cNvPr>
        <xdr:cNvSpPr txBox="1"/>
      </xdr:nvSpPr>
      <xdr:spPr>
        <a:xfrm>
          <a:off x="5912786" y="4466665"/>
          <a:ext cx="533400" cy="2571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EF2B72A4-9745-45EE-8A37-6A80F88CF38B}" type="TxLink">
            <a:rPr lang="en-US" sz="1000" b="1" i="0" u="none" strike="noStrike">
              <a:solidFill>
                <a:srgbClr val="000000"/>
              </a:solidFill>
              <a:latin typeface="Gill Sans MT"/>
            </a:rPr>
            <a:pPr algn="ctr"/>
            <a:t>46</a:t>
          </a:fld>
          <a:endParaRPr lang="en-US" sz="1000" b="1" i="0" u="none" strike="noStrike">
            <a:solidFill>
              <a:srgbClr val="000000"/>
            </a:solidFill>
            <a:latin typeface="Gill Sans MT"/>
          </a:endParaRPr>
        </a:p>
      </xdr:txBody>
    </xdr:sp>
    <xdr:clientData/>
  </xdr:twoCellAnchor>
  <xdr:twoCellAnchor>
    <xdr:from>
      <xdr:col>6</xdr:col>
      <xdr:colOff>521636</xdr:colOff>
      <xdr:row>21</xdr:row>
      <xdr:rowOff>165288</xdr:rowOff>
    </xdr:from>
    <xdr:to>
      <xdr:col>7</xdr:col>
      <xdr:colOff>20733</xdr:colOff>
      <xdr:row>22</xdr:row>
      <xdr:rowOff>203390</xdr:rowOff>
    </xdr:to>
    <xdr:sp macro="" textlink="Análisis!$S$5">
      <xdr:nvSpPr>
        <xdr:cNvPr id="67" name="CuadroTexto 66">
          <a:extLst>
            <a:ext uri="{FF2B5EF4-FFF2-40B4-BE49-F238E27FC236}">
              <a16:creationId xmlns:a16="http://schemas.microsoft.com/office/drawing/2014/main" id="{4F2CBA84-1BE6-4132-8B70-351FDF2182FA}"/>
            </a:ext>
          </a:extLst>
        </xdr:cNvPr>
        <xdr:cNvSpPr txBox="1"/>
      </xdr:nvSpPr>
      <xdr:spPr>
        <a:xfrm>
          <a:off x="5912786" y="4765863"/>
          <a:ext cx="537322" cy="25717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22CBD6A2-3641-4EF3-9143-29ACF22012D7}" type="TxLink">
            <a:rPr lang="en-US" sz="1000" b="1" i="0" u="none" strike="noStrike">
              <a:solidFill>
                <a:srgbClr val="000000"/>
              </a:solidFill>
              <a:latin typeface="Gill Sans MT"/>
            </a:rPr>
            <a:pPr algn="ctr"/>
            <a:t>50</a:t>
          </a:fld>
          <a:endParaRPr lang="en-US" sz="1000" b="1" i="0" u="none" strike="noStrike">
            <a:solidFill>
              <a:srgbClr val="000000"/>
            </a:solidFill>
            <a:latin typeface="Gill Sans MT"/>
          </a:endParaRPr>
        </a:p>
      </xdr:txBody>
    </xdr:sp>
    <xdr:clientData/>
  </xdr:twoCellAnchor>
  <xdr:twoCellAnchor>
    <xdr:from>
      <xdr:col>6</xdr:col>
      <xdr:colOff>521636</xdr:colOff>
      <xdr:row>22</xdr:row>
      <xdr:rowOff>205630</xdr:rowOff>
    </xdr:from>
    <xdr:to>
      <xdr:col>7</xdr:col>
      <xdr:colOff>16811</xdr:colOff>
      <xdr:row>24</xdr:row>
      <xdr:rowOff>24656</xdr:rowOff>
    </xdr:to>
    <xdr:sp macro="" textlink="Análisis!$S$6">
      <xdr:nvSpPr>
        <xdr:cNvPr id="68" name="CuadroTexto 67">
          <a:extLst>
            <a:ext uri="{FF2B5EF4-FFF2-40B4-BE49-F238E27FC236}">
              <a16:creationId xmlns:a16="http://schemas.microsoft.com/office/drawing/2014/main" id="{535BDE36-DD23-471B-A2EF-548B1ED3BE25}"/>
            </a:ext>
          </a:extLst>
        </xdr:cNvPr>
        <xdr:cNvSpPr txBox="1"/>
      </xdr:nvSpPr>
      <xdr:spPr>
        <a:xfrm>
          <a:off x="5912786" y="5025280"/>
          <a:ext cx="533400" cy="2571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5C42C749-8549-44FA-8723-5B36DDA08C33}" type="TxLink">
            <a:rPr lang="en-US" sz="1000" b="1" i="0" u="none" strike="noStrike">
              <a:solidFill>
                <a:srgbClr val="000000"/>
              </a:solidFill>
              <a:latin typeface="Gill Sans MT"/>
            </a:rPr>
            <a:pPr algn="ctr"/>
            <a:t>129</a:t>
          </a:fld>
          <a:endParaRPr lang="en-US" sz="1000" b="1" i="0" u="none" strike="noStrike">
            <a:solidFill>
              <a:srgbClr val="000000"/>
            </a:solidFill>
            <a:latin typeface="Gill Sans MT"/>
          </a:endParaRPr>
        </a:p>
      </xdr:txBody>
    </xdr:sp>
    <xdr:clientData/>
  </xdr:twoCellAnchor>
  <xdr:twoCellAnchor>
    <xdr:from>
      <xdr:col>5</xdr:col>
      <xdr:colOff>965387</xdr:colOff>
      <xdr:row>20</xdr:row>
      <xdr:rowOff>144557</xdr:rowOff>
    </xdr:from>
    <xdr:to>
      <xdr:col>6</xdr:col>
      <xdr:colOff>24093</xdr:colOff>
      <xdr:row>21</xdr:row>
      <xdr:rowOff>10086</xdr:rowOff>
    </xdr:to>
    <xdr:sp macro="" textlink="">
      <xdr:nvSpPr>
        <xdr:cNvPr id="69" name="Rectángulo 68">
          <a:extLst>
            <a:ext uri="{FF2B5EF4-FFF2-40B4-BE49-F238E27FC236}">
              <a16:creationId xmlns:a16="http://schemas.microsoft.com/office/drawing/2014/main" id="{F916238B-C4DC-763F-DC5D-E646B8004181}"/>
            </a:ext>
          </a:extLst>
        </xdr:cNvPr>
        <xdr:cNvSpPr/>
      </xdr:nvSpPr>
      <xdr:spPr>
        <a:xfrm>
          <a:off x="5318312" y="4526057"/>
          <a:ext cx="96931" cy="84604"/>
        </a:xfrm>
        <a:prstGeom prst="rect">
          <a:avLst/>
        </a:prstGeom>
        <a:solidFill>
          <a:srgbClr val="FE4069"/>
        </a:solidFill>
        <a:ln>
          <a:solidFill>
            <a:srgbClr val="FE4069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4</xdr:col>
      <xdr:colOff>913278</xdr:colOff>
      <xdr:row>17</xdr:row>
      <xdr:rowOff>48185</xdr:rowOff>
    </xdr:from>
    <xdr:to>
      <xdr:col>6</xdr:col>
      <xdr:colOff>547407</xdr:colOff>
      <xdr:row>18</xdr:row>
      <xdr:rowOff>76760</xdr:rowOff>
    </xdr:to>
    <xdr:sp macro="" textlink="">
      <xdr:nvSpPr>
        <xdr:cNvPr id="70" name="CuadroTexto 69">
          <a:extLst>
            <a:ext uri="{FF2B5EF4-FFF2-40B4-BE49-F238E27FC236}">
              <a16:creationId xmlns:a16="http://schemas.microsoft.com/office/drawing/2014/main" id="{2D286ECA-E3B5-4636-8808-943DC2632361}"/>
            </a:ext>
          </a:extLst>
        </xdr:cNvPr>
        <xdr:cNvSpPr txBox="1"/>
      </xdr:nvSpPr>
      <xdr:spPr>
        <a:xfrm>
          <a:off x="4241425" y="3858185"/>
          <a:ext cx="1718423" cy="25269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1100" i="0">
              <a:solidFill>
                <a:schemeClr val="tx1"/>
              </a:solidFill>
            </a:rPr>
            <a:t>Deserciones</a:t>
          </a:r>
          <a:r>
            <a:rPr lang="es-AR" sz="1100" i="0" baseline="0">
              <a:solidFill>
                <a:schemeClr val="tx1"/>
              </a:solidFill>
            </a:rPr>
            <a:t> Totales</a:t>
          </a:r>
          <a:endParaRPr lang="es-AR" sz="1100" i="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922804</xdr:colOff>
      <xdr:row>18</xdr:row>
      <xdr:rowOff>29136</xdr:rowOff>
    </xdr:from>
    <xdr:to>
      <xdr:col>6</xdr:col>
      <xdr:colOff>385482</xdr:colOff>
      <xdr:row>19</xdr:row>
      <xdr:rowOff>10085</xdr:rowOff>
    </xdr:to>
    <xdr:sp macro="" textlink="">
      <xdr:nvSpPr>
        <xdr:cNvPr id="71" name="CuadroTexto 70">
          <a:extLst>
            <a:ext uri="{FF2B5EF4-FFF2-40B4-BE49-F238E27FC236}">
              <a16:creationId xmlns:a16="http://schemas.microsoft.com/office/drawing/2014/main" id="{370D6BB7-F643-4FD0-88DE-31ACDB58AD3B}"/>
            </a:ext>
          </a:extLst>
        </xdr:cNvPr>
        <xdr:cNvSpPr txBox="1"/>
      </xdr:nvSpPr>
      <xdr:spPr>
        <a:xfrm>
          <a:off x="4250951" y="4063254"/>
          <a:ext cx="1546972" cy="20506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i="0">
              <a:solidFill>
                <a:schemeClr val="tx1"/>
              </a:solidFill>
            </a:rPr>
            <a:t>Por</a:t>
          </a:r>
          <a:r>
            <a:rPr lang="es-AR" sz="900" i="0" baseline="0">
              <a:solidFill>
                <a:schemeClr val="tx1"/>
              </a:solidFill>
            </a:rPr>
            <a:t> Nivel Educativo</a:t>
          </a:r>
          <a:endParaRPr lang="es-AR" sz="900" i="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922803</xdr:colOff>
      <xdr:row>17</xdr:row>
      <xdr:rowOff>143434</xdr:rowOff>
    </xdr:from>
    <xdr:to>
      <xdr:col>4</xdr:col>
      <xdr:colOff>922803</xdr:colOff>
      <xdr:row>18</xdr:row>
      <xdr:rowOff>176359</xdr:rowOff>
    </xdr:to>
    <xdr:cxnSp macro="">
      <xdr:nvCxnSpPr>
        <xdr:cNvPr id="72" name="Conector recto 71">
          <a:extLst>
            <a:ext uri="{FF2B5EF4-FFF2-40B4-BE49-F238E27FC236}">
              <a16:creationId xmlns:a16="http://schemas.microsoft.com/office/drawing/2014/main" id="{75512E30-0B8B-450B-8BE7-49E0D7D7F3B3}"/>
            </a:ext>
          </a:extLst>
        </xdr:cNvPr>
        <xdr:cNvCxnSpPr/>
      </xdr:nvCxnSpPr>
      <xdr:spPr>
        <a:xfrm>
          <a:off x="4250950" y="3953434"/>
          <a:ext cx="0" cy="257043"/>
        </a:xfrm>
        <a:prstGeom prst="line">
          <a:avLst/>
        </a:prstGeom>
        <a:ln w="34925">
          <a:solidFill>
            <a:schemeClr val="tx1">
              <a:lumMod val="65000"/>
              <a:lumOff val="35000"/>
            </a:schemeClr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965387</xdr:colOff>
      <xdr:row>21</xdr:row>
      <xdr:rowOff>207870</xdr:rowOff>
    </xdr:from>
    <xdr:to>
      <xdr:col>6</xdr:col>
      <xdr:colOff>24093</xdr:colOff>
      <xdr:row>22</xdr:row>
      <xdr:rowOff>78442</xdr:rowOff>
    </xdr:to>
    <xdr:sp macro="" textlink="">
      <xdr:nvSpPr>
        <xdr:cNvPr id="73" name="Rectángulo 72">
          <a:extLst>
            <a:ext uri="{FF2B5EF4-FFF2-40B4-BE49-F238E27FC236}">
              <a16:creationId xmlns:a16="http://schemas.microsoft.com/office/drawing/2014/main" id="{80F9F0C1-FC1C-4632-955C-09D2A2D5A568}"/>
            </a:ext>
          </a:extLst>
        </xdr:cNvPr>
        <xdr:cNvSpPr/>
      </xdr:nvSpPr>
      <xdr:spPr>
        <a:xfrm>
          <a:off x="5318312" y="4808445"/>
          <a:ext cx="96931" cy="89647"/>
        </a:xfrm>
        <a:prstGeom prst="rect">
          <a:avLst/>
        </a:prstGeom>
        <a:solidFill>
          <a:srgbClr val="2E3F3C"/>
        </a:solidFill>
        <a:ln>
          <a:solidFill>
            <a:srgbClr val="2E3F3C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5</xdr:col>
      <xdr:colOff>965387</xdr:colOff>
      <xdr:row>23</xdr:row>
      <xdr:rowOff>57151</xdr:rowOff>
    </xdr:from>
    <xdr:to>
      <xdr:col>6</xdr:col>
      <xdr:colOff>24093</xdr:colOff>
      <xdr:row>23</xdr:row>
      <xdr:rowOff>146798</xdr:rowOff>
    </xdr:to>
    <xdr:sp macro="" textlink="">
      <xdr:nvSpPr>
        <xdr:cNvPr id="74" name="Rectángulo 73">
          <a:extLst>
            <a:ext uri="{FF2B5EF4-FFF2-40B4-BE49-F238E27FC236}">
              <a16:creationId xmlns:a16="http://schemas.microsoft.com/office/drawing/2014/main" id="{A353A990-1E3A-4123-A4E9-D3128AF2273D}"/>
            </a:ext>
          </a:extLst>
        </xdr:cNvPr>
        <xdr:cNvSpPr/>
      </xdr:nvSpPr>
      <xdr:spPr>
        <a:xfrm>
          <a:off x="5318312" y="5095876"/>
          <a:ext cx="96931" cy="89647"/>
        </a:xfrm>
        <a:prstGeom prst="rect">
          <a:avLst/>
        </a:prstGeom>
        <a:solidFill>
          <a:srgbClr val="1391A6"/>
        </a:solidFill>
        <a:ln>
          <a:solidFill>
            <a:srgbClr val="1391A6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6</xdr:col>
      <xdr:colOff>62193</xdr:colOff>
      <xdr:row>20</xdr:row>
      <xdr:rowOff>98475</xdr:rowOff>
    </xdr:from>
    <xdr:to>
      <xdr:col>6</xdr:col>
      <xdr:colOff>762000</xdr:colOff>
      <xdr:row>21</xdr:row>
      <xdr:rowOff>38100</xdr:rowOff>
    </xdr:to>
    <xdr:sp macro="" textlink="">
      <xdr:nvSpPr>
        <xdr:cNvPr id="76" name="CuadroTexto 75">
          <a:extLst>
            <a:ext uri="{FF2B5EF4-FFF2-40B4-BE49-F238E27FC236}">
              <a16:creationId xmlns:a16="http://schemas.microsoft.com/office/drawing/2014/main" id="{C40AEB7D-F6B7-4C10-8308-8DF2E8B6C23E}"/>
            </a:ext>
          </a:extLst>
        </xdr:cNvPr>
        <xdr:cNvSpPr txBox="1"/>
      </xdr:nvSpPr>
      <xdr:spPr>
        <a:xfrm>
          <a:off x="5453343" y="4479975"/>
          <a:ext cx="699807" cy="158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s-AR" sz="900" i="0">
              <a:solidFill>
                <a:schemeClr val="tx1"/>
              </a:solidFill>
            </a:rPr>
            <a:t>Muy Lejos</a:t>
          </a:r>
          <a:r>
            <a:rPr lang="es-AR" sz="900" i="0" baseline="0">
              <a:solidFill>
                <a:schemeClr val="tx1"/>
              </a:solidFill>
            </a:rPr>
            <a:t> </a:t>
          </a:r>
          <a:endParaRPr lang="es-AR" sz="900" i="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62193</xdr:colOff>
      <xdr:row>21</xdr:row>
      <xdr:rowOff>180975</xdr:rowOff>
    </xdr:from>
    <xdr:to>
      <xdr:col>6</xdr:col>
      <xdr:colOff>679637</xdr:colOff>
      <xdr:row>22</xdr:row>
      <xdr:rowOff>171450</xdr:rowOff>
    </xdr:to>
    <xdr:sp macro="" textlink="">
      <xdr:nvSpPr>
        <xdr:cNvPr id="77" name="CuadroTexto 76">
          <a:extLst>
            <a:ext uri="{FF2B5EF4-FFF2-40B4-BE49-F238E27FC236}">
              <a16:creationId xmlns:a16="http://schemas.microsoft.com/office/drawing/2014/main" id="{3193D6D4-FFDC-4944-96A7-E9B145992AC0}"/>
            </a:ext>
          </a:extLst>
        </xdr:cNvPr>
        <xdr:cNvSpPr txBox="1"/>
      </xdr:nvSpPr>
      <xdr:spPr>
        <a:xfrm>
          <a:off x="5453343" y="4781550"/>
          <a:ext cx="617444" cy="2095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s-AR" sz="900" i="0" baseline="0">
              <a:solidFill>
                <a:schemeClr val="tx1"/>
              </a:solidFill>
            </a:rPr>
            <a:t>Lejos </a:t>
          </a:r>
          <a:endParaRPr lang="es-AR" sz="900" i="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38380</xdr:colOff>
      <xdr:row>23</xdr:row>
      <xdr:rowOff>31800</xdr:rowOff>
    </xdr:from>
    <xdr:to>
      <xdr:col>6</xdr:col>
      <xdr:colOff>703449</xdr:colOff>
      <xdr:row>23</xdr:row>
      <xdr:rowOff>190500</xdr:rowOff>
    </xdr:to>
    <xdr:sp macro="" textlink="">
      <xdr:nvSpPr>
        <xdr:cNvPr id="78" name="CuadroTexto 77">
          <a:extLst>
            <a:ext uri="{FF2B5EF4-FFF2-40B4-BE49-F238E27FC236}">
              <a16:creationId xmlns:a16="http://schemas.microsoft.com/office/drawing/2014/main" id="{E7C52D17-CF51-43A4-A50F-127B62E948AA}"/>
            </a:ext>
          </a:extLst>
        </xdr:cNvPr>
        <xdr:cNvSpPr txBox="1"/>
      </xdr:nvSpPr>
      <xdr:spPr>
        <a:xfrm>
          <a:off x="5429530" y="5070525"/>
          <a:ext cx="665069" cy="158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s-AR" sz="900" i="0" baseline="0">
              <a:solidFill>
                <a:schemeClr val="tx1"/>
              </a:solidFill>
            </a:rPr>
            <a:t>Cerca </a:t>
          </a:r>
          <a:endParaRPr lang="es-AR" sz="900" i="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6</xdr:col>
      <xdr:colOff>291354</xdr:colOff>
      <xdr:row>17</xdr:row>
      <xdr:rowOff>78441</xdr:rowOff>
    </xdr:from>
    <xdr:to>
      <xdr:col>6</xdr:col>
      <xdr:colOff>752476</xdr:colOff>
      <xdr:row>19</xdr:row>
      <xdr:rowOff>92191</xdr:rowOff>
    </xdr:to>
    <xdr:pic>
      <xdr:nvPicPr>
        <xdr:cNvPr id="80" name="Gráfico 79" descr="Dirigir dos pines por un camino contorno">
          <a:extLst>
            <a:ext uri="{FF2B5EF4-FFF2-40B4-BE49-F238E27FC236}">
              <a16:creationId xmlns:a16="http://schemas.microsoft.com/office/drawing/2014/main" id="{EA8B1029-C41F-2E46-4886-FB202BEC07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5682504" y="3802716"/>
          <a:ext cx="461122" cy="451900"/>
        </a:xfrm>
        <a:prstGeom prst="rect">
          <a:avLst/>
        </a:prstGeom>
      </xdr:spPr>
    </xdr:pic>
    <xdr:clientData/>
  </xdr:twoCellAnchor>
  <xdr:twoCellAnchor>
    <xdr:from>
      <xdr:col>2</xdr:col>
      <xdr:colOff>761159</xdr:colOff>
      <xdr:row>12</xdr:row>
      <xdr:rowOff>98612</xdr:rowOff>
    </xdr:from>
    <xdr:to>
      <xdr:col>2</xdr:col>
      <xdr:colOff>858090</xdr:colOff>
      <xdr:row>12</xdr:row>
      <xdr:rowOff>188259</xdr:rowOff>
    </xdr:to>
    <xdr:sp macro="" textlink="">
      <xdr:nvSpPr>
        <xdr:cNvPr id="86" name="Rectángulo 85">
          <a:extLst>
            <a:ext uri="{FF2B5EF4-FFF2-40B4-BE49-F238E27FC236}">
              <a16:creationId xmlns:a16="http://schemas.microsoft.com/office/drawing/2014/main" id="{614D52F8-2936-4E74-8B9A-5B4E4B500875}"/>
            </a:ext>
          </a:extLst>
        </xdr:cNvPr>
        <xdr:cNvSpPr/>
      </xdr:nvSpPr>
      <xdr:spPr>
        <a:xfrm>
          <a:off x="1999409" y="2727512"/>
          <a:ext cx="96931" cy="89647"/>
        </a:xfrm>
        <a:prstGeom prst="rect">
          <a:avLst/>
        </a:prstGeom>
        <a:solidFill>
          <a:srgbClr val="2E3F3C"/>
        </a:solidFill>
        <a:ln>
          <a:solidFill>
            <a:srgbClr val="2E3F3C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800"/>
        </a:p>
      </xdr:txBody>
    </xdr:sp>
    <xdr:clientData/>
  </xdr:twoCellAnchor>
  <xdr:twoCellAnchor>
    <xdr:from>
      <xdr:col>2</xdr:col>
      <xdr:colOff>761159</xdr:colOff>
      <xdr:row>13</xdr:row>
      <xdr:rowOff>124012</xdr:rowOff>
    </xdr:from>
    <xdr:to>
      <xdr:col>2</xdr:col>
      <xdr:colOff>858090</xdr:colOff>
      <xdr:row>13</xdr:row>
      <xdr:rowOff>213659</xdr:rowOff>
    </xdr:to>
    <xdr:sp macro="" textlink="">
      <xdr:nvSpPr>
        <xdr:cNvPr id="87" name="Rectángulo 86">
          <a:extLst>
            <a:ext uri="{FF2B5EF4-FFF2-40B4-BE49-F238E27FC236}">
              <a16:creationId xmlns:a16="http://schemas.microsoft.com/office/drawing/2014/main" id="{C55FBB1D-8A34-4989-93A6-86FCAFC8FA05}"/>
            </a:ext>
          </a:extLst>
        </xdr:cNvPr>
        <xdr:cNvSpPr/>
      </xdr:nvSpPr>
      <xdr:spPr>
        <a:xfrm>
          <a:off x="1999409" y="2971987"/>
          <a:ext cx="96931" cy="89647"/>
        </a:xfrm>
        <a:prstGeom prst="rect">
          <a:avLst/>
        </a:prstGeom>
        <a:solidFill>
          <a:srgbClr val="2E3F3C"/>
        </a:solidFill>
        <a:ln>
          <a:solidFill>
            <a:srgbClr val="2E3F3C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800"/>
        </a:p>
      </xdr:txBody>
    </xdr:sp>
    <xdr:clientData/>
  </xdr:twoCellAnchor>
  <xdr:twoCellAnchor>
    <xdr:from>
      <xdr:col>2</xdr:col>
      <xdr:colOff>761159</xdr:colOff>
      <xdr:row>14</xdr:row>
      <xdr:rowOff>149412</xdr:rowOff>
    </xdr:from>
    <xdr:to>
      <xdr:col>2</xdr:col>
      <xdr:colOff>858090</xdr:colOff>
      <xdr:row>15</xdr:row>
      <xdr:rowOff>19984</xdr:rowOff>
    </xdr:to>
    <xdr:sp macro="" textlink="">
      <xdr:nvSpPr>
        <xdr:cNvPr id="88" name="Rectángulo 87">
          <a:extLst>
            <a:ext uri="{FF2B5EF4-FFF2-40B4-BE49-F238E27FC236}">
              <a16:creationId xmlns:a16="http://schemas.microsoft.com/office/drawing/2014/main" id="{62C0A5BE-859F-4B9F-ACA9-82140AFDCF19}"/>
            </a:ext>
          </a:extLst>
        </xdr:cNvPr>
        <xdr:cNvSpPr/>
      </xdr:nvSpPr>
      <xdr:spPr>
        <a:xfrm>
          <a:off x="1999409" y="3216462"/>
          <a:ext cx="96931" cy="89647"/>
        </a:xfrm>
        <a:prstGeom prst="rect">
          <a:avLst/>
        </a:prstGeom>
        <a:solidFill>
          <a:srgbClr val="2E3F3C"/>
        </a:solidFill>
        <a:ln>
          <a:solidFill>
            <a:srgbClr val="2E3F3C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800"/>
        </a:p>
      </xdr:txBody>
    </xdr:sp>
    <xdr:clientData/>
  </xdr:twoCellAnchor>
  <xdr:twoCellAnchor>
    <xdr:from>
      <xdr:col>2</xdr:col>
      <xdr:colOff>761159</xdr:colOff>
      <xdr:row>15</xdr:row>
      <xdr:rowOff>174812</xdr:rowOff>
    </xdr:from>
    <xdr:to>
      <xdr:col>2</xdr:col>
      <xdr:colOff>858090</xdr:colOff>
      <xdr:row>16</xdr:row>
      <xdr:rowOff>45384</xdr:rowOff>
    </xdr:to>
    <xdr:sp macro="" textlink="">
      <xdr:nvSpPr>
        <xdr:cNvPr id="89" name="Rectángulo 88">
          <a:extLst>
            <a:ext uri="{FF2B5EF4-FFF2-40B4-BE49-F238E27FC236}">
              <a16:creationId xmlns:a16="http://schemas.microsoft.com/office/drawing/2014/main" id="{A5A130D3-E92D-4D75-A921-FDF3F14EEBBA}"/>
            </a:ext>
          </a:extLst>
        </xdr:cNvPr>
        <xdr:cNvSpPr/>
      </xdr:nvSpPr>
      <xdr:spPr>
        <a:xfrm>
          <a:off x="1999409" y="3460937"/>
          <a:ext cx="96931" cy="89647"/>
        </a:xfrm>
        <a:prstGeom prst="rect">
          <a:avLst/>
        </a:prstGeom>
        <a:solidFill>
          <a:srgbClr val="2E3F3C"/>
        </a:solidFill>
        <a:ln>
          <a:solidFill>
            <a:srgbClr val="2E3F3C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800"/>
        </a:p>
      </xdr:txBody>
    </xdr:sp>
    <xdr:clientData/>
  </xdr:twoCellAnchor>
  <xdr:twoCellAnchor>
    <xdr:from>
      <xdr:col>2</xdr:col>
      <xdr:colOff>761159</xdr:colOff>
      <xdr:row>16</xdr:row>
      <xdr:rowOff>200212</xdr:rowOff>
    </xdr:from>
    <xdr:to>
      <xdr:col>2</xdr:col>
      <xdr:colOff>858090</xdr:colOff>
      <xdr:row>17</xdr:row>
      <xdr:rowOff>70784</xdr:rowOff>
    </xdr:to>
    <xdr:sp macro="" textlink="">
      <xdr:nvSpPr>
        <xdr:cNvPr id="90" name="Rectángulo 89">
          <a:extLst>
            <a:ext uri="{FF2B5EF4-FFF2-40B4-BE49-F238E27FC236}">
              <a16:creationId xmlns:a16="http://schemas.microsoft.com/office/drawing/2014/main" id="{A75D03F6-11BE-47F3-914C-8D6AA457933D}"/>
            </a:ext>
          </a:extLst>
        </xdr:cNvPr>
        <xdr:cNvSpPr/>
      </xdr:nvSpPr>
      <xdr:spPr>
        <a:xfrm>
          <a:off x="1999409" y="3705412"/>
          <a:ext cx="96931" cy="89647"/>
        </a:xfrm>
        <a:prstGeom prst="rect">
          <a:avLst/>
        </a:prstGeom>
        <a:solidFill>
          <a:srgbClr val="2E3F3C"/>
        </a:solidFill>
        <a:ln>
          <a:solidFill>
            <a:srgbClr val="2E3F3C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800"/>
        </a:p>
      </xdr:txBody>
    </xdr:sp>
    <xdr:clientData/>
  </xdr:twoCellAnchor>
  <xdr:twoCellAnchor>
    <xdr:from>
      <xdr:col>2</xdr:col>
      <xdr:colOff>761159</xdr:colOff>
      <xdr:row>18</xdr:row>
      <xdr:rowOff>6537</xdr:rowOff>
    </xdr:from>
    <xdr:to>
      <xdr:col>2</xdr:col>
      <xdr:colOff>858090</xdr:colOff>
      <xdr:row>18</xdr:row>
      <xdr:rowOff>96184</xdr:rowOff>
    </xdr:to>
    <xdr:sp macro="" textlink="">
      <xdr:nvSpPr>
        <xdr:cNvPr id="91" name="Rectángulo 90">
          <a:extLst>
            <a:ext uri="{FF2B5EF4-FFF2-40B4-BE49-F238E27FC236}">
              <a16:creationId xmlns:a16="http://schemas.microsoft.com/office/drawing/2014/main" id="{080BC7FA-4FD1-4A18-8BF5-0C4887BE2033}"/>
            </a:ext>
          </a:extLst>
        </xdr:cNvPr>
        <xdr:cNvSpPr/>
      </xdr:nvSpPr>
      <xdr:spPr>
        <a:xfrm>
          <a:off x="1999409" y="3949887"/>
          <a:ext cx="96931" cy="89647"/>
        </a:xfrm>
        <a:prstGeom prst="rect">
          <a:avLst/>
        </a:prstGeom>
        <a:solidFill>
          <a:srgbClr val="2E3F3C"/>
        </a:solidFill>
        <a:ln>
          <a:solidFill>
            <a:srgbClr val="2E3F3C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800"/>
        </a:p>
      </xdr:txBody>
    </xdr:sp>
    <xdr:clientData/>
  </xdr:twoCellAnchor>
  <xdr:twoCellAnchor>
    <xdr:from>
      <xdr:col>2</xdr:col>
      <xdr:colOff>761159</xdr:colOff>
      <xdr:row>19</xdr:row>
      <xdr:rowOff>31937</xdr:rowOff>
    </xdr:from>
    <xdr:to>
      <xdr:col>2</xdr:col>
      <xdr:colOff>858090</xdr:colOff>
      <xdr:row>19</xdr:row>
      <xdr:rowOff>121584</xdr:rowOff>
    </xdr:to>
    <xdr:sp macro="" textlink="">
      <xdr:nvSpPr>
        <xdr:cNvPr id="92" name="Rectángulo 91">
          <a:extLst>
            <a:ext uri="{FF2B5EF4-FFF2-40B4-BE49-F238E27FC236}">
              <a16:creationId xmlns:a16="http://schemas.microsoft.com/office/drawing/2014/main" id="{E4BDCA18-F41A-42F1-BA4A-C25F6E785E5D}"/>
            </a:ext>
          </a:extLst>
        </xdr:cNvPr>
        <xdr:cNvSpPr/>
      </xdr:nvSpPr>
      <xdr:spPr>
        <a:xfrm>
          <a:off x="1999409" y="4194362"/>
          <a:ext cx="96931" cy="89647"/>
        </a:xfrm>
        <a:prstGeom prst="rect">
          <a:avLst/>
        </a:prstGeom>
        <a:solidFill>
          <a:srgbClr val="2E3F3C"/>
        </a:solidFill>
        <a:ln>
          <a:solidFill>
            <a:srgbClr val="2E3F3C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800"/>
        </a:p>
      </xdr:txBody>
    </xdr:sp>
    <xdr:clientData/>
  </xdr:twoCellAnchor>
  <xdr:twoCellAnchor>
    <xdr:from>
      <xdr:col>2</xdr:col>
      <xdr:colOff>761159</xdr:colOff>
      <xdr:row>20</xdr:row>
      <xdr:rowOff>57337</xdr:rowOff>
    </xdr:from>
    <xdr:to>
      <xdr:col>2</xdr:col>
      <xdr:colOff>858090</xdr:colOff>
      <xdr:row>20</xdr:row>
      <xdr:rowOff>146984</xdr:rowOff>
    </xdr:to>
    <xdr:sp macro="" textlink="">
      <xdr:nvSpPr>
        <xdr:cNvPr id="93" name="Rectángulo 92">
          <a:extLst>
            <a:ext uri="{FF2B5EF4-FFF2-40B4-BE49-F238E27FC236}">
              <a16:creationId xmlns:a16="http://schemas.microsoft.com/office/drawing/2014/main" id="{BBE74DD8-E789-4680-AB3A-9188E0070C8D}"/>
            </a:ext>
          </a:extLst>
        </xdr:cNvPr>
        <xdr:cNvSpPr/>
      </xdr:nvSpPr>
      <xdr:spPr>
        <a:xfrm>
          <a:off x="1999409" y="4438837"/>
          <a:ext cx="96931" cy="89647"/>
        </a:xfrm>
        <a:prstGeom prst="rect">
          <a:avLst/>
        </a:prstGeom>
        <a:solidFill>
          <a:srgbClr val="2E3F3C"/>
        </a:solidFill>
        <a:ln>
          <a:solidFill>
            <a:srgbClr val="2E3F3C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800"/>
        </a:p>
      </xdr:txBody>
    </xdr:sp>
    <xdr:clientData/>
  </xdr:twoCellAnchor>
  <xdr:twoCellAnchor>
    <xdr:from>
      <xdr:col>2</xdr:col>
      <xdr:colOff>761159</xdr:colOff>
      <xdr:row>21</xdr:row>
      <xdr:rowOff>82737</xdr:rowOff>
    </xdr:from>
    <xdr:to>
      <xdr:col>2</xdr:col>
      <xdr:colOff>858090</xdr:colOff>
      <xdr:row>21</xdr:row>
      <xdr:rowOff>172384</xdr:rowOff>
    </xdr:to>
    <xdr:sp macro="" textlink="">
      <xdr:nvSpPr>
        <xdr:cNvPr id="94" name="Rectángulo 93">
          <a:extLst>
            <a:ext uri="{FF2B5EF4-FFF2-40B4-BE49-F238E27FC236}">
              <a16:creationId xmlns:a16="http://schemas.microsoft.com/office/drawing/2014/main" id="{76F21BFB-B387-4AB7-95D8-11B5B28AD1F5}"/>
            </a:ext>
          </a:extLst>
        </xdr:cNvPr>
        <xdr:cNvSpPr/>
      </xdr:nvSpPr>
      <xdr:spPr>
        <a:xfrm>
          <a:off x="1999409" y="4683312"/>
          <a:ext cx="96931" cy="89647"/>
        </a:xfrm>
        <a:prstGeom prst="rect">
          <a:avLst/>
        </a:prstGeom>
        <a:solidFill>
          <a:srgbClr val="2E3F3C"/>
        </a:solidFill>
        <a:ln>
          <a:solidFill>
            <a:srgbClr val="2E3F3C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800"/>
        </a:p>
      </xdr:txBody>
    </xdr:sp>
    <xdr:clientData/>
  </xdr:twoCellAnchor>
  <xdr:twoCellAnchor>
    <xdr:from>
      <xdr:col>2</xdr:col>
      <xdr:colOff>761159</xdr:colOff>
      <xdr:row>22</xdr:row>
      <xdr:rowOff>108137</xdr:rowOff>
    </xdr:from>
    <xdr:to>
      <xdr:col>2</xdr:col>
      <xdr:colOff>858090</xdr:colOff>
      <xdr:row>22</xdr:row>
      <xdr:rowOff>197784</xdr:rowOff>
    </xdr:to>
    <xdr:sp macro="" textlink="">
      <xdr:nvSpPr>
        <xdr:cNvPr id="95" name="Rectángulo 94">
          <a:extLst>
            <a:ext uri="{FF2B5EF4-FFF2-40B4-BE49-F238E27FC236}">
              <a16:creationId xmlns:a16="http://schemas.microsoft.com/office/drawing/2014/main" id="{CB7A358D-1B78-4705-B66D-5C8FE88CE395}"/>
            </a:ext>
          </a:extLst>
        </xdr:cNvPr>
        <xdr:cNvSpPr/>
      </xdr:nvSpPr>
      <xdr:spPr>
        <a:xfrm>
          <a:off x="1999409" y="4927787"/>
          <a:ext cx="96931" cy="89647"/>
        </a:xfrm>
        <a:prstGeom prst="rect">
          <a:avLst/>
        </a:prstGeom>
        <a:solidFill>
          <a:srgbClr val="2E3F3C"/>
        </a:solidFill>
        <a:ln>
          <a:solidFill>
            <a:srgbClr val="2E3F3C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800"/>
        </a:p>
      </xdr:txBody>
    </xdr:sp>
    <xdr:clientData/>
  </xdr:twoCellAnchor>
  <xdr:twoCellAnchor>
    <xdr:from>
      <xdr:col>2</xdr:col>
      <xdr:colOff>907676</xdr:colOff>
      <xdr:row>12</xdr:row>
      <xdr:rowOff>19050</xdr:rowOff>
    </xdr:from>
    <xdr:to>
      <xdr:col>4</xdr:col>
      <xdr:colOff>238125</xdr:colOff>
      <xdr:row>13</xdr:row>
      <xdr:rowOff>24653</xdr:rowOff>
    </xdr:to>
    <xdr:sp macro="" textlink="Análisis!U15">
      <xdr:nvSpPr>
        <xdr:cNvPr id="97" name="CuadroTexto 96">
          <a:extLst>
            <a:ext uri="{FF2B5EF4-FFF2-40B4-BE49-F238E27FC236}">
              <a16:creationId xmlns:a16="http://schemas.microsoft.com/office/drawing/2014/main" id="{2EEB0F2E-68E9-4B13-AD45-8D1860A19EE5}"/>
            </a:ext>
          </a:extLst>
        </xdr:cNvPr>
        <xdr:cNvSpPr txBox="1"/>
      </xdr:nvSpPr>
      <xdr:spPr>
        <a:xfrm>
          <a:off x="2145926" y="2647950"/>
          <a:ext cx="1406899" cy="2246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fld id="{C463072A-CAF0-4527-9220-1EF6AC137E36}" type="TxLink">
            <a:rPr lang="en-US" sz="800" b="0" i="0" u="none" strike="noStrike">
              <a:solidFill>
                <a:srgbClr val="000000"/>
              </a:solidFill>
              <a:latin typeface="Gill Sans MT"/>
            </a:rPr>
            <a:pPr algn="l"/>
            <a:t>Archivador</a:t>
          </a:fld>
          <a:endParaRPr lang="es-AR" sz="800" i="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907676</xdr:colOff>
      <xdr:row>13</xdr:row>
      <xdr:rowOff>43392</xdr:rowOff>
    </xdr:from>
    <xdr:to>
      <xdr:col>4</xdr:col>
      <xdr:colOff>238125</xdr:colOff>
      <xdr:row>14</xdr:row>
      <xdr:rowOff>48995</xdr:rowOff>
    </xdr:to>
    <xdr:sp macro="" textlink="Análisis!U16">
      <xdr:nvSpPr>
        <xdr:cNvPr id="98" name="CuadroTexto 97">
          <a:extLst>
            <a:ext uri="{FF2B5EF4-FFF2-40B4-BE49-F238E27FC236}">
              <a16:creationId xmlns:a16="http://schemas.microsoft.com/office/drawing/2014/main" id="{6D421DE0-E2A8-485A-A4D8-B0FB3E50CF3B}"/>
            </a:ext>
          </a:extLst>
        </xdr:cNvPr>
        <xdr:cNvSpPr txBox="1"/>
      </xdr:nvSpPr>
      <xdr:spPr>
        <a:xfrm>
          <a:off x="2145926" y="2891367"/>
          <a:ext cx="1406899" cy="2246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fld id="{0BCF9D6A-1E92-4D82-991E-585A8009A7D5}" type="TxLink">
            <a:rPr lang="en-US" sz="800" b="0" i="0" u="none" strike="noStrike">
              <a:solidFill>
                <a:srgbClr val="000000"/>
              </a:solidFill>
              <a:latin typeface="Gill Sans MT"/>
            </a:rPr>
            <a:pPr algn="l"/>
            <a:t>Aseador</a:t>
          </a:fld>
          <a:endParaRPr lang="es-AR" sz="800" i="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907676</xdr:colOff>
      <xdr:row>14</xdr:row>
      <xdr:rowOff>67734</xdr:rowOff>
    </xdr:from>
    <xdr:to>
      <xdr:col>4</xdr:col>
      <xdr:colOff>238125</xdr:colOff>
      <xdr:row>15</xdr:row>
      <xdr:rowOff>73337</xdr:rowOff>
    </xdr:to>
    <xdr:sp macro="" textlink="Análisis!U17">
      <xdr:nvSpPr>
        <xdr:cNvPr id="99" name="CuadroTexto 98">
          <a:extLst>
            <a:ext uri="{FF2B5EF4-FFF2-40B4-BE49-F238E27FC236}">
              <a16:creationId xmlns:a16="http://schemas.microsoft.com/office/drawing/2014/main" id="{4C013398-0D5C-4885-A341-E03799B3CBC7}"/>
            </a:ext>
          </a:extLst>
        </xdr:cNvPr>
        <xdr:cNvSpPr txBox="1"/>
      </xdr:nvSpPr>
      <xdr:spPr>
        <a:xfrm>
          <a:off x="2145926" y="3134784"/>
          <a:ext cx="1406899" cy="2246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fld id="{59FB36F1-DC77-4744-B7ED-BFC4CD604A9C}" type="TxLink">
            <a:rPr lang="en-US" sz="800" b="0" i="0" u="none" strike="noStrike">
              <a:solidFill>
                <a:srgbClr val="000000"/>
              </a:solidFill>
              <a:latin typeface="Gill Sans MT"/>
            </a:rPr>
            <a:pPr algn="l"/>
            <a:t>Asistente Sistemas</a:t>
          </a:fld>
          <a:endParaRPr lang="es-AR" sz="800" i="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907676</xdr:colOff>
      <xdr:row>15</xdr:row>
      <xdr:rowOff>92076</xdr:rowOff>
    </xdr:from>
    <xdr:to>
      <xdr:col>4</xdr:col>
      <xdr:colOff>238125</xdr:colOff>
      <xdr:row>16</xdr:row>
      <xdr:rowOff>97679</xdr:rowOff>
    </xdr:to>
    <xdr:sp macro="" textlink="Análisis!U18">
      <xdr:nvSpPr>
        <xdr:cNvPr id="100" name="CuadroTexto 99">
          <a:extLst>
            <a:ext uri="{FF2B5EF4-FFF2-40B4-BE49-F238E27FC236}">
              <a16:creationId xmlns:a16="http://schemas.microsoft.com/office/drawing/2014/main" id="{DE3AB6C6-CCE6-4ACC-92E8-6269BCBDD486}"/>
            </a:ext>
          </a:extLst>
        </xdr:cNvPr>
        <xdr:cNvSpPr txBox="1"/>
      </xdr:nvSpPr>
      <xdr:spPr>
        <a:xfrm>
          <a:off x="2145926" y="3378201"/>
          <a:ext cx="1406899" cy="2246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fld id="{9D4AFD4E-2A3E-4DC0-9F21-ADBC738738E5}" type="TxLink">
            <a:rPr lang="en-US" sz="800" b="0" i="0" u="none" strike="noStrike">
              <a:solidFill>
                <a:srgbClr val="000000"/>
              </a:solidFill>
              <a:latin typeface="Gill Sans MT"/>
            </a:rPr>
            <a:pPr algn="l"/>
            <a:t>Camillero</a:t>
          </a:fld>
          <a:endParaRPr lang="es-AR" sz="800" i="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907676</xdr:colOff>
      <xdr:row>18</xdr:row>
      <xdr:rowOff>165102</xdr:rowOff>
    </xdr:from>
    <xdr:to>
      <xdr:col>4</xdr:col>
      <xdr:colOff>238125</xdr:colOff>
      <xdr:row>19</xdr:row>
      <xdr:rowOff>170705</xdr:rowOff>
    </xdr:to>
    <xdr:sp macro="" textlink="Análisis!U21">
      <xdr:nvSpPr>
        <xdr:cNvPr id="101" name="CuadroTexto 100">
          <a:extLst>
            <a:ext uri="{FF2B5EF4-FFF2-40B4-BE49-F238E27FC236}">
              <a16:creationId xmlns:a16="http://schemas.microsoft.com/office/drawing/2014/main" id="{CC585A86-93F9-4B67-B288-7D90274CF59E}"/>
            </a:ext>
          </a:extLst>
        </xdr:cNvPr>
        <xdr:cNvSpPr txBox="1"/>
      </xdr:nvSpPr>
      <xdr:spPr>
        <a:xfrm>
          <a:off x="2145926" y="4108452"/>
          <a:ext cx="1406899" cy="2246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fld id="{270044E2-38C1-4631-A04F-565CBE9D5913}" type="TxLink">
            <a:rPr lang="en-US" sz="800" b="0" i="0" u="none" strike="noStrike">
              <a:solidFill>
                <a:srgbClr val="000000"/>
              </a:solidFill>
              <a:latin typeface="Gill Sans MT"/>
            </a:rPr>
            <a:pPr algn="l"/>
            <a:t>Fisioterapeuta</a:t>
          </a:fld>
          <a:endParaRPr lang="es-AR" sz="800" i="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907676</xdr:colOff>
      <xdr:row>19</xdr:row>
      <xdr:rowOff>189444</xdr:rowOff>
    </xdr:from>
    <xdr:to>
      <xdr:col>4</xdr:col>
      <xdr:colOff>238125</xdr:colOff>
      <xdr:row>20</xdr:row>
      <xdr:rowOff>195047</xdr:rowOff>
    </xdr:to>
    <xdr:sp macro="" textlink="Análisis!U22">
      <xdr:nvSpPr>
        <xdr:cNvPr id="102" name="CuadroTexto 101">
          <a:extLst>
            <a:ext uri="{FF2B5EF4-FFF2-40B4-BE49-F238E27FC236}">
              <a16:creationId xmlns:a16="http://schemas.microsoft.com/office/drawing/2014/main" id="{7E42B98F-C4F6-4FE2-8438-FD48C7F0E711}"/>
            </a:ext>
          </a:extLst>
        </xdr:cNvPr>
        <xdr:cNvSpPr txBox="1"/>
      </xdr:nvSpPr>
      <xdr:spPr>
        <a:xfrm>
          <a:off x="2145926" y="4351869"/>
          <a:ext cx="1406899" cy="2246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fld id="{03B336C1-E0D0-43BE-88C1-3B9D31137663}" type="TxLink">
            <a:rPr lang="en-US" sz="800" b="0" i="0" u="none" strike="noStrike">
              <a:solidFill>
                <a:srgbClr val="000000"/>
              </a:solidFill>
              <a:latin typeface="Gill Sans MT"/>
            </a:rPr>
            <a:pPr algn="l"/>
            <a:t>Ingeniero de Sistemas</a:t>
          </a:fld>
          <a:endParaRPr lang="es-AR" sz="800" i="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907676</xdr:colOff>
      <xdr:row>20</xdr:row>
      <xdr:rowOff>213786</xdr:rowOff>
    </xdr:from>
    <xdr:to>
      <xdr:col>4</xdr:col>
      <xdr:colOff>238125</xdr:colOff>
      <xdr:row>22</xdr:row>
      <xdr:rowOff>314</xdr:rowOff>
    </xdr:to>
    <xdr:sp macro="" textlink="Análisis!U23">
      <xdr:nvSpPr>
        <xdr:cNvPr id="103" name="CuadroTexto 102">
          <a:extLst>
            <a:ext uri="{FF2B5EF4-FFF2-40B4-BE49-F238E27FC236}">
              <a16:creationId xmlns:a16="http://schemas.microsoft.com/office/drawing/2014/main" id="{483B702A-FF14-4C8B-89EB-AD15384C3325}"/>
            </a:ext>
          </a:extLst>
        </xdr:cNvPr>
        <xdr:cNvSpPr txBox="1"/>
      </xdr:nvSpPr>
      <xdr:spPr>
        <a:xfrm>
          <a:off x="2145926" y="4595286"/>
          <a:ext cx="1406899" cy="2246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fld id="{A921CAD1-1328-47F2-830F-3F2762D2C59C}" type="TxLink">
            <a:rPr lang="en-US" sz="800" b="0" i="0" u="none" strike="noStrike">
              <a:solidFill>
                <a:srgbClr val="000000"/>
              </a:solidFill>
              <a:latin typeface="Gill Sans MT"/>
            </a:rPr>
            <a:pPr algn="l"/>
            <a:t>Lavander@s</a:t>
          </a:fld>
          <a:endParaRPr lang="es-AR" sz="800" i="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907676</xdr:colOff>
      <xdr:row>22</xdr:row>
      <xdr:rowOff>19050</xdr:rowOff>
    </xdr:from>
    <xdr:to>
      <xdr:col>4</xdr:col>
      <xdr:colOff>238125</xdr:colOff>
      <xdr:row>23</xdr:row>
      <xdr:rowOff>24653</xdr:rowOff>
    </xdr:to>
    <xdr:sp macro="" textlink="Análisis!U24">
      <xdr:nvSpPr>
        <xdr:cNvPr id="104" name="CuadroTexto 103">
          <a:extLst>
            <a:ext uri="{FF2B5EF4-FFF2-40B4-BE49-F238E27FC236}">
              <a16:creationId xmlns:a16="http://schemas.microsoft.com/office/drawing/2014/main" id="{6FFAB6B9-782C-48BF-9660-49B8F5E1ECA8}"/>
            </a:ext>
          </a:extLst>
        </xdr:cNvPr>
        <xdr:cNvSpPr txBox="1"/>
      </xdr:nvSpPr>
      <xdr:spPr>
        <a:xfrm>
          <a:off x="2145926" y="4838700"/>
          <a:ext cx="1406899" cy="2246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fld id="{E1027113-4B26-42D8-8079-E03A68C2821C}" type="TxLink">
            <a:rPr lang="en-US" sz="800" b="0" i="0" u="none" strike="noStrike">
              <a:solidFill>
                <a:srgbClr val="000000"/>
              </a:solidFill>
              <a:latin typeface="Gill Sans MT"/>
            </a:rPr>
            <a:pPr algn="l"/>
            <a:t>Tecnólogo Biomédico</a:t>
          </a:fld>
          <a:endParaRPr lang="es-AR" sz="800" i="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907676</xdr:colOff>
      <xdr:row>17</xdr:row>
      <xdr:rowOff>140760</xdr:rowOff>
    </xdr:from>
    <xdr:to>
      <xdr:col>4</xdr:col>
      <xdr:colOff>238125</xdr:colOff>
      <xdr:row>18</xdr:row>
      <xdr:rowOff>146363</xdr:rowOff>
    </xdr:to>
    <xdr:sp macro="" textlink="Análisis!U20">
      <xdr:nvSpPr>
        <xdr:cNvPr id="105" name="CuadroTexto 104">
          <a:extLst>
            <a:ext uri="{FF2B5EF4-FFF2-40B4-BE49-F238E27FC236}">
              <a16:creationId xmlns:a16="http://schemas.microsoft.com/office/drawing/2014/main" id="{3114122C-5B3F-4454-842D-7D8DD8C57503}"/>
            </a:ext>
          </a:extLst>
        </xdr:cNvPr>
        <xdr:cNvSpPr txBox="1"/>
      </xdr:nvSpPr>
      <xdr:spPr>
        <a:xfrm>
          <a:off x="2145926" y="3865035"/>
          <a:ext cx="1406899" cy="2246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fld id="{28328921-2D07-4727-9C4D-3A0185C1851D}" type="TxLink">
            <a:rPr lang="en-US" sz="800" b="0" i="0" u="none" strike="noStrike">
              <a:solidFill>
                <a:srgbClr val="000000"/>
              </a:solidFill>
              <a:latin typeface="Gill Sans MT"/>
            </a:rPr>
            <a:pPr algn="l"/>
            <a:t>Digitalizador</a:t>
          </a:fld>
          <a:endParaRPr lang="es-AR" sz="800" i="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907676</xdr:colOff>
      <xdr:row>16</xdr:row>
      <xdr:rowOff>116418</xdr:rowOff>
    </xdr:from>
    <xdr:to>
      <xdr:col>4</xdr:col>
      <xdr:colOff>238125</xdr:colOff>
      <xdr:row>17</xdr:row>
      <xdr:rowOff>122021</xdr:rowOff>
    </xdr:to>
    <xdr:sp macro="" textlink="Análisis!U19">
      <xdr:nvSpPr>
        <xdr:cNvPr id="106" name="CuadroTexto 105">
          <a:extLst>
            <a:ext uri="{FF2B5EF4-FFF2-40B4-BE49-F238E27FC236}">
              <a16:creationId xmlns:a16="http://schemas.microsoft.com/office/drawing/2014/main" id="{BEB55412-702B-4204-8BCA-AF1893E4DB52}"/>
            </a:ext>
          </a:extLst>
        </xdr:cNvPr>
        <xdr:cNvSpPr txBox="1"/>
      </xdr:nvSpPr>
      <xdr:spPr>
        <a:xfrm>
          <a:off x="2145926" y="3621618"/>
          <a:ext cx="1406899" cy="2246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fld id="{94FD080B-07D1-442D-B965-5298226F3A6F}" type="TxLink">
            <a:rPr lang="en-US" sz="800" b="0" i="0" u="none" strike="noStrike">
              <a:solidFill>
                <a:srgbClr val="000000"/>
              </a:solidFill>
              <a:latin typeface="Gill Sans MT"/>
            </a:rPr>
            <a:pPr algn="l"/>
            <a:t>Despachador Farmacia</a:t>
          </a:fld>
          <a:endParaRPr lang="es-AR" sz="800" i="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990600</xdr:colOff>
      <xdr:row>12</xdr:row>
      <xdr:rowOff>28575</xdr:rowOff>
    </xdr:from>
    <xdr:to>
      <xdr:col>4</xdr:col>
      <xdr:colOff>636375</xdr:colOff>
      <xdr:row>12</xdr:row>
      <xdr:rowOff>208575</xdr:rowOff>
    </xdr:to>
    <xdr:sp macro="" textlink="Análisis!V15">
      <xdr:nvSpPr>
        <xdr:cNvPr id="107" name="CuadroTexto 106">
          <a:extLst>
            <a:ext uri="{FF2B5EF4-FFF2-40B4-BE49-F238E27FC236}">
              <a16:creationId xmlns:a16="http://schemas.microsoft.com/office/drawing/2014/main" id="{799558F7-62C5-4A6E-A6BD-A0E38E7FD25D}"/>
            </a:ext>
          </a:extLst>
        </xdr:cNvPr>
        <xdr:cNvSpPr txBox="1"/>
      </xdr:nvSpPr>
      <xdr:spPr>
        <a:xfrm>
          <a:off x="3267075" y="2657475"/>
          <a:ext cx="684000" cy="180000"/>
        </a:xfrm>
        <a:prstGeom prst="rect">
          <a:avLst/>
        </a:prstGeom>
        <a:solidFill>
          <a:srgbClr val="00B0F2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fld id="{E97E353B-C717-4785-9512-09DEB0E8C416}" type="TxLink">
            <a:rPr lang="en-US" sz="800" b="1" i="0" u="none" strike="noStrike">
              <a:solidFill>
                <a:schemeClr val="bg1"/>
              </a:solidFill>
              <a:latin typeface="Gill Sans MT"/>
            </a:rPr>
            <a:pPr algn="r"/>
            <a:t>40</a:t>
          </a:fld>
          <a:endParaRPr lang="en-US" sz="800" b="1" i="0" u="none" strike="noStrike">
            <a:solidFill>
              <a:schemeClr val="bg1"/>
            </a:solidFill>
            <a:latin typeface="Gill Sans MT"/>
          </a:endParaRPr>
        </a:p>
      </xdr:txBody>
    </xdr:sp>
    <xdr:clientData/>
  </xdr:twoCellAnchor>
  <xdr:twoCellAnchor>
    <xdr:from>
      <xdr:col>3</xdr:col>
      <xdr:colOff>990600</xdr:colOff>
      <xdr:row>13</xdr:row>
      <xdr:rowOff>53975</xdr:rowOff>
    </xdr:from>
    <xdr:to>
      <xdr:col>4</xdr:col>
      <xdr:colOff>636375</xdr:colOff>
      <xdr:row>14</xdr:row>
      <xdr:rowOff>14900</xdr:rowOff>
    </xdr:to>
    <xdr:sp macro="" textlink="Análisis!V16">
      <xdr:nvSpPr>
        <xdr:cNvPr id="119" name="CuadroTexto 118">
          <a:extLst>
            <a:ext uri="{FF2B5EF4-FFF2-40B4-BE49-F238E27FC236}">
              <a16:creationId xmlns:a16="http://schemas.microsoft.com/office/drawing/2014/main" id="{78702ED0-14F0-4365-962F-E69B03DF4561}"/>
            </a:ext>
          </a:extLst>
        </xdr:cNvPr>
        <xdr:cNvSpPr txBox="1"/>
      </xdr:nvSpPr>
      <xdr:spPr>
        <a:xfrm>
          <a:off x="3267075" y="2901950"/>
          <a:ext cx="684000" cy="180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fld id="{64097A49-C1D1-4BB3-A81B-8E16DE78064F}" type="TxLink">
            <a:rPr lang="en-US" sz="800" b="1" i="0" u="none" strike="noStrike">
              <a:solidFill>
                <a:srgbClr val="000000"/>
              </a:solidFill>
              <a:latin typeface="Gill Sans MT"/>
            </a:rPr>
            <a:pPr algn="r"/>
            <a:t>21</a:t>
          </a:fld>
          <a:endParaRPr lang="en-US" sz="800" b="1" i="0" u="none" strike="noStrike">
            <a:solidFill>
              <a:srgbClr val="000000"/>
            </a:solidFill>
            <a:latin typeface="Gill Sans MT"/>
          </a:endParaRPr>
        </a:p>
      </xdr:txBody>
    </xdr:sp>
    <xdr:clientData/>
  </xdr:twoCellAnchor>
  <xdr:twoCellAnchor>
    <xdr:from>
      <xdr:col>3</xdr:col>
      <xdr:colOff>990600</xdr:colOff>
      <xdr:row>14</xdr:row>
      <xdr:rowOff>79375</xdr:rowOff>
    </xdr:from>
    <xdr:to>
      <xdr:col>4</xdr:col>
      <xdr:colOff>636375</xdr:colOff>
      <xdr:row>15</xdr:row>
      <xdr:rowOff>40300</xdr:rowOff>
    </xdr:to>
    <xdr:sp macro="" textlink="Análisis!V17">
      <xdr:nvSpPr>
        <xdr:cNvPr id="120" name="CuadroTexto 119">
          <a:extLst>
            <a:ext uri="{FF2B5EF4-FFF2-40B4-BE49-F238E27FC236}">
              <a16:creationId xmlns:a16="http://schemas.microsoft.com/office/drawing/2014/main" id="{53DA82E2-21BC-4AD0-8EB3-004CC5B52DEA}"/>
            </a:ext>
          </a:extLst>
        </xdr:cNvPr>
        <xdr:cNvSpPr txBox="1"/>
      </xdr:nvSpPr>
      <xdr:spPr>
        <a:xfrm>
          <a:off x="3267075" y="3146425"/>
          <a:ext cx="684000" cy="180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fld id="{0AC68915-D616-4140-B4BE-792C90459EC7}" type="TxLink">
            <a:rPr lang="en-US" sz="800" b="1" i="0" u="none" strike="noStrike">
              <a:solidFill>
                <a:srgbClr val="000000"/>
              </a:solidFill>
              <a:latin typeface="Gill Sans MT"/>
            </a:rPr>
            <a:pPr algn="r"/>
            <a:t>21</a:t>
          </a:fld>
          <a:endParaRPr lang="en-US" sz="800" b="1" i="0" u="none" strike="noStrike">
            <a:solidFill>
              <a:srgbClr val="000000"/>
            </a:solidFill>
            <a:latin typeface="Gill Sans MT"/>
          </a:endParaRPr>
        </a:p>
      </xdr:txBody>
    </xdr:sp>
    <xdr:clientData/>
  </xdr:twoCellAnchor>
  <xdr:twoCellAnchor>
    <xdr:from>
      <xdr:col>3</xdr:col>
      <xdr:colOff>990600</xdr:colOff>
      <xdr:row>15</xdr:row>
      <xdr:rowOff>104775</xdr:rowOff>
    </xdr:from>
    <xdr:to>
      <xdr:col>4</xdr:col>
      <xdr:colOff>636375</xdr:colOff>
      <xdr:row>16</xdr:row>
      <xdr:rowOff>65700</xdr:rowOff>
    </xdr:to>
    <xdr:sp macro="" textlink="Análisis!V18">
      <xdr:nvSpPr>
        <xdr:cNvPr id="121" name="CuadroTexto 120">
          <a:extLst>
            <a:ext uri="{FF2B5EF4-FFF2-40B4-BE49-F238E27FC236}">
              <a16:creationId xmlns:a16="http://schemas.microsoft.com/office/drawing/2014/main" id="{9A7D1F9C-A0B0-4C09-8C22-5B1ADA6F481B}"/>
            </a:ext>
          </a:extLst>
        </xdr:cNvPr>
        <xdr:cNvSpPr txBox="1"/>
      </xdr:nvSpPr>
      <xdr:spPr>
        <a:xfrm>
          <a:off x="3267075" y="3390900"/>
          <a:ext cx="684000" cy="180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fld id="{DB05CF7B-27E0-48BA-B284-B629391549E5}" type="TxLink">
            <a:rPr lang="en-US" sz="800" b="1" i="0" u="none" strike="noStrike">
              <a:solidFill>
                <a:srgbClr val="000000"/>
              </a:solidFill>
              <a:latin typeface="Gill Sans MT"/>
            </a:rPr>
            <a:pPr algn="r"/>
            <a:t>16</a:t>
          </a:fld>
          <a:endParaRPr lang="en-US" sz="800" b="1" i="0" u="none" strike="noStrike">
            <a:solidFill>
              <a:srgbClr val="000000"/>
            </a:solidFill>
            <a:latin typeface="Gill Sans MT"/>
          </a:endParaRPr>
        </a:p>
      </xdr:txBody>
    </xdr:sp>
    <xdr:clientData/>
  </xdr:twoCellAnchor>
  <xdr:twoCellAnchor>
    <xdr:from>
      <xdr:col>3</xdr:col>
      <xdr:colOff>990600</xdr:colOff>
      <xdr:row>16</xdr:row>
      <xdr:rowOff>130175</xdr:rowOff>
    </xdr:from>
    <xdr:to>
      <xdr:col>4</xdr:col>
      <xdr:colOff>636375</xdr:colOff>
      <xdr:row>17</xdr:row>
      <xdr:rowOff>91100</xdr:rowOff>
    </xdr:to>
    <xdr:sp macro="" textlink="Análisis!V19">
      <xdr:nvSpPr>
        <xdr:cNvPr id="122" name="CuadroTexto 121">
          <a:extLst>
            <a:ext uri="{FF2B5EF4-FFF2-40B4-BE49-F238E27FC236}">
              <a16:creationId xmlns:a16="http://schemas.microsoft.com/office/drawing/2014/main" id="{078859D6-F663-41D7-8530-AC3D993B7CC7}"/>
            </a:ext>
          </a:extLst>
        </xdr:cNvPr>
        <xdr:cNvSpPr txBox="1"/>
      </xdr:nvSpPr>
      <xdr:spPr>
        <a:xfrm>
          <a:off x="3267075" y="3635375"/>
          <a:ext cx="684000" cy="180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fld id="{7ED48C01-CFFC-4DBC-9DC6-4DA96AB1CAA7}" type="TxLink">
            <a:rPr lang="en-US" sz="800" b="1" i="0" u="none" strike="noStrike">
              <a:solidFill>
                <a:srgbClr val="000000"/>
              </a:solidFill>
              <a:latin typeface="Gill Sans MT"/>
            </a:rPr>
            <a:pPr algn="r"/>
            <a:t>17</a:t>
          </a:fld>
          <a:endParaRPr lang="en-US" sz="800" b="1" i="0" u="none" strike="noStrike">
            <a:solidFill>
              <a:srgbClr val="000000"/>
            </a:solidFill>
            <a:latin typeface="Gill Sans MT"/>
          </a:endParaRPr>
        </a:p>
      </xdr:txBody>
    </xdr:sp>
    <xdr:clientData/>
  </xdr:twoCellAnchor>
  <xdr:twoCellAnchor>
    <xdr:from>
      <xdr:col>3</xdr:col>
      <xdr:colOff>990600</xdr:colOff>
      <xdr:row>17</xdr:row>
      <xdr:rowOff>155575</xdr:rowOff>
    </xdr:from>
    <xdr:to>
      <xdr:col>4</xdr:col>
      <xdr:colOff>636375</xdr:colOff>
      <xdr:row>18</xdr:row>
      <xdr:rowOff>116500</xdr:rowOff>
    </xdr:to>
    <xdr:sp macro="" textlink="Análisis!V20">
      <xdr:nvSpPr>
        <xdr:cNvPr id="123" name="CuadroTexto 122">
          <a:extLst>
            <a:ext uri="{FF2B5EF4-FFF2-40B4-BE49-F238E27FC236}">
              <a16:creationId xmlns:a16="http://schemas.microsoft.com/office/drawing/2014/main" id="{38C0B206-BA46-4EC1-AABB-180D800A3CBE}"/>
            </a:ext>
          </a:extLst>
        </xdr:cNvPr>
        <xdr:cNvSpPr txBox="1"/>
      </xdr:nvSpPr>
      <xdr:spPr>
        <a:xfrm>
          <a:off x="3267075" y="3879850"/>
          <a:ext cx="684000" cy="180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fld id="{BE65A117-A558-46A0-A3E8-F9293B0AB617}" type="TxLink">
            <a:rPr lang="en-US" sz="800" b="1" i="0" u="none" strike="noStrike">
              <a:solidFill>
                <a:srgbClr val="000000"/>
              </a:solidFill>
              <a:latin typeface="Gill Sans MT"/>
            </a:rPr>
            <a:pPr algn="r"/>
            <a:t>37</a:t>
          </a:fld>
          <a:endParaRPr lang="en-US" sz="800" b="1" i="0" u="none" strike="noStrike">
            <a:solidFill>
              <a:srgbClr val="000000"/>
            </a:solidFill>
            <a:latin typeface="Gill Sans MT"/>
          </a:endParaRPr>
        </a:p>
      </xdr:txBody>
    </xdr:sp>
    <xdr:clientData/>
  </xdr:twoCellAnchor>
  <xdr:twoCellAnchor>
    <xdr:from>
      <xdr:col>3</xdr:col>
      <xdr:colOff>990600</xdr:colOff>
      <xdr:row>18</xdr:row>
      <xdr:rowOff>180975</xdr:rowOff>
    </xdr:from>
    <xdr:to>
      <xdr:col>4</xdr:col>
      <xdr:colOff>636375</xdr:colOff>
      <xdr:row>19</xdr:row>
      <xdr:rowOff>141900</xdr:rowOff>
    </xdr:to>
    <xdr:sp macro="" textlink="Análisis!V21">
      <xdr:nvSpPr>
        <xdr:cNvPr id="124" name="CuadroTexto 123">
          <a:extLst>
            <a:ext uri="{FF2B5EF4-FFF2-40B4-BE49-F238E27FC236}">
              <a16:creationId xmlns:a16="http://schemas.microsoft.com/office/drawing/2014/main" id="{D722C6F5-3AEB-4B07-9AC6-DC7E988B52D1}"/>
            </a:ext>
          </a:extLst>
        </xdr:cNvPr>
        <xdr:cNvSpPr txBox="1"/>
      </xdr:nvSpPr>
      <xdr:spPr>
        <a:xfrm>
          <a:off x="3267075" y="4124325"/>
          <a:ext cx="684000" cy="180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fld id="{80BCCEDB-8440-4CC3-AEC8-9A70FB3012B9}" type="TxLink">
            <a:rPr lang="en-US" sz="800" b="1" i="0" u="none" strike="noStrike">
              <a:solidFill>
                <a:srgbClr val="000000"/>
              </a:solidFill>
              <a:latin typeface="Gill Sans MT"/>
            </a:rPr>
            <a:pPr algn="r"/>
            <a:t>18</a:t>
          </a:fld>
          <a:endParaRPr lang="en-US" sz="800" b="1" i="0" u="none" strike="noStrike">
            <a:solidFill>
              <a:srgbClr val="000000"/>
            </a:solidFill>
            <a:latin typeface="Gill Sans MT"/>
          </a:endParaRPr>
        </a:p>
      </xdr:txBody>
    </xdr:sp>
    <xdr:clientData/>
  </xdr:twoCellAnchor>
  <xdr:twoCellAnchor>
    <xdr:from>
      <xdr:col>3</xdr:col>
      <xdr:colOff>990600</xdr:colOff>
      <xdr:row>19</xdr:row>
      <xdr:rowOff>206375</xdr:rowOff>
    </xdr:from>
    <xdr:to>
      <xdr:col>4</xdr:col>
      <xdr:colOff>636375</xdr:colOff>
      <xdr:row>20</xdr:row>
      <xdr:rowOff>167300</xdr:rowOff>
    </xdr:to>
    <xdr:sp macro="" textlink="Análisis!V22">
      <xdr:nvSpPr>
        <xdr:cNvPr id="125" name="CuadroTexto 124">
          <a:extLst>
            <a:ext uri="{FF2B5EF4-FFF2-40B4-BE49-F238E27FC236}">
              <a16:creationId xmlns:a16="http://schemas.microsoft.com/office/drawing/2014/main" id="{6686405C-A7E6-4035-B306-2FD908F062FA}"/>
            </a:ext>
          </a:extLst>
        </xdr:cNvPr>
        <xdr:cNvSpPr txBox="1"/>
      </xdr:nvSpPr>
      <xdr:spPr>
        <a:xfrm>
          <a:off x="3267075" y="4368800"/>
          <a:ext cx="684000" cy="180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fld id="{CAF55D8F-7D8D-4303-B27A-4E89C5ABFC7E}" type="TxLink">
            <a:rPr lang="en-US" sz="800" b="1" i="0" u="none" strike="noStrike">
              <a:solidFill>
                <a:srgbClr val="000000"/>
              </a:solidFill>
              <a:latin typeface="Gill Sans MT"/>
            </a:rPr>
            <a:pPr algn="r"/>
            <a:t>24</a:t>
          </a:fld>
          <a:endParaRPr lang="en-US" sz="800" b="1" i="0" u="none" strike="noStrike">
            <a:solidFill>
              <a:srgbClr val="000000"/>
            </a:solidFill>
            <a:latin typeface="Gill Sans MT"/>
          </a:endParaRPr>
        </a:p>
      </xdr:txBody>
    </xdr:sp>
    <xdr:clientData/>
  </xdr:twoCellAnchor>
  <xdr:twoCellAnchor>
    <xdr:from>
      <xdr:col>3</xdr:col>
      <xdr:colOff>990600</xdr:colOff>
      <xdr:row>21</xdr:row>
      <xdr:rowOff>12700</xdr:rowOff>
    </xdr:from>
    <xdr:to>
      <xdr:col>4</xdr:col>
      <xdr:colOff>636375</xdr:colOff>
      <xdr:row>21</xdr:row>
      <xdr:rowOff>192700</xdr:rowOff>
    </xdr:to>
    <xdr:sp macro="" textlink="Análisis!V23">
      <xdr:nvSpPr>
        <xdr:cNvPr id="126" name="CuadroTexto 125">
          <a:extLst>
            <a:ext uri="{FF2B5EF4-FFF2-40B4-BE49-F238E27FC236}">
              <a16:creationId xmlns:a16="http://schemas.microsoft.com/office/drawing/2014/main" id="{662DA85B-D864-448B-9D47-40688AFBF773}"/>
            </a:ext>
          </a:extLst>
        </xdr:cNvPr>
        <xdr:cNvSpPr txBox="1"/>
      </xdr:nvSpPr>
      <xdr:spPr>
        <a:xfrm>
          <a:off x="3267075" y="4613275"/>
          <a:ext cx="684000" cy="180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fld id="{F727C739-6ADE-42F7-9140-7A3401FC5771}" type="TxLink">
            <a:rPr lang="en-US" sz="800" b="1" i="0" u="none" strike="noStrike">
              <a:solidFill>
                <a:srgbClr val="000000"/>
              </a:solidFill>
              <a:latin typeface="Gill Sans MT"/>
            </a:rPr>
            <a:pPr algn="r"/>
            <a:t>21</a:t>
          </a:fld>
          <a:endParaRPr lang="en-US" sz="800" b="1" i="0" u="none" strike="noStrike">
            <a:solidFill>
              <a:srgbClr val="000000"/>
            </a:solidFill>
            <a:latin typeface="Gill Sans MT"/>
          </a:endParaRPr>
        </a:p>
      </xdr:txBody>
    </xdr:sp>
    <xdr:clientData/>
  </xdr:twoCellAnchor>
  <xdr:twoCellAnchor>
    <xdr:from>
      <xdr:col>3</xdr:col>
      <xdr:colOff>990600</xdr:colOff>
      <xdr:row>22</xdr:row>
      <xdr:rowOff>38100</xdr:rowOff>
    </xdr:from>
    <xdr:to>
      <xdr:col>4</xdr:col>
      <xdr:colOff>636375</xdr:colOff>
      <xdr:row>22</xdr:row>
      <xdr:rowOff>218100</xdr:rowOff>
    </xdr:to>
    <xdr:sp macro="" textlink="Análisis!V24">
      <xdr:nvSpPr>
        <xdr:cNvPr id="127" name="CuadroTexto 126">
          <a:extLst>
            <a:ext uri="{FF2B5EF4-FFF2-40B4-BE49-F238E27FC236}">
              <a16:creationId xmlns:a16="http://schemas.microsoft.com/office/drawing/2014/main" id="{739D354A-DC13-4AE2-BF45-A189808E3207}"/>
            </a:ext>
          </a:extLst>
        </xdr:cNvPr>
        <xdr:cNvSpPr txBox="1"/>
      </xdr:nvSpPr>
      <xdr:spPr>
        <a:xfrm>
          <a:off x="3267075" y="4857750"/>
          <a:ext cx="684000" cy="180000"/>
        </a:xfrm>
        <a:prstGeom prst="rect">
          <a:avLst/>
        </a:prstGeom>
        <a:solidFill>
          <a:srgbClr val="FF005A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fld id="{F6EC9341-2414-4607-B3F5-8558221DFA16}" type="TxLink">
            <a:rPr lang="en-US" sz="800" b="1" i="0" u="none" strike="noStrike">
              <a:solidFill>
                <a:srgbClr val="000000"/>
              </a:solidFill>
              <a:latin typeface="Gill Sans MT"/>
            </a:rPr>
            <a:pPr algn="r"/>
            <a:t>17</a:t>
          </a:fld>
          <a:endParaRPr lang="en-US" sz="800" b="1" i="0" u="none" strike="noStrike">
            <a:solidFill>
              <a:schemeClr val="bg1"/>
            </a:solidFill>
            <a:latin typeface="Gill Sans MT"/>
          </a:endParaRPr>
        </a:p>
      </xdr:txBody>
    </xdr:sp>
    <xdr:clientData/>
  </xdr:twoCellAnchor>
  <xdr:twoCellAnchor>
    <xdr:from>
      <xdr:col>2</xdr:col>
      <xdr:colOff>790574</xdr:colOff>
      <xdr:row>9</xdr:row>
      <xdr:rowOff>190500</xdr:rowOff>
    </xdr:from>
    <xdr:to>
      <xdr:col>4</xdr:col>
      <xdr:colOff>428625</xdr:colOff>
      <xdr:row>11</xdr:row>
      <xdr:rowOff>0</xdr:rowOff>
    </xdr:to>
    <xdr:sp macro="" textlink="">
      <xdr:nvSpPr>
        <xdr:cNvPr id="128" name="CuadroTexto 127">
          <a:extLst>
            <a:ext uri="{FF2B5EF4-FFF2-40B4-BE49-F238E27FC236}">
              <a16:creationId xmlns:a16="http://schemas.microsoft.com/office/drawing/2014/main" id="{D5716523-3999-4AD2-A545-92589BC0607C}"/>
            </a:ext>
          </a:extLst>
        </xdr:cNvPr>
        <xdr:cNvSpPr txBox="1"/>
      </xdr:nvSpPr>
      <xdr:spPr>
        <a:xfrm>
          <a:off x="2028824" y="2162175"/>
          <a:ext cx="1714501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1100" i="0" baseline="0">
              <a:solidFill>
                <a:schemeClr val="tx1"/>
              </a:solidFill>
            </a:rPr>
            <a:t>Deserciones Totales</a:t>
          </a:r>
          <a:endParaRPr lang="es-AR" sz="1100" i="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800100</xdr:colOff>
      <xdr:row>10</xdr:row>
      <xdr:rowOff>171452</xdr:rowOff>
    </xdr:from>
    <xdr:to>
      <xdr:col>4</xdr:col>
      <xdr:colOff>225799</xdr:colOff>
      <xdr:row>11</xdr:row>
      <xdr:rowOff>142316</xdr:rowOff>
    </xdr:to>
    <xdr:sp macro="" textlink="">
      <xdr:nvSpPr>
        <xdr:cNvPr id="129" name="CuadroTexto 128">
          <a:extLst>
            <a:ext uri="{FF2B5EF4-FFF2-40B4-BE49-F238E27FC236}">
              <a16:creationId xmlns:a16="http://schemas.microsoft.com/office/drawing/2014/main" id="{A17B999E-1BF2-48BD-BB0D-D3FCA0BDA956}"/>
            </a:ext>
          </a:extLst>
        </xdr:cNvPr>
        <xdr:cNvSpPr txBox="1"/>
      </xdr:nvSpPr>
      <xdr:spPr>
        <a:xfrm>
          <a:off x="2038350" y="2362202"/>
          <a:ext cx="1502149" cy="18993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i="0">
              <a:solidFill>
                <a:schemeClr val="tx1"/>
              </a:solidFill>
            </a:rPr>
            <a:t>Por</a:t>
          </a:r>
          <a:r>
            <a:rPr lang="es-AR" sz="900" i="0" baseline="0">
              <a:solidFill>
                <a:schemeClr val="tx1"/>
              </a:solidFill>
            </a:rPr>
            <a:t> Tipo de Cargo</a:t>
          </a:r>
          <a:endParaRPr lang="es-AR" sz="900" i="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800099</xdr:colOff>
      <xdr:row>10</xdr:row>
      <xdr:rowOff>66674</xdr:rowOff>
    </xdr:from>
    <xdr:to>
      <xdr:col>2</xdr:col>
      <xdr:colOff>800099</xdr:colOff>
      <xdr:row>11</xdr:row>
      <xdr:rowOff>99599</xdr:rowOff>
    </xdr:to>
    <xdr:cxnSp macro="">
      <xdr:nvCxnSpPr>
        <xdr:cNvPr id="130" name="Conector recto 129">
          <a:extLst>
            <a:ext uri="{FF2B5EF4-FFF2-40B4-BE49-F238E27FC236}">
              <a16:creationId xmlns:a16="http://schemas.microsoft.com/office/drawing/2014/main" id="{04FE607A-C66B-44C4-BE5D-0D08E547847C}"/>
            </a:ext>
          </a:extLst>
        </xdr:cNvPr>
        <xdr:cNvCxnSpPr/>
      </xdr:nvCxnSpPr>
      <xdr:spPr>
        <a:xfrm>
          <a:off x="2038349" y="2257424"/>
          <a:ext cx="0" cy="252000"/>
        </a:xfrm>
        <a:prstGeom prst="line">
          <a:avLst/>
        </a:prstGeom>
        <a:ln w="34925">
          <a:solidFill>
            <a:schemeClr val="tx1">
              <a:lumMod val="65000"/>
              <a:lumOff val="35000"/>
            </a:schemeClr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647700</xdr:colOff>
      <xdr:row>23</xdr:row>
      <xdr:rowOff>85725</xdr:rowOff>
    </xdr:from>
    <xdr:to>
      <xdr:col>4</xdr:col>
      <xdr:colOff>0</xdr:colOff>
      <xdr:row>24</xdr:row>
      <xdr:rowOff>76200</xdr:rowOff>
    </xdr:to>
    <xdr:sp macro="" textlink="">
      <xdr:nvSpPr>
        <xdr:cNvPr id="131" name="CuadroTexto 130">
          <a:extLst>
            <a:ext uri="{FF2B5EF4-FFF2-40B4-BE49-F238E27FC236}">
              <a16:creationId xmlns:a16="http://schemas.microsoft.com/office/drawing/2014/main" id="{911FFBFF-FE96-43E9-B873-B544C7498F87}"/>
            </a:ext>
          </a:extLst>
        </xdr:cNvPr>
        <xdr:cNvSpPr txBox="1"/>
      </xdr:nvSpPr>
      <xdr:spPr>
        <a:xfrm>
          <a:off x="1885950" y="5124450"/>
          <a:ext cx="1428750" cy="2095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1000" i="0" baseline="0">
              <a:solidFill>
                <a:srgbClr val="00B0F0"/>
              </a:solidFill>
            </a:rPr>
            <a:t>Promedio Deserciones</a:t>
          </a:r>
          <a:endParaRPr lang="es-AR" sz="1000" i="0">
            <a:solidFill>
              <a:srgbClr val="00B0F0"/>
            </a:solidFill>
          </a:endParaRPr>
        </a:p>
      </xdr:txBody>
    </xdr:sp>
    <xdr:clientData/>
  </xdr:twoCellAnchor>
  <xdr:twoCellAnchor>
    <xdr:from>
      <xdr:col>2</xdr:col>
      <xdr:colOff>660026</xdr:colOff>
      <xdr:row>24</xdr:row>
      <xdr:rowOff>15129</xdr:rowOff>
    </xdr:from>
    <xdr:to>
      <xdr:col>3</xdr:col>
      <xdr:colOff>857250</xdr:colOff>
      <xdr:row>25</xdr:row>
      <xdr:rowOff>0</xdr:rowOff>
    </xdr:to>
    <xdr:sp macro="" textlink="">
      <xdr:nvSpPr>
        <xdr:cNvPr id="132" name="CuadroTexto 131">
          <a:extLst>
            <a:ext uri="{FF2B5EF4-FFF2-40B4-BE49-F238E27FC236}">
              <a16:creationId xmlns:a16="http://schemas.microsoft.com/office/drawing/2014/main" id="{8BB68EB7-A732-48BE-A7A3-431A65796131}"/>
            </a:ext>
          </a:extLst>
        </xdr:cNvPr>
        <xdr:cNvSpPr txBox="1"/>
      </xdr:nvSpPr>
      <xdr:spPr>
        <a:xfrm>
          <a:off x="1898276" y="5272929"/>
          <a:ext cx="1235449" cy="2039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b="1" i="0">
              <a:solidFill>
                <a:schemeClr val="tx1"/>
              </a:solidFill>
            </a:rPr>
            <a:t>Por</a:t>
          </a:r>
          <a:r>
            <a:rPr lang="es-AR" sz="900" b="1" i="0" baseline="0">
              <a:solidFill>
                <a:schemeClr val="tx1"/>
              </a:solidFill>
            </a:rPr>
            <a:t> Tipo de Cargo</a:t>
          </a:r>
          <a:endParaRPr lang="es-AR" sz="900" b="1" i="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933450</xdr:colOff>
      <xdr:row>23</xdr:row>
      <xdr:rowOff>66675</xdr:rowOff>
    </xdr:from>
    <xdr:to>
      <xdr:col>4</xdr:col>
      <xdr:colOff>485775</xdr:colOff>
      <xdr:row>25</xdr:row>
      <xdr:rowOff>9525</xdr:rowOff>
    </xdr:to>
    <xdr:sp macro="" textlink="Análisis!$V$25">
      <xdr:nvSpPr>
        <xdr:cNvPr id="133" name="CuadroTexto 132">
          <a:extLst>
            <a:ext uri="{FF2B5EF4-FFF2-40B4-BE49-F238E27FC236}">
              <a16:creationId xmlns:a16="http://schemas.microsoft.com/office/drawing/2014/main" id="{79511AE4-BD1D-439B-8074-67AA673AF015}"/>
            </a:ext>
          </a:extLst>
        </xdr:cNvPr>
        <xdr:cNvSpPr txBox="1"/>
      </xdr:nvSpPr>
      <xdr:spPr>
        <a:xfrm>
          <a:off x="3209925" y="5105400"/>
          <a:ext cx="590550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fld id="{3765363B-04AC-49C3-8AF3-8A943B7253CF}" type="TxLink">
            <a:rPr lang="en-US" sz="2400" b="1" i="0" u="none" strike="noStrike">
              <a:solidFill>
                <a:schemeClr val="tx1"/>
              </a:solidFill>
              <a:latin typeface="Gill Sans MT"/>
            </a:rPr>
            <a:pPr algn="r"/>
            <a:t>23</a:t>
          </a:fld>
          <a:endParaRPr lang="es-AR" sz="2400" b="1" i="0">
            <a:solidFill>
              <a:schemeClr val="tx1"/>
            </a:solidFill>
            <a:latin typeface="+mj-lt"/>
          </a:endParaRPr>
        </a:p>
      </xdr:txBody>
    </xdr:sp>
    <xdr:clientData/>
  </xdr:twoCellAnchor>
  <xdr:twoCellAnchor>
    <xdr:from>
      <xdr:col>1</xdr:col>
      <xdr:colOff>85724</xdr:colOff>
      <xdr:row>9</xdr:row>
      <xdr:rowOff>171450</xdr:rowOff>
    </xdr:from>
    <xdr:to>
      <xdr:col>2</xdr:col>
      <xdr:colOff>762000</xdr:colOff>
      <xdr:row>10</xdr:row>
      <xdr:rowOff>200025</xdr:rowOff>
    </xdr:to>
    <xdr:sp macro="" textlink="">
      <xdr:nvSpPr>
        <xdr:cNvPr id="75" name="CuadroTexto 74">
          <a:extLst>
            <a:ext uri="{FF2B5EF4-FFF2-40B4-BE49-F238E27FC236}">
              <a16:creationId xmlns:a16="http://schemas.microsoft.com/office/drawing/2014/main" id="{9A74CA3E-8C1E-4432-93EA-0AF60B570C50}"/>
            </a:ext>
          </a:extLst>
        </xdr:cNvPr>
        <xdr:cNvSpPr txBox="1"/>
      </xdr:nvSpPr>
      <xdr:spPr>
        <a:xfrm>
          <a:off x="285749" y="2143125"/>
          <a:ext cx="1714501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1100" i="0" baseline="0">
              <a:solidFill>
                <a:schemeClr val="bg1"/>
              </a:solidFill>
            </a:rPr>
            <a:t>Deserciones </a:t>
          </a:r>
          <a:endParaRPr lang="es-AR" sz="1100" i="0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95250</xdr:colOff>
      <xdr:row>10</xdr:row>
      <xdr:rowOff>152402</xdr:rowOff>
    </xdr:from>
    <xdr:to>
      <xdr:col>2</xdr:col>
      <xdr:colOff>327422</xdr:colOff>
      <xdr:row>11</xdr:row>
      <xdr:rowOff>128984</xdr:rowOff>
    </xdr:to>
    <xdr:sp macro="" textlink="">
      <xdr:nvSpPr>
        <xdr:cNvPr id="79" name="CuadroTexto 78">
          <a:extLst>
            <a:ext uri="{FF2B5EF4-FFF2-40B4-BE49-F238E27FC236}">
              <a16:creationId xmlns:a16="http://schemas.microsoft.com/office/drawing/2014/main" id="{EB95B7E4-A767-4F02-B028-0ADAE4D36A1D}"/>
            </a:ext>
          </a:extLst>
        </xdr:cNvPr>
        <xdr:cNvSpPr txBox="1"/>
      </xdr:nvSpPr>
      <xdr:spPr>
        <a:xfrm>
          <a:off x="293688" y="2335215"/>
          <a:ext cx="1273968" cy="19486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i="0">
              <a:solidFill>
                <a:schemeClr val="bg1"/>
              </a:solidFill>
            </a:rPr>
            <a:t>Personal</a:t>
          </a:r>
          <a:r>
            <a:rPr lang="es-AR" sz="900" i="0" baseline="0">
              <a:solidFill>
                <a:schemeClr val="bg1"/>
              </a:solidFill>
            </a:rPr>
            <a:t> Capacitado</a:t>
          </a:r>
          <a:endParaRPr lang="es-AR" sz="900" i="0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66674</xdr:colOff>
      <xdr:row>13</xdr:row>
      <xdr:rowOff>161925</xdr:rowOff>
    </xdr:from>
    <xdr:to>
      <xdr:col>2</xdr:col>
      <xdr:colOff>742950</xdr:colOff>
      <xdr:row>14</xdr:row>
      <xdr:rowOff>190500</xdr:rowOff>
    </xdr:to>
    <xdr:sp macro="" textlink="">
      <xdr:nvSpPr>
        <xdr:cNvPr id="82" name="CuadroTexto 81">
          <a:extLst>
            <a:ext uri="{FF2B5EF4-FFF2-40B4-BE49-F238E27FC236}">
              <a16:creationId xmlns:a16="http://schemas.microsoft.com/office/drawing/2014/main" id="{DC4D07DD-8159-4BC3-AB26-2E7B3EA16261}"/>
            </a:ext>
          </a:extLst>
        </xdr:cNvPr>
        <xdr:cNvSpPr txBox="1"/>
      </xdr:nvSpPr>
      <xdr:spPr>
        <a:xfrm>
          <a:off x="266699" y="3009900"/>
          <a:ext cx="1714501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1100" i="0" baseline="0">
              <a:solidFill>
                <a:schemeClr val="bg1"/>
              </a:solidFill>
            </a:rPr>
            <a:t>Deserciones</a:t>
          </a:r>
          <a:endParaRPr lang="es-AR" sz="1100" i="0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76200</xdr:colOff>
      <xdr:row>14</xdr:row>
      <xdr:rowOff>142877</xdr:rowOff>
    </xdr:from>
    <xdr:to>
      <xdr:col>2</xdr:col>
      <xdr:colOff>540124</xdr:colOff>
      <xdr:row>15</xdr:row>
      <xdr:rowOff>113741</xdr:rowOff>
    </xdr:to>
    <xdr:sp macro="" textlink="">
      <xdr:nvSpPr>
        <xdr:cNvPr id="83" name="CuadroTexto 82">
          <a:extLst>
            <a:ext uri="{FF2B5EF4-FFF2-40B4-BE49-F238E27FC236}">
              <a16:creationId xmlns:a16="http://schemas.microsoft.com/office/drawing/2014/main" id="{8DDC7ECB-E9D6-497E-AE2B-D201C196B786}"/>
            </a:ext>
          </a:extLst>
        </xdr:cNvPr>
        <xdr:cNvSpPr txBox="1"/>
      </xdr:nvSpPr>
      <xdr:spPr>
        <a:xfrm>
          <a:off x="276225" y="3209927"/>
          <a:ext cx="1502149" cy="18993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i="0">
              <a:solidFill>
                <a:schemeClr val="bg1"/>
              </a:solidFill>
            </a:rPr>
            <a:t>Personal</a:t>
          </a:r>
          <a:r>
            <a:rPr lang="es-AR" sz="900" i="0" baseline="0">
              <a:solidFill>
                <a:schemeClr val="bg1"/>
              </a:solidFill>
            </a:rPr>
            <a:t> No Capacitado</a:t>
          </a:r>
          <a:endParaRPr lang="es-AR" sz="900" i="0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66674</xdr:colOff>
      <xdr:row>17</xdr:row>
      <xdr:rowOff>171450</xdr:rowOff>
    </xdr:from>
    <xdr:to>
      <xdr:col>2</xdr:col>
      <xdr:colOff>742950</xdr:colOff>
      <xdr:row>18</xdr:row>
      <xdr:rowOff>200025</xdr:rowOff>
    </xdr:to>
    <xdr:sp macro="" textlink="">
      <xdr:nvSpPr>
        <xdr:cNvPr id="85" name="CuadroTexto 84">
          <a:extLst>
            <a:ext uri="{FF2B5EF4-FFF2-40B4-BE49-F238E27FC236}">
              <a16:creationId xmlns:a16="http://schemas.microsoft.com/office/drawing/2014/main" id="{6878E35F-3A58-46B2-83B0-47EFE76FECF4}"/>
            </a:ext>
          </a:extLst>
        </xdr:cNvPr>
        <xdr:cNvSpPr txBox="1"/>
      </xdr:nvSpPr>
      <xdr:spPr>
        <a:xfrm>
          <a:off x="266699" y="3895725"/>
          <a:ext cx="1714501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1100" i="0" baseline="0">
              <a:solidFill>
                <a:schemeClr val="bg1"/>
              </a:solidFill>
            </a:rPr>
            <a:t>Motivo de</a:t>
          </a:r>
          <a:endParaRPr lang="es-AR" sz="1100" i="0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76200</xdr:colOff>
      <xdr:row>18</xdr:row>
      <xdr:rowOff>152402</xdr:rowOff>
    </xdr:from>
    <xdr:to>
      <xdr:col>2</xdr:col>
      <xdr:colOff>540124</xdr:colOff>
      <xdr:row>19</xdr:row>
      <xdr:rowOff>123266</xdr:rowOff>
    </xdr:to>
    <xdr:sp macro="" textlink="">
      <xdr:nvSpPr>
        <xdr:cNvPr id="96" name="CuadroTexto 95">
          <a:extLst>
            <a:ext uri="{FF2B5EF4-FFF2-40B4-BE49-F238E27FC236}">
              <a16:creationId xmlns:a16="http://schemas.microsoft.com/office/drawing/2014/main" id="{A00A1A71-0562-4E27-8171-D4B43B0FF579}"/>
            </a:ext>
          </a:extLst>
        </xdr:cNvPr>
        <xdr:cNvSpPr txBox="1"/>
      </xdr:nvSpPr>
      <xdr:spPr>
        <a:xfrm>
          <a:off x="276225" y="4095752"/>
          <a:ext cx="1502149" cy="18993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1100" b="1" i="0">
              <a:solidFill>
                <a:schemeClr val="tx1"/>
              </a:solidFill>
            </a:rPr>
            <a:t>Deserción</a:t>
          </a:r>
        </a:p>
      </xdr:txBody>
    </xdr:sp>
    <xdr:clientData/>
  </xdr:twoCellAnchor>
  <xdr:twoCellAnchor editAs="oneCell">
    <xdr:from>
      <xdr:col>1</xdr:col>
      <xdr:colOff>866775</xdr:colOff>
      <xdr:row>11</xdr:row>
      <xdr:rowOff>142875</xdr:rowOff>
    </xdr:from>
    <xdr:to>
      <xdr:col>2</xdr:col>
      <xdr:colOff>323850</xdr:colOff>
      <xdr:row>13</xdr:row>
      <xdr:rowOff>200025</xdr:rowOff>
    </xdr:to>
    <xdr:pic>
      <xdr:nvPicPr>
        <xdr:cNvPr id="110" name="Gráfico 109" descr="Usuarios con relleno sólido">
          <a:extLst>
            <a:ext uri="{FF2B5EF4-FFF2-40B4-BE49-F238E27FC236}">
              <a16:creationId xmlns:a16="http://schemas.microsoft.com/office/drawing/2014/main" id="{7BF27273-6276-509F-46FA-7A7AB4FC49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5"/>
            </a:ext>
          </a:extLst>
        </a:blip>
        <a:stretch>
          <a:fillRect/>
        </a:stretch>
      </xdr:blipFill>
      <xdr:spPr>
        <a:xfrm>
          <a:off x="1066800" y="2552700"/>
          <a:ext cx="495300" cy="495300"/>
        </a:xfrm>
        <a:prstGeom prst="rect">
          <a:avLst/>
        </a:prstGeom>
      </xdr:spPr>
    </xdr:pic>
    <xdr:clientData/>
  </xdr:twoCellAnchor>
  <xdr:twoCellAnchor editAs="oneCell">
    <xdr:from>
      <xdr:col>1</xdr:col>
      <xdr:colOff>847725</xdr:colOff>
      <xdr:row>15</xdr:row>
      <xdr:rowOff>123825</xdr:rowOff>
    </xdr:from>
    <xdr:to>
      <xdr:col>2</xdr:col>
      <xdr:colOff>304800</xdr:colOff>
      <xdr:row>17</xdr:row>
      <xdr:rowOff>180975</xdr:rowOff>
    </xdr:to>
    <xdr:pic>
      <xdr:nvPicPr>
        <xdr:cNvPr id="111" name="Gráfico 110" descr="Usuarios con relleno sólido">
          <a:extLst>
            <a:ext uri="{FF2B5EF4-FFF2-40B4-BE49-F238E27FC236}">
              <a16:creationId xmlns:a16="http://schemas.microsoft.com/office/drawing/2014/main" id="{FFDEAE2B-A701-4574-8291-46229FE088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5"/>
            </a:ext>
          </a:extLst>
        </a:blip>
        <a:stretch>
          <a:fillRect/>
        </a:stretch>
      </xdr:blipFill>
      <xdr:spPr>
        <a:xfrm>
          <a:off x="1047750" y="3409950"/>
          <a:ext cx="495300" cy="495300"/>
        </a:xfrm>
        <a:prstGeom prst="rect">
          <a:avLst/>
        </a:prstGeom>
      </xdr:spPr>
    </xdr:pic>
    <xdr:clientData/>
  </xdr:twoCellAnchor>
  <xdr:twoCellAnchor>
    <xdr:from>
      <xdr:col>0</xdr:col>
      <xdr:colOff>179388</xdr:colOff>
      <xdr:row>4</xdr:row>
      <xdr:rowOff>163513</xdr:rowOff>
    </xdr:from>
    <xdr:to>
      <xdr:col>2</xdr:col>
      <xdr:colOff>375048</xdr:colOff>
      <xdr:row>5</xdr:row>
      <xdr:rowOff>153988</xdr:rowOff>
    </xdr:to>
    <xdr:sp macro="" textlink="">
      <xdr:nvSpPr>
        <xdr:cNvPr id="112" name="CuadroTexto 111">
          <a:extLst>
            <a:ext uri="{FF2B5EF4-FFF2-40B4-BE49-F238E27FC236}">
              <a16:creationId xmlns:a16="http://schemas.microsoft.com/office/drawing/2014/main" id="{7FAD02A4-A950-49BB-AEB6-0E194AF3FCD5}"/>
            </a:ext>
          </a:extLst>
        </xdr:cNvPr>
        <xdr:cNvSpPr txBox="1"/>
      </xdr:nvSpPr>
      <xdr:spPr>
        <a:xfrm>
          <a:off x="179388" y="1036638"/>
          <a:ext cx="1435894" cy="20875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1100" b="0" i="0">
              <a:solidFill>
                <a:srgbClr val="00B0F2"/>
              </a:solidFill>
              <a:effectLst/>
              <a:latin typeface="+mn-lt"/>
              <a:ea typeface="+mn-ea"/>
              <a:cs typeface="+mn-cs"/>
            </a:rPr>
            <a:t>● </a:t>
          </a:r>
          <a:r>
            <a:rPr lang="es-AR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Edad</a:t>
          </a:r>
          <a:r>
            <a:rPr lang="es-AR" sz="1100" b="0" i="0" baseline="0">
              <a:solidFill>
                <a:srgbClr val="00B0F2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s-AR" sz="1000" i="0" baseline="0">
              <a:solidFill>
                <a:srgbClr val="00B0F2"/>
              </a:solidFill>
            </a:rPr>
            <a:t>Promedio</a:t>
          </a:r>
          <a:r>
            <a:rPr lang="es-AR" sz="1000" i="0" baseline="0">
              <a:solidFill>
                <a:srgbClr val="1391A6"/>
              </a:solidFill>
            </a:rPr>
            <a:t> Deserciones</a:t>
          </a:r>
          <a:endParaRPr lang="es-AR" sz="1000" i="0">
            <a:solidFill>
              <a:srgbClr val="1391A6"/>
            </a:solidFill>
          </a:endParaRPr>
        </a:p>
      </xdr:txBody>
    </xdr:sp>
    <xdr:clientData/>
  </xdr:twoCellAnchor>
  <xdr:twoCellAnchor>
    <xdr:from>
      <xdr:col>1</xdr:col>
      <xdr:colOff>99218</xdr:colOff>
      <xdr:row>5</xdr:row>
      <xdr:rowOff>92916</xdr:rowOff>
    </xdr:from>
    <xdr:to>
      <xdr:col>2</xdr:col>
      <xdr:colOff>327422</xdr:colOff>
      <xdr:row>6</xdr:row>
      <xdr:rowOff>119061</xdr:rowOff>
    </xdr:to>
    <xdr:sp macro="" textlink="">
      <xdr:nvSpPr>
        <xdr:cNvPr id="113" name="CuadroTexto 112">
          <a:extLst>
            <a:ext uri="{FF2B5EF4-FFF2-40B4-BE49-F238E27FC236}">
              <a16:creationId xmlns:a16="http://schemas.microsoft.com/office/drawing/2014/main" id="{94540D49-499E-47E4-AFBB-E0B910225E18}"/>
            </a:ext>
          </a:extLst>
        </xdr:cNvPr>
        <xdr:cNvSpPr txBox="1"/>
      </xdr:nvSpPr>
      <xdr:spPr>
        <a:xfrm>
          <a:off x="297656" y="1184322"/>
          <a:ext cx="1270000" cy="24442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b="0" i="0">
              <a:solidFill>
                <a:schemeClr val="tx1"/>
              </a:solidFill>
            </a:rPr>
            <a:t>Del</a:t>
          </a:r>
          <a:r>
            <a:rPr lang="es-AR" sz="900" b="0" i="0" baseline="0">
              <a:solidFill>
                <a:schemeClr val="tx1"/>
              </a:solidFill>
            </a:rPr>
            <a:t> empleado (Años)</a:t>
          </a:r>
          <a:endParaRPr lang="es-AR" sz="900" b="0" i="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653654</xdr:colOff>
      <xdr:row>6</xdr:row>
      <xdr:rowOff>124619</xdr:rowOff>
    </xdr:from>
    <xdr:to>
      <xdr:col>2</xdr:col>
      <xdr:colOff>205980</xdr:colOff>
      <xdr:row>8</xdr:row>
      <xdr:rowOff>67469</xdr:rowOff>
    </xdr:to>
    <xdr:sp macro="" textlink="Análisis!$AA$3">
      <xdr:nvSpPr>
        <xdr:cNvPr id="114" name="CuadroTexto 113">
          <a:extLst>
            <a:ext uri="{FF2B5EF4-FFF2-40B4-BE49-F238E27FC236}">
              <a16:creationId xmlns:a16="http://schemas.microsoft.com/office/drawing/2014/main" id="{D08B5096-4365-4488-B150-FC1785FC0256}"/>
            </a:ext>
          </a:extLst>
        </xdr:cNvPr>
        <xdr:cNvSpPr txBox="1"/>
      </xdr:nvSpPr>
      <xdr:spPr>
        <a:xfrm>
          <a:off x="852092" y="1434307"/>
          <a:ext cx="594122" cy="37941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r"/>
          <a:fld id="{8530F804-F753-4B3E-8042-33FAFCCF4984}" type="TxLink">
            <a:rPr lang="en-US" sz="2000" b="1" i="0" u="none" strike="noStrike">
              <a:solidFill>
                <a:srgbClr val="2E3F3C"/>
              </a:solidFill>
              <a:latin typeface="Gill Sans MT"/>
              <a:ea typeface="+mn-ea"/>
              <a:cs typeface="+mn-cs"/>
            </a:rPr>
            <a:pPr marL="0" indent="0" algn="r"/>
            <a:t>41</a:t>
          </a:fld>
          <a:endParaRPr lang="es-AR" sz="2000" b="1" i="0" u="none" strike="noStrike">
            <a:solidFill>
              <a:srgbClr val="2E3F3C"/>
            </a:solidFill>
            <a:latin typeface="Gill Sans MT"/>
            <a:ea typeface="+mn-ea"/>
            <a:cs typeface="+mn-cs"/>
          </a:endParaRPr>
        </a:p>
      </xdr:txBody>
    </xdr:sp>
    <xdr:clientData/>
  </xdr:twoCellAnchor>
  <xdr:twoCellAnchor editAs="oneCell">
    <xdr:from>
      <xdr:col>1</xdr:col>
      <xdr:colOff>208360</xdr:colOff>
      <xdr:row>6</xdr:row>
      <xdr:rowOff>99218</xdr:rowOff>
    </xdr:from>
    <xdr:to>
      <xdr:col>1</xdr:col>
      <xdr:colOff>644923</xdr:colOff>
      <xdr:row>8</xdr:row>
      <xdr:rowOff>99219</xdr:rowOff>
    </xdr:to>
    <xdr:pic>
      <xdr:nvPicPr>
        <xdr:cNvPr id="116" name="Gráfico 115" descr="Identificación de empleado con relleno sólido">
          <a:extLst>
            <a:ext uri="{FF2B5EF4-FFF2-40B4-BE49-F238E27FC236}">
              <a16:creationId xmlns:a16="http://schemas.microsoft.com/office/drawing/2014/main" id="{DD04AB34-63BF-5D43-514D-6DEEE0F2E2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7"/>
            </a:ext>
          </a:extLst>
        </a:blip>
        <a:stretch>
          <a:fillRect/>
        </a:stretch>
      </xdr:blipFill>
      <xdr:spPr>
        <a:xfrm>
          <a:off x="406798" y="1408906"/>
          <a:ext cx="436563" cy="436563"/>
        </a:xfrm>
        <a:prstGeom prst="rect">
          <a:avLst/>
        </a:prstGeom>
      </xdr:spPr>
    </xdr:pic>
    <xdr:clientData/>
  </xdr:twoCellAnchor>
  <xdr:twoCellAnchor>
    <xdr:from>
      <xdr:col>1</xdr:col>
      <xdr:colOff>149224</xdr:colOff>
      <xdr:row>11</xdr:row>
      <xdr:rowOff>216693</xdr:rowOff>
    </xdr:from>
    <xdr:to>
      <xdr:col>1</xdr:col>
      <xdr:colOff>803671</xdr:colOff>
      <xdr:row>13</xdr:row>
      <xdr:rowOff>119062</xdr:rowOff>
    </xdr:to>
    <xdr:sp macro="" textlink="Análisis!$Y$3">
      <xdr:nvSpPr>
        <xdr:cNvPr id="117" name="CuadroTexto 116">
          <a:extLst>
            <a:ext uri="{FF2B5EF4-FFF2-40B4-BE49-F238E27FC236}">
              <a16:creationId xmlns:a16="http://schemas.microsoft.com/office/drawing/2014/main" id="{B864EC21-A8BC-49FD-BEA9-2A53959CEB10}"/>
            </a:ext>
          </a:extLst>
        </xdr:cNvPr>
        <xdr:cNvSpPr txBox="1"/>
      </xdr:nvSpPr>
      <xdr:spPr>
        <a:xfrm>
          <a:off x="347662" y="2617787"/>
          <a:ext cx="654447" cy="33893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fld id="{8ED18F88-FE8A-4AE3-BBB1-C9149EF186A7}" type="TxLink">
            <a:rPr lang="en-US" sz="1800" b="1" i="0" u="none" strike="noStrike">
              <a:solidFill>
                <a:schemeClr val="bg1"/>
              </a:solidFill>
              <a:latin typeface="Gill Sans MT"/>
            </a:rPr>
            <a:pPr algn="l"/>
            <a:t>204</a:t>
          </a:fld>
          <a:endParaRPr lang="es-AR" sz="1800" b="1" i="0">
            <a:solidFill>
              <a:schemeClr val="bg1"/>
            </a:solidFill>
            <a:latin typeface="+mj-lt"/>
          </a:endParaRPr>
        </a:p>
      </xdr:txBody>
    </xdr:sp>
    <xdr:clientData/>
  </xdr:twoCellAnchor>
  <xdr:twoCellAnchor>
    <xdr:from>
      <xdr:col>1</xdr:col>
      <xdr:colOff>132952</xdr:colOff>
      <xdr:row>15</xdr:row>
      <xdr:rowOff>190499</xdr:rowOff>
    </xdr:from>
    <xdr:to>
      <xdr:col>1</xdr:col>
      <xdr:colOff>787399</xdr:colOff>
      <xdr:row>17</xdr:row>
      <xdr:rowOff>92868</xdr:rowOff>
    </xdr:to>
    <xdr:sp macro="" textlink="Análisis!$Y$4">
      <xdr:nvSpPr>
        <xdr:cNvPr id="118" name="CuadroTexto 117">
          <a:extLst>
            <a:ext uri="{FF2B5EF4-FFF2-40B4-BE49-F238E27FC236}">
              <a16:creationId xmlns:a16="http://schemas.microsoft.com/office/drawing/2014/main" id="{816C900B-7EE2-40A9-8BA0-325E9423D566}"/>
            </a:ext>
          </a:extLst>
        </xdr:cNvPr>
        <xdr:cNvSpPr txBox="1"/>
      </xdr:nvSpPr>
      <xdr:spPr>
        <a:xfrm>
          <a:off x="331390" y="3464718"/>
          <a:ext cx="654447" cy="33893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fld id="{6DCB8BDE-31B9-4D3C-AC1D-A8332A69DFF6}" type="TxLink">
            <a:rPr lang="en-US" sz="1800" b="1" i="0" u="none" strike="noStrike">
              <a:solidFill>
                <a:schemeClr val="bg1"/>
              </a:solidFill>
              <a:latin typeface="Gill Sans MT"/>
            </a:rPr>
            <a:pPr algn="l"/>
            <a:t>296</a:t>
          </a:fld>
          <a:endParaRPr lang="es-AR" sz="1800" b="1" i="0">
            <a:solidFill>
              <a:schemeClr val="bg1"/>
            </a:solidFill>
            <a:latin typeface="+mj-lt"/>
          </a:endParaRPr>
        </a:p>
      </xdr:txBody>
    </xdr:sp>
    <xdr:clientData/>
  </xdr:twoCellAnchor>
  <xdr:twoCellAnchor>
    <xdr:from>
      <xdr:col>1</xdr:col>
      <xdr:colOff>114253</xdr:colOff>
      <xdr:row>20</xdr:row>
      <xdr:rowOff>116472</xdr:rowOff>
    </xdr:from>
    <xdr:to>
      <xdr:col>1</xdr:col>
      <xdr:colOff>209871</xdr:colOff>
      <xdr:row>20</xdr:row>
      <xdr:rowOff>204134</xdr:rowOff>
    </xdr:to>
    <xdr:sp macro="" textlink="">
      <xdr:nvSpPr>
        <xdr:cNvPr id="147" name="Rectángulo 146">
          <a:extLst>
            <a:ext uri="{FF2B5EF4-FFF2-40B4-BE49-F238E27FC236}">
              <a16:creationId xmlns:a16="http://schemas.microsoft.com/office/drawing/2014/main" id="{A6DB80F9-F2CB-4B9D-A4C5-F4E5E217D074}"/>
            </a:ext>
          </a:extLst>
        </xdr:cNvPr>
        <xdr:cNvSpPr/>
      </xdr:nvSpPr>
      <xdr:spPr>
        <a:xfrm>
          <a:off x="312691" y="4482097"/>
          <a:ext cx="95618" cy="87662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800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114253</xdr:colOff>
      <xdr:row>21</xdr:row>
      <xdr:rowOff>141855</xdr:rowOff>
    </xdr:from>
    <xdr:to>
      <xdr:col>1</xdr:col>
      <xdr:colOff>209871</xdr:colOff>
      <xdr:row>22</xdr:row>
      <xdr:rowOff>10459</xdr:rowOff>
    </xdr:to>
    <xdr:sp macro="" textlink="">
      <xdr:nvSpPr>
        <xdr:cNvPr id="148" name="Rectángulo 147">
          <a:extLst>
            <a:ext uri="{FF2B5EF4-FFF2-40B4-BE49-F238E27FC236}">
              <a16:creationId xmlns:a16="http://schemas.microsoft.com/office/drawing/2014/main" id="{E617299A-D0B3-46F5-A8A7-7233BA8E3523}"/>
            </a:ext>
          </a:extLst>
        </xdr:cNvPr>
        <xdr:cNvSpPr/>
      </xdr:nvSpPr>
      <xdr:spPr>
        <a:xfrm>
          <a:off x="312691" y="4725761"/>
          <a:ext cx="95618" cy="86886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800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114253</xdr:colOff>
      <xdr:row>22</xdr:row>
      <xdr:rowOff>167254</xdr:rowOff>
    </xdr:from>
    <xdr:to>
      <xdr:col>1</xdr:col>
      <xdr:colOff>209871</xdr:colOff>
      <xdr:row>23</xdr:row>
      <xdr:rowOff>35859</xdr:rowOff>
    </xdr:to>
    <xdr:sp macro="" textlink="">
      <xdr:nvSpPr>
        <xdr:cNvPr id="149" name="Rectángulo 148">
          <a:extLst>
            <a:ext uri="{FF2B5EF4-FFF2-40B4-BE49-F238E27FC236}">
              <a16:creationId xmlns:a16="http://schemas.microsoft.com/office/drawing/2014/main" id="{1965FB5E-B20B-46F4-8650-858AEB1D0B69}"/>
            </a:ext>
          </a:extLst>
        </xdr:cNvPr>
        <xdr:cNvSpPr/>
      </xdr:nvSpPr>
      <xdr:spPr>
        <a:xfrm>
          <a:off x="312691" y="4969442"/>
          <a:ext cx="95618" cy="86886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800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114253</xdr:colOff>
      <xdr:row>23</xdr:row>
      <xdr:rowOff>192654</xdr:rowOff>
    </xdr:from>
    <xdr:to>
      <xdr:col>1</xdr:col>
      <xdr:colOff>209871</xdr:colOff>
      <xdr:row>24</xdr:row>
      <xdr:rowOff>61259</xdr:rowOff>
    </xdr:to>
    <xdr:sp macro="" textlink="">
      <xdr:nvSpPr>
        <xdr:cNvPr id="150" name="Rectángulo 149">
          <a:extLst>
            <a:ext uri="{FF2B5EF4-FFF2-40B4-BE49-F238E27FC236}">
              <a16:creationId xmlns:a16="http://schemas.microsoft.com/office/drawing/2014/main" id="{676E5F10-D989-4176-98BC-ECA8F8D40928}"/>
            </a:ext>
          </a:extLst>
        </xdr:cNvPr>
        <xdr:cNvSpPr/>
      </xdr:nvSpPr>
      <xdr:spPr>
        <a:xfrm>
          <a:off x="312691" y="5213123"/>
          <a:ext cx="95618" cy="86886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800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181395</xdr:colOff>
      <xdr:row>20</xdr:row>
      <xdr:rowOff>59532</xdr:rowOff>
    </xdr:from>
    <xdr:to>
      <xdr:col>2</xdr:col>
      <xdr:colOff>138906</xdr:colOff>
      <xdr:row>21</xdr:row>
      <xdr:rowOff>49393</xdr:rowOff>
    </xdr:to>
    <xdr:sp macro="" textlink="Análisis!AC4">
      <xdr:nvSpPr>
        <xdr:cNvPr id="151" name="CuadroTexto 150">
          <a:extLst>
            <a:ext uri="{FF2B5EF4-FFF2-40B4-BE49-F238E27FC236}">
              <a16:creationId xmlns:a16="http://schemas.microsoft.com/office/drawing/2014/main" id="{B333F84A-C26B-4397-8300-C035A40D63BD}"/>
            </a:ext>
          </a:extLst>
        </xdr:cNvPr>
        <xdr:cNvSpPr txBox="1"/>
      </xdr:nvSpPr>
      <xdr:spPr>
        <a:xfrm>
          <a:off x="379833" y="4425157"/>
          <a:ext cx="999307" cy="20814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fld id="{30D2B42A-87C9-4C66-9898-0D04DD98124B}" type="TxLink">
            <a:rPr lang="en-US" sz="800" b="0" i="0" u="none" strike="noStrike">
              <a:solidFill>
                <a:schemeClr val="bg1"/>
              </a:solidFill>
              <a:latin typeface="Gill Sans MT"/>
            </a:rPr>
            <a:pPr algn="l"/>
            <a:t>Bajo Rendimiento</a:t>
          </a:fld>
          <a:endParaRPr lang="es-AR" sz="800" i="0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892968</xdr:colOff>
      <xdr:row>20</xdr:row>
      <xdr:rowOff>98027</xdr:rowOff>
    </xdr:from>
    <xdr:to>
      <xdr:col>2</xdr:col>
      <xdr:colOff>416720</xdr:colOff>
      <xdr:row>21</xdr:row>
      <xdr:rowOff>39687</xdr:rowOff>
    </xdr:to>
    <xdr:sp macro="" textlink="Análisis!AD4">
      <xdr:nvSpPr>
        <xdr:cNvPr id="155" name="CuadroTexto 154">
          <a:extLst>
            <a:ext uri="{FF2B5EF4-FFF2-40B4-BE49-F238E27FC236}">
              <a16:creationId xmlns:a16="http://schemas.microsoft.com/office/drawing/2014/main" id="{D00827A1-4CE2-4586-9952-1595B3AA9916}"/>
            </a:ext>
          </a:extLst>
        </xdr:cNvPr>
        <xdr:cNvSpPr txBox="1"/>
      </xdr:nvSpPr>
      <xdr:spPr>
        <a:xfrm>
          <a:off x="1091406" y="4463652"/>
          <a:ext cx="565548" cy="15994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fld id="{7E309D50-232B-4CE3-815F-81D73CBEA7FA}" type="TxLink">
            <a:rPr lang="en-US" sz="1000" b="1" i="0" u="none" strike="noStrike">
              <a:solidFill>
                <a:schemeClr val="tx1"/>
              </a:solidFill>
              <a:latin typeface="Gill Sans MT"/>
            </a:rPr>
            <a:pPr algn="r"/>
            <a:t>21</a:t>
          </a:fld>
          <a:endParaRPr lang="en-US" sz="1000" b="1" i="0" u="none" strike="noStrike">
            <a:solidFill>
              <a:schemeClr val="tx1"/>
            </a:solidFill>
            <a:latin typeface="Gill Sans MT"/>
          </a:endParaRPr>
        </a:p>
      </xdr:txBody>
    </xdr:sp>
    <xdr:clientData/>
  </xdr:twoCellAnchor>
  <xdr:twoCellAnchor>
    <xdr:from>
      <xdr:col>1</xdr:col>
      <xdr:colOff>181395</xdr:colOff>
      <xdr:row>21</xdr:row>
      <xdr:rowOff>73026</xdr:rowOff>
    </xdr:from>
    <xdr:to>
      <xdr:col>2</xdr:col>
      <xdr:colOff>138906</xdr:colOff>
      <xdr:row>22</xdr:row>
      <xdr:rowOff>62886</xdr:rowOff>
    </xdr:to>
    <xdr:sp macro="" textlink="Análisis!AC5">
      <xdr:nvSpPr>
        <xdr:cNvPr id="162" name="CuadroTexto 161">
          <a:extLst>
            <a:ext uri="{FF2B5EF4-FFF2-40B4-BE49-F238E27FC236}">
              <a16:creationId xmlns:a16="http://schemas.microsoft.com/office/drawing/2014/main" id="{0F40CF93-0C0E-46B8-82E7-36183444C505}"/>
            </a:ext>
          </a:extLst>
        </xdr:cNvPr>
        <xdr:cNvSpPr txBox="1"/>
      </xdr:nvSpPr>
      <xdr:spPr>
        <a:xfrm>
          <a:off x="379833" y="4656932"/>
          <a:ext cx="999307" cy="20814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l"/>
          <a:fld id="{2C687969-FE6E-46E5-B596-83011891A2B4}" type="TxLink">
            <a:rPr lang="en-US" sz="800" b="0" i="0" u="none" strike="noStrike">
              <a:solidFill>
                <a:schemeClr val="bg1"/>
              </a:solidFill>
              <a:latin typeface="Gill Sans MT"/>
              <a:ea typeface="+mn-ea"/>
              <a:cs typeface="+mn-cs"/>
            </a:rPr>
            <a:pPr marL="0" indent="0" algn="l"/>
            <a:t>Cambio de Ciudad</a:t>
          </a:fld>
          <a:endParaRPr lang="es-AR" sz="800" b="0" i="0" u="none" strike="noStrike">
            <a:solidFill>
              <a:schemeClr val="bg1"/>
            </a:solidFill>
            <a:latin typeface="Gill Sans M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181395</xdr:colOff>
      <xdr:row>22</xdr:row>
      <xdr:rowOff>86519</xdr:rowOff>
    </xdr:from>
    <xdr:to>
      <xdr:col>2</xdr:col>
      <xdr:colOff>138906</xdr:colOff>
      <xdr:row>23</xdr:row>
      <xdr:rowOff>76380</xdr:rowOff>
    </xdr:to>
    <xdr:sp macro="" textlink="Análisis!AC6">
      <xdr:nvSpPr>
        <xdr:cNvPr id="163" name="CuadroTexto 162">
          <a:extLst>
            <a:ext uri="{FF2B5EF4-FFF2-40B4-BE49-F238E27FC236}">
              <a16:creationId xmlns:a16="http://schemas.microsoft.com/office/drawing/2014/main" id="{E52CFB43-92F5-4C4C-BDEE-5E319CE592F4}"/>
            </a:ext>
          </a:extLst>
        </xdr:cNvPr>
        <xdr:cNvSpPr txBox="1"/>
      </xdr:nvSpPr>
      <xdr:spPr>
        <a:xfrm>
          <a:off x="379833" y="4888707"/>
          <a:ext cx="999307" cy="20814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l"/>
          <a:fld id="{7B67A7B1-FADA-4F9E-A201-E512A44B6690}" type="TxLink">
            <a:rPr lang="en-US" sz="800" b="0" i="0" u="none" strike="noStrike">
              <a:solidFill>
                <a:schemeClr val="bg1"/>
              </a:solidFill>
              <a:latin typeface="Gill Sans MT"/>
              <a:ea typeface="+mn-ea"/>
              <a:cs typeface="+mn-cs"/>
            </a:rPr>
            <a:pPr marL="0" indent="0" algn="l"/>
            <a:t>Enfermedad</a:t>
          </a:fld>
          <a:endParaRPr lang="es-AR" sz="800" b="0" i="0" u="none" strike="noStrike">
            <a:solidFill>
              <a:schemeClr val="bg1"/>
            </a:solidFill>
            <a:latin typeface="Gill Sans M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181395</xdr:colOff>
      <xdr:row>23</xdr:row>
      <xdr:rowOff>119856</xdr:rowOff>
    </xdr:from>
    <xdr:to>
      <xdr:col>2</xdr:col>
      <xdr:colOff>138906</xdr:colOff>
      <xdr:row>24</xdr:row>
      <xdr:rowOff>109717</xdr:rowOff>
    </xdr:to>
    <xdr:sp macro="" textlink="Análisis!AC7">
      <xdr:nvSpPr>
        <xdr:cNvPr id="164" name="CuadroTexto 163">
          <a:extLst>
            <a:ext uri="{FF2B5EF4-FFF2-40B4-BE49-F238E27FC236}">
              <a16:creationId xmlns:a16="http://schemas.microsoft.com/office/drawing/2014/main" id="{E4C31379-7ABF-4FA7-BE53-475E6FABA109}"/>
            </a:ext>
          </a:extLst>
        </xdr:cNvPr>
        <xdr:cNvSpPr txBox="1"/>
      </xdr:nvSpPr>
      <xdr:spPr>
        <a:xfrm>
          <a:off x="379833" y="5140325"/>
          <a:ext cx="999307" cy="20814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l"/>
          <a:fld id="{A51BB286-243B-4BFC-AE7C-E6C821E84665}" type="TxLink">
            <a:rPr lang="en-US" sz="800" b="0" i="0" u="none" strike="noStrike">
              <a:solidFill>
                <a:schemeClr val="bg1"/>
              </a:solidFill>
              <a:latin typeface="Gill Sans MT"/>
              <a:ea typeface="+mn-ea"/>
              <a:cs typeface="+mn-cs"/>
            </a:rPr>
            <a:pPr marL="0" indent="0" algn="l"/>
            <a:t>Nuevo Trabajo</a:t>
          </a:fld>
          <a:endParaRPr lang="es-AR" sz="800" b="0" i="0" u="none" strike="noStrike">
            <a:solidFill>
              <a:schemeClr val="bg1"/>
            </a:solidFill>
            <a:latin typeface="Gill Sans M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892968</xdr:colOff>
      <xdr:row>21</xdr:row>
      <xdr:rowOff>124750</xdr:rowOff>
    </xdr:from>
    <xdr:to>
      <xdr:col>2</xdr:col>
      <xdr:colOff>416720</xdr:colOff>
      <xdr:row>22</xdr:row>
      <xdr:rowOff>66409</xdr:rowOff>
    </xdr:to>
    <xdr:sp macro="" textlink="Análisis!AD5">
      <xdr:nvSpPr>
        <xdr:cNvPr id="165" name="CuadroTexto 164">
          <a:extLst>
            <a:ext uri="{FF2B5EF4-FFF2-40B4-BE49-F238E27FC236}">
              <a16:creationId xmlns:a16="http://schemas.microsoft.com/office/drawing/2014/main" id="{4762D029-7A1E-4AFB-89D5-E6AC6C6908D3}"/>
            </a:ext>
          </a:extLst>
        </xdr:cNvPr>
        <xdr:cNvSpPr txBox="1"/>
      </xdr:nvSpPr>
      <xdr:spPr>
        <a:xfrm>
          <a:off x="1091406" y="4708656"/>
          <a:ext cx="565548" cy="15994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fld id="{8F7672BB-B248-43E8-90FE-C283A46417A7}" type="TxLink">
            <a:rPr lang="en-US" sz="1000" b="1" i="0" u="none" strike="noStrike">
              <a:solidFill>
                <a:schemeClr val="tx1"/>
              </a:solidFill>
              <a:latin typeface="Gill Sans MT"/>
            </a:rPr>
            <a:pPr algn="r"/>
            <a:t>27</a:t>
          </a:fld>
          <a:endParaRPr lang="en-US" sz="1000" b="1" i="0" u="none" strike="noStrike">
            <a:solidFill>
              <a:schemeClr val="tx1"/>
            </a:solidFill>
            <a:latin typeface="Gill Sans MT"/>
          </a:endParaRPr>
        </a:p>
      </xdr:txBody>
    </xdr:sp>
    <xdr:clientData/>
  </xdr:twoCellAnchor>
  <xdr:twoCellAnchor>
    <xdr:from>
      <xdr:col>1</xdr:col>
      <xdr:colOff>892968</xdr:colOff>
      <xdr:row>22</xdr:row>
      <xdr:rowOff>151472</xdr:rowOff>
    </xdr:from>
    <xdr:to>
      <xdr:col>2</xdr:col>
      <xdr:colOff>416720</xdr:colOff>
      <xdr:row>23</xdr:row>
      <xdr:rowOff>93132</xdr:rowOff>
    </xdr:to>
    <xdr:sp macro="" textlink="Análisis!AD6">
      <xdr:nvSpPr>
        <xdr:cNvPr id="166" name="CuadroTexto 165">
          <a:extLst>
            <a:ext uri="{FF2B5EF4-FFF2-40B4-BE49-F238E27FC236}">
              <a16:creationId xmlns:a16="http://schemas.microsoft.com/office/drawing/2014/main" id="{38C3985B-2374-4EB7-95F4-D071ADAA3649}"/>
            </a:ext>
          </a:extLst>
        </xdr:cNvPr>
        <xdr:cNvSpPr txBox="1"/>
      </xdr:nvSpPr>
      <xdr:spPr>
        <a:xfrm>
          <a:off x="1091406" y="4953660"/>
          <a:ext cx="565548" cy="15994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fld id="{3B030822-A0F7-4931-9297-79A479181785}" type="TxLink">
            <a:rPr lang="en-US" sz="1000" b="1" i="0" u="none" strike="noStrike">
              <a:solidFill>
                <a:schemeClr val="tx1"/>
              </a:solidFill>
              <a:latin typeface="Gill Sans MT"/>
            </a:rPr>
            <a:pPr algn="r"/>
            <a:t>1</a:t>
          </a:fld>
          <a:endParaRPr lang="en-US" sz="1000" b="1" i="0" u="none" strike="noStrike">
            <a:solidFill>
              <a:schemeClr val="tx1"/>
            </a:solidFill>
            <a:latin typeface="Gill Sans MT"/>
          </a:endParaRPr>
        </a:p>
      </xdr:txBody>
    </xdr:sp>
    <xdr:clientData/>
  </xdr:twoCellAnchor>
  <xdr:twoCellAnchor>
    <xdr:from>
      <xdr:col>1</xdr:col>
      <xdr:colOff>892968</xdr:colOff>
      <xdr:row>23</xdr:row>
      <xdr:rowOff>178196</xdr:rowOff>
    </xdr:from>
    <xdr:to>
      <xdr:col>2</xdr:col>
      <xdr:colOff>416720</xdr:colOff>
      <xdr:row>24</xdr:row>
      <xdr:rowOff>119856</xdr:rowOff>
    </xdr:to>
    <xdr:sp macro="" textlink="Análisis!AD7">
      <xdr:nvSpPr>
        <xdr:cNvPr id="167" name="CuadroTexto 166">
          <a:extLst>
            <a:ext uri="{FF2B5EF4-FFF2-40B4-BE49-F238E27FC236}">
              <a16:creationId xmlns:a16="http://schemas.microsoft.com/office/drawing/2014/main" id="{2D3B7D3C-81B6-458C-B140-DFF129E1F091}"/>
            </a:ext>
          </a:extLst>
        </xdr:cNvPr>
        <xdr:cNvSpPr txBox="1"/>
      </xdr:nvSpPr>
      <xdr:spPr>
        <a:xfrm>
          <a:off x="1091406" y="5198665"/>
          <a:ext cx="565548" cy="15994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fld id="{5B971E50-D16B-4089-9FDA-12B8A01E8362}" type="TxLink">
            <a:rPr lang="en-US" sz="1000" b="1" i="0" u="none" strike="noStrike">
              <a:solidFill>
                <a:schemeClr val="tx1"/>
              </a:solidFill>
              <a:latin typeface="Gill Sans MT"/>
            </a:rPr>
            <a:pPr algn="r"/>
            <a:t>176</a:t>
          </a:fld>
          <a:endParaRPr lang="en-US" sz="1000" b="1" i="0" u="none" strike="noStrike">
            <a:solidFill>
              <a:schemeClr val="tx1"/>
            </a:solidFill>
            <a:latin typeface="Gill Sans MT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494835</xdr:colOff>
      <xdr:row>0</xdr:row>
      <xdr:rowOff>79421</xdr:rowOff>
    </xdr:from>
    <xdr:to>
      <xdr:col>12</xdr:col>
      <xdr:colOff>127727</xdr:colOff>
      <xdr:row>25</xdr:row>
      <xdr:rowOff>147753</xdr:rowOff>
    </xdr:to>
    <xdr:sp macro="" textlink="">
      <xdr:nvSpPr>
        <xdr:cNvPr id="2" name="Rectángulo: esquinas redondeadas 1">
          <a:extLst>
            <a:ext uri="{FF2B5EF4-FFF2-40B4-BE49-F238E27FC236}">
              <a16:creationId xmlns:a16="http://schemas.microsoft.com/office/drawing/2014/main" id="{598B09B7-30D7-424B-93B9-0D7AA014F16C}"/>
            </a:ext>
          </a:extLst>
        </xdr:cNvPr>
        <xdr:cNvSpPr/>
      </xdr:nvSpPr>
      <xdr:spPr>
        <a:xfrm>
          <a:off x="1730762" y="79421"/>
          <a:ext cx="9994233" cy="5527783"/>
        </a:xfrm>
        <a:prstGeom prst="roundRect">
          <a:avLst>
            <a:gd name="adj" fmla="val 3416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619125</xdr:colOff>
      <xdr:row>6</xdr:row>
      <xdr:rowOff>81641</xdr:rowOff>
    </xdr:from>
    <xdr:to>
      <xdr:col>4</xdr:col>
      <xdr:colOff>923925</xdr:colOff>
      <xdr:row>25</xdr:row>
      <xdr:rowOff>13607</xdr:rowOff>
    </xdr:to>
    <xdr:sp macro="" textlink="">
      <xdr:nvSpPr>
        <xdr:cNvPr id="4" name="Rectángulo: esquinas redondeadas 3">
          <a:extLst>
            <a:ext uri="{FF2B5EF4-FFF2-40B4-BE49-F238E27FC236}">
              <a16:creationId xmlns:a16="http://schemas.microsoft.com/office/drawing/2014/main" id="{0B145032-9983-4808-85BA-1C6D67776E7E}"/>
            </a:ext>
          </a:extLst>
        </xdr:cNvPr>
        <xdr:cNvSpPr/>
      </xdr:nvSpPr>
      <xdr:spPr>
        <a:xfrm>
          <a:off x="1857375" y="1396091"/>
          <a:ext cx="2381250" cy="3999141"/>
        </a:xfrm>
        <a:prstGeom prst="roundRect">
          <a:avLst>
            <a:gd name="adj" fmla="val 5238"/>
          </a:avLst>
        </a:prstGeom>
        <a:solidFill>
          <a:schemeClr val="bg1"/>
        </a:solidFill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4</xdr:col>
      <xdr:colOff>1019735</xdr:colOff>
      <xdr:row>17</xdr:row>
      <xdr:rowOff>37618</xdr:rowOff>
    </xdr:from>
    <xdr:to>
      <xdr:col>7</xdr:col>
      <xdr:colOff>180644</xdr:colOff>
      <xdr:row>25</xdr:row>
      <xdr:rowOff>40821</xdr:rowOff>
    </xdr:to>
    <xdr:sp macro="" textlink="">
      <xdr:nvSpPr>
        <xdr:cNvPr id="5" name="Rectángulo: esquinas redondeadas 4">
          <a:extLst>
            <a:ext uri="{FF2B5EF4-FFF2-40B4-BE49-F238E27FC236}">
              <a16:creationId xmlns:a16="http://schemas.microsoft.com/office/drawing/2014/main" id="{972840EC-9E66-49DA-85EC-20231853A1C9}"/>
            </a:ext>
          </a:extLst>
        </xdr:cNvPr>
        <xdr:cNvSpPr/>
      </xdr:nvSpPr>
      <xdr:spPr>
        <a:xfrm>
          <a:off x="4326271" y="3643511"/>
          <a:ext cx="2263337" cy="1744917"/>
        </a:xfrm>
        <a:prstGeom prst="roundRect">
          <a:avLst>
            <a:gd name="adj" fmla="val 5238"/>
          </a:avLst>
        </a:prstGeom>
        <a:solidFill>
          <a:schemeClr val="bg1"/>
        </a:solidFill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7</xdr:col>
      <xdr:colOff>275316</xdr:colOff>
      <xdr:row>17</xdr:row>
      <xdr:rowOff>39300</xdr:rowOff>
    </xdr:from>
    <xdr:to>
      <xdr:col>9</xdr:col>
      <xdr:colOff>488495</xdr:colOff>
      <xdr:row>25</xdr:row>
      <xdr:rowOff>38100</xdr:rowOff>
    </xdr:to>
    <xdr:sp macro="" textlink="">
      <xdr:nvSpPr>
        <xdr:cNvPr id="6" name="Rectángulo: esquinas redondeadas 5">
          <a:extLst>
            <a:ext uri="{FF2B5EF4-FFF2-40B4-BE49-F238E27FC236}">
              <a16:creationId xmlns:a16="http://schemas.microsoft.com/office/drawing/2014/main" id="{74208C16-A48D-4A2C-9ED1-BA3B68437265}"/>
            </a:ext>
          </a:extLst>
        </xdr:cNvPr>
        <xdr:cNvSpPr/>
      </xdr:nvSpPr>
      <xdr:spPr>
        <a:xfrm>
          <a:off x="6704691" y="3668325"/>
          <a:ext cx="2289629" cy="1751400"/>
        </a:xfrm>
        <a:prstGeom prst="roundRect">
          <a:avLst>
            <a:gd name="adj" fmla="val 5238"/>
          </a:avLst>
        </a:prstGeom>
        <a:solidFill>
          <a:schemeClr val="bg1"/>
        </a:solidFill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9</xdr:col>
      <xdr:colOff>576942</xdr:colOff>
      <xdr:row>17</xdr:row>
      <xdr:rowOff>48826</xdr:rowOff>
    </xdr:from>
    <xdr:to>
      <xdr:col>11</xdr:col>
      <xdr:colOff>971550</xdr:colOff>
      <xdr:row>25</xdr:row>
      <xdr:rowOff>19050</xdr:rowOff>
    </xdr:to>
    <xdr:sp macro="" textlink="">
      <xdr:nvSpPr>
        <xdr:cNvPr id="7" name="Rectángulo: esquinas redondeadas 6">
          <a:extLst>
            <a:ext uri="{FF2B5EF4-FFF2-40B4-BE49-F238E27FC236}">
              <a16:creationId xmlns:a16="http://schemas.microsoft.com/office/drawing/2014/main" id="{11C0F7F4-19BF-4AF9-9FD1-F33F50584050}"/>
            </a:ext>
          </a:extLst>
        </xdr:cNvPr>
        <xdr:cNvSpPr/>
      </xdr:nvSpPr>
      <xdr:spPr>
        <a:xfrm>
          <a:off x="9082767" y="3677851"/>
          <a:ext cx="2471058" cy="1722824"/>
        </a:xfrm>
        <a:prstGeom prst="roundRect">
          <a:avLst>
            <a:gd name="adj" fmla="val 5238"/>
          </a:avLst>
        </a:prstGeom>
        <a:solidFill>
          <a:schemeClr val="bg1"/>
        </a:solidFill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4</xdr:col>
      <xdr:colOff>1019176</xdr:colOff>
      <xdr:row>14</xdr:row>
      <xdr:rowOff>38100</xdr:rowOff>
    </xdr:from>
    <xdr:to>
      <xdr:col>11</xdr:col>
      <xdr:colOff>966109</xdr:colOff>
      <xdr:row>16</xdr:row>
      <xdr:rowOff>201707</xdr:rowOff>
    </xdr:to>
    <xdr:sp macro="" textlink="">
      <xdr:nvSpPr>
        <xdr:cNvPr id="8" name="Rectángulo: esquinas redondeadas 7">
          <a:extLst>
            <a:ext uri="{FF2B5EF4-FFF2-40B4-BE49-F238E27FC236}">
              <a16:creationId xmlns:a16="http://schemas.microsoft.com/office/drawing/2014/main" id="{8942240B-B7CF-4198-BEF3-F9A675E777FD}"/>
            </a:ext>
          </a:extLst>
        </xdr:cNvPr>
        <xdr:cNvSpPr/>
      </xdr:nvSpPr>
      <xdr:spPr>
        <a:xfrm>
          <a:off x="4333876" y="3009900"/>
          <a:ext cx="7214508" cy="601757"/>
        </a:xfrm>
        <a:prstGeom prst="roundRect">
          <a:avLst>
            <a:gd name="adj" fmla="val 5238"/>
          </a:avLst>
        </a:prstGeom>
        <a:solidFill>
          <a:schemeClr val="bg1"/>
        </a:solidFill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7</xdr:col>
      <xdr:colOff>358589</xdr:colOff>
      <xdr:row>6</xdr:row>
      <xdr:rowOff>81642</xdr:rowOff>
    </xdr:from>
    <xdr:to>
      <xdr:col>11</xdr:col>
      <xdr:colOff>971551</xdr:colOff>
      <xdr:row>13</xdr:row>
      <xdr:rowOff>176892</xdr:rowOff>
    </xdr:to>
    <xdr:sp macro="" textlink="">
      <xdr:nvSpPr>
        <xdr:cNvPr id="9" name="Rectángulo: esquinas redondeadas 8">
          <a:extLst>
            <a:ext uri="{FF2B5EF4-FFF2-40B4-BE49-F238E27FC236}">
              <a16:creationId xmlns:a16="http://schemas.microsoft.com/office/drawing/2014/main" id="{26984474-D01D-4B3E-811E-B679A83F489D}"/>
            </a:ext>
          </a:extLst>
        </xdr:cNvPr>
        <xdr:cNvSpPr/>
      </xdr:nvSpPr>
      <xdr:spPr>
        <a:xfrm>
          <a:off x="6787964" y="1396092"/>
          <a:ext cx="4765862" cy="1533525"/>
        </a:xfrm>
        <a:prstGeom prst="roundRect">
          <a:avLst>
            <a:gd name="adj" fmla="val 5238"/>
          </a:avLst>
        </a:prstGeom>
        <a:solidFill>
          <a:schemeClr val="bg1"/>
        </a:solidFill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608309</xdr:colOff>
      <xdr:row>0</xdr:row>
      <xdr:rowOff>176892</xdr:rowOff>
    </xdr:from>
    <xdr:to>
      <xdr:col>4</xdr:col>
      <xdr:colOff>945606</xdr:colOff>
      <xdr:row>5</xdr:row>
      <xdr:rowOff>176893</xdr:rowOff>
    </xdr:to>
    <xdr:sp macro="" textlink="">
      <xdr:nvSpPr>
        <xdr:cNvPr id="13" name="Rectángulo: esquinas redondeadas 12">
          <a:extLst>
            <a:ext uri="{FF2B5EF4-FFF2-40B4-BE49-F238E27FC236}">
              <a16:creationId xmlns:a16="http://schemas.microsoft.com/office/drawing/2014/main" id="{83205D4D-06B4-47B3-8C02-9AC8601E2858}"/>
            </a:ext>
          </a:extLst>
        </xdr:cNvPr>
        <xdr:cNvSpPr/>
      </xdr:nvSpPr>
      <xdr:spPr>
        <a:xfrm>
          <a:off x="1846559" y="176892"/>
          <a:ext cx="2405583" cy="1088572"/>
        </a:xfrm>
        <a:prstGeom prst="roundRect">
          <a:avLst>
            <a:gd name="adj" fmla="val 5238"/>
          </a:avLst>
        </a:prstGeom>
        <a:solidFill>
          <a:srgbClr val="52A799"/>
        </a:solidFill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>
            <a:solidFill>
              <a:srgbClr val="52A799"/>
            </a:solidFill>
          </a:endParaRPr>
        </a:p>
      </xdr:txBody>
    </xdr:sp>
    <xdr:clientData/>
  </xdr:twoCellAnchor>
  <xdr:twoCellAnchor>
    <xdr:from>
      <xdr:col>5</xdr:col>
      <xdr:colOff>19416</xdr:colOff>
      <xdr:row>0</xdr:row>
      <xdr:rowOff>176892</xdr:rowOff>
    </xdr:from>
    <xdr:to>
      <xdr:col>7</xdr:col>
      <xdr:colOff>228966</xdr:colOff>
      <xdr:row>5</xdr:row>
      <xdr:rowOff>176894</xdr:rowOff>
    </xdr:to>
    <xdr:sp macro="" textlink="">
      <xdr:nvSpPr>
        <xdr:cNvPr id="14" name="Rectángulo: esquinas redondeadas 13">
          <a:extLst>
            <a:ext uri="{FF2B5EF4-FFF2-40B4-BE49-F238E27FC236}">
              <a16:creationId xmlns:a16="http://schemas.microsoft.com/office/drawing/2014/main" id="{5044539C-89D2-4213-A094-5D8AB240B0DD}"/>
            </a:ext>
          </a:extLst>
        </xdr:cNvPr>
        <xdr:cNvSpPr/>
      </xdr:nvSpPr>
      <xdr:spPr>
        <a:xfrm>
          <a:off x="4360095" y="176892"/>
          <a:ext cx="2277835" cy="1088573"/>
        </a:xfrm>
        <a:prstGeom prst="roundRect">
          <a:avLst>
            <a:gd name="adj" fmla="val 5238"/>
          </a:avLst>
        </a:prstGeom>
        <a:solidFill>
          <a:schemeClr val="bg1"/>
        </a:solidFill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7</xdr:col>
      <xdr:colOff>328551</xdr:colOff>
      <xdr:row>0</xdr:row>
      <xdr:rowOff>176892</xdr:rowOff>
    </xdr:from>
    <xdr:to>
      <xdr:col>9</xdr:col>
      <xdr:colOff>542023</xdr:colOff>
      <xdr:row>5</xdr:row>
      <xdr:rowOff>176893</xdr:rowOff>
    </xdr:to>
    <xdr:sp macro="" textlink="">
      <xdr:nvSpPr>
        <xdr:cNvPr id="15" name="Rectángulo: esquinas redondeadas 14">
          <a:extLst>
            <a:ext uri="{FF2B5EF4-FFF2-40B4-BE49-F238E27FC236}">
              <a16:creationId xmlns:a16="http://schemas.microsoft.com/office/drawing/2014/main" id="{0D0DFACF-71FF-4833-9368-353E780E1698}"/>
            </a:ext>
          </a:extLst>
        </xdr:cNvPr>
        <xdr:cNvSpPr/>
      </xdr:nvSpPr>
      <xdr:spPr>
        <a:xfrm>
          <a:off x="6737515" y="176892"/>
          <a:ext cx="2281758" cy="1088572"/>
        </a:xfrm>
        <a:prstGeom prst="roundRect">
          <a:avLst>
            <a:gd name="adj" fmla="val 5238"/>
          </a:avLst>
        </a:prstGeom>
        <a:solidFill>
          <a:schemeClr val="bg1"/>
        </a:solidFill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0</xdr:col>
      <xdr:colOff>108348</xdr:colOff>
      <xdr:row>1</xdr:row>
      <xdr:rowOff>61073</xdr:rowOff>
    </xdr:from>
    <xdr:to>
      <xdr:col>2</xdr:col>
      <xdr:colOff>327056</xdr:colOff>
      <xdr:row>4</xdr:row>
      <xdr:rowOff>47625</xdr:rowOff>
    </xdr:to>
    <xdr:sp macro="" textlink="">
      <xdr:nvSpPr>
        <xdr:cNvPr id="18" name="CuadroTexto 17">
          <a:extLst>
            <a:ext uri="{FF2B5EF4-FFF2-40B4-BE49-F238E27FC236}">
              <a16:creationId xmlns:a16="http://schemas.microsoft.com/office/drawing/2014/main" id="{0ED100F0-E40F-4FAF-A74A-EA2E64B6CF59}"/>
            </a:ext>
          </a:extLst>
        </xdr:cNvPr>
        <xdr:cNvSpPr txBox="1"/>
      </xdr:nvSpPr>
      <xdr:spPr>
        <a:xfrm>
          <a:off x="108348" y="280148"/>
          <a:ext cx="1456958" cy="64377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AR" sz="1800" b="1" i="0">
              <a:solidFill>
                <a:schemeClr val="bg1">
                  <a:lumMod val="95000"/>
                </a:schemeClr>
              </a:solidFill>
              <a:effectLst/>
              <a:latin typeface="+mn-lt"/>
              <a:ea typeface="+mn-ea"/>
              <a:cs typeface="+mn-cs"/>
            </a:rPr>
            <a:t>Análisis</a:t>
          </a:r>
          <a:r>
            <a:rPr lang="es-AR" sz="1800" b="1" i="0" baseline="0">
              <a:solidFill>
                <a:schemeClr val="bg1">
                  <a:lumMod val="95000"/>
                </a:schemeClr>
              </a:solidFill>
              <a:effectLst/>
              <a:latin typeface="+mn-lt"/>
              <a:ea typeface="+mn-ea"/>
              <a:cs typeface="+mn-cs"/>
            </a:rPr>
            <a:t> del Personal</a:t>
          </a:r>
          <a:endParaRPr lang="es-AR" sz="1800" b="1">
            <a:solidFill>
              <a:schemeClr val="bg1">
                <a:lumMod val="95000"/>
              </a:schemeClr>
            </a:solidFill>
            <a:effectLst/>
          </a:endParaRPr>
        </a:p>
      </xdr:txBody>
    </xdr:sp>
    <xdr:clientData/>
  </xdr:twoCellAnchor>
  <xdr:twoCellAnchor editAs="oneCell">
    <xdr:from>
      <xdr:col>0</xdr:col>
      <xdr:colOff>127187</xdr:colOff>
      <xdr:row>11</xdr:row>
      <xdr:rowOff>218514</xdr:rowOff>
    </xdr:from>
    <xdr:to>
      <xdr:col>2</xdr:col>
      <xdr:colOff>409575</xdr:colOff>
      <xdr:row>17</xdr:row>
      <xdr:rowOff>200025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0" name="Área 2">
              <a:extLst>
                <a:ext uri="{FF2B5EF4-FFF2-40B4-BE49-F238E27FC236}">
                  <a16:creationId xmlns:a16="http://schemas.microsoft.com/office/drawing/2014/main" id="{F853556C-C111-481B-B4EC-05E2A2DF7E7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Área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7187" y="2518121"/>
              <a:ext cx="1520638" cy="128779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0</xdr:col>
      <xdr:colOff>196662</xdr:colOff>
      <xdr:row>12</xdr:row>
      <xdr:rowOff>22973</xdr:rowOff>
    </xdr:from>
    <xdr:to>
      <xdr:col>1</xdr:col>
      <xdr:colOff>831641</xdr:colOff>
      <xdr:row>13</xdr:row>
      <xdr:rowOff>13448</xdr:rowOff>
    </xdr:to>
    <xdr:sp macro="" textlink="">
      <xdr:nvSpPr>
        <xdr:cNvPr id="21" name="CuadroTexto 20">
          <a:extLst>
            <a:ext uri="{FF2B5EF4-FFF2-40B4-BE49-F238E27FC236}">
              <a16:creationId xmlns:a16="http://schemas.microsoft.com/office/drawing/2014/main" id="{99546595-110F-4EF6-8BF0-CDF5BF21F588}"/>
            </a:ext>
          </a:extLst>
        </xdr:cNvPr>
        <xdr:cNvSpPr txBox="1"/>
      </xdr:nvSpPr>
      <xdr:spPr>
        <a:xfrm>
          <a:off x="196662" y="2712385"/>
          <a:ext cx="836685" cy="21459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1000" b="1" i="0">
              <a:solidFill>
                <a:schemeClr val="bg1"/>
              </a:solidFill>
              <a:latin typeface="Cambria Math" panose="02040503050406030204" pitchFamily="18" charset="0"/>
              <a:ea typeface="Cambria Math" panose="02040503050406030204" pitchFamily="18" charset="0"/>
            </a:rPr>
            <a:t>●</a:t>
          </a:r>
          <a:r>
            <a:rPr lang="es-AR" sz="1000" b="1" i="0" baseline="0">
              <a:solidFill>
                <a:schemeClr val="bg1"/>
              </a:solidFill>
              <a:latin typeface="Cambria Math" panose="02040503050406030204" pitchFamily="18" charset="0"/>
              <a:ea typeface="Cambria Math" panose="02040503050406030204" pitchFamily="18" charset="0"/>
            </a:rPr>
            <a:t>  </a:t>
          </a:r>
          <a:r>
            <a:rPr lang="es-AR" sz="1000" b="1" i="0" baseline="0">
              <a:solidFill>
                <a:schemeClr val="bg1"/>
              </a:solidFill>
            </a:rPr>
            <a:t>Área</a:t>
          </a:r>
          <a:endParaRPr lang="es-AR" sz="1000" b="1" i="0"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0</xdr:col>
      <xdr:colOff>89647</xdr:colOff>
      <xdr:row>18</xdr:row>
      <xdr:rowOff>111499</xdr:rowOff>
    </xdr:from>
    <xdr:to>
      <xdr:col>2</xdr:col>
      <xdr:colOff>403411</xdr:colOff>
      <xdr:row>25</xdr:row>
      <xdr:rowOff>187698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2" name="Departamento 2">
              <a:extLst>
                <a:ext uri="{FF2B5EF4-FFF2-40B4-BE49-F238E27FC236}">
                  <a16:creationId xmlns:a16="http://schemas.microsoft.com/office/drawing/2014/main" id="{D1E98D54-B84A-4750-87ED-A844002FC76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epartamento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9647" y="3935106"/>
              <a:ext cx="1552014" cy="16001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0</xdr:col>
      <xdr:colOff>180294</xdr:colOff>
      <xdr:row>18</xdr:row>
      <xdr:rowOff>101973</xdr:rowOff>
    </xdr:from>
    <xdr:to>
      <xdr:col>1</xdr:col>
      <xdr:colOff>761666</xdr:colOff>
      <xdr:row>19</xdr:row>
      <xdr:rowOff>130548</xdr:rowOff>
    </xdr:to>
    <xdr:sp macro="" textlink="">
      <xdr:nvSpPr>
        <xdr:cNvPr id="23" name="CuadroTexto 22">
          <a:extLst>
            <a:ext uri="{FF2B5EF4-FFF2-40B4-BE49-F238E27FC236}">
              <a16:creationId xmlns:a16="http://schemas.microsoft.com/office/drawing/2014/main" id="{1D7FA052-3089-43D7-A950-90CF77A10E74}"/>
            </a:ext>
          </a:extLst>
        </xdr:cNvPr>
        <xdr:cNvSpPr txBox="1"/>
      </xdr:nvSpPr>
      <xdr:spPr>
        <a:xfrm>
          <a:off x="180294" y="4136091"/>
          <a:ext cx="783078" cy="25269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1000" i="0">
              <a:solidFill>
                <a:schemeClr val="bg1"/>
              </a:solidFill>
              <a:latin typeface="Cambria Math" panose="02040503050406030204" pitchFamily="18" charset="0"/>
              <a:ea typeface="Cambria Math" panose="02040503050406030204" pitchFamily="18" charset="0"/>
            </a:rPr>
            <a:t>●</a:t>
          </a:r>
          <a:r>
            <a:rPr lang="es-AR" sz="1000" i="0">
              <a:solidFill>
                <a:schemeClr val="bg1"/>
              </a:solidFill>
            </a:rPr>
            <a:t> </a:t>
          </a:r>
          <a:r>
            <a:rPr lang="es-AR" sz="1000" b="1" i="0">
              <a:solidFill>
                <a:schemeClr val="bg1"/>
              </a:solidFill>
            </a:rPr>
            <a:t>Dpto</a:t>
          </a:r>
          <a:r>
            <a:rPr lang="es-AR" sz="1000" i="0">
              <a:solidFill>
                <a:schemeClr val="bg1"/>
              </a:solidFill>
            </a:rPr>
            <a:t>.</a:t>
          </a:r>
        </a:p>
      </xdr:txBody>
    </xdr:sp>
    <xdr:clientData/>
  </xdr:twoCellAnchor>
  <xdr:twoCellAnchor editAs="oneCell">
    <xdr:from>
      <xdr:col>0</xdr:col>
      <xdr:colOff>135247</xdr:colOff>
      <xdr:row>8</xdr:row>
      <xdr:rowOff>67236</xdr:rowOff>
    </xdr:from>
    <xdr:to>
      <xdr:col>2</xdr:col>
      <xdr:colOff>430521</xdr:colOff>
      <xdr:row>11</xdr:row>
      <xdr:rowOff>191925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4" name="Icono 2">
              <a:extLst>
                <a:ext uri="{FF2B5EF4-FFF2-40B4-BE49-F238E27FC236}">
                  <a16:creationId xmlns:a16="http://schemas.microsoft.com/office/drawing/2014/main" id="{8398D541-9452-4CFA-A779-829925C72D7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cono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5247" y="1713700"/>
              <a:ext cx="1533524" cy="77783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0</xdr:col>
      <xdr:colOff>169467</xdr:colOff>
      <xdr:row>8</xdr:row>
      <xdr:rowOff>40817</xdr:rowOff>
    </xdr:from>
    <xdr:to>
      <xdr:col>1</xdr:col>
      <xdr:colOff>846044</xdr:colOff>
      <xdr:row>9</xdr:row>
      <xdr:rowOff>48026</xdr:rowOff>
    </xdr:to>
    <xdr:sp macro="" textlink="">
      <xdr:nvSpPr>
        <xdr:cNvPr id="25" name="CuadroTexto 24">
          <a:extLst>
            <a:ext uri="{FF2B5EF4-FFF2-40B4-BE49-F238E27FC236}">
              <a16:creationId xmlns:a16="http://schemas.microsoft.com/office/drawing/2014/main" id="{9628EAA7-8ACE-404A-A0F8-E9EDCCB2A4A5}"/>
            </a:ext>
          </a:extLst>
        </xdr:cNvPr>
        <xdr:cNvSpPr txBox="1"/>
      </xdr:nvSpPr>
      <xdr:spPr>
        <a:xfrm>
          <a:off x="169467" y="1833758"/>
          <a:ext cx="878283" cy="23132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1100" i="0">
              <a:solidFill>
                <a:schemeClr val="bg1"/>
              </a:solidFill>
              <a:latin typeface="Cambria Math" panose="02040503050406030204" pitchFamily="18" charset="0"/>
              <a:ea typeface="Cambria Math" panose="02040503050406030204" pitchFamily="18" charset="0"/>
            </a:rPr>
            <a:t>●</a:t>
          </a:r>
          <a:r>
            <a:rPr lang="es-AR" sz="1100" i="0" baseline="0">
              <a:solidFill>
                <a:schemeClr val="bg1"/>
              </a:solidFill>
              <a:latin typeface="Cambria Math" panose="02040503050406030204" pitchFamily="18" charset="0"/>
              <a:ea typeface="Cambria Math" panose="02040503050406030204" pitchFamily="18" charset="0"/>
            </a:rPr>
            <a:t> </a:t>
          </a:r>
          <a:r>
            <a:rPr lang="es-AR" sz="1100" b="1" i="0">
              <a:solidFill>
                <a:schemeClr val="bg1"/>
              </a:solidFill>
            </a:rPr>
            <a:t>Género</a:t>
          </a:r>
        </a:p>
      </xdr:txBody>
    </xdr:sp>
    <xdr:clientData/>
  </xdr:twoCellAnchor>
  <xdr:twoCellAnchor>
    <xdr:from>
      <xdr:col>2</xdr:col>
      <xdr:colOff>647700</xdr:colOff>
      <xdr:row>1</xdr:row>
      <xdr:rowOff>184337</xdr:rowOff>
    </xdr:from>
    <xdr:to>
      <xdr:col>3</xdr:col>
      <xdr:colOff>843643</xdr:colOff>
      <xdr:row>3</xdr:row>
      <xdr:rowOff>193863</xdr:rowOff>
    </xdr:to>
    <xdr:sp macro="" textlink="Análisis!$D$5">
      <xdr:nvSpPr>
        <xdr:cNvPr id="26" name="CuadroTexto 25">
          <a:extLst>
            <a:ext uri="{FF2B5EF4-FFF2-40B4-BE49-F238E27FC236}">
              <a16:creationId xmlns:a16="http://schemas.microsoft.com/office/drawing/2014/main" id="{C47418D2-5ADE-4786-A092-B06E86D5F25D}"/>
            </a:ext>
          </a:extLst>
        </xdr:cNvPr>
        <xdr:cNvSpPr txBox="1"/>
      </xdr:nvSpPr>
      <xdr:spPr>
        <a:xfrm>
          <a:off x="1885950" y="402051"/>
          <a:ext cx="1230086" cy="4449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A94D5007-A0F8-4708-AF95-5C61C0B499DB}" type="TxLink">
            <a:rPr lang="en-US" sz="2800" b="1" i="0" u="none" strike="noStrike">
              <a:solidFill>
                <a:srgbClr val="000000"/>
              </a:solidFill>
              <a:latin typeface="Gill Sans MT"/>
            </a:rPr>
            <a:pPr algn="ctr"/>
            <a:t>500</a:t>
          </a:fld>
          <a:endParaRPr lang="es-AR" sz="2800" b="1" i="0">
            <a:solidFill>
              <a:schemeClr val="tx1"/>
            </a:solidFill>
            <a:latin typeface="+mj-lt"/>
          </a:endParaRPr>
        </a:p>
      </xdr:txBody>
    </xdr:sp>
    <xdr:clientData/>
  </xdr:twoCellAnchor>
  <xdr:twoCellAnchor>
    <xdr:from>
      <xdr:col>2</xdr:col>
      <xdr:colOff>652181</xdr:colOff>
      <xdr:row>4</xdr:row>
      <xdr:rowOff>7844</xdr:rowOff>
    </xdr:from>
    <xdr:to>
      <xdr:col>3</xdr:col>
      <xdr:colOff>979713</xdr:colOff>
      <xdr:row>5</xdr:row>
      <xdr:rowOff>40822</xdr:rowOff>
    </xdr:to>
    <xdr:sp macro="" textlink="">
      <xdr:nvSpPr>
        <xdr:cNvPr id="27" name="CuadroTexto 26">
          <a:extLst>
            <a:ext uri="{FF2B5EF4-FFF2-40B4-BE49-F238E27FC236}">
              <a16:creationId xmlns:a16="http://schemas.microsoft.com/office/drawing/2014/main" id="{8C1C5F00-CEB1-485D-8941-3993B2A2E41C}"/>
            </a:ext>
          </a:extLst>
        </xdr:cNvPr>
        <xdr:cNvSpPr txBox="1"/>
      </xdr:nvSpPr>
      <xdr:spPr>
        <a:xfrm>
          <a:off x="1890431" y="878701"/>
          <a:ext cx="1361675" cy="25069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1100" i="0">
              <a:solidFill>
                <a:schemeClr val="tx1"/>
              </a:solidFill>
            </a:rPr>
            <a:t>Empleados</a:t>
          </a:r>
          <a:r>
            <a:rPr lang="es-AR" sz="1100" i="0" baseline="0">
              <a:solidFill>
                <a:schemeClr val="tx1"/>
              </a:solidFill>
            </a:rPr>
            <a:t> Totales</a:t>
          </a:r>
          <a:endParaRPr lang="es-AR" sz="1100" i="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22412</xdr:colOff>
      <xdr:row>2</xdr:row>
      <xdr:rowOff>11206</xdr:rowOff>
    </xdr:from>
    <xdr:to>
      <xdr:col>7</xdr:col>
      <xdr:colOff>216590</xdr:colOff>
      <xdr:row>6</xdr:row>
      <xdr:rowOff>5912</xdr:rowOff>
    </xdr:to>
    <xdr:graphicFrame macro="">
      <xdr:nvGraphicFramePr>
        <xdr:cNvPr id="28" name="Gráfico 27">
          <a:extLst>
            <a:ext uri="{FF2B5EF4-FFF2-40B4-BE49-F238E27FC236}">
              <a16:creationId xmlns:a16="http://schemas.microsoft.com/office/drawing/2014/main" id="{85C7CEE6-398E-492C-862E-9ECF87F6AF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386602</xdr:colOff>
      <xdr:row>3</xdr:row>
      <xdr:rowOff>50987</xdr:rowOff>
    </xdr:from>
    <xdr:to>
      <xdr:col>6</xdr:col>
      <xdr:colOff>1041586</xdr:colOff>
      <xdr:row>5</xdr:row>
      <xdr:rowOff>39782</xdr:rowOff>
    </xdr:to>
    <xdr:sp macro="" textlink="Análisis!C8">
      <xdr:nvSpPr>
        <xdr:cNvPr id="29" name="CuadroTexto 28">
          <a:extLst>
            <a:ext uri="{FF2B5EF4-FFF2-40B4-BE49-F238E27FC236}">
              <a16:creationId xmlns:a16="http://schemas.microsoft.com/office/drawing/2014/main" id="{CBB51AF7-1C06-447E-B0DC-9B1CEAF9E531}"/>
            </a:ext>
          </a:extLst>
        </xdr:cNvPr>
        <xdr:cNvSpPr txBox="1"/>
      </xdr:nvSpPr>
      <xdr:spPr>
        <a:xfrm>
          <a:off x="5799043" y="723340"/>
          <a:ext cx="654984" cy="43703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FA73AF46-94CD-4D32-8E42-A0440CE1425A}" type="TxLink">
            <a:rPr lang="en-US" sz="1600" b="1" i="0" u="none" strike="noStrike">
              <a:solidFill>
                <a:srgbClr val="000000"/>
              </a:solidFill>
              <a:latin typeface="Gill Sans MT"/>
            </a:rPr>
            <a:pPr algn="ctr"/>
            <a:t>45%</a:t>
          </a:fld>
          <a:endParaRPr lang="es-AR" sz="1600" b="1" i="0">
            <a:solidFill>
              <a:schemeClr val="tx1"/>
            </a:solidFill>
            <a:latin typeface="+mj-lt"/>
          </a:endParaRPr>
        </a:p>
      </xdr:txBody>
    </xdr:sp>
    <xdr:clientData/>
  </xdr:twoCellAnchor>
  <xdr:twoCellAnchor>
    <xdr:from>
      <xdr:col>5</xdr:col>
      <xdr:colOff>75079</xdr:colOff>
      <xdr:row>1</xdr:row>
      <xdr:rowOff>13447</xdr:rowOff>
    </xdr:from>
    <xdr:to>
      <xdr:col>6</xdr:col>
      <xdr:colOff>480732</xdr:colOff>
      <xdr:row>2</xdr:row>
      <xdr:rowOff>42022</xdr:rowOff>
    </xdr:to>
    <xdr:sp macro="" textlink="">
      <xdr:nvSpPr>
        <xdr:cNvPr id="30" name="CuadroTexto 29">
          <a:extLst>
            <a:ext uri="{FF2B5EF4-FFF2-40B4-BE49-F238E27FC236}">
              <a16:creationId xmlns:a16="http://schemas.microsoft.com/office/drawing/2014/main" id="{7804E02D-0C50-4BDE-998F-2619AD3CE770}"/>
            </a:ext>
          </a:extLst>
        </xdr:cNvPr>
        <xdr:cNvSpPr txBox="1"/>
      </xdr:nvSpPr>
      <xdr:spPr>
        <a:xfrm>
          <a:off x="4428004" y="232522"/>
          <a:ext cx="1443878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1200" i="0">
              <a:solidFill>
                <a:schemeClr val="tx1"/>
              </a:solidFill>
            </a:rPr>
            <a:t>Total de </a:t>
          </a:r>
          <a:r>
            <a:rPr lang="es-AR" sz="1200" i="0">
              <a:solidFill>
                <a:srgbClr val="C00000"/>
              </a:solidFill>
            </a:rPr>
            <a:t>Deserción</a:t>
          </a:r>
        </a:p>
      </xdr:txBody>
    </xdr:sp>
    <xdr:clientData/>
  </xdr:twoCellAnchor>
  <xdr:twoCellAnchor>
    <xdr:from>
      <xdr:col>8</xdr:col>
      <xdr:colOff>522194</xdr:colOff>
      <xdr:row>2</xdr:row>
      <xdr:rowOff>6725</xdr:rowOff>
    </xdr:from>
    <xdr:to>
      <xdr:col>9</xdr:col>
      <xdr:colOff>704047</xdr:colOff>
      <xdr:row>6</xdr:row>
      <xdr:rowOff>46254</xdr:rowOff>
    </xdr:to>
    <xdr:graphicFrame macro="">
      <xdr:nvGraphicFramePr>
        <xdr:cNvPr id="31" name="Gráfico 30">
          <a:extLst>
            <a:ext uri="{FF2B5EF4-FFF2-40B4-BE49-F238E27FC236}">
              <a16:creationId xmlns:a16="http://schemas.microsoft.com/office/drawing/2014/main" id="{D31B5701-96C5-429C-A234-6A5B9120F1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833157</xdr:colOff>
      <xdr:row>3</xdr:row>
      <xdr:rowOff>79561</xdr:rowOff>
    </xdr:from>
    <xdr:to>
      <xdr:col>9</xdr:col>
      <xdr:colOff>352985</xdr:colOff>
      <xdr:row>5</xdr:row>
      <xdr:rowOff>31937</xdr:rowOff>
    </xdr:to>
    <xdr:sp macro="" textlink="Análisis!D8">
      <xdr:nvSpPr>
        <xdr:cNvPr id="32" name="CuadroTexto 31">
          <a:extLst>
            <a:ext uri="{FF2B5EF4-FFF2-40B4-BE49-F238E27FC236}">
              <a16:creationId xmlns:a16="http://schemas.microsoft.com/office/drawing/2014/main" id="{6ACD14E6-E981-45F1-9EAC-45535DCB50C5}"/>
            </a:ext>
          </a:extLst>
        </xdr:cNvPr>
        <xdr:cNvSpPr txBox="1"/>
      </xdr:nvSpPr>
      <xdr:spPr>
        <a:xfrm>
          <a:off x="8300757" y="736786"/>
          <a:ext cx="558053" cy="3905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FAFC64E0-AE75-445F-A553-DC8C2ADD3AA9}" type="TxLink">
            <a:rPr lang="en-US" sz="1600" b="1" i="0" u="none" strike="noStrike">
              <a:solidFill>
                <a:srgbClr val="000000"/>
              </a:solidFill>
              <a:latin typeface="Gill Sans MT"/>
            </a:rPr>
            <a:pPr algn="ctr"/>
            <a:t>55%</a:t>
          </a:fld>
          <a:endParaRPr lang="es-AR" sz="1600" b="1" i="0">
            <a:solidFill>
              <a:schemeClr val="tx1"/>
            </a:solidFill>
            <a:latin typeface="+mj-lt"/>
          </a:endParaRPr>
        </a:p>
      </xdr:txBody>
    </xdr:sp>
    <xdr:clientData/>
  </xdr:twoCellAnchor>
  <xdr:twoCellAnchor>
    <xdr:from>
      <xdr:col>7</xdr:col>
      <xdr:colOff>228601</xdr:colOff>
      <xdr:row>1</xdr:row>
      <xdr:rowOff>10086</xdr:rowOff>
    </xdr:from>
    <xdr:to>
      <xdr:col>8</xdr:col>
      <xdr:colOff>504826</xdr:colOff>
      <xdr:row>2</xdr:row>
      <xdr:rowOff>38661</xdr:rowOff>
    </xdr:to>
    <xdr:sp macro="" textlink="">
      <xdr:nvSpPr>
        <xdr:cNvPr id="33" name="CuadroTexto 32">
          <a:extLst>
            <a:ext uri="{FF2B5EF4-FFF2-40B4-BE49-F238E27FC236}">
              <a16:creationId xmlns:a16="http://schemas.microsoft.com/office/drawing/2014/main" id="{A716ECC9-AF47-4F83-AA22-F335893F96C4}"/>
            </a:ext>
          </a:extLst>
        </xdr:cNvPr>
        <xdr:cNvSpPr txBox="1"/>
      </xdr:nvSpPr>
      <xdr:spPr>
        <a:xfrm>
          <a:off x="6657976" y="229161"/>
          <a:ext cx="1314450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s-AR" sz="1200" i="0" baseline="0">
              <a:solidFill>
                <a:schemeClr val="tx1"/>
              </a:solidFill>
            </a:rPr>
            <a:t>Total de </a:t>
          </a:r>
          <a:r>
            <a:rPr lang="es-AR" sz="1200" i="0" baseline="0">
              <a:solidFill>
                <a:srgbClr val="00B050"/>
              </a:solidFill>
            </a:rPr>
            <a:t>Activos</a:t>
          </a:r>
          <a:endParaRPr lang="es-AR" sz="1200" i="0">
            <a:solidFill>
              <a:srgbClr val="00B050"/>
            </a:solidFill>
          </a:endParaRPr>
        </a:p>
      </xdr:txBody>
    </xdr:sp>
    <xdr:clientData/>
  </xdr:twoCellAnchor>
  <xdr:twoCellAnchor>
    <xdr:from>
      <xdr:col>5</xdr:col>
      <xdr:colOff>179294</xdr:colOff>
      <xdr:row>3</xdr:row>
      <xdr:rowOff>106456</xdr:rowOff>
    </xdr:from>
    <xdr:to>
      <xdr:col>6</xdr:col>
      <xdr:colOff>161926</xdr:colOff>
      <xdr:row>5</xdr:row>
      <xdr:rowOff>44824</xdr:rowOff>
    </xdr:to>
    <xdr:sp macro="" textlink="Análisis!$D$4">
      <xdr:nvSpPr>
        <xdr:cNvPr id="34" name="CuadroTexto 33">
          <a:extLst>
            <a:ext uri="{FF2B5EF4-FFF2-40B4-BE49-F238E27FC236}">
              <a16:creationId xmlns:a16="http://schemas.microsoft.com/office/drawing/2014/main" id="{344FB848-6E93-46DA-B591-EB2599BE58A6}"/>
            </a:ext>
          </a:extLst>
        </xdr:cNvPr>
        <xdr:cNvSpPr txBox="1"/>
      </xdr:nvSpPr>
      <xdr:spPr>
        <a:xfrm>
          <a:off x="4549588" y="778809"/>
          <a:ext cx="1024779" cy="38660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7D680BE1-BEBD-4CE7-9907-421450C4E901}" type="TxLink">
            <a:rPr lang="en-US" sz="2000" b="1" i="0" u="none" strike="noStrike">
              <a:solidFill>
                <a:srgbClr val="2E3F3C"/>
              </a:solidFill>
              <a:latin typeface="Gill Sans MT"/>
            </a:rPr>
            <a:pPr algn="ctr"/>
            <a:t>225</a:t>
          </a:fld>
          <a:endParaRPr lang="es-AR" sz="2000" b="1" i="0">
            <a:solidFill>
              <a:srgbClr val="2E3F3C"/>
            </a:solidFill>
            <a:latin typeface="+mj-lt"/>
          </a:endParaRPr>
        </a:p>
      </xdr:txBody>
    </xdr:sp>
    <xdr:clientData/>
  </xdr:twoCellAnchor>
  <xdr:twoCellAnchor>
    <xdr:from>
      <xdr:col>7</xdr:col>
      <xdr:colOff>448236</xdr:colOff>
      <xdr:row>3</xdr:row>
      <xdr:rowOff>113180</xdr:rowOff>
    </xdr:from>
    <xdr:to>
      <xdr:col>8</xdr:col>
      <xdr:colOff>574301</xdr:colOff>
      <xdr:row>5</xdr:row>
      <xdr:rowOff>44825</xdr:rowOff>
    </xdr:to>
    <xdr:sp macro="" textlink="Análisis!$D$3">
      <xdr:nvSpPr>
        <xdr:cNvPr id="35" name="CuadroTexto 34">
          <a:extLst>
            <a:ext uri="{FF2B5EF4-FFF2-40B4-BE49-F238E27FC236}">
              <a16:creationId xmlns:a16="http://schemas.microsoft.com/office/drawing/2014/main" id="{48E84376-D34D-4B5A-8C94-585068E7977E}"/>
            </a:ext>
          </a:extLst>
        </xdr:cNvPr>
        <xdr:cNvSpPr txBox="1"/>
      </xdr:nvSpPr>
      <xdr:spPr>
        <a:xfrm>
          <a:off x="6902824" y="785533"/>
          <a:ext cx="1168212" cy="3798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2C82B61A-ADE8-4E90-8418-B483C81F8A06}" type="TxLink">
            <a:rPr lang="en-US" sz="2000" b="1" i="0" u="none" strike="noStrike">
              <a:solidFill>
                <a:srgbClr val="2E3F3C"/>
              </a:solidFill>
              <a:latin typeface="Gill Sans MT"/>
            </a:rPr>
            <a:pPr algn="ctr"/>
            <a:t>275</a:t>
          </a:fld>
          <a:endParaRPr lang="en-US" sz="2000" b="1" i="0" u="none" strike="noStrike">
            <a:solidFill>
              <a:srgbClr val="2E3F3C"/>
            </a:solidFill>
            <a:latin typeface="Gill Sans MT"/>
          </a:endParaRPr>
        </a:p>
      </xdr:txBody>
    </xdr:sp>
    <xdr:clientData/>
  </xdr:twoCellAnchor>
  <xdr:twoCellAnchor>
    <xdr:from>
      <xdr:col>5</xdr:col>
      <xdr:colOff>75080</xdr:colOff>
      <xdr:row>2</xdr:row>
      <xdr:rowOff>3923</xdr:rowOff>
    </xdr:from>
    <xdr:to>
      <xdr:col>6</xdr:col>
      <xdr:colOff>233083</xdr:colOff>
      <xdr:row>2</xdr:row>
      <xdr:rowOff>208990</xdr:rowOff>
    </xdr:to>
    <xdr:sp macro="" textlink="">
      <xdr:nvSpPr>
        <xdr:cNvPr id="36" name="CuadroTexto 35">
          <a:extLst>
            <a:ext uri="{FF2B5EF4-FFF2-40B4-BE49-F238E27FC236}">
              <a16:creationId xmlns:a16="http://schemas.microsoft.com/office/drawing/2014/main" id="{8719E4F4-EB41-4758-9DF4-0214303EC19F}"/>
            </a:ext>
          </a:extLst>
        </xdr:cNvPr>
        <xdr:cNvSpPr txBox="1"/>
      </xdr:nvSpPr>
      <xdr:spPr>
        <a:xfrm>
          <a:off x="4428005" y="442073"/>
          <a:ext cx="1196228" cy="20506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s-AR" sz="900" i="0">
              <a:solidFill>
                <a:schemeClr val="tx1"/>
              </a:solidFill>
            </a:rPr>
            <a:t>Empleados</a:t>
          </a:r>
          <a:r>
            <a:rPr lang="es-AR" sz="900" i="0" baseline="0">
              <a:solidFill>
                <a:schemeClr val="tx1"/>
              </a:solidFill>
            </a:rPr>
            <a:t> Retirados</a:t>
          </a:r>
          <a:endParaRPr lang="es-AR" sz="900" i="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374836</xdr:colOff>
      <xdr:row>2</xdr:row>
      <xdr:rowOff>10087</xdr:rowOff>
    </xdr:from>
    <xdr:to>
      <xdr:col>8</xdr:col>
      <xdr:colOff>616884</xdr:colOff>
      <xdr:row>2</xdr:row>
      <xdr:rowOff>186579</xdr:rowOff>
    </xdr:to>
    <xdr:sp macro="" textlink="">
      <xdr:nvSpPr>
        <xdr:cNvPr id="37" name="CuadroTexto 36">
          <a:extLst>
            <a:ext uri="{FF2B5EF4-FFF2-40B4-BE49-F238E27FC236}">
              <a16:creationId xmlns:a16="http://schemas.microsoft.com/office/drawing/2014/main" id="{2DF10C2C-B28D-4DBC-8692-785B80F909A8}"/>
            </a:ext>
          </a:extLst>
        </xdr:cNvPr>
        <xdr:cNvSpPr txBox="1"/>
      </xdr:nvSpPr>
      <xdr:spPr>
        <a:xfrm>
          <a:off x="6804211" y="448237"/>
          <a:ext cx="1280273" cy="17649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s-AR" sz="900" i="0">
              <a:solidFill>
                <a:schemeClr val="tx1"/>
              </a:solidFill>
            </a:rPr>
            <a:t>Número de Empleados</a:t>
          </a:r>
          <a:r>
            <a:rPr lang="es-AR" sz="900" i="0" baseline="0">
              <a:solidFill>
                <a:schemeClr val="tx1"/>
              </a:solidFill>
            </a:rPr>
            <a:t> </a:t>
          </a:r>
          <a:endParaRPr lang="es-AR" sz="900" i="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291912</xdr:colOff>
      <xdr:row>9</xdr:row>
      <xdr:rowOff>107673</xdr:rowOff>
    </xdr:from>
    <xdr:to>
      <xdr:col>12</xdr:col>
      <xdr:colOff>0</xdr:colOff>
      <xdr:row>13</xdr:row>
      <xdr:rowOff>195541</xdr:rowOff>
    </xdr:to>
    <xdr:graphicFrame macro="">
      <xdr:nvGraphicFramePr>
        <xdr:cNvPr id="38" name="Gráfico 37">
          <a:extLst>
            <a:ext uri="{FF2B5EF4-FFF2-40B4-BE49-F238E27FC236}">
              <a16:creationId xmlns:a16="http://schemas.microsoft.com/office/drawing/2014/main" id="{2DFEFDEB-3F59-40F1-934E-59FE31F1F0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558467</xdr:colOff>
      <xdr:row>7</xdr:row>
      <xdr:rowOff>52643</xdr:rowOff>
    </xdr:from>
    <xdr:to>
      <xdr:col>9</xdr:col>
      <xdr:colOff>192596</xdr:colOff>
      <xdr:row>8</xdr:row>
      <xdr:rowOff>56783</xdr:rowOff>
    </xdr:to>
    <xdr:sp macro="" textlink="">
      <xdr:nvSpPr>
        <xdr:cNvPr id="39" name="CuadroTexto 38">
          <a:extLst>
            <a:ext uri="{FF2B5EF4-FFF2-40B4-BE49-F238E27FC236}">
              <a16:creationId xmlns:a16="http://schemas.microsoft.com/office/drawing/2014/main" id="{DC96A522-FD79-47E2-A5DF-EB19FC86CD40}"/>
            </a:ext>
          </a:extLst>
        </xdr:cNvPr>
        <xdr:cNvSpPr txBox="1"/>
      </xdr:nvSpPr>
      <xdr:spPr>
        <a:xfrm>
          <a:off x="6969206" y="1468969"/>
          <a:ext cx="1704781" cy="21948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1100" i="0">
              <a:solidFill>
                <a:schemeClr val="tx1"/>
              </a:solidFill>
            </a:rPr>
            <a:t>Número</a:t>
          </a:r>
          <a:r>
            <a:rPr lang="es-AR" sz="1100" i="0" baseline="0">
              <a:solidFill>
                <a:schemeClr val="tx1"/>
              </a:solidFill>
            </a:rPr>
            <a:t> de Deserciones</a:t>
          </a:r>
          <a:endParaRPr lang="es-AR" sz="1100" i="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567993</xdr:colOff>
      <xdr:row>8</xdr:row>
      <xdr:rowOff>9159</xdr:rowOff>
    </xdr:from>
    <xdr:to>
      <xdr:col>9</xdr:col>
      <xdr:colOff>37492</xdr:colOff>
      <xdr:row>8</xdr:row>
      <xdr:rowOff>205457</xdr:rowOff>
    </xdr:to>
    <xdr:sp macro="" textlink="">
      <xdr:nvSpPr>
        <xdr:cNvPr id="40" name="CuadroTexto 39">
          <a:extLst>
            <a:ext uri="{FF2B5EF4-FFF2-40B4-BE49-F238E27FC236}">
              <a16:creationId xmlns:a16="http://schemas.microsoft.com/office/drawing/2014/main" id="{06F27890-BF46-4BDA-8549-F654EE183B98}"/>
            </a:ext>
          </a:extLst>
        </xdr:cNvPr>
        <xdr:cNvSpPr txBox="1"/>
      </xdr:nvSpPr>
      <xdr:spPr>
        <a:xfrm>
          <a:off x="6978732" y="1640833"/>
          <a:ext cx="1540151" cy="19629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i="0">
              <a:solidFill>
                <a:schemeClr val="tx1"/>
              </a:solidFill>
            </a:rPr>
            <a:t>Por</a:t>
          </a:r>
          <a:r>
            <a:rPr lang="es-AR" sz="900" i="0" baseline="0">
              <a:solidFill>
                <a:schemeClr val="tx1"/>
              </a:solidFill>
            </a:rPr>
            <a:t> Género y Grupo Etario</a:t>
          </a:r>
          <a:endParaRPr lang="es-AR" sz="900" i="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511962</xdr:colOff>
      <xdr:row>7</xdr:row>
      <xdr:rowOff>119730</xdr:rowOff>
    </xdr:from>
    <xdr:to>
      <xdr:col>7</xdr:col>
      <xdr:colOff>511962</xdr:colOff>
      <xdr:row>8</xdr:row>
      <xdr:rowOff>152656</xdr:rowOff>
    </xdr:to>
    <xdr:cxnSp macro="">
      <xdr:nvCxnSpPr>
        <xdr:cNvPr id="41" name="Conector recto 40">
          <a:extLst>
            <a:ext uri="{FF2B5EF4-FFF2-40B4-BE49-F238E27FC236}">
              <a16:creationId xmlns:a16="http://schemas.microsoft.com/office/drawing/2014/main" id="{B8014225-B142-4F5A-A2D9-8500B2312B79}"/>
            </a:ext>
          </a:extLst>
        </xdr:cNvPr>
        <xdr:cNvCxnSpPr/>
      </xdr:nvCxnSpPr>
      <xdr:spPr>
        <a:xfrm>
          <a:off x="6922701" y="1536056"/>
          <a:ext cx="0" cy="248274"/>
        </a:xfrm>
        <a:prstGeom prst="line">
          <a:avLst/>
        </a:prstGeom>
        <a:ln w="34925">
          <a:solidFill>
            <a:schemeClr val="tx1">
              <a:lumMod val="65000"/>
              <a:lumOff val="35000"/>
            </a:schemeClr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583430</xdr:colOff>
      <xdr:row>8</xdr:row>
      <xdr:rowOff>178143</xdr:rowOff>
    </xdr:from>
    <xdr:to>
      <xdr:col>9</xdr:col>
      <xdr:colOff>93227</xdr:colOff>
      <xdr:row>9</xdr:row>
      <xdr:rowOff>172959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2" name="CuadroTexto 41">
              <a:extLst>
                <a:ext uri="{FF2B5EF4-FFF2-40B4-BE49-F238E27FC236}">
                  <a16:creationId xmlns:a16="http://schemas.microsoft.com/office/drawing/2014/main" id="{731C17D5-EBF0-497C-A30E-71E8F436749C}"/>
                </a:ext>
              </a:extLst>
            </xdr:cNvPr>
            <xdr:cNvSpPr txBox="1"/>
          </xdr:nvSpPr>
          <xdr:spPr>
            <a:xfrm>
              <a:off x="6994169" y="1809817"/>
              <a:ext cx="1580449" cy="210164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14:m>
                <m:oMath xmlns:m="http://schemas.openxmlformats.org/officeDocument/2006/math">
                  <m:r>
                    <a:rPr lang="es-AR" sz="800" b="0" i="1">
                      <a:solidFill>
                        <a:schemeClr val="accent2"/>
                      </a:solidFill>
                      <a:latin typeface="Cambria Math" panose="02040503050406030204" pitchFamily="18" charset="0"/>
                    </a:rPr>
                    <m:t>●</m:t>
                  </m:r>
                </m:oMath>
              </a14:m>
              <a:r>
                <a:rPr lang="es-AR" sz="800" b="0" i="0">
                  <a:solidFill>
                    <a:schemeClr val="tx1"/>
                  </a:solidFill>
                  <a:latin typeface="+mn-lt"/>
                </a:rPr>
                <a:t> Femenino  </a:t>
              </a:r>
              <a:r>
                <a:rPr lang="es-AR" sz="800" b="0" i="0">
                  <a:solidFill>
                    <a:srgbClr val="1391A6"/>
                  </a:solidFill>
                  <a:latin typeface="+mn-lt"/>
                  <a:ea typeface="Cambria Math" panose="02040503050406030204" pitchFamily="18" charset="0"/>
                </a:rPr>
                <a:t>● </a:t>
              </a:r>
              <a:r>
                <a:rPr lang="es-AR" sz="800" b="0" i="0">
                  <a:solidFill>
                    <a:schemeClr val="tx1"/>
                  </a:solidFill>
                  <a:latin typeface="+mn-lt"/>
                  <a:ea typeface="Cambria Math" panose="02040503050406030204" pitchFamily="18" charset="0"/>
                </a:rPr>
                <a:t>Masculino</a:t>
              </a:r>
              <a:endParaRPr lang="es-AR" sz="800" b="0" i="0">
                <a:solidFill>
                  <a:schemeClr val="tx1"/>
                </a:solidFill>
                <a:latin typeface="+mn-lt"/>
              </a:endParaRPr>
            </a:p>
          </xdr:txBody>
        </xdr:sp>
      </mc:Choice>
      <mc:Fallback>
        <xdr:sp macro="" textlink="">
          <xdr:nvSpPr>
            <xdr:cNvPr id="42" name="CuadroTexto 41">
              <a:extLst>
                <a:ext uri="{FF2B5EF4-FFF2-40B4-BE49-F238E27FC236}">
                  <a16:creationId xmlns:a16="http://schemas.microsoft.com/office/drawing/2014/main" id="{731C17D5-EBF0-497C-A30E-71E8F436749C}"/>
                </a:ext>
              </a:extLst>
            </xdr:cNvPr>
            <xdr:cNvSpPr txBox="1"/>
          </xdr:nvSpPr>
          <xdr:spPr>
            <a:xfrm>
              <a:off x="6994169" y="1809817"/>
              <a:ext cx="1580449" cy="210164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s-AR" sz="800" b="0" i="0">
                  <a:solidFill>
                    <a:schemeClr val="accent2"/>
                  </a:solidFill>
                  <a:latin typeface="Cambria Math" panose="02040503050406030204" pitchFamily="18" charset="0"/>
                </a:rPr>
                <a:t>●</a:t>
              </a:r>
              <a:r>
                <a:rPr lang="es-AR" sz="800" b="0" i="0">
                  <a:solidFill>
                    <a:schemeClr val="tx1"/>
                  </a:solidFill>
                  <a:latin typeface="+mn-lt"/>
                </a:rPr>
                <a:t> Femenino  </a:t>
              </a:r>
              <a:r>
                <a:rPr lang="es-AR" sz="800" b="0" i="0">
                  <a:solidFill>
                    <a:srgbClr val="1391A6"/>
                  </a:solidFill>
                  <a:latin typeface="+mn-lt"/>
                  <a:ea typeface="Cambria Math" panose="02040503050406030204" pitchFamily="18" charset="0"/>
                </a:rPr>
                <a:t>● </a:t>
              </a:r>
              <a:r>
                <a:rPr lang="es-AR" sz="800" b="0" i="0">
                  <a:solidFill>
                    <a:schemeClr val="tx1"/>
                  </a:solidFill>
                  <a:latin typeface="+mn-lt"/>
                  <a:ea typeface="Cambria Math" panose="02040503050406030204" pitchFamily="18" charset="0"/>
                </a:rPr>
                <a:t>Masculino</a:t>
              </a:r>
              <a:endParaRPr lang="es-AR" sz="800" b="0" i="0">
                <a:solidFill>
                  <a:schemeClr val="tx1"/>
                </a:solidFill>
                <a:latin typeface="+mn-lt"/>
              </a:endParaRPr>
            </a:p>
          </xdr:txBody>
        </xdr:sp>
      </mc:Fallback>
    </mc:AlternateContent>
    <xdr:clientData/>
  </xdr:twoCellAnchor>
  <xdr:twoCellAnchor>
    <xdr:from>
      <xdr:col>5</xdr:col>
      <xdr:colOff>91006</xdr:colOff>
      <xdr:row>14</xdr:row>
      <xdr:rowOff>145598</xdr:rowOff>
    </xdr:from>
    <xdr:to>
      <xdr:col>6</xdr:col>
      <xdr:colOff>785612</xdr:colOff>
      <xdr:row>15</xdr:row>
      <xdr:rowOff>174173</xdr:rowOff>
    </xdr:to>
    <xdr:sp macro="" textlink="">
      <xdr:nvSpPr>
        <xdr:cNvPr id="43" name="CuadroTexto 42">
          <a:extLst>
            <a:ext uri="{FF2B5EF4-FFF2-40B4-BE49-F238E27FC236}">
              <a16:creationId xmlns:a16="http://schemas.microsoft.com/office/drawing/2014/main" id="{4873F4CF-2C6D-47B0-A4E4-30B4C7CD3690}"/>
            </a:ext>
          </a:extLst>
        </xdr:cNvPr>
        <xdr:cNvSpPr txBox="1"/>
      </xdr:nvSpPr>
      <xdr:spPr>
        <a:xfrm>
          <a:off x="4443931" y="3212648"/>
          <a:ext cx="1732831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1100" i="0" baseline="0">
              <a:solidFill>
                <a:schemeClr val="tx1"/>
              </a:solidFill>
            </a:rPr>
            <a:t>Porcentaje de Deserciones</a:t>
          </a:r>
          <a:endParaRPr lang="es-AR" sz="1100" i="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110057</xdr:colOff>
      <xdr:row>15</xdr:row>
      <xdr:rowOff>148320</xdr:rowOff>
    </xdr:from>
    <xdr:to>
      <xdr:col>6</xdr:col>
      <xdr:colOff>593191</xdr:colOff>
      <xdr:row>16</xdr:row>
      <xdr:rowOff>119184</xdr:rowOff>
    </xdr:to>
    <xdr:sp macro="" textlink="">
      <xdr:nvSpPr>
        <xdr:cNvPr id="44" name="CuadroTexto 43">
          <a:extLst>
            <a:ext uri="{FF2B5EF4-FFF2-40B4-BE49-F238E27FC236}">
              <a16:creationId xmlns:a16="http://schemas.microsoft.com/office/drawing/2014/main" id="{7086A900-F0C0-48AD-BB66-881650CD16D9}"/>
            </a:ext>
          </a:extLst>
        </xdr:cNvPr>
        <xdr:cNvSpPr txBox="1"/>
      </xdr:nvSpPr>
      <xdr:spPr>
        <a:xfrm>
          <a:off x="4462982" y="3434445"/>
          <a:ext cx="1521359" cy="18993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i="0">
              <a:solidFill>
                <a:schemeClr val="tx1"/>
              </a:solidFill>
            </a:rPr>
            <a:t>Por</a:t>
          </a:r>
          <a:r>
            <a:rPr lang="es-AR" sz="900" i="0" baseline="0">
              <a:solidFill>
                <a:schemeClr val="tx1"/>
              </a:solidFill>
            </a:rPr>
            <a:t> Género </a:t>
          </a:r>
          <a:endParaRPr lang="es-AR" sz="900" i="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365871</xdr:colOff>
      <xdr:row>15</xdr:row>
      <xdr:rowOff>28575</xdr:rowOff>
    </xdr:from>
    <xdr:to>
      <xdr:col>9</xdr:col>
      <xdr:colOff>516030</xdr:colOff>
      <xdr:row>17</xdr:row>
      <xdr:rowOff>88424</xdr:rowOff>
    </xdr:to>
    <xdr:graphicFrame macro="">
      <xdr:nvGraphicFramePr>
        <xdr:cNvPr id="46" name="Gráfico 45">
          <a:extLst>
            <a:ext uri="{FF2B5EF4-FFF2-40B4-BE49-F238E27FC236}">
              <a16:creationId xmlns:a16="http://schemas.microsoft.com/office/drawing/2014/main" id="{960FD31E-DF59-4771-9ED8-EF6887373B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823071</xdr:colOff>
      <xdr:row>15</xdr:row>
      <xdr:rowOff>28575</xdr:rowOff>
    </xdr:from>
    <xdr:to>
      <xdr:col>11</xdr:col>
      <xdr:colOff>992280</xdr:colOff>
      <xdr:row>17</xdr:row>
      <xdr:rowOff>58509</xdr:rowOff>
    </xdr:to>
    <xdr:graphicFrame macro="">
      <xdr:nvGraphicFramePr>
        <xdr:cNvPr id="47" name="Gráfico 46">
          <a:extLst>
            <a:ext uri="{FF2B5EF4-FFF2-40B4-BE49-F238E27FC236}">
              <a16:creationId xmlns:a16="http://schemas.microsoft.com/office/drawing/2014/main" id="{C1E9304E-6BED-4FE7-85C8-FD5B88B6B8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799538</xdr:colOff>
      <xdr:row>14</xdr:row>
      <xdr:rowOff>200266</xdr:rowOff>
    </xdr:from>
    <xdr:to>
      <xdr:col>11</xdr:col>
      <xdr:colOff>285348</xdr:colOff>
      <xdr:row>15</xdr:row>
      <xdr:rowOff>189380</xdr:rowOff>
    </xdr:to>
    <xdr:sp macro="" textlink="">
      <xdr:nvSpPr>
        <xdr:cNvPr id="48" name="CuadroTexto 47">
          <a:extLst>
            <a:ext uri="{FF2B5EF4-FFF2-40B4-BE49-F238E27FC236}">
              <a16:creationId xmlns:a16="http://schemas.microsoft.com/office/drawing/2014/main" id="{97B59C6D-DC54-471D-84E5-84B756D12865}"/>
            </a:ext>
          </a:extLst>
        </xdr:cNvPr>
        <xdr:cNvSpPr txBox="1"/>
      </xdr:nvSpPr>
      <xdr:spPr>
        <a:xfrm>
          <a:off x="9338420" y="3237060"/>
          <a:ext cx="1570104" cy="21323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800" i="0" baseline="0">
              <a:solidFill>
                <a:schemeClr val="tx1"/>
              </a:solidFill>
            </a:rPr>
            <a:t>Deserciones Masculino </a:t>
          </a:r>
          <a:endParaRPr lang="es-AR" sz="800" i="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310403</xdr:colOff>
      <xdr:row>14</xdr:row>
      <xdr:rowOff>205628</xdr:rowOff>
    </xdr:from>
    <xdr:to>
      <xdr:col>8</xdr:col>
      <xdr:colOff>830356</xdr:colOff>
      <xdr:row>15</xdr:row>
      <xdr:rowOff>196103</xdr:rowOff>
    </xdr:to>
    <xdr:sp macro="" textlink="">
      <xdr:nvSpPr>
        <xdr:cNvPr id="49" name="CuadroTexto 48">
          <a:extLst>
            <a:ext uri="{FF2B5EF4-FFF2-40B4-BE49-F238E27FC236}">
              <a16:creationId xmlns:a16="http://schemas.microsoft.com/office/drawing/2014/main" id="{5FC26756-9033-49B2-8614-079C47085CD5}"/>
            </a:ext>
          </a:extLst>
        </xdr:cNvPr>
        <xdr:cNvSpPr txBox="1"/>
      </xdr:nvSpPr>
      <xdr:spPr>
        <a:xfrm>
          <a:off x="6764991" y="3242422"/>
          <a:ext cx="1562100" cy="21459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800" i="0" baseline="0">
              <a:solidFill>
                <a:schemeClr val="tx1"/>
              </a:solidFill>
            </a:rPr>
            <a:t>Deserciones  Femenino </a:t>
          </a:r>
          <a:endParaRPr lang="es-AR" sz="800" i="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790574</xdr:colOff>
      <xdr:row>15</xdr:row>
      <xdr:rowOff>99331</xdr:rowOff>
    </xdr:from>
    <xdr:to>
      <xdr:col>9</xdr:col>
      <xdr:colOff>321608</xdr:colOff>
      <xdr:row>16</xdr:row>
      <xdr:rowOff>118382</xdr:rowOff>
    </xdr:to>
    <xdr:sp macro="" textlink="Análisis!F13">
      <xdr:nvSpPr>
        <xdr:cNvPr id="50" name="CuadroTexto 49">
          <a:extLst>
            <a:ext uri="{FF2B5EF4-FFF2-40B4-BE49-F238E27FC236}">
              <a16:creationId xmlns:a16="http://schemas.microsoft.com/office/drawing/2014/main" id="{9A23069A-6482-4FAB-A7A0-89FC07E83771}"/>
            </a:ext>
          </a:extLst>
        </xdr:cNvPr>
        <xdr:cNvSpPr txBox="1"/>
      </xdr:nvSpPr>
      <xdr:spPr>
        <a:xfrm>
          <a:off x="8258174" y="3385456"/>
          <a:ext cx="569259" cy="2381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DA22EFE0-ADF3-4E48-82F9-D90444E9A455}" type="TxLink">
            <a:rPr lang="en-US" sz="1400" b="1" i="0" u="none" strike="noStrike">
              <a:solidFill>
                <a:schemeClr val="accent2"/>
              </a:solidFill>
              <a:latin typeface="Gill Sans MT"/>
            </a:rPr>
            <a:pPr algn="ctr"/>
            <a:t>41%</a:t>
          </a:fld>
          <a:endParaRPr lang="es-AR" sz="1400" b="1" i="0">
            <a:solidFill>
              <a:schemeClr val="accent2"/>
            </a:solidFill>
            <a:latin typeface="+mj-lt"/>
          </a:endParaRPr>
        </a:p>
      </xdr:txBody>
    </xdr:sp>
    <xdr:clientData/>
  </xdr:twoCellAnchor>
  <xdr:twoCellAnchor>
    <xdr:from>
      <xdr:col>11</xdr:col>
      <xdr:colOff>300718</xdr:colOff>
      <xdr:row>15</xdr:row>
      <xdr:rowOff>107495</xdr:rowOff>
    </xdr:from>
    <xdr:to>
      <xdr:col>11</xdr:col>
      <xdr:colOff>865895</xdr:colOff>
      <xdr:row>16</xdr:row>
      <xdr:rowOff>170088</xdr:rowOff>
    </xdr:to>
    <xdr:sp macro="" textlink="Análisis!G13">
      <xdr:nvSpPr>
        <xdr:cNvPr id="51" name="CuadroTexto 50">
          <a:extLst>
            <a:ext uri="{FF2B5EF4-FFF2-40B4-BE49-F238E27FC236}">
              <a16:creationId xmlns:a16="http://schemas.microsoft.com/office/drawing/2014/main" id="{8E5AEA8D-CAC9-4593-9DFD-D1FFC2829DA7}"/>
            </a:ext>
          </a:extLst>
        </xdr:cNvPr>
        <xdr:cNvSpPr txBox="1"/>
      </xdr:nvSpPr>
      <xdr:spPr>
        <a:xfrm>
          <a:off x="10882993" y="3393620"/>
          <a:ext cx="565177" cy="2816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E10F1CD3-A25C-4BD7-A7D7-A2E1F096C41C}" type="TxLink">
            <a:rPr lang="en-US" sz="1400" b="1" i="0" u="none" strike="noStrike">
              <a:solidFill>
                <a:srgbClr val="1391A6"/>
              </a:solidFill>
              <a:latin typeface="Gill Sans MT"/>
            </a:rPr>
            <a:pPr algn="ctr"/>
            <a:t>59%</a:t>
          </a:fld>
          <a:endParaRPr lang="es-AR" sz="1400" b="1" i="0">
            <a:solidFill>
              <a:srgbClr val="1391A6"/>
            </a:solidFill>
            <a:latin typeface="+mj-lt"/>
          </a:endParaRPr>
        </a:p>
      </xdr:txBody>
    </xdr:sp>
    <xdr:clientData/>
  </xdr:twoCellAnchor>
  <xdr:twoCellAnchor>
    <xdr:from>
      <xdr:col>7</xdr:col>
      <xdr:colOff>388284</xdr:colOff>
      <xdr:row>19</xdr:row>
      <xdr:rowOff>198343</xdr:rowOff>
    </xdr:from>
    <xdr:to>
      <xdr:col>9</xdr:col>
      <xdr:colOff>247990</xdr:colOff>
      <xdr:row>24</xdr:row>
      <xdr:rowOff>157754</xdr:rowOff>
    </xdr:to>
    <xdr:graphicFrame macro="">
      <xdr:nvGraphicFramePr>
        <xdr:cNvPr id="52" name="Gráfico 51">
          <a:extLst>
            <a:ext uri="{FF2B5EF4-FFF2-40B4-BE49-F238E27FC236}">
              <a16:creationId xmlns:a16="http://schemas.microsoft.com/office/drawing/2014/main" id="{B814D1E6-CC57-46E9-BC99-EE841D4C65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401410</xdr:colOff>
      <xdr:row>17</xdr:row>
      <xdr:rowOff>107497</xdr:rowOff>
    </xdr:from>
    <xdr:to>
      <xdr:col>9</xdr:col>
      <xdr:colOff>43543</xdr:colOff>
      <xdr:row>18</xdr:row>
      <xdr:rowOff>136072</xdr:rowOff>
    </xdr:to>
    <xdr:sp macro="" textlink="">
      <xdr:nvSpPr>
        <xdr:cNvPr id="53" name="CuadroTexto 52">
          <a:extLst>
            <a:ext uri="{FF2B5EF4-FFF2-40B4-BE49-F238E27FC236}">
              <a16:creationId xmlns:a16="http://schemas.microsoft.com/office/drawing/2014/main" id="{2AA9C27F-E8FA-47ED-8D0B-05FBCE2487CF}"/>
            </a:ext>
          </a:extLst>
        </xdr:cNvPr>
        <xdr:cNvSpPr txBox="1"/>
      </xdr:nvSpPr>
      <xdr:spPr>
        <a:xfrm>
          <a:off x="6810374" y="3808640"/>
          <a:ext cx="1710419" cy="24628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1100" i="0">
              <a:solidFill>
                <a:schemeClr val="tx1"/>
              </a:solidFill>
            </a:rPr>
            <a:t>Deserciones</a:t>
          </a:r>
          <a:r>
            <a:rPr lang="es-AR" sz="1100" i="0" baseline="0">
              <a:solidFill>
                <a:schemeClr val="tx1"/>
              </a:solidFill>
            </a:rPr>
            <a:t> Totales</a:t>
          </a:r>
          <a:endParaRPr lang="es-AR" sz="1100" i="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410936</xdr:colOff>
      <xdr:row>18</xdr:row>
      <xdr:rowOff>88448</xdr:rowOff>
    </xdr:from>
    <xdr:to>
      <xdr:col>8</xdr:col>
      <xdr:colOff>915761</xdr:colOff>
      <xdr:row>19</xdr:row>
      <xdr:rowOff>69397</xdr:rowOff>
    </xdr:to>
    <xdr:sp macro="" textlink="">
      <xdr:nvSpPr>
        <xdr:cNvPr id="54" name="CuadroTexto 53">
          <a:extLst>
            <a:ext uri="{FF2B5EF4-FFF2-40B4-BE49-F238E27FC236}">
              <a16:creationId xmlns:a16="http://schemas.microsoft.com/office/drawing/2014/main" id="{2B946325-F943-41C6-BC2F-9F3877CE7A3C}"/>
            </a:ext>
          </a:extLst>
        </xdr:cNvPr>
        <xdr:cNvSpPr txBox="1"/>
      </xdr:nvSpPr>
      <xdr:spPr>
        <a:xfrm>
          <a:off x="6819900" y="4007305"/>
          <a:ext cx="1538968" cy="19866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i="0">
              <a:solidFill>
                <a:schemeClr val="tx1"/>
              </a:solidFill>
            </a:rPr>
            <a:t>Por</a:t>
          </a:r>
          <a:r>
            <a:rPr lang="es-AR" sz="900" i="0" baseline="0">
              <a:solidFill>
                <a:schemeClr val="tx1"/>
              </a:solidFill>
            </a:rPr>
            <a:t> Nivel Educativo</a:t>
          </a:r>
          <a:endParaRPr lang="es-AR" sz="900" i="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410935</xdr:colOff>
      <xdr:row>17</xdr:row>
      <xdr:rowOff>202746</xdr:rowOff>
    </xdr:from>
    <xdr:to>
      <xdr:col>7</xdr:col>
      <xdr:colOff>410935</xdr:colOff>
      <xdr:row>19</xdr:row>
      <xdr:rowOff>17957</xdr:rowOff>
    </xdr:to>
    <xdr:cxnSp macro="">
      <xdr:nvCxnSpPr>
        <xdr:cNvPr id="55" name="Conector recto 54">
          <a:extLst>
            <a:ext uri="{FF2B5EF4-FFF2-40B4-BE49-F238E27FC236}">
              <a16:creationId xmlns:a16="http://schemas.microsoft.com/office/drawing/2014/main" id="{42D0C13A-71F1-47DB-A371-D44B8110D9AC}"/>
            </a:ext>
          </a:extLst>
        </xdr:cNvPr>
        <xdr:cNvCxnSpPr/>
      </xdr:nvCxnSpPr>
      <xdr:spPr>
        <a:xfrm>
          <a:off x="6819899" y="3903889"/>
          <a:ext cx="0" cy="250639"/>
        </a:xfrm>
        <a:prstGeom prst="line">
          <a:avLst/>
        </a:prstGeom>
        <a:ln w="34925">
          <a:solidFill>
            <a:schemeClr val="tx1">
              <a:lumMod val="65000"/>
              <a:lumOff val="35000"/>
            </a:schemeClr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719819</xdr:colOff>
      <xdr:row>19</xdr:row>
      <xdr:rowOff>134710</xdr:rowOff>
    </xdr:from>
    <xdr:to>
      <xdr:col>11</xdr:col>
      <xdr:colOff>691243</xdr:colOff>
      <xdr:row>25</xdr:row>
      <xdr:rowOff>2722</xdr:rowOff>
    </xdr:to>
    <xdr:graphicFrame macro="">
      <xdr:nvGraphicFramePr>
        <xdr:cNvPr id="56" name="Gráfico 55">
          <a:extLst>
            <a:ext uri="{FF2B5EF4-FFF2-40B4-BE49-F238E27FC236}">
              <a16:creationId xmlns:a16="http://schemas.microsoft.com/office/drawing/2014/main" id="{0B4DEF5F-487C-42EC-9DB7-5A8B681C29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17690</xdr:colOff>
      <xdr:row>20</xdr:row>
      <xdr:rowOff>155122</xdr:rowOff>
    </xdr:from>
    <xdr:to>
      <xdr:col>11</xdr:col>
      <xdr:colOff>547008</xdr:colOff>
      <xdr:row>21</xdr:row>
      <xdr:rowOff>145597</xdr:rowOff>
    </xdr:to>
    <xdr:sp macro="" textlink="Análisis!$O$4">
      <xdr:nvSpPr>
        <xdr:cNvPr id="57" name="CuadroTexto 56">
          <a:extLst>
            <a:ext uri="{FF2B5EF4-FFF2-40B4-BE49-F238E27FC236}">
              <a16:creationId xmlns:a16="http://schemas.microsoft.com/office/drawing/2014/main" id="{8C37D3D9-0CC7-474B-9128-070F16370453}"/>
            </a:ext>
          </a:extLst>
        </xdr:cNvPr>
        <xdr:cNvSpPr txBox="1"/>
      </xdr:nvSpPr>
      <xdr:spPr>
        <a:xfrm>
          <a:off x="10563226" y="4509408"/>
          <a:ext cx="529318" cy="20818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fld id="{59D036EC-30D5-40EE-929A-5534C716C0F9}" type="TxLink">
            <a:rPr lang="en-US" sz="900" b="1" i="0" u="none" strike="noStrike">
              <a:solidFill>
                <a:srgbClr val="000000"/>
              </a:solidFill>
              <a:latin typeface="Gill Sans MT"/>
            </a:rPr>
            <a:pPr algn="l"/>
            <a:t>100</a:t>
          </a:fld>
          <a:endParaRPr lang="en-US" sz="900" b="1" i="0" u="none" strike="noStrike">
            <a:solidFill>
              <a:srgbClr val="000000"/>
            </a:solidFill>
            <a:latin typeface="Gill Sans MT"/>
          </a:endParaRPr>
        </a:p>
      </xdr:txBody>
    </xdr:sp>
    <xdr:clientData/>
  </xdr:twoCellAnchor>
  <xdr:twoCellAnchor>
    <xdr:from>
      <xdr:col>11</xdr:col>
      <xdr:colOff>36740</xdr:colOff>
      <xdr:row>22</xdr:row>
      <xdr:rowOff>78922</xdr:rowOff>
    </xdr:from>
    <xdr:to>
      <xdr:col>11</xdr:col>
      <xdr:colOff>566058</xdr:colOff>
      <xdr:row>23</xdr:row>
      <xdr:rowOff>69397</xdr:rowOff>
    </xdr:to>
    <xdr:sp macro="" textlink="Análisis!$O$5">
      <xdr:nvSpPr>
        <xdr:cNvPr id="58" name="CuadroTexto 57">
          <a:extLst>
            <a:ext uri="{FF2B5EF4-FFF2-40B4-BE49-F238E27FC236}">
              <a16:creationId xmlns:a16="http://schemas.microsoft.com/office/drawing/2014/main" id="{E2C902E0-6F70-4922-AE7C-D505F5C044CD}"/>
            </a:ext>
          </a:extLst>
        </xdr:cNvPr>
        <xdr:cNvSpPr txBox="1"/>
      </xdr:nvSpPr>
      <xdr:spPr>
        <a:xfrm>
          <a:off x="10582276" y="4868636"/>
          <a:ext cx="529318" cy="2081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fld id="{E1896DCC-2896-406C-A634-B18C187FDA4E}" type="TxLink">
            <a:rPr lang="en-US" sz="900" b="1" i="0" u="none" strike="noStrike">
              <a:solidFill>
                <a:srgbClr val="000000"/>
              </a:solidFill>
              <a:latin typeface="Gill Sans MT"/>
            </a:rPr>
            <a:pPr algn="l"/>
            <a:t>18</a:t>
          </a:fld>
          <a:endParaRPr lang="en-US" sz="900" b="1" i="0" u="none" strike="noStrike">
            <a:solidFill>
              <a:srgbClr val="000000"/>
            </a:solidFill>
            <a:latin typeface="Gill Sans MT"/>
          </a:endParaRPr>
        </a:p>
      </xdr:txBody>
    </xdr:sp>
    <xdr:clientData/>
  </xdr:twoCellAnchor>
  <xdr:twoCellAnchor>
    <xdr:from>
      <xdr:col>11</xdr:col>
      <xdr:colOff>17690</xdr:colOff>
      <xdr:row>24</xdr:row>
      <xdr:rowOff>13608</xdr:rowOff>
    </xdr:from>
    <xdr:to>
      <xdr:col>11</xdr:col>
      <xdr:colOff>547008</xdr:colOff>
      <xdr:row>25</xdr:row>
      <xdr:rowOff>50348</xdr:rowOff>
    </xdr:to>
    <xdr:sp macro="" textlink="Análisis!$O$6">
      <xdr:nvSpPr>
        <xdr:cNvPr id="59" name="CuadroTexto 58">
          <a:extLst>
            <a:ext uri="{FF2B5EF4-FFF2-40B4-BE49-F238E27FC236}">
              <a16:creationId xmlns:a16="http://schemas.microsoft.com/office/drawing/2014/main" id="{420BA940-E9BD-49D4-A732-BCBB33F3B546}"/>
            </a:ext>
          </a:extLst>
        </xdr:cNvPr>
        <xdr:cNvSpPr txBox="1"/>
      </xdr:nvSpPr>
      <xdr:spPr>
        <a:xfrm>
          <a:off x="10563226" y="5238751"/>
          <a:ext cx="529318" cy="25445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fld id="{B3AFF0FE-9092-4AC7-AB25-69B973151F18}" type="TxLink">
            <a:rPr lang="en-US" sz="900" b="1" i="0" u="none" strike="noStrike">
              <a:solidFill>
                <a:srgbClr val="000000"/>
              </a:solidFill>
              <a:latin typeface="Gill Sans MT"/>
            </a:rPr>
            <a:pPr algn="l"/>
            <a:t>107</a:t>
          </a:fld>
          <a:endParaRPr lang="en-US" sz="900" b="1" i="0" u="none" strike="noStrike">
            <a:solidFill>
              <a:srgbClr val="000000"/>
            </a:solidFill>
            <a:latin typeface="Gill Sans MT"/>
          </a:endParaRPr>
        </a:p>
      </xdr:txBody>
    </xdr:sp>
    <xdr:clientData/>
  </xdr:twoCellAnchor>
  <xdr:twoCellAnchor>
    <xdr:from>
      <xdr:col>9</xdr:col>
      <xdr:colOff>718457</xdr:colOff>
      <xdr:row>17</xdr:row>
      <xdr:rowOff>161925</xdr:rowOff>
    </xdr:from>
    <xdr:to>
      <xdr:col>10</xdr:col>
      <xdr:colOff>887016</xdr:colOff>
      <xdr:row>18</xdr:row>
      <xdr:rowOff>190500</xdr:rowOff>
    </xdr:to>
    <xdr:sp macro="" textlink="">
      <xdr:nvSpPr>
        <xdr:cNvPr id="60" name="CuadroTexto 59">
          <a:extLst>
            <a:ext uri="{FF2B5EF4-FFF2-40B4-BE49-F238E27FC236}">
              <a16:creationId xmlns:a16="http://schemas.microsoft.com/office/drawing/2014/main" id="{880F86A6-2AC7-4627-BF5C-F1C6ECF8168C}"/>
            </a:ext>
          </a:extLst>
        </xdr:cNvPr>
        <xdr:cNvSpPr txBox="1"/>
      </xdr:nvSpPr>
      <xdr:spPr>
        <a:xfrm>
          <a:off x="9207613" y="3811191"/>
          <a:ext cx="1204403" cy="2488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1100" i="0" baseline="0">
              <a:solidFill>
                <a:schemeClr val="tx1"/>
              </a:solidFill>
            </a:rPr>
            <a:t>Total Por Área </a:t>
          </a:r>
          <a:endParaRPr lang="es-AR" sz="1100" i="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780651</xdr:colOff>
      <xdr:row>18</xdr:row>
      <xdr:rowOff>136713</xdr:rowOff>
    </xdr:from>
    <xdr:to>
      <xdr:col>11</xdr:col>
      <xdr:colOff>247251</xdr:colOff>
      <xdr:row>19</xdr:row>
      <xdr:rowOff>117662</xdr:rowOff>
    </xdr:to>
    <xdr:sp macro="" textlink="Análisis!$O$7">
      <xdr:nvSpPr>
        <xdr:cNvPr id="61" name="CuadroTexto 60">
          <a:extLst>
            <a:ext uri="{FF2B5EF4-FFF2-40B4-BE49-F238E27FC236}">
              <a16:creationId xmlns:a16="http://schemas.microsoft.com/office/drawing/2014/main" id="{780B3F9D-B94A-4DFB-B096-0D7A650D4325}"/>
            </a:ext>
          </a:extLst>
        </xdr:cNvPr>
        <xdr:cNvSpPr txBox="1"/>
      </xdr:nvSpPr>
      <xdr:spPr>
        <a:xfrm>
          <a:off x="9319533" y="4069978"/>
          <a:ext cx="1550894" cy="20506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34989D0-9D97-40D0-9D7C-5B12A8726882}" type="TxLink">
            <a:rPr lang="en-US" sz="900" b="0" i="0" u="none" strike="noStrike">
              <a:solidFill>
                <a:srgbClr val="000000"/>
              </a:solidFill>
              <a:latin typeface="Gill Sans MT"/>
            </a:rPr>
            <a:pPr/>
            <a:t>225</a:t>
          </a:fld>
          <a:endParaRPr lang="es-AR" sz="900" i="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736316</xdr:colOff>
      <xdr:row>18</xdr:row>
      <xdr:rowOff>34388</xdr:rowOff>
    </xdr:from>
    <xdr:to>
      <xdr:col>9</xdr:col>
      <xdr:colOff>736316</xdr:colOff>
      <xdr:row>19</xdr:row>
      <xdr:rowOff>42619</xdr:rowOff>
    </xdr:to>
    <xdr:cxnSp macro="">
      <xdr:nvCxnSpPr>
        <xdr:cNvPr id="62" name="Conector recto 61">
          <a:extLst>
            <a:ext uri="{FF2B5EF4-FFF2-40B4-BE49-F238E27FC236}">
              <a16:creationId xmlns:a16="http://schemas.microsoft.com/office/drawing/2014/main" id="{124EFC07-5CC5-4C6A-8304-66C770675E09}"/>
            </a:ext>
          </a:extLst>
        </xdr:cNvPr>
        <xdr:cNvCxnSpPr/>
      </xdr:nvCxnSpPr>
      <xdr:spPr>
        <a:xfrm>
          <a:off x="9225472" y="3903919"/>
          <a:ext cx="0" cy="228497"/>
        </a:xfrm>
        <a:prstGeom prst="line">
          <a:avLst/>
        </a:prstGeom>
        <a:ln w="34925">
          <a:solidFill>
            <a:schemeClr val="tx1">
              <a:lumMod val="65000"/>
              <a:lumOff val="35000"/>
            </a:schemeClr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967468</xdr:colOff>
      <xdr:row>21</xdr:row>
      <xdr:rowOff>73479</xdr:rowOff>
    </xdr:from>
    <xdr:to>
      <xdr:col>10</xdr:col>
      <xdr:colOff>719818</xdr:colOff>
      <xdr:row>22</xdr:row>
      <xdr:rowOff>130630</xdr:rowOff>
    </xdr:to>
    <xdr:sp macro="" textlink="">
      <xdr:nvSpPr>
        <xdr:cNvPr id="63" name="CuadroTexto 62">
          <a:extLst>
            <a:ext uri="{FF2B5EF4-FFF2-40B4-BE49-F238E27FC236}">
              <a16:creationId xmlns:a16="http://schemas.microsoft.com/office/drawing/2014/main" id="{B26CB81B-E2B4-4A55-98EB-45DFFEFE43E4}"/>
            </a:ext>
          </a:extLst>
        </xdr:cNvPr>
        <xdr:cNvSpPr txBox="1"/>
      </xdr:nvSpPr>
      <xdr:spPr>
        <a:xfrm>
          <a:off x="9444718" y="4645479"/>
          <a:ext cx="786493" cy="2748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s-AR" sz="1100" i="0" baseline="0">
              <a:solidFill>
                <a:srgbClr val="C00000"/>
              </a:solidFill>
            </a:rPr>
            <a:t>Deserción</a:t>
          </a:r>
          <a:endParaRPr lang="es-AR" sz="1100" i="0">
            <a:solidFill>
              <a:srgbClr val="C00000"/>
            </a:solidFill>
          </a:endParaRPr>
        </a:p>
      </xdr:txBody>
    </xdr:sp>
    <xdr:clientData/>
  </xdr:twoCellAnchor>
  <xdr:twoCellAnchor>
    <xdr:from>
      <xdr:col>9</xdr:col>
      <xdr:colOff>910318</xdr:colOff>
      <xdr:row>22</xdr:row>
      <xdr:rowOff>46265</xdr:rowOff>
    </xdr:from>
    <xdr:to>
      <xdr:col>10</xdr:col>
      <xdr:colOff>738868</xdr:colOff>
      <xdr:row>23</xdr:row>
      <xdr:rowOff>63954</xdr:rowOff>
    </xdr:to>
    <xdr:sp macro="" textlink="">
      <xdr:nvSpPr>
        <xdr:cNvPr id="64" name="CuadroTexto 63">
          <a:extLst>
            <a:ext uri="{FF2B5EF4-FFF2-40B4-BE49-F238E27FC236}">
              <a16:creationId xmlns:a16="http://schemas.microsoft.com/office/drawing/2014/main" id="{D14B5F7F-17D6-457A-973C-5BF800EBC730}"/>
            </a:ext>
          </a:extLst>
        </xdr:cNvPr>
        <xdr:cNvSpPr txBox="1"/>
      </xdr:nvSpPr>
      <xdr:spPr>
        <a:xfrm>
          <a:off x="9387568" y="4835979"/>
          <a:ext cx="862693" cy="23540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800" b="1" i="0">
              <a:solidFill>
                <a:schemeClr val="tx1"/>
              </a:solidFill>
            </a:rPr>
            <a:t>Total</a:t>
          </a:r>
          <a:r>
            <a:rPr lang="es-AR" sz="800" i="0" baseline="0">
              <a:solidFill>
                <a:schemeClr val="tx1"/>
              </a:solidFill>
            </a:rPr>
            <a:t> por Área</a:t>
          </a:r>
          <a:endParaRPr lang="es-AR" sz="800" i="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886797</xdr:colOff>
      <xdr:row>20</xdr:row>
      <xdr:rowOff>53351</xdr:rowOff>
    </xdr:from>
    <xdr:to>
      <xdr:col>5</xdr:col>
      <xdr:colOff>1032471</xdr:colOff>
      <xdr:row>24</xdr:row>
      <xdr:rowOff>154204</xdr:rowOff>
    </xdr:to>
    <xdr:graphicFrame macro="">
      <xdr:nvGraphicFramePr>
        <xdr:cNvPr id="65" name="Gráfico 64">
          <a:extLst>
            <a:ext uri="{FF2B5EF4-FFF2-40B4-BE49-F238E27FC236}">
              <a16:creationId xmlns:a16="http://schemas.microsoft.com/office/drawing/2014/main" id="{41C04272-F482-45E8-BE58-8E236FF7BE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628502</xdr:colOff>
      <xdr:row>20</xdr:row>
      <xdr:rowOff>136274</xdr:rowOff>
    </xdr:from>
    <xdr:to>
      <xdr:col>7</xdr:col>
      <xdr:colOff>123677</xdr:colOff>
      <xdr:row>21</xdr:row>
      <xdr:rowOff>174375</xdr:rowOff>
    </xdr:to>
    <xdr:sp macro="" textlink="Análisis!$S$4">
      <xdr:nvSpPr>
        <xdr:cNvPr id="66" name="CuadroTexto 65">
          <a:extLst>
            <a:ext uri="{FF2B5EF4-FFF2-40B4-BE49-F238E27FC236}">
              <a16:creationId xmlns:a16="http://schemas.microsoft.com/office/drawing/2014/main" id="{DE53875A-DFC6-4A33-8F99-74E7EF2669DC}"/>
            </a:ext>
          </a:extLst>
        </xdr:cNvPr>
        <xdr:cNvSpPr txBox="1"/>
      </xdr:nvSpPr>
      <xdr:spPr>
        <a:xfrm>
          <a:off x="6008965" y="4503835"/>
          <a:ext cx="531310" cy="25647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EF2B72A4-9745-45EE-8A37-6A80F88CF38B}" type="TxLink">
            <a:rPr lang="en-US" sz="1000" b="1" i="0" u="none" strike="noStrike">
              <a:solidFill>
                <a:srgbClr val="000000"/>
              </a:solidFill>
              <a:latin typeface="Gill Sans MT"/>
            </a:rPr>
            <a:pPr algn="ctr"/>
            <a:t>46</a:t>
          </a:fld>
          <a:endParaRPr lang="en-US" sz="1000" b="1" i="0" u="none" strike="noStrike">
            <a:solidFill>
              <a:srgbClr val="000000"/>
            </a:solidFill>
            <a:latin typeface="Gill Sans MT"/>
          </a:endParaRPr>
        </a:p>
      </xdr:txBody>
    </xdr:sp>
    <xdr:clientData/>
  </xdr:twoCellAnchor>
  <xdr:twoCellAnchor>
    <xdr:from>
      <xdr:col>6</xdr:col>
      <xdr:colOff>628502</xdr:colOff>
      <xdr:row>21</xdr:row>
      <xdr:rowOff>216397</xdr:rowOff>
    </xdr:from>
    <xdr:to>
      <xdr:col>7</xdr:col>
      <xdr:colOff>127599</xdr:colOff>
      <xdr:row>23</xdr:row>
      <xdr:rowOff>36121</xdr:rowOff>
    </xdr:to>
    <xdr:sp macro="" textlink="Análisis!$S$5">
      <xdr:nvSpPr>
        <xdr:cNvPr id="67" name="CuadroTexto 66">
          <a:extLst>
            <a:ext uri="{FF2B5EF4-FFF2-40B4-BE49-F238E27FC236}">
              <a16:creationId xmlns:a16="http://schemas.microsoft.com/office/drawing/2014/main" id="{B96ED2AE-6FCD-48A6-8E42-2CE11325DD98}"/>
            </a:ext>
          </a:extLst>
        </xdr:cNvPr>
        <xdr:cNvSpPr txBox="1"/>
      </xdr:nvSpPr>
      <xdr:spPr>
        <a:xfrm>
          <a:off x="6008965" y="4802336"/>
          <a:ext cx="535232" cy="2564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22CBD6A2-3641-4EF3-9143-29ACF22012D7}" type="TxLink">
            <a:rPr lang="en-US" sz="1000" b="1" i="0" u="none" strike="noStrike">
              <a:solidFill>
                <a:srgbClr val="000000"/>
              </a:solidFill>
              <a:latin typeface="Gill Sans MT"/>
            </a:rPr>
            <a:pPr algn="ctr"/>
            <a:t>50</a:t>
          </a:fld>
          <a:endParaRPr lang="en-US" sz="1000" b="1" i="0" u="none" strike="noStrike">
            <a:solidFill>
              <a:srgbClr val="000000"/>
            </a:solidFill>
            <a:latin typeface="Gill Sans MT"/>
          </a:endParaRPr>
        </a:p>
      </xdr:txBody>
    </xdr:sp>
    <xdr:clientData/>
  </xdr:twoCellAnchor>
  <xdr:twoCellAnchor>
    <xdr:from>
      <xdr:col>6</xdr:col>
      <xdr:colOff>628502</xdr:colOff>
      <xdr:row>23</xdr:row>
      <xdr:rowOff>38361</xdr:rowOff>
    </xdr:from>
    <xdr:to>
      <xdr:col>7</xdr:col>
      <xdr:colOff>123677</xdr:colOff>
      <xdr:row>24</xdr:row>
      <xdr:rowOff>75765</xdr:rowOff>
    </xdr:to>
    <xdr:sp macro="" textlink="Análisis!$S$6">
      <xdr:nvSpPr>
        <xdr:cNvPr id="68" name="CuadroTexto 67">
          <a:extLst>
            <a:ext uri="{FF2B5EF4-FFF2-40B4-BE49-F238E27FC236}">
              <a16:creationId xmlns:a16="http://schemas.microsoft.com/office/drawing/2014/main" id="{C3FCE810-43FA-4461-9D66-F026B3446309}"/>
            </a:ext>
          </a:extLst>
        </xdr:cNvPr>
        <xdr:cNvSpPr txBox="1"/>
      </xdr:nvSpPr>
      <xdr:spPr>
        <a:xfrm>
          <a:off x="6008965" y="5061056"/>
          <a:ext cx="531310" cy="25578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5C42C749-8549-44FA-8723-5B36DDA08C33}" type="TxLink">
            <a:rPr lang="en-US" sz="1000" b="1" i="0" u="none" strike="noStrike">
              <a:solidFill>
                <a:srgbClr val="000000"/>
              </a:solidFill>
              <a:latin typeface="Gill Sans MT"/>
            </a:rPr>
            <a:pPr algn="ctr"/>
            <a:t>129</a:t>
          </a:fld>
          <a:endParaRPr lang="en-US" sz="1000" b="1" i="0" u="none" strike="noStrike">
            <a:solidFill>
              <a:srgbClr val="000000"/>
            </a:solidFill>
            <a:latin typeface="Gill Sans MT"/>
          </a:endParaRPr>
        </a:p>
      </xdr:txBody>
    </xdr:sp>
    <xdr:clientData/>
  </xdr:twoCellAnchor>
  <xdr:twoCellAnchor>
    <xdr:from>
      <xdr:col>6</xdr:col>
      <xdr:colOff>36119</xdr:colOff>
      <xdr:row>20</xdr:row>
      <xdr:rowOff>195666</xdr:rowOff>
    </xdr:from>
    <xdr:to>
      <xdr:col>6</xdr:col>
      <xdr:colOff>130959</xdr:colOff>
      <xdr:row>21</xdr:row>
      <xdr:rowOff>61195</xdr:rowOff>
    </xdr:to>
    <xdr:sp macro="" textlink="">
      <xdr:nvSpPr>
        <xdr:cNvPr id="69" name="Rectángulo 68">
          <a:extLst>
            <a:ext uri="{FF2B5EF4-FFF2-40B4-BE49-F238E27FC236}">
              <a16:creationId xmlns:a16="http://schemas.microsoft.com/office/drawing/2014/main" id="{59AEE595-915B-4AD8-8221-500876903C56}"/>
            </a:ext>
          </a:extLst>
        </xdr:cNvPr>
        <xdr:cNvSpPr/>
      </xdr:nvSpPr>
      <xdr:spPr>
        <a:xfrm>
          <a:off x="5416582" y="4563227"/>
          <a:ext cx="94840" cy="83907"/>
        </a:xfrm>
        <a:prstGeom prst="rect">
          <a:avLst/>
        </a:prstGeom>
        <a:solidFill>
          <a:srgbClr val="FF6A64"/>
        </a:solidFill>
        <a:ln>
          <a:solidFill>
            <a:srgbClr val="FF6A64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5</xdr:col>
      <xdr:colOff>65553</xdr:colOff>
      <xdr:row>17</xdr:row>
      <xdr:rowOff>172010</xdr:rowOff>
    </xdr:from>
    <xdr:to>
      <xdr:col>6</xdr:col>
      <xdr:colOff>737907</xdr:colOff>
      <xdr:row>18</xdr:row>
      <xdr:rowOff>200585</xdr:rowOff>
    </xdr:to>
    <xdr:sp macro="" textlink="">
      <xdr:nvSpPr>
        <xdr:cNvPr id="70" name="CuadroTexto 69">
          <a:extLst>
            <a:ext uri="{FF2B5EF4-FFF2-40B4-BE49-F238E27FC236}">
              <a16:creationId xmlns:a16="http://schemas.microsoft.com/office/drawing/2014/main" id="{0BD92BC2-8E83-474D-8267-91EC6EE4C462}"/>
            </a:ext>
          </a:extLst>
        </xdr:cNvPr>
        <xdr:cNvSpPr txBox="1"/>
      </xdr:nvSpPr>
      <xdr:spPr>
        <a:xfrm>
          <a:off x="4418478" y="3896285"/>
          <a:ext cx="1710579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1100" i="0">
              <a:solidFill>
                <a:schemeClr val="tx1"/>
              </a:solidFill>
            </a:rPr>
            <a:t>Deserciones</a:t>
          </a:r>
          <a:r>
            <a:rPr lang="es-AR" sz="1100" i="0" baseline="0">
              <a:solidFill>
                <a:schemeClr val="tx1"/>
              </a:solidFill>
            </a:rPr>
            <a:t> Totales</a:t>
          </a:r>
          <a:endParaRPr lang="es-AR" sz="1100" i="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75079</xdr:colOff>
      <xdr:row>18</xdr:row>
      <xdr:rowOff>152961</xdr:rowOff>
    </xdr:from>
    <xdr:to>
      <xdr:col>6</xdr:col>
      <xdr:colOff>575982</xdr:colOff>
      <xdr:row>19</xdr:row>
      <xdr:rowOff>133910</xdr:rowOff>
    </xdr:to>
    <xdr:sp macro="" textlink="">
      <xdr:nvSpPr>
        <xdr:cNvPr id="71" name="CuadroTexto 70">
          <a:extLst>
            <a:ext uri="{FF2B5EF4-FFF2-40B4-BE49-F238E27FC236}">
              <a16:creationId xmlns:a16="http://schemas.microsoft.com/office/drawing/2014/main" id="{DA027A2B-C3E3-413A-9CE1-064164724D8A}"/>
            </a:ext>
          </a:extLst>
        </xdr:cNvPr>
        <xdr:cNvSpPr txBox="1"/>
      </xdr:nvSpPr>
      <xdr:spPr>
        <a:xfrm>
          <a:off x="4428004" y="4096311"/>
          <a:ext cx="1539128" cy="2000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i="0">
              <a:solidFill>
                <a:schemeClr val="tx1"/>
              </a:solidFill>
            </a:rPr>
            <a:t>Por</a:t>
          </a:r>
          <a:r>
            <a:rPr lang="es-AR" sz="900" i="0" baseline="0">
              <a:solidFill>
                <a:schemeClr val="tx1"/>
              </a:solidFill>
            </a:rPr>
            <a:t> Distancia</a:t>
          </a:r>
          <a:endParaRPr lang="es-AR" sz="900" i="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75078</xdr:colOff>
      <xdr:row>18</xdr:row>
      <xdr:rowOff>48184</xdr:rowOff>
    </xdr:from>
    <xdr:to>
      <xdr:col>5</xdr:col>
      <xdr:colOff>75078</xdr:colOff>
      <xdr:row>19</xdr:row>
      <xdr:rowOff>81109</xdr:rowOff>
    </xdr:to>
    <xdr:cxnSp macro="">
      <xdr:nvCxnSpPr>
        <xdr:cNvPr id="72" name="Conector recto 71">
          <a:extLst>
            <a:ext uri="{FF2B5EF4-FFF2-40B4-BE49-F238E27FC236}">
              <a16:creationId xmlns:a16="http://schemas.microsoft.com/office/drawing/2014/main" id="{B1FB4A65-84B0-42ED-8024-287087368142}"/>
            </a:ext>
          </a:extLst>
        </xdr:cNvPr>
        <xdr:cNvCxnSpPr/>
      </xdr:nvCxnSpPr>
      <xdr:spPr>
        <a:xfrm>
          <a:off x="4428003" y="3991534"/>
          <a:ext cx="0" cy="252000"/>
        </a:xfrm>
        <a:prstGeom prst="line">
          <a:avLst/>
        </a:prstGeom>
        <a:ln w="34925">
          <a:solidFill>
            <a:schemeClr val="tx1">
              <a:lumMod val="65000"/>
              <a:lumOff val="35000"/>
            </a:schemeClr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36119</xdr:colOff>
      <xdr:row>22</xdr:row>
      <xdr:rowOff>40601</xdr:rowOff>
    </xdr:from>
    <xdr:to>
      <xdr:col>6</xdr:col>
      <xdr:colOff>130959</xdr:colOff>
      <xdr:row>22</xdr:row>
      <xdr:rowOff>129551</xdr:rowOff>
    </xdr:to>
    <xdr:sp macro="" textlink="">
      <xdr:nvSpPr>
        <xdr:cNvPr id="73" name="Rectángulo 72">
          <a:extLst>
            <a:ext uri="{FF2B5EF4-FFF2-40B4-BE49-F238E27FC236}">
              <a16:creationId xmlns:a16="http://schemas.microsoft.com/office/drawing/2014/main" id="{ACBE525A-69F2-4409-A39A-06F9638FBF41}"/>
            </a:ext>
          </a:extLst>
        </xdr:cNvPr>
        <xdr:cNvSpPr/>
      </xdr:nvSpPr>
      <xdr:spPr>
        <a:xfrm>
          <a:off x="5416582" y="4844918"/>
          <a:ext cx="94840" cy="88950"/>
        </a:xfrm>
        <a:prstGeom prst="rect">
          <a:avLst/>
        </a:prstGeom>
        <a:solidFill>
          <a:srgbClr val="2E3F3C"/>
        </a:solidFill>
        <a:ln>
          <a:solidFill>
            <a:srgbClr val="2E3F3C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6</xdr:col>
      <xdr:colOff>36119</xdr:colOff>
      <xdr:row>23</xdr:row>
      <xdr:rowOff>108260</xdr:rowOff>
    </xdr:from>
    <xdr:to>
      <xdr:col>6</xdr:col>
      <xdr:colOff>130959</xdr:colOff>
      <xdr:row>23</xdr:row>
      <xdr:rowOff>197907</xdr:rowOff>
    </xdr:to>
    <xdr:sp macro="" textlink="">
      <xdr:nvSpPr>
        <xdr:cNvPr id="74" name="Rectángulo 73">
          <a:extLst>
            <a:ext uri="{FF2B5EF4-FFF2-40B4-BE49-F238E27FC236}">
              <a16:creationId xmlns:a16="http://schemas.microsoft.com/office/drawing/2014/main" id="{15D2E01B-EF9F-4B2A-A4B4-14D3AFCB7656}"/>
            </a:ext>
          </a:extLst>
        </xdr:cNvPr>
        <xdr:cNvSpPr/>
      </xdr:nvSpPr>
      <xdr:spPr>
        <a:xfrm>
          <a:off x="5416582" y="5130955"/>
          <a:ext cx="94840" cy="89647"/>
        </a:xfrm>
        <a:prstGeom prst="rect">
          <a:avLst/>
        </a:prstGeom>
        <a:solidFill>
          <a:srgbClr val="AE8A89"/>
        </a:solidFill>
        <a:ln>
          <a:solidFill>
            <a:srgbClr val="AE8A89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6</xdr:col>
      <xdr:colOff>169059</xdr:colOff>
      <xdr:row>20</xdr:row>
      <xdr:rowOff>149584</xdr:rowOff>
    </xdr:from>
    <xdr:to>
      <xdr:col>6</xdr:col>
      <xdr:colOff>868866</xdr:colOff>
      <xdr:row>21</xdr:row>
      <xdr:rowOff>89209</xdr:rowOff>
    </xdr:to>
    <xdr:sp macro="" textlink="">
      <xdr:nvSpPr>
        <xdr:cNvPr id="75" name="CuadroTexto 74">
          <a:extLst>
            <a:ext uri="{FF2B5EF4-FFF2-40B4-BE49-F238E27FC236}">
              <a16:creationId xmlns:a16="http://schemas.microsoft.com/office/drawing/2014/main" id="{0D86E500-3FF7-471E-9DD8-D5AF59FAA72C}"/>
            </a:ext>
          </a:extLst>
        </xdr:cNvPr>
        <xdr:cNvSpPr txBox="1"/>
      </xdr:nvSpPr>
      <xdr:spPr>
        <a:xfrm>
          <a:off x="5549522" y="4517145"/>
          <a:ext cx="699807" cy="15800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s-AR" sz="900" i="0">
              <a:solidFill>
                <a:schemeClr val="tx1"/>
              </a:solidFill>
            </a:rPr>
            <a:t>Muy Lejos</a:t>
          </a:r>
          <a:r>
            <a:rPr lang="es-AR" sz="900" i="0" baseline="0">
              <a:solidFill>
                <a:schemeClr val="tx1"/>
              </a:solidFill>
            </a:rPr>
            <a:t> </a:t>
          </a:r>
          <a:endParaRPr lang="es-AR" sz="900" i="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169059</xdr:colOff>
      <xdr:row>22</xdr:row>
      <xdr:rowOff>13706</xdr:rowOff>
    </xdr:from>
    <xdr:to>
      <xdr:col>6</xdr:col>
      <xdr:colOff>786503</xdr:colOff>
      <xdr:row>23</xdr:row>
      <xdr:rowOff>4181</xdr:rowOff>
    </xdr:to>
    <xdr:sp macro="" textlink="">
      <xdr:nvSpPr>
        <xdr:cNvPr id="76" name="CuadroTexto 75">
          <a:extLst>
            <a:ext uri="{FF2B5EF4-FFF2-40B4-BE49-F238E27FC236}">
              <a16:creationId xmlns:a16="http://schemas.microsoft.com/office/drawing/2014/main" id="{1F32D19B-28AA-4EE5-BD7A-B93573E1C652}"/>
            </a:ext>
          </a:extLst>
        </xdr:cNvPr>
        <xdr:cNvSpPr txBox="1"/>
      </xdr:nvSpPr>
      <xdr:spPr>
        <a:xfrm>
          <a:off x="5549522" y="4818023"/>
          <a:ext cx="617444" cy="20885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s-AR" sz="900" i="0" baseline="0">
              <a:solidFill>
                <a:schemeClr val="tx1"/>
              </a:solidFill>
            </a:rPr>
            <a:t>Lejos </a:t>
          </a:r>
          <a:endParaRPr lang="es-AR" sz="900" i="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145246</xdr:colOff>
      <xdr:row>23</xdr:row>
      <xdr:rowOff>82909</xdr:rowOff>
    </xdr:from>
    <xdr:to>
      <xdr:col>6</xdr:col>
      <xdr:colOff>810315</xdr:colOff>
      <xdr:row>24</xdr:row>
      <xdr:rowOff>23231</xdr:rowOff>
    </xdr:to>
    <xdr:sp macro="" textlink="">
      <xdr:nvSpPr>
        <xdr:cNvPr id="77" name="CuadroTexto 76">
          <a:extLst>
            <a:ext uri="{FF2B5EF4-FFF2-40B4-BE49-F238E27FC236}">
              <a16:creationId xmlns:a16="http://schemas.microsoft.com/office/drawing/2014/main" id="{384E67B5-5004-42C2-B7CB-2D173712067A}"/>
            </a:ext>
          </a:extLst>
        </xdr:cNvPr>
        <xdr:cNvSpPr txBox="1"/>
      </xdr:nvSpPr>
      <xdr:spPr>
        <a:xfrm>
          <a:off x="5525709" y="5105604"/>
          <a:ext cx="665069" cy="158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s-AR" sz="900" i="0" baseline="0">
              <a:solidFill>
                <a:schemeClr val="tx1"/>
              </a:solidFill>
            </a:rPr>
            <a:t>Cerca </a:t>
          </a:r>
          <a:endParaRPr lang="es-AR" sz="900" i="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6</xdr:col>
      <xdr:colOff>529479</xdr:colOff>
      <xdr:row>17</xdr:row>
      <xdr:rowOff>192741</xdr:rowOff>
    </xdr:from>
    <xdr:to>
      <xdr:col>6</xdr:col>
      <xdr:colOff>990601</xdr:colOff>
      <xdr:row>19</xdr:row>
      <xdr:rowOff>206491</xdr:rowOff>
    </xdr:to>
    <xdr:pic>
      <xdr:nvPicPr>
        <xdr:cNvPr id="78" name="Gráfico 77" descr="Dirigir dos pines por un camino contorno">
          <a:extLst>
            <a:ext uri="{FF2B5EF4-FFF2-40B4-BE49-F238E27FC236}">
              <a16:creationId xmlns:a16="http://schemas.microsoft.com/office/drawing/2014/main" id="{897F30B5-F009-40E3-A273-6BA1D0A9F0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5920629" y="3917016"/>
          <a:ext cx="461122" cy="451900"/>
        </a:xfrm>
        <a:prstGeom prst="rect">
          <a:avLst/>
        </a:prstGeom>
      </xdr:spPr>
    </xdr:pic>
    <xdr:clientData/>
  </xdr:twoCellAnchor>
  <xdr:twoCellAnchor>
    <xdr:from>
      <xdr:col>2</xdr:col>
      <xdr:colOff>770412</xdr:colOff>
      <xdr:row>9</xdr:row>
      <xdr:rowOff>93073</xdr:rowOff>
    </xdr:from>
    <xdr:to>
      <xdr:col>4</xdr:col>
      <xdr:colOff>645628</xdr:colOff>
      <xdr:row>20</xdr:row>
      <xdr:rowOff>98676</xdr:rowOff>
    </xdr:to>
    <xdr:grpSp>
      <xdr:nvGrpSpPr>
        <xdr:cNvPr id="200" name="Grupo 199">
          <a:extLst>
            <a:ext uri="{FF2B5EF4-FFF2-40B4-BE49-F238E27FC236}">
              <a16:creationId xmlns:a16="http://schemas.microsoft.com/office/drawing/2014/main" id="{00B9B870-8F6B-653F-EAA1-8369F2CBAE2E}"/>
            </a:ext>
          </a:extLst>
        </xdr:cNvPr>
        <xdr:cNvGrpSpPr/>
      </xdr:nvGrpSpPr>
      <xdr:grpSpPr>
        <a:xfrm>
          <a:off x="2008662" y="1969498"/>
          <a:ext cx="1951666" cy="2415428"/>
          <a:chOff x="2003219" y="2670810"/>
          <a:chExt cx="1955476" cy="2436383"/>
        </a:xfrm>
      </xdr:grpSpPr>
      <xdr:sp macro="" textlink="">
        <xdr:nvSpPr>
          <xdr:cNvPr id="79" name="Rectángulo 78">
            <a:extLst>
              <a:ext uri="{FF2B5EF4-FFF2-40B4-BE49-F238E27FC236}">
                <a16:creationId xmlns:a16="http://schemas.microsoft.com/office/drawing/2014/main" id="{1809CB3C-8DE6-4177-88E3-C3EACCF9C8CC}"/>
              </a:ext>
            </a:extLst>
          </xdr:cNvPr>
          <xdr:cNvSpPr/>
        </xdr:nvSpPr>
        <xdr:spPr>
          <a:xfrm>
            <a:off x="2003219" y="2750372"/>
            <a:ext cx="96931" cy="89647"/>
          </a:xfrm>
          <a:prstGeom prst="rect">
            <a:avLst/>
          </a:prstGeom>
          <a:solidFill>
            <a:srgbClr val="2E3F3C"/>
          </a:solidFill>
          <a:ln>
            <a:solidFill>
              <a:srgbClr val="2E3F3C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AR" sz="800"/>
          </a:p>
        </xdr:txBody>
      </xdr:sp>
      <xdr:sp macro="" textlink="">
        <xdr:nvSpPr>
          <xdr:cNvPr id="80" name="Rectángulo 79">
            <a:extLst>
              <a:ext uri="{FF2B5EF4-FFF2-40B4-BE49-F238E27FC236}">
                <a16:creationId xmlns:a16="http://schemas.microsoft.com/office/drawing/2014/main" id="{81231AB3-8D46-4C36-9846-E236D6EFA817}"/>
              </a:ext>
            </a:extLst>
          </xdr:cNvPr>
          <xdr:cNvSpPr/>
        </xdr:nvSpPr>
        <xdr:spPr>
          <a:xfrm>
            <a:off x="2003219" y="2996752"/>
            <a:ext cx="96931" cy="89647"/>
          </a:xfrm>
          <a:prstGeom prst="rect">
            <a:avLst/>
          </a:prstGeom>
          <a:solidFill>
            <a:srgbClr val="2E3F3C"/>
          </a:solidFill>
          <a:ln>
            <a:solidFill>
              <a:srgbClr val="2E3F3C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AR" sz="800"/>
          </a:p>
        </xdr:txBody>
      </xdr:sp>
      <xdr:sp macro="" textlink="">
        <xdr:nvSpPr>
          <xdr:cNvPr id="81" name="Rectángulo 80">
            <a:extLst>
              <a:ext uri="{FF2B5EF4-FFF2-40B4-BE49-F238E27FC236}">
                <a16:creationId xmlns:a16="http://schemas.microsoft.com/office/drawing/2014/main" id="{9EEC2B57-CBA9-47F2-BCF0-CB48EB1B576E}"/>
              </a:ext>
            </a:extLst>
          </xdr:cNvPr>
          <xdr:cNvSpPr/>
        </xdr:nvSpPr>
        <xdr:spPr>
          <a:xfrm>
            <a:off x="2003219" y="3243132"/>
            <a:ext cx="96931" cy="91552"/>
          </a:xfrm>
          <a:prstGeom prst="rect">
            <a:avLst/>
          </a:prstGeom>
          <a:solidFill>
            <a:srgbClr val="2E3F3C"/>
          </a:solidFill>
          <a:ln>
            <a:solidFill>
              <a:srgbClr val="2E3F3C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AR" sz="800"/>
          </a:p>
        </xdr:txBody>
      </xdr:sp>
      <xdr:sp macro="" textlink="">
        <xdr:nvSpPr>
          <xdr:cNvPr id="82" name="Rectángulo 81">
            <a:extLst>
              <a:ext uri="{FF2B5EF4-FFF2-40B4-BE49-F238E27FC236}">
                <a16:creationId xmlns:a16="http://schemas.microsoft.com/office/drawing/2014/main" id="{EE3F3D49-85DD-4EAD-9855-0880EAA92823}"/>
              </a:ext>
            </a:extLst>
          </xdr:cNvPr>
          <xdr:cNvSpPr/>
        </xdr:nvSpPr>
        <xdr:spPr>
          <a:xfrm>
            <a:off x="2003219" y="3489512"/>
            <a:ext cx="96931" cy="91552"/>
          </a:xfrm>
          <a:prstGeom prst="rect">
            <a:avLst/>
          </a:prstGeom>
          <a:solidFill>
            <a:srgbClr val="2E3F3C"/>
          </a:solidFill>
          <a:ln>
            <a:solidFill>
              <a:srgbClr val="2E3F3C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AR" sz="800"/>
          </a:p>
        </xdr:txBody>
      </xdr:sp>
      <xdr:sp macro="" textlink="">
        <xdr:nvSpPr>
          <xdr:cNvPr id="83" name="Rectángulo 82">
            <a:extLst>
              <a:ext uri="{FF2B5EF4-FFF2-40B4-BE49-F238E27FC236}">
                <a16:creationId xmlns:a16="http://schemas.microsoft.com/office/drawing/2014/main" id="{29B8D66C-1158-4DCE-AFEF-E7F4D6A9379A}"/>
              </a:ext>
            </a:extLst>
          </xdr:cNvPr>
          <xdr:cNvSpPr/>
        </xdr:nvSpPr>
        <xdr:spPr>
          <a:xfrm>
            <a:off x="2003219" y="3735892"/>
            <a:ext cx="96931" cy="91552"/>
          </a:xfrm>
          <a:prstGeom prst="rect">
            <a:avLst/>
          </a:prstGeom>
          <a:solidFill>
            <a:srgbClr val="2E3F3C"/>
          </a:solidFill>
          <a:ln>
            <a:solidFill>
              <a:srgbClr val="2E3F3C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AR" sz="800"/>
          </a:p>
        </xdr:txBody>
      </xdr:sp>
      <xdr:sp macro="" textlink="">
        <xdr:nvSpPr>
          <xdr:cNvPr id="84" name="Rectángulo 83">
            <a:extLst>
              <a:ext uri="{FF2B5EF4-FFF2-40B4-BE49-F238E27FC236}">
                <a16:creationId xmlns:a16="http://schemas.microsoft.com/office/drawing/2014/main" id="{86CB1D57-1465-44CE-A36F-6A4F666E4D6D}"/>
              </a:ext>
            </a:extLst>
          </xdr:cNvPr>
          <xdr:cNvSpPr/>
        </xdr:nvSpPr>
        <xdr:spPr>
          <a:xfrm>
            <a:off x="2003219" y="3984177"/>
            <a:ext cx="96931" cy="89647"/>
          </a:xfrm>
          <a:prstGeom prst="rect">
            <a:avLst/>
          </a:prstGeom>
          <a:solidFill>
            <a:srgbClr val="2E3F3C"/>
          </a:solidFill>
          <a:ln>
            <a:solidFill>
              <a:srgbClr val="2E3F3C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AR" sz="800"/>
          </a:p>
        </xdr:txBody>
      </xdr:sp>
      <xdr:sp macro="" textlink="">
        <xdr:nvSpPr>
          <xdr:cNvPr id="85" name="Rectángulo 84">
            <a:extLst>
              <a:ext uri="{FF2B5EF4-FFF2-40B4-BE49-F238E27FC236}">
                <a16:creationId xmlns:a16="http://schemas.microsoft.com/office/drawing/2014/main" id="{9DB643C0-E0A5-494B-8A7C-B035321CC0A4}"/>
              </a:ext>
            </a:extLst>
          </xdr:cNvPr>
          <xdr:cNvSpPr/>
        </xdr:nvSpPr>
        <xdr:spPr>
          <a:xfrm>
            <a:off x="2003219" y="4230557"/>
            <a:ext cx="96931" cy="89647"/>
          </a:xfrm>
          <a:prstGeom prst="rect">
            <a:avLst/>
          </a:prstGeom>
          <a:solidFill>
            <a:srgbClr val="2E3F3C"/>
          </a:solidFill>
          <a:ln>
            <a:solidFill>
              <a:srgbClr val="2E3F3C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AR" sz="800"/>
          </a:p>
        </xdr:txBody>
      </xdr:sp>
      <xdr:sp macro="" textlink="">
        <xdr:nvSpPr>
          <xdr:cNvPr id="86" name="Rectángulo 85">
            <a:extLst>
              <a:ext uri="{FF2B5EF4-FFF2-40B4-BE49-F238E27FC236}">
                <a16:creationId xmlns:a16="http://schemas.microsoft.com/office/drawing/2014/main" id="{3B8E5732-5EE4-4347-8680-6DCEC47A89A5}"/>
              </a:ext>
            </a:extLst>
          </xdr:cNvPr>
          <xdr:cNvSpPr/>
        </xdr:nvSpPr>
        <xdr:spPr>
          <a:xfrm>
            <a:off x="2003219" y="4476937"/>
            <a:ext cx="96931" cy="89647"/>
          </a:xfrm>
          <a:prstGeom prst="rect">
            <a:avLst/>
          </a:prstGeom>
          <a:solidFill>
            <a:srgbClr val="2E3F3C"/>
          </a:solidFill>
          <a:ln>
            <a:solidFill>
              <a:srgbClr val="2E3F3C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AR" sz="800"/>
          </a:p>
        </xdr:txBody>
      </xdr:sp>
      <xdr:sp macro="" textlink="">
        <xdr:nvSpPr>
          <xdr:cNvPr id="87" name="Rectángulo 86">
            <a:extLst>
              <a:ext uri="{FF2B5EF4-FFF2-40B4-BE49-F238E27FC236}">
                <a16:creationId xmlns:a16="http://schemas.microsoft.com/office/drawing/2014/main" id="{A0D0CC10-533D-4AC6-B7C2-A235A547ED72}"/>
              </a:ext>
            </a:extLst>
          </xdr:cNvPr>
          <xdr:cNvSpPr/>
        </xdr:nvSpPr>
        <xdr:spPr>
          <a:xfrm>
            <a:off x="2003219" y="4723317"/>
            <a:ext cx="96931" cy="89647"/>
          </a:xfrm>
          <a:prstGeom prst="rect">
            <a:avLst/>
          </a:prstGeom>
          <a:solidFill>
            <a:srgbClr val="2E3F3C"/>
          </a:solidFill>
          <a:ln>
            <a:solidFill>
              <a:srgbClr val="2E3F3C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AR" sz="800"/>
          </a:p>
        </xdr:txBody>
      </xdr:sp>
      <xdr:sp macro="" textlink="">
        <xdr:nvSpPr>
          <xdr:cNvPr id="88" name="Rectángulo 87">
            <a:extLst>
              <a:ext uri="{FF2B5EF4-FFF2-40B4-BE49-F238E27FC236}">
                <a16:creationId xmlns:a16="http://schemas.microsoft.com/office/drawing/2014/main" id="{D2E2EDB4-031E-447D-916E-3FC67B4C1340}"/>
              </a:ext>
            </a:extLst>
          </xdr:cNvPr>
          <xdr:cNvSpPr/>
        </xdr:nvSpPr>
        <xdr:spPr>
          <a:xfrm>
            <a:off x="2003219" y="4969697"/>
            <a:ext cx="96931" cy="89647"/>
          </a:xfrm>
          <a:prstGeom prst="rect">
            <a:avLst/>
          </a:prstGeom>
          <a:solidFill>
            <a:srgbClr val="2E3F3C"/>
          </a:solidFill>
          <a:ln>
            <a:solidFill>
              <a:srgbClr val="2E3F3C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AR" sz="800"/>
          </a:p>
        </xdr:txBody>
      </xdr:sp>
      <xdr:sp macro="" textlink="Análisis!U15">
        <xdr:nvSpPr>
          <xdr:cNvPr id="89" name="CuadroTexto 88">
            <a:extLst>
              <a:ext uri="{FF2B5EF4-FFF2-40B4-BE49-F238E27FC236}">
                <a16:creationId xmlns:a16="http://schemas.microsoft.com/office/drawing/2014/main" id="{C40B8A5E-CDC2-4EC2-9D68-6C3468F26C2D}"/>
              </a:ext>
            </a:extLst>
          </xdr:cNvPr>
          <xdr:cNvSpPr txBox="1"/>
        </xdr:nvSpPr>
        <xdr:spPr>
          <a:xfrm>
            <a:off x="2149736" y="2670810"/>
            <a:ext cx="1410709" cy="22658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fld id="{C463072A-CAF0-4527-9220-1EF6AC137E36}" type="TxLink">
              <a:rPr lang="en-US" sz="800" b="0" i="0" u="none" strike="noStrike">
                <a:solidFill>
                  <a:srgbClr val="000000"/>
                </a:solidFill>
                <a:latin typeface="Gill Sans MT"/>
              </a:rPr>
              <a:pPr algn="l"/>
              <a:t>Archivador</a:t>
            </a:fld>
            <a:endParaRPr lang="es-AR" sz="800" i="0">
              <a:solidFill>
                <a:schemeClr val="tx1"/>
              </a:solidFill>
            </a:endParaRPr>
          </a:p>
        </xdr:txBody>
      </xdr:sp>
      <xdr:sp macro="" textlink="Análisis!U16">
        <xdr:nvSpPr>
          <xdr:cNvPr id="90" name="CuadroTexto 89">
            <a:extLst>
              <a:ext uri="{FF2B5EF4-FFF2-40B4-BE49-F238E27FC236}">
                <a16:creationId xmlns:a16="http://schemas.microsoft.com/office/drawing/2014/main" id="{57E09B4F-7DD7-4FD8-B073-1B15E7BFED38}"/>
              </a:ext>
            </a:extLst>
          </xdr:cNvPr>
          <xdr:cNvSpPr txBox="1"/>
        </xdr:nvSpPr>
        <xdr:spPr>
          <a:xfrm>
            <a:off x="2149736" y="2916132"/>
            <a:ext cx="1410709" cy="22658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fld id="{0BCF9D6A-1E92-4D82-991E-585A8009A7D5}" type="TxLink">
              <a:rPr lang="en-US" sz="800" b="0" i="0" u="none" strike="noStrike">
                <a:solidFill>
                  <a:srgbClr val="000000"/>
                </a:solidFill>
                <a:latin typeface="Gill Sans MT"/>
              </a:rPr>
              <a:pPr algn="l"/>
              <a:t>Aseador</a:t>
            </a:fld>
            <a:endParaRPr lang="es-AR" sz="800" i="0">
              <a:solidFill>
                <a:schemeClr val="tx1"/>
              </a:solidFill>
            </a:endParaRPr>
          </a:p>
        </xdr:txBody>
      </xdr:sp>
      <xdr:sp macro="" textlink="Análisis!U17">
        <xdr:nvSpPr>
          <xdr:cNvPr id="91" name="CuadroTexto 90">
            <a:extLst>
              <a:ext uri="{FF2B5EF4-FFF2-40B4-BE49-F238E27FC236}">
                <a16:creationId xmlns:a16="http://schemas.microsoft.com/office/drawing/2014/main" id="{EF607D9A-527E-4829-ADDE-4BAFA1DD6209}"/>
              </a:ext>
            </a:extLst>
          </xdr:cNvPr>
          <xdr:cNvSpPr txBox="1"/>
        </xdr:nvSpPr>
        <xdr:spPr>
          <a:xfrm>
            <a:off x="2149736" y="3161454"/>
            <a:ext cx="1410709" cy="22658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fld id="{59FB36F1-DC77-4744-B7ED-BFC4CD604A9C}" type="TxLink">
              <a:rPr lang="en-US" sz="800" b="0" i="0" u="none" strike="noStrike">
                <a:solidFill>
                  <a:srgbClr val="000000"/>
                </a:solidFill>
                <a:latin typeface="Gill Sans MT"/>
              </a:rPr>
              <a:pPr algn="l"/>
              <a:t>Asistente Sistemas</a:t>
            </a:fld>
            <a:endParaRPr lang="es-AR" sz="800" i="0">
              <a:solidFill>
                <a:schemeClr val="tx1"/>
              </a:solidFill>
            </a:endParaRPr>
          </a:p>
        </xdr:txBody>
      </xdr:sp>
      <xdr:sp macro="" textlink="Análisis!U18">
        <xdr:nvSpPr>
          <xdr:cNvPr id="92" name="CuadroTexto 91">
            <a:extLst>
              <a:ext uri="{FF2B5EF4-FFF2-40B4-BE49-F238E27FC236}">
                <a16:creationId xmlns:a16="http://schemas.microsoft.com/office/drawing/2014/main" id="{A193B49D-9DDD-4B31-9DB4-CDF781FB4EAD}"/>
              </a:ext>
            </a:extLst>
          </xdr:cNvPr>
          <xdr:cNvSpPr txBox="1"/>
        </xdr:nvSpPr>
        <xdr:spPr>
          <a:xfrm>
            <a:off x="2149736" y="3406776"/>
            <a:ext cx="1410709" cy="22658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fld id="{9D4AFD4E-2A3E-4DC0-9F21-ADBC738738E5}" type="TxLink">
              <a:rPr lang="en-US" sz="800" b="0" i="0" u="none" strike="noStrike">
                <a:solidFill>
                  <a:srgbClr val="000000"/>
                </a:solidFill>
                <a:latin typeface="Gill Sans MT"/>
              </a:rPr>
              <a:pPr algn="l"/>
              <a:t>Camillero</a:t>
            </a:fld>
            <a:endParaRPr lang="es-AR" sz="800" i="0">
              <a:solidFill>
                <a:schemeClr val="tx1"/>
              </a:solidFill>
            </a:endParaRPr>
          </a:p>
        </xdr:txBody>
      </xdr:sp>
      <xdr:sp macro="" textlink="Análisis!U21">
        <xdr:nvSpPr>
          <xdr:cNvPr id="93" name="CuadroTexto 92">
            <a:extLst>
              <a:ext uri="{FF2B5EF4-FFF2-40B4-BE49-F238E27FC236}">
                <a16:creationId xmlns:a16="http://schemas.microsoft.com/office/drawing/2014/main" id="{D206CF11-9F86-4412-B99C-E920D009CC9C}"/>
              </a:ext>
            </a:extLst>
          </xdr:cNvPr>
          <xdr:cNvSpPr txBox="1"/>
        </xdr:nvSpPr>
        <xdr:spPr>
          <a:xfrm>
            <a:off x="2149736" y="4142742"/>
            <a:ext cx="1410709" cy="22658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fld id="{270044E2-38C1-4631-A04F-565CBE9D5913}" type="TxLink">
              <a:rPr lang="en-US" sz="800" b="0" i="0" u="none" strike="noStrike">
                <a:solidFill>
                  <a:srgbClr val="000000"/>
                </a:solidFill>
                <a:latin typeface="Gill Sans MT"/>
              </a:rPr>
              <a:pPr algn="l"/>
              <a:t>Fisioterapeuta</a:t>
            </a:fld>
            <a:endParaRPr lang="es-AR" sz="800" i="0">
              <a:solidFill>
                <a:schemeClr val="tx1"/>
              </a:solidFill>
            </a:endParaRPr>
          </a:p>
        </xdr:txBody>
      </xdr:sp>
      <xdr:sp macro="" textlink="Análisis!U22">
        <xdr:nvSpPr>
          <xdr:cNvPr id="94" name="CuadroTexto 93">
            <a:extLst>
              <a:ext uri="{FF2B5EF4-FFF2-40B4-BE49-F238E27FC236}">
                <a16:creationId xmlns:a16="http://schemas.microsoft.com/office/drawing/2014/main" id="{8D0280FB-61CF-4A5D-91FC-D4144DBC0204}"/>
              </a:ext>
            </a:extLst>
          </xdr:cNvPr>
          <xdr:cNvSpPr txBox="1"/>
        </xdr:nvSpPr>
        <xdr:spPr>
          <a:xfrm>
            <a:off x="2149736" y="4388064"/>
            <a:ext cx="1410709" cy="22658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fld id="{03B336C1-E0D0-43BE-88C1-3B9D31137663}" type="TxLink">
              <a:rPr lang="en-US" sz="800" b="0" i="0" u="none" strike="noStrike">
                <a:solidFill>
                  <a:srgbClr val="000000"/>
                </a:solidFill>
                <a:latin typeface="Gill Sans MT"/>
              </a:rPr>
              <a:pPr algn="l"/>
              <a:t>Ingeniero de Sistemas</a:t>
            </a:fld>
            <a:endParaRPr lang="es-AR" sz="800" i="0">
              <a:solidFill>
                <a:schemeClr val="tx1"/>
              </a:solidFill>
            </a:endParaRPr>
          </a:p>
        </xdr:txBody>
      </xdr:sp>
      <xdr:sp macro="" textlink="Análisis!U23">
        <xdr:nvSpPr>
          <xdr:cNvPr id="95" name="CuadroTexto 94">
            <a:extLst>
              <a:ext uri="{FF2B5EF4-FFF2-40B4-BE49-F238E27FC236}">
                <a16:creationId xmlns:a16="http://schemas.microsoft.com/office/drawing/2014/main" id="{F75A8A76-7402-4B96-9A0A-4C0C01CB59CA}"/>
              </a:ext>
            </a:extLst>
          </xdr:cNvPr>
          <xdr:cNvSpPr txBox="1"/>
        </xdr:nvSpPr>
        <xdr:spPr>
          <a:xfrm>
            <a:off x="2149736" y="4633386"/>
            <a:ext cx="1410709" cy="22848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fld id="{A921CAD1-1328-47F2-830F-3F2762D2C59C}" type="TxLink">
              <a:rPr lang="en-US" sz="800" b="0" i="0" u="none" strike="noStrike">
                <a:solidFill>
                  <a:srgbClr val="000000"/>
                </a:solidFill>
                <a:latin typeface="Gill Sans MT"/>
              </a:rPr>
              <a:pPr algn="l"/>
              <a:t>Lavander@s</a:t>
            </a:fld>
            <a:endParaRPr lang="es-AR" sz="800" i="0">
              <a:solidFill>
                <a:schemeClr val="tx1"/>
              </a:solidFill>
            </a:endParaRPr>
          </a:p>
        </xdr:txBody>
      </xdr:sp>
      <xdr:sp macro="" textlink="Análisis!U24">
        <xdr:nvSpPr>
          <xdr:cNvPr id="96" name="CuadroTexto 95">
            <a:extLst>
              <a:ext uri="{FF2B5EF4-FFF2-40B4-BE49-F238E27FC236}">
                <a16:creationId xmlns:a16="http://schemas.microsoft.com/office/drawing/2014/main" id="{513DDE81-B34A-475C-B0CB-7D74720CA618}"/>
              </a:ext>
            </a:extLst>
          </xdr:cNvPr>
          <xdr:cNvSpPr txBox="1"/>
        </xdr:nvSpPr>
        <xdr:spPr>
          <a:xfrm>
            <a:off x="2149736" y="4880610"/>
            <a:ext cx="1410709" cy="22658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fld id="{E1027113-4B26-42D8-8079-E03A68C2821C}" type="TxLink">
              <a:rPr lang="en-US" sz="800" b="0" i="0" u="none" strike="noStrike">
                <a:solidFill>
                  <a:srgbClr val="000000"/>
                </a:solidFill>
                <a:latin typeface="Gill Sans MT"/>
              </a:rPr>
              <a:pPr algn="l"/>
              <a:t>Tecnólogo Biomédico</a:t>
            </a:fld>
            <a:endParaRPr lang="es-AR" sz="800" i="0">
              <a:solidFill>
                <a:schemeClr val="tx1"/>
              </a:solidFill>
            </a:endParaRPr>
          </a:p>
        </xdr:txBody>
      </xdr:sp>
      <xdr:sp macro="" textlink="Análisis!U20">
        <xdr:nvSpPr>
          <xdr:cNvPr id="97" name="CuadroTexto 96">
            <a:extLst>
              <a:ext uri="{FF2B5EF4-FFF2-40B4-BE49-F238E27FC236}">
                <a16:creationId xmlns:a16="http://schemas.microsoft.com/office/drawing/2014/main" id="{DDC060C8-AAC1-49C9-8ED0-500779464047}"/>
              </a:ext>
            </a:extLst>
          </xdr:cNvPr>
          <xdr:cNvSpPr txBox="1"/>
        </xdr:nvSpPr>
        <xdr:spPr>
          <a:xfrm>
            <a:off x="2149736" y="3897420"/>
            <a:ext cx="1410709" cy="22658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fld id="{28328921-2D07-4727-9C4D-3A0185C1851D}" type="TxLink">
              <a:rPr lang="en-US" sz="800" b="0" i="0" u="none" strike="noStrike">
                <a:solidFill>
                  <a:srgbClr val="000000"/>
                </a:solidFill>
                <a:latin typeface="Gill Sans MT"/>
              </a:rPr>
              <a:pPr algn="l"/>
              <a:t>Digitalizador</a:t>
            </a:fld>
            <a:endParaRPr lang="es-AR" sz="800" i="0">
              <a:solidFill>
                <a:schemeClr val="tx1"/>
              </a:solidFill>
            </a:endParaRPr>
          </a:p>
        </xdr:txBody>
      </xdr:sp>
      <xdr:sp macro="" textlink="Análisis!U19">
        <xdr:nvSpPr>
          <xdr:cNvPr id="98" name="CuadroTexto 97">
            <a:extLst>
              <a:ext uri="{FF2B5EF4-FFF2-40B4-BE49-F238E27FC236}">
                <a16:creationId xmlns:a16="http://schemas.microsoft.com/office/drawing/2014/main" id="{48573464-21AD-4AE7-A06A-986FC9C826D6}"/>
              </a:ext>
            </a:extLst>
          </xdr:cNvPr>
          <xdr:cNvSpPr txBox="1"/>
        </xdr:nvSpPr>
        <xdr:spPr>
          <a:xfrm>
            <a:off x="2149736" y="3652098"/>
            <a:ext cx="1410709" cy="22658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fld id="{94FD080B-07D1-442D-B965-5298226F3A6F}" type="TxLink">
              <a:rPr lang="en-US" sz="800" b="0" i="0" u="none" strike="noStrike">
                <a:solidFill>
                  <a:srgbClr val="000000"/>
                </a:solidFill>
                <a:latin typeface="Gill Sans MT"/>
              </a:rPr>
              <a:pPr algn="l"/>
              <a:t>Despachador Farmacia</a:t>
            </a:fld>
            <a:endParaRPr lang="es-AR" sz="800" i="0">
              <a:solidFill>
                <a:schemeClr val="tx1"/>
              </a:solidFill>
            </a:endParaRPr>
          </a:p>
        </xdr:txBody>
      </xdr:sp>
      <xdr:sp macro="" textlink="Análisis!V15">
        <xdr:nvSpPr>
          <xdr:cNvPr id="99" name="CuadroTexto 98">
            <a:extLst>
              <a:ext uri="{FF2B5EF4-FFF2-40B4-BE49-F238E27FC236}">
                <a16:creationId xmlns:a16="http://schemas.microsoft.com/office/drawing/2014/main" id="{394A813E-5CA6-4351-9C9E-CEF2E7D7A05C}"/>
              </a:ext>
            </a:extLst>
          </xdr:cNvPr>
          <xdr:cNvSpPr txBox="1"/>
        </xdr:nvSpPr>
        <xdr:spPr>
          <a:xfrm>
            <a:off x="3272790" y="2680335"/>
            <a:ext cx="685905" cy="180000"/>
          </a:xfrm>
          <a:prstGeom prst="rect">
            <a:avLst/>
          </a:prstGeom>
          <a:solidFill>
            <a:srgbClr val="C00000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r"/>
            <a:fld id="{E97E353B-C717-4785-9512-09DEB0E8C416}" type="TxLink">
              <a:rPr lang="en-US" sz="800" b="1" i="0" u="none" strike="noStrike">
                <a:solidFill>
                  <a:schemeClr val="bg1"/>
                </a:solidFill>
                <a:latin typeface="Gill Sans MT"/>
              </a:rPr>
              <a:pPr algn="r"/>
              <a:t>40</a:t>
            </a:fld>
            <a:endParaRPr lang="en-US" sz="800" b="1" i="0" u="none" strike="noStrike">
              <a:solidFill>
                <a:schemeClr val="bg1"/>
              </a:solidFill>
              <a:latin typeface="Gill Sans MT"/>
            </a:endParaRPr>
          </a:p>
        </xdr:txBody>
      </xdr:sp>
      <xdr:sp macro="" textlink="Análisis!V16">
        <xdr:nvSpPr>
          <xdr:cNvPr id="100" name="CuadroTexto 99">
            <a:extLst>
              <a:ext uri="{FF2B5EF4-FFF2-40B4-BE49-F238E27FC236}">
                <a16:creationId xmlns:a16="http://schemas.microsoft.com/office/drawing/2014/main" id="{27AF8E9C-1A31-43D0-99B4-F2E0D8CF4E63}"/>
              </a:ext>
            </a:extLst>
          </xdr:cNvPr>
          <xdr:cNvSpPr txBox="1"/>
        </xdr:nvSpPr>
        <xdr:spPr>
          <a:xfrm>
            <a:off x="3272790" y="2926715"/>
            <a:ext cx="685905" cy="18190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r"/>
            <a:fld id="{64097A49-C1D1-4BB3-A81B-8E16DE78064F}" type="TxLink">
              <a:rPr lang="en-US" sz="800" b="1" i="0" u="none" strike="noStrike">
                <a:solidFill>
                  <a:srgbClr val="000000"/>
                </a:solidFill>
                <a:latin typeface="Gill Sans MT"/>
              </a:rPr>
              <a:pPr algn="r"/>
              <a:t>21</a:t>
            </a:fld>
            <a:endParaRPr lang="en-US" sz="800" b="1" i="0" u="none" strike="noStrike">
              <a:solidFill>
                <a:srgbClr val="000000"/>
              </a:solidFill>
              <a:latin typeface="Gill Sans MT"/>
            </a:endParaRPr>
          </a:p>
        </xdr:txBody>
      </xdr:sp>
      <xdr:sp macro="" textlink="Análisis!V17">
        <xdr:nvSpPr>
          <xdr:cNvPr id="101" name="CuadroTexto 100">
            <a:extLst>
              <a:ext uri="{FF2B5EF4-FFF2-40B4-BE49-F238E27FC236}">
                <a16:creationId xmlns:a16="http://schemas.microsoft.com/office/drawing/2014/main" id="{58100278-5D61-42E3-B078-530CA8F5D0B9}"/>
              </a:ext>
            </a:extLst>
          </xdr:cNvPr>
          <xdr:cNvSpPr txBox="1"/>
        </xdr:nvSpPr>
        <xdr:spPr>
          <a:xfrm>
            <a:off x="3272790" y="3173095"/>
            <a:ext cx="685905" cy="18190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r"/>
            <a:fld id="{0AC68915-D616-4140-B4BE-792C90459EC7}" type="TxLink">
              <a:rPr lang="en-US" sz="800" b="1" i="0" u="none" strike="noStrike">
                <a:solidFill>
                  <a:srgbClr val="000000"/>
                </a:solidFill>
                <a:latin typeface="Gill Sans MT"/>
              </a:rPr>
              <a:pPr algn="r"/>
              <a:t>21</a:t>
            </a:fld>
            <a:endParaRPr lang="en-US" sz="800" b="1" i="0" u="none" strike="noStrike">
              <a:solidFill>
                <a:srgbClr val="000000"/>
              </a:solidFill>
              <a:latin typeface="Gill Sans MT"/>
            </a:endParaRPr>
          </a:p>
        </xdr:txBody>
      </xdr:sp>
      <xdr:sp macro="" textlink="Análisis!V18">
        <xdr:nvSpPr>
          <xdr:cNvPr id="102" name="CuadroTexto 101">
            <a:extLst>
              <a:ext uri="{FF2B5EF4-FFF2-40B4-BE49-F238E27FC236}">
                <a16:creationId xmlns:a16="http://schemas.microsoft.com/office/drawing/2014/main" id="{3C3BFDEA-7361-4A0E-8774-D7FC94D46567}"/>
              </a:ext>
            </a:extLst>
          </xdr:cNvPr>
          <xdr:cNvSpPr txBox="1"/>
        </xdr:nvSpPr>
        <xdr:spPr>
          <a:xfrm>
            <a:off x="3272790" y="3419475"/>
            <a:ext cx="685905" cy="18190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r"/>
            <a:fld id="{DB05CF7B-27E0-48BA-B284-B629391549E5}" type="TxLink">
              <a:rPr lang="en-US" sz="800" b="1" i="0" u="none" strike="noStrike">
                <a:solidFill>
                  <a:srgbClr val="000000"/>
                </a:solidFill>
                <a:latin typeface="Gill Sans MT"/>
              </a:rPr>
              <a:pPr algn="r"/>
              <a:t>16</a:t>
            </a:fld>
            <a:endParaRPr lang="en-US" sz="800" b="1" i="0" u="none" strike="noStrike">
              <a:solidFill>
                <a:srgbClr val="000000"/>
              </a:solidFill>
              <a:latin typeface="Gill Sans MT"/>
            </a:endParaRPr>
          </a:p>
        </xdr:txBody>
      </xdr:sp>
      <xdr:sp macro="" textlink="Análisis!V19">
        <xdr:nvSpPr>
          <xdr:cNvPr id="103" name="CuadroTexto 102">
            <a:extLst>
              <a:ext uri="{FF2B5EF4-FFF2-40B4-BE49-F238E27FC236}">
                <a16:creationId xmlns:a16="http://schemas.microsoft.com/office/drawing/2014/main" id="{17B666EB-0B3F-4459-A59C-15B4D1F2F76D}"/>
              </a:ext>
            </a:extLst>
          </xdr:cNvPr>
          <xdr:cNvSpPr txBox="1"/>
        </xdr:nvSpPr>
        <xdr:spPr>
          <a:xfrm>
            <a:off x="3272790" y="3665855"/>
            <a:ext cx="685905" cy="18190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r"/>
            <a:fld id="{7ED48C01-CFFC-4DBC-9DC6-4DA96AB1CAA7}" type="TxLink">
              <a:rPr lang="en-US" sz="800" b="1" i="0" u="none" strike="noStrike">
                <a:solidFill>
                  <a:srgbClr val="000000"/>
                </a:solidFill>
                <a:latin typeface="Gill Sans MT"/>
              </a:rPr>
              <a:pPr algn="r"/>
              <a:t>17</a:t>
            </a:fld>
            <a:endParaRPr lang="en-US" sz="800" b="1" i="0" u="none" strike="noStrike">
              <a:solidFill>
                <a:srgbClr val="000000"/>
              </a:solidFill>
              <a:latin typeface="Gill Sans MT"/>
            </a:endParaRPr>
          </a:p>
        </xdr:txBody>
      </xdr:sp>
      <xdr:sp macro="" textlink="Análisis!V20">
        <xdr:nvSpPr>
          <xdr:cNvPr id="104" name="CuadroTexto 103">
            <a:extLst>
              <a:ext uri="{FF2B5EF4-FFF2-40B4-BE49-F238E27FC236}">
                <a16:creationId xmlns:a16="http://schemas.microsoft.com/office/drawing/2014/main" id="{DD67EDBF-32E4-4153-AFE2-4E011808229F}"/>
              </a:ext>
            </a:extLst>
          </xdr:cNvPr>
          <xdr:cNvSpPr txBox="1"/>
        </xdr:nvSpPr>
        <xdr:spPr>
          <a:xfrm>
            <a:off x="3272790" y="3912235"/>
            <a:ext cx="685905" cy="18190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r"/>
            <a:fld id="{BE65A117-A558-46A0-A3E8-F9293B0AB617}" type="TxLink">
              <a:rPr lang="en-US" sz="800" b="1" i="0" u="none" strike="noStrike">
                <a:solidFill>
                  <a:srgbClr val="000000"/>
                </a:solidFill>
                <a:latin typeface="Gill Sans MT"/>
              </a:rPr>
              <a:pPr algn="r"/>
              <a:t>37</a:t>
            </a:fld>
            <a:endParaRPr lang="en-US" sz="800" b="1" i="0" u="none" strike="noStrike">
              <a:solidFill>
                <a:srgbClr val="000000"/>
              </a:solidFill>
              <a:latin typeface="Gill Sans MT"/>
            </a:endParaRPr>
          </a:p>
        </xdr:txBody>
      </xdr:sp>
      <xdr:sp macro="" textlink="Análisis!V21">
        <xdr:nvSpPr>
          <xdr:cNvPr id="105" name="CuadroTexto 104">
            <a:extLst>
              <a:ext uri="{FF2B5EF4-FFF2-40B4-BE49-F238E27FC236}">
                <a16:creationId xmlns:a16="http://schemas.microsoft.com/office/drawing/2014/main" id="{F15F5926-A661-4250-B8DC-E46FB6E04048}"/>
              </a:ext>
            </a:extLst>
          </xdr:cNvPr>
          <xdr:cNvSpPr txBox="1"/>
        </xdr:nvSpPr>
        <xdr:spPr>
          <a:xfrm>
            <a:off x="3272790" y="4158615"/>
            <a:ext cx="685905" cy="18190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r"/>
            <a:fld id="{80BCCEDB-8440-4CC3-AEC8-9A70FB3012B9}" type="TxLink">
              <a:rPr lang="en-US" sz="800" b="1" i="0" u="none" strike="noStrike">
                <a:solidFill>
                  <a:srgbClr val="000000"/>
                </a:solidFill>
                <a:latin typeface="Gill Sans MT"/>
              </a:rPr>
              <a:pPr algn="r"/>
              <a:t>18</a:t>
            </a:fld>
            <a:endParaRPr lang="en-US" sz="800" b="1" i="0" u="none" strike="noStrike">
              <a:solidFill>
                <a:srgbClr val="000000"/>
              </a:solidFill>
              <a:latin typeface="Gill Sans MT"/>
            </a:endParaRPr>
          </a:p>
        </xdr:txBody>
      </xdr:sp>
      <xdr:sp macro="" textlink="Análisis!V22">
        <xdr:nvSpPr>
          <xdr:cNvPr id="106" name="CuadroTexto 105">
            <a:extLst>
              <a:ext uri="{FF2B5EF4-FFF2-40B4-BE49-F238E27FC236}">
                <a16:creationId xmlns:a16="http://schemas.microsoft.com/office/drawing/2014/main" id="{D6C1C8A2-0964-4F4F-A709-F4817CE0603B}"/>
              </a:ext>
            </a:extLst>
          </xdr:cNvPr>
          <xdr:cNvSpPr txBox="1"/>
        </xdr:nvSpPr>
        <xdr:spPr>
          <a:xfrm>
            <a:off x="3272790" y="4404995"/>
            <a:ext cx="685905" cy="18190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r"/>
            <a:fld id="{CAF55D8F-7D8D-4303-B27A-4E89C5ABFC7E}" type="TxLink">
              <a:rPr lang="en-US" sz="800" b="1" i="0" u="none" strike="noStrike">
                <a:solidFill>
                  <a:srgbClr val="000000"/>
                </a:solidFill>
                <a:latin typeface="Gill Sans MT"/>
              </a:rPr>
              <a:pPr algn="r"/>
              <a:t>24</a:t>
            </a:fld>
            <a:endParaRPr lang="en-US" sz="800" b="1" i="0" u="none" strike="noStrike">
              <a:solidFill>
                <a:srgbClr val="000000"/>
              </a:solidFill>
              <a:latin typeface="Gill Sans MT"/>
            </a:endParaRPr>
          </a:p>
        </xdr:txBody>
      </xdr:sp>
      <xdr:sp macro="" textlink="Análisis!V23">
        <xdr:nvSpPr>
          <xdr:cNvPr id="107" name="CuadroTexto 106">
            <a:extLst>
              <a:ext uri="{FF2B5EF4-FFF2-40B4-BE49-F238E27FC236}">
                <a16:creationId xmlns:a16="http://schemas.microsoft.com/office/drawing/2014/main" id="{CAB3676E-68A5-4AD6-9174-04CCDCD37EDF}"/>
              </a:ext>
            </a:extLst>
          </xdr:cNvPr>
          <xdr:cNvSpPr txBox="1"/>
        </xdr:nvSpPr>
        <xdr:spPr>
          <a:xfrm>
            <a:off x="3272790" y="4653280"/>
            <a:ext cx="685905" cy="1800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r"/>
            <a:fld id="{F727C739-6ADE-42F7-9140-7A3401FC5771}" type="TxLink">
              <a:rPr lang="en-US" sz="800" b="1" i="0" u="none" strike="noStrike">
                <a:solidFill>
                  <a:srgbClr val="000000"/>
                </a:solidFill>
                <a:latin typeface="Gill Sans MT"/>
              </a:rPr>
              <a:pPr algn="r"/>
              <a:t>21</a:t>
            </a:fld>
            <a:endParaRPr lang="en-US" sz="800" b="1" i="0" u="none" strike="noStrike">
              <a:solidFill>
                <a:srgbClr val="000000"/>
              </a:solidFill>
              <a:latin typeface="Gill Sans MT"/>
            </a:endParaRPr>
          </a:p>
        </xdr:txBody>
      </xdr:sp>
      <xdr:sp macro="" textlink="Análisis!V24">
        <xdr:nvSpPr>
          <xdr:cNvPr id="108" name="CuadroTexto 107">
            <a:extLst>
              <a:ext uri="{FF2B5EF4-FFF2-40B4-BE49-F238E27FC236}">
                <a16:creationId xmlns:a16="http://schemas.microsoft.com/office/drawing/2014/main" id="{CAA14471-0E30-41FC-84E1-08022AC67EA6}"/>
              </a:ext>
            </a:extLst>
          </xdr:cNvPr>
          <xdr:cNvSpPr txBox="1"/>
        </xdr:nvSpPr>
        <xdr:spPr>
          <a:xfrm>
            <a:off x="3272790" y="4899660"/>
            <a:ext cx="685905" cy="180000"/>
          </a:xfrm>
          <a:prstGeom prst="rect">
            <a:avLst/>
          </a:prstGeom>
          <a:solidFill>
            <a:srgbClr val="00B050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r"/>
            <a:fld id="{F6EC9341-2414-4607-B3F5-8558221DFA16}" type="TxLink">
              <a:rPr lang="en-US" sz="800" b="1" i="0" u="none" strike="noStrike">
                <a:solidFill>
                  <a:srgbClr val="000000"/>
                </a:solidFill>
                <a:latin typeface="Gill Sans MT"/>
              </a:rPr>
              <a:pPr algn="r"/>
              <a:t>17</a:t>
            </a:fld>
            <a:endParaRPr lang="en-US" sz="800" b="1" i="0" u="none" strike="noStrike">
              <a:solidFill>
                <a:schemeClr val="bg1"/>
              </a:solidFill>
              <a:latin typeface="Gill Sans MT"/>
            </a:endParaRPr>
          </a:p>
        </xdr:txBody>
      </xdr:sp>
    </xdr:grpSp>
    <xdr:clientData/>
  </xdr:twoCellAnchor>
  <xdr:twoCellAnchor>
    <xdr:from>
      <xdr:col>2</xdr:col>
      <xdr:colOff>730543</xdr:colOff>
      <xdr:row>7</xdr:row>
      <xdr:rowOff>33297</xdr:rowOff>
    </xdr:from>
    <xdr:to>
      <xdr:col>4</xdr:col>
      <xdr:colOff>368594</xdr:colOff>
      <xdr:row>8</xdr:row>
      <xdr:rowOff>23212</xdr:rowOff>
    </xdr:to>
    <xdr:sp macro="" textlink="">
      <xdr:nvSpPr>
        <xdr:cNvPr id="109" name="CuadroTexto 108">
          <a:extLst>
            <a:ext uri="{FF2B5EF4-FFF2-40B4-BE49-F238E27FC236}">
              <a16:creationId xmlns:a16="http://schemas.microsoft.com/office/drawing/2014/main" id="{1BCCF677-CC5F-4054-9F24-61340F8D6D59}"/>
            </a:ext>
          </a:extLst>
        </xdr:cNvPr>
        <xdr:cNvSpPr txBox="1"/>
      </xdr:nvSpPr>
      <xdr:spPr>
        <a:xfrm>
          <a:off x="1974396" y="1501268"/>
          <a:ext cx="1722345" cy="21403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1100" i="0" baseline="0">
              <a:solidFill>
                <a:schemeClr val="tx1"/>
              </a:solidFill>
            </a:rPr>
            <a:t>Deserciones Totales</a:t>
          </a:r>
          <a:endParaRPr lang="es-AR" sz="1100" i="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740069</xdr:colOff>
      <xdr:row>8</xdr:row>
      <xdr:rowOff>15370</xdr:rowOff>
    </xdr:from>
    <xdr:to>
      <xdr:col>4</xdr:col>
      <xdr:colOff>165768</xdr:colOff>
      <xdr:row>8</xdr:row>
      <xdr:rowOff>210352</xdr:rowOff>
    </xdr:to>
    <xdr:sp macro="" textlink="">
      <xdr:nvSpPr>
        <xdr:cNvPr id="110" name="CuadroTexto 109">
          <a:extLst>
            <a:ext uri="{FF2B5EF4-FFF2-40B4-BE49-F238E27FC236}">
              <a16:creationId xmlns:a16="http://schemas.microsoft.com/office/drawing/2014/main" id="{95791150-8406-469A-925E-967DC77C649B}"/>
            </a:ext>
          </a:extLst>
        </xdr:cNvPr>
        <xdr:cNvSpPr txBox="1"/>
      </xdr:nvSpPr>
      <xdr:spPr>
        <a:xfrm>
          <a:off x="1983922" y="1707458"/>
          <a:ext cx="1509993" cy="19498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i="0">
              <a:solidFill>
                <a:schemeClr val="tx1"/>
              </a:solidFill>
            </a:rPr>
            <a:t>Por</a:t>
          </a:r>
          <a:r>
            <a:rPr lang="es-AR" sz="900" i="0" baseline="0">
              <a:solidFill>
                <a:schemeClr val="tx1"/>
              </a:solidFill>
            </a:rPr>
            <a:t> Tipo de Cargo</a:t>
          </a:r>
          <a:endParaRPr lang="es-AR" sz="900" i="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751274</xdr:colOff>
      <xdr:row>7</xdr:row>
      <xdr:rowOff>118701</xdr:rowOff>
    </xdr:from>
    <xdr:to>
      <xdr:col>2</xdr:col>
      <xdr:colOff>751274</xdr:colOff>
      <xdr:row>8</xdr:row>
      <xdr:rowOff>145223</xdr:rowOff>
    </xdr:to>
    <xdr:cxnSp macro="">
      <xdr:nvCxnSpPr>
        <xdr:cNvPr id="111" name="Conector recto 110">
          <a:extLst>
            <a:ext uri="{FF2B5EF4-FFF2-40B4-BE49-F238E27FC236}">
              <a16:creationId xmlns:a16="http://schemas.microsoft.com/office/drawing/2014/main" id="{44B1FCBB-1CD4-4103-BC46-F6B0DBEF53C0}"/>
            </a:ext>
          </a:extLst>
        </xdr:cNvPr>
        <xdr:cNvCxnSpPr/>
      </xdr:nvCxnSpPr>
      <xdr:spPr>
        <a:xfrm>
          <a:off x="1995127" y="1586672"/>
          <a:ext cx="0" cy="250639"/>
        </a:xfrm>
        <a:prstGeom prst="line">
          <a:avLst/>
        </a:prstGeom>
        <a:ln w="34925">
          <a:solidFill>
            <a:schemeClr val="tx1">
              <a:lumMod val="65000"/>
              <a:lumOff val="35000"/>
            </a:schemeClr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693420</xdr:colOff>
      <xdr:row>21</xdr:row>
      <xdr:rowOff>20955</xdr:rowOff>
    </xdr:from>
    <xdr:to>
      <xdr:col>4</xdr:col>
      <xdr:colOff>45720</xdr:colOff>
      <xdr:row>22</xdr:row>
      <xdr:rowOff>11430</xdr:rowOff>
    </xdr:to>
    <xdr:sp macro="" textlink="">
      <xdr:nvSpPr>
        <xdr:cNvPr id="112" name="CuadroTexto 111">
          <a:extLst>
            <a:ext uri="{FF2B5EF4-FFF2-40B4-BE49-F238E27FC236}">
              <a16:creationId xmlns:a16="http://schemas.microsoft.com/office/drawing/2014/main" id="{FF3C753C-EF4E-444F-8C16-AB1A4E792ACC}"/>
            </a:ext>
          </a:extLst>
        </xdr:cNvPr>
        <xdr:cNvSpPr txBox="1"/>
      </xdr:nvSpPr>
      <xdr:spPr>
        <a:xfrm>
          <a:off x="1935480" y="4661535"/>
          <a:ext cx="1432560" cy="211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1000" i="0" baseline="0">
              <a:solidFill>
                <a:srgbClr val="00B0F0"/>
              </a:solidFill>
            </a:rPr>
            <a:t>Promedio Deserciones</a:t>
          </a:r>
          <a:endParaRPr lang="es-AR" sz="1000" i="0">
            <a:solidFill>
              <a:srgbClr val="00B0F0"/>
            </a:solidFill>
          </a:endParaRPr>
        </a:p>
      </xdr:txBody>
    </xdr:sp>
    <xdr:clientData/>
  </xdr:twoCellAnchor>
  <xdr:twoCellAnchor>
    <xdr:from>
      <xdr:col>2</xdr:col>
      <xdr:colOff>728606</xdr:colOff>
      <xdr:row>22</xdr:row>
      <xdr:rowOff>3699</xdr:rowOff>
    </xdr:from>
    <xdr:to>
      <xdr:col>3</xdr:col>
      <xdr:colOff>925830</xdr:colOff>
      <xdr:row>22</xdr:row>
      <xdr:rowOff>209550</xdr:rowOff>
    </xdr:to>
    <xdr:sp macro="" textlink="">
      <xdr:nvSpPr>
        <xdr:cNvPr id="113" name="CuadroTexto 112">
          <a:extLst>
            <a:ext uri="{FF2B5EF4-FFF2-40B4-BE49-F238E27FC236}">
              <a16:creationId xmlns:a16="http://schemas.microsoft.com/office/drawing/2014/main" id="{03510DB9-07B8-4464-939A-1197F2B5F47D}"/>
            </a:ext>
          </a:extLst>
        </xdr:cNvPr>
        <xdr:cNvSpPr txBox="1"/>
      </xdr:nvSpPr>
      <xdr:spPr>
        <a:xfrm>
          <a:off x="1970666" y="4865259"/>
          <a:ext cx="1237354" cy="20585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b="1" i="0">
              <a:solidFill>
                <a:schemeClr val="tx1"/>
              </a:solidFill>
            </a:rPr>
            <a:t>Por</a:t>
          </a:r>
          <a:r>
            <a:rPr lang="es-AR" sz="900" b="1" i="0" baseline="0">
              <a:solidFill>
                <a:schemeClr val="tx1"/>
              </a:solidFill>
            </a:rPr>
            <a:t> Tipo de Cargo</a:t>
          </a:r>
          <a:endParaRPr lang="es-AR" sz="900" b="1" i="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960120</xdr:colOff>
      <xdr:row>22</xdr:row>
      <xdr:rowOff>215265</xdr:rowOff>
    </xdr:from>
    <xdr:to>
      <xdr:col>3</xdr:col>
      <xdr:colOff>512445</xdr:colOff>
      <xdr:row>24</xdr:row>
      <xdr:rowOff>158115</xdr:rowOff>
    </xdr:to>
    <xdr:sp macro="" textlink="Análisis!$V$25">
      <xdr:nvSpPr>
        <xdr:cNvPr id="114" name="CuadroTexto 113">
          <a:extLst>
            <a:ext uri="{FF2B5EF4-FFF2-40B4-BE49-F238E27FC236}">
              <a16:creationId xmlns:a16="http://schemas.microsoft.com/office/drawing/2014/main" id="{B55895D7-E6E8-47EC-BFBD-F575089237B9}"/>
            </a:ext>
          </a:extLst>
        </xdr:cNvPr>
        <xdr:cNvSpPr txBox="1"/>
      </xdr:nvSpPr>
      <xdr:spPr>
        <a:xfrm>
          <a:off x="2202180" y="5076825"/>
          <a:ext cx="592455" cy="38481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fld id="{3765363B-04AC-49C3-8AF3-8A943B7253CF}" type="TxLink">
            <a:rPr lang="en-US" sz="2400" b="1" i="0" u="none" strike="noStrike">
              <a:solidFill>
                <a:schemeClr val="tx1"/>
              </a:solidFill>
              <a:latin typeface="Gill Sans MT"/>
            </a:rPr>
            <a:pPr algn="r"/>
            <a:t>23</a:t>
          </a:fld>
          <a:endParaRPr lang="es-AR" sz="2400" b="1" i="0">
            <a:solidFill>
              <a:schemeClr val="tx1"/>
            </a:solidFill>
            <a:latin typeface="+mj-lt"/>
          </a:endParaRPr>
        </a:p>
      </xdr:txBody>
    </xdr:sp>
    <xdr:clientData/>
  </xdr:twoCellAnchor>
  <xdr:twoCellAnchor>
    <xdr:from>
      <xdr:col>10</xdr:col>
      <xdr:colOff>124842</xdr:colOff>
      <xdr:row>7</xdr:row>
      <xdr:rowOff>71838</xdr:rowOff>
    </xdr:from>
    <xdr:to>
      <xdr:col>11</xdr:col>
      <xdr:colOff>520052</xdr:colOff>
      <xdr:row>8</xdr:row>
      <xdr:rowOff>85748</xdr:rowOff>
    </xdr:to>
    <xdr:sp macro="" textlink="">
      <xdr:nvSpPr>
        <xdr:cNvPr id="123" name="CuadroTexto 122">
          <a:extLst>
            <a:ext uri="{FF2B5EF4-FFF2-40B4-BE49-F238E27FC236}">
              <a16:creationId xmlns:a16="http://schemas.microsoft.com/office/drawing/2014/main" id="{F78BD4CD-1F13-4A28-92A2-7A89B80CCC10}"/>
            </a:ext>
          </a:extLst>
        </xdr:cNvPr>
        <xdr:cNvSpPr txBox="1"/>
      </xdr:nvSpPr>
      <xdr:spPr>
        <a:xfrm>
          <a:off x="9641559" y="1488164"/>
          <a:ext cx="1430536" cy="22925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1100" b="0" i="0">
              <a:solidFill>
                <a:srgbClr val="00B0F2"/>
              </a:solidFill>
              <a:effectLst/>
              <a:latin typeface="+mn-lt"/>
              <a:ea typeface="+mn-ea"/>
              <a:cs typeface="+mn-cs"/>
            </a:rPr>
            <a:t>● </a:t>
          </a:r>
          <a:r>
            <a:rPr lang="es-AR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Edad</a:t>
          </a:r>
          <a:r>
            <a:rPr lang="es-AR" sz="1100" b="0" i="0" baseline="0">
              <a:solidFill>
                <a:srgbClr val="00B0F2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s-AR" sz="1000" i="0" baseline="0">
              <a:solidFill>
                <a:srgbClr val="00B0F2"/>
              </a:solidFill>
            </a:rPr>
            <a:t>Promedio</a:t>
          </a:r>
          <a:r>
            <a:rPr lang="es-AR" sz="1000" i="0" baseline="0">
              <a:solidFill>
                <a:srgbClr val="1391A6"/>
              </a:solidFill>
            </a:rPr>
            <a:t> Deserciones</a:t>
          </a:r>
          <a:endParaRPr lang="es-AR" sz="1000" i="0">
            <a:solidFill>
              <a:srgbClr val="1391A6"/>
            </a:solidFill>
          </a:endParaRPr>
        </a:p>
      </xdr:txBody>
    </xdr:sp>
    <xdr:clientData/>
  </xdr:twoCellAnchor>
  <xdr:twoCellAnchor>
    <xdr:from>
      <xdr:col>10</xdr:col>
      <xdr:colOff>207066</xdr:colOff>
      <xdr:row>8</xdr:row>
      <xdr:rowOff>34755</xdr:rowOff>
    </xdr:from>
    <xdr:to>
      <xdr:col>11</xdr:col>
      <xdr:colOff>436993</xdr:colOff>
      <xdr:row>9</xdr:row>
      <xdr:rowOff>24847</xdr:rowOff>
    </xdr:to>
    <xdr:sp macro="" textlink="">
      <xdr:nvSpPr>
        <xdr:cNvPr id="124" name="CuadroTexto 123">
          <a:extLst>
            <a:ext uri="{FF2B5EF4-FFF2-40B4-BE49-F238E27FC236}">
              <a16:creationId xmlns:a16="http://schemas.microsoft.com/office/drawing/2014/main" id="{7AD63716-981F-498F-91EC-185DE03F94A6}"/>
            </a:ext>
          </a:extLst>
        </xdr:cNvPr>
        <xdr:cNvSpPr txBox="1"/>
      </xdr:nvSpPr>
      <xdr:spPr>
        <a:xfrm>
          <a:off x="9723783" y="1666429"/>
          <a:ext cx="1265253" cy="2054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b="0" i="0">
              <a:solidFill>
                <a:schemeClr val="tx1"/>
              </a:solidFill>
            </a:rPr>
            <a:t>Del</a:t>
          </a:r>
          <a:r>
            <a:rPr lang="es-AR" sz="900" b="0" i="0" baseline="0">
              <a:solidFill>
                <a:schemeClr val="tx1"/>
              </a:solidFill>
            </a:rPr>
            <a:t> empleado (Años)</a:t>
          </a:r>
          <a:endParaRPr lang="es-AR" sz="900" b="0" i="0">
            <a:solidFill>
              <a:schemeClr val="tx1"/>
            </a:solidFill>
          </a:endParaRPr>
        </a:p>
      </xdr:txBody>
    </xdr:sp>
    <xdr:clientData/>
  </xdr:twoCellAnchor>
  <xdr:twoCellAnchor>
    <xdr:from>
      <xdr:col>11</xdr:col>
      <xdr:colOff>263698</xdr:colOff>
      <xdr:row>7</xdr:row>
      <xdr:rowOff>119620</xdr:rowOff>
    </xdr:from>
    <xdr:to>
      <xdr:col>11</xdr:col>
      <xdr:colOff>856447</xdr:colOff>
      <xdr:row>9</xdr:row>
      <xdr:rowOff>28512</xdr:rowOff>
    </xdr:to>
    <xdr:sp macro="" textlink="Análisis!$AA$3">
      <xdr:nvSpPr>
        <xdr:cNvPr id="125" name="CuadroTexto 124">
          <a:extLst>
            <a:ext uri="{FF2B5EF4-FFF2-40B4-BE49-F238E27FC236}">
              <a16:creationId xmlns:a16="http://schemas.microsoft.com/office/drawing/2014/main" id="{F6FA085C-D1D1-4FD2-894D-AF9CFB04938B}"/>
            </a:ext>
          </a:extLst>
        </xdr:cNvPr>
        <xdr:cNvSpPr txBox="1"/>
      </xdr:nvSpPr>
      <xdr:spPr>
        <a:xfrm>
          <a:off x="10815741" y="1535946"/>
          <a:ext cx="592749" cy="33958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r"/>
          <a:fld id="{8530F804-F753-4B3E-8042-33FAFCCF4984}" type="TxLink">
            <a:rPr lang="en-US" sz="2000" b="1" i="0" u="none" strike="noStrike">
              <a:solidFill>
                <a:srgbClr val="2E3F3C"/>
              </a:solidFill>
              <a:latin typeface="Gill Sans MT"/>
              <a:ea typeface="+mn-ea"/>
              <a:cs typeface="+mn-cs"/>
            </a:rPr>
            <a:pPr marL="0" indent="0" algn="r"/>
            <a:t>41</a:t>
          </a:fld>
          <a:endParaRPr lang="es-AR" sz="2000" b="1" i="0" u="none" strike="noStrike">
            <a:solidFill>
              <a:srgbClr val="2E3F3C"/>
            </a:solidFill>
            <a:latin typeface="Gill Sans M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1006928</xdr:colOff>
      <xdr:row>6</xdr:row>
      <xdr:rowOff>81641</xdr:rowOff>
    </xdr:from>
    <xdr:to>
      <xdr:col>7</xdr:col>
      <xdr:colOff>132520</xdr:colOff>
      <xdr:row>13</xdr:row>
      <xdr:rowOff>173770</xdr:rowOff>
    </xdr:to>
    <xdr:sp macro="" textlink="">
      <xdr:nvSpPr>
        <xdr:cNvPr id="12" name="Rectángulo: esquinas redondeadas 11">
          <a:extLst>
            <a:ext uri="{FF2B5EF4-FFF2-40B4-BE49-F238E27FC236}">
              <a16:creationId xmlns:a16="http://schemas.microsoft.com/office/drawing/2014/main" id="{855D33B8-59F3-4733-BF93-8CB1061AA3CC}"/>
            </a:ext>
          </a:extLst>
        </xdr:cNvPr>
        <xdr:cNvSpPr/>
      </xdr:nvSpPr>
      <xdr:spPr>
        <a:xfrm>
          <a:off x="4313464" y="1387927"/>
          <a:ext cx="2228020" cy="1520879"/>
        </a:xfrm>
        <a:prstGeom prst="roundRect">
          <a:avLst>
            <a:gd name="adj" fmla="val 5238"/>
          </a:avLst>
        </a:prstGeom>
        <a:solidFill>
          <a:srgbClr val="B6AA96"/>
        </a:solidFill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>
            <a:solidFill>
              <a:srgbClr val="B6AA96"/>
            </a:solidFill>
          </a:endParaRPr>
        </a:p>
      </xdr:txBody>
    </xdr:sp>
    <xdr:clientData/>
  </xdr:twoCellAnchor>
  <xdr:twoCellAnchor>
    <xdr:from>
      <xdr:col>5</xdr:col>
      <xdr:colOff>13292</xdr:colOff>
      <xdr:row>7</xdr:row>
      <xdr:rowOff>12933</xdr:rowOff>
    </xdr:from>
    <xdr:to>
      <xdr:col>7</xdr:col>
      <xdr:colOff>128068</xdr:colOff>
      <xdr:row>7</xdr:row>
      <xdr:rowOff>223208</xdr:rowOff>
    </xdr:to>
    <xdr:sp macro="" textlink="">
      <xdr:nvSpPr>
        <xdr:cNvPr id="119" name="CuadroTexto 118">
          <a:extLst>
            <a:ext uri="{FF2B5EF4-FFF2-40B4-BE49-F238E27FC236}">
              <a16:creationId xmlns:a16="http://schemas.microsoft.com/office/drawing/2014/main" id="{8FF9EE42-F1DD-4BA3-A06F-132025F349CC}"/>
            </a:ext>
          </a:extLst>
        </xdr:cNvPr>
        <xdr:cNvSpPr txBox="1"/>
      </xdr:nvSpPr>
      <xdr:spPr>
        <a:xfrm>
          <a:off x="4383586" y="1480904"/>
          <a:ext cx="2199070" cy="210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1100" i="0" baseline="0">
              <a:solidFill>
                <a:schemeClr val="tx1">
                  <a:lumMod val="95000"/>
                  <a:lumOff val="5000"/>
                </a:schemeClr>
              </a:solidFill>
            </a:rPr>
            <a:t>Motivo de</a:t>
          </a:r>
          <a:endParaRPr lang="es-AR" sz="1100" i="0">
            <a:solidFill>
              <a:schemeClr val="tx1">
                <a:lumMod val="95000"/>
                <a:lumOff val="5000"/>
              </a:schemeClr>
            </a:solidFill>
          </a:endParaRPr>
        </a:p>
      </xdr:txBody>
    </xdr:sp>
    <xdr:clientData/>
  </xdr:twoCellAnchor>
  <xdr:twoCellAnchor>
    <xdr:from>
      <xdr:col>5</xdr:col>
      <xdr:colOff>92599</xdr:colOff>
      <xdr:row>7</xdr:row>
      <xdr:rowOff>181784</xdr:rowOff>
    </xdr:from>
    <xdr:to>
      <xdr:col>6</xdr:col>
      <xdr:colOff>964418</xdr:colOff>
      <xdr:row>8</xdr:row>
      <xdr:rowOff>147069</xdr:rowOff>
    </xdr:to>
    <xdr:sp macro="" textlink="">
      <xdr:nvSpPr>
        <xdr:cNvPr id="120" name="CuadroTexto 119">
          <a:extLst>
            <a:ext uri="{FF2B5EF4-FFF2-40B4-BE49-F238E27FC236}">
              <a16:creationId xmlns:a16="http://schemas.microsoft.com/office/drawing/2014/main" id="{2EEAA100-305E-48F3-9549-C1801E3C7E29}"/>
            </a:ext>
          </a:extLst>
        </xdr:cNvPr>
        <xdr:cNvSpPr txBox="1"/>
      </xdr:nvSpPr>
      <xdr:spPr>
        <a:xfrm>
          <a:off x="4462893" y="1649755"/>
          <a:ext cx="1913966" cy="18940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1100" b="1" i="0">
              <a:solidFill>
                <a:schemeClr val="tx1"/>
              </a:solidFill>
            </a:rPr>
            <a:t>Deserción</a:t>
          </a:r>
        </a:p>
      </xdr:txBody>
    </xdr:sp>
    <xdr:clientData/>
  </xdr:twoCellAnchor>
  <xdr:twoCellAnchor>
    <xdr:from>
      <xdr:col>5</xdr:col>
      <xdr:colOff>148136</xdr:colOff>
      <xdr:row>9</xdr:row>
      <xdr:rowOff>70977</xdr:rowOff>
    </xdr:from>
    <xdr:to>
      <xdr:col>5</xdr:col>
      <xdr:colOff>251300</xdr:colOff>
      <xdr:row>9</xdr:row>
      <xdr:rowOff>163652</xdr:rowOff>
    </xdr:to>
    <xdr:sp macro="" textlink="">
      <xdr:nvSpPr>
        <xdr:cNvPr id="129" name="Rectángulo 128">
          <a:extLst>
            <a:ext uri="{FF2B5EF4-FFF2-40B4-BE49-F238E27FC236}">
              <a16:creationId xmlns:a16="http://schemas.microsoft.com/office/drawing/2014/main" id="{5FE1A0D7-5400-4983-8995-4E43788C8AAD}"/>
            </a:ext>
          </a:extLst>
        </xdr:cNvPr>
        <xdr:cNvSpPr/>
      </xdr:nvSpPr>
      <xdr:spPr>
        <a:xfrm>
          <a:off x="4497210" y="2040828"/>
          <a:ext cx="103164" cy="92675"/>
        </a:xfrm>
        <a:prstGeom prst="rect">
          <a:avLst/>
        </a:prstGeom>
        <a:solidFill>
          <a:srgbClr val="B6AA96"/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800">
            <a:solidFill>
              <a:schemeClr val="tx1">
                <a:lumMod val="95000"/>
                <a:lumOff val="5000"/>
              </a:schemeClr>
            </a:solidFill>
          </a:endParaRPr>
        </a:p>
      </xdr:txBody>
    </xdr:sp>
    <xdr:clientData/>
  </xdr:twoCellAnchor>
  <xdr:twoCellAnchor>
    <xdr:from>
      <xdr:col>5</xdr:col>
      <xdr:colOff>148136</xdr:colOff>
      <xdr:row>10</xdr:row>
      <xdr:rowOff>86923</xdr:rowOff>
    </xdr:from>
    <xdr:to>
      <xdr:col>5</xdr:col>
      <xdr:colOff>251300</xdr:colOff>
      <xdr:row>10</xdr:row>
      <xdr:rowOff>181631</xdr:rowOff>
    </xdr:to>
    <xdr:sp macro="" textlink="">
      <xdr:nvSpPr>
        <xdr:cNvPr id="130" name="Rectángulo 129">
          <a:extLst>
            <a:ext uri="{FF2B5EF4-FFF2-40B4-BE49-F238E27FC236}">
              <a16:creationId xmlns:a16="http://schemas.microsoft.com/office/drawing/2014/main" id="{74A831D0-423E-48EE-8867-8844CB263FB8}"/>
            </a:ext>
          </a:extLst>
        </xdr:cNvPr>
        <xdr:cNvSpPr/>
      </xdr:nvSpPr>
      <xdr:spPr>
        <a:xfrm>
          <a:off x="4497210" y="2275646"/>
          <a:ext cx="103164" cy="94708"/>
        </a:xfrm>
        <a:prstGeom prst="rect">
          <a:avLst/>
        </a:prstGeom>
        <a:solidFill>
          <a:srgbClr val="B6AA96"/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800">
            <a:solidFill>
              <a:schemeClr val="tx1">
                <a:lumMod val="95000"/>
                <a:lumOff val="5000"/>
              </a:schemeClr>
            </a:solidFill>
          </a:endParaRPr>
        </a:p>
      </xdr:txBody>
    </xdr:sp>
    <xdr:clientData/>
  </xdr:twoCellAnchor>
  <xdr:twoCellAnchor>
    <xdr:from>
      <xdr:col>5</xdr:col>
      <xdr:colOff>148136</xdr:colOff>
      <xdr:row>11</xdr:row>
      <xdr:rowOff>104901</xdr:rowOff>
    </xdr:from>
    <xdr:to>
      <xdr:col>5</xdr:col>
      <xdr:colOff>251300</xdr:colOff>
      <xdr:row>11</xdr:row>
      <xdr:rowOff>199610</xdr:rowOff>
    </xdr:to>
    <xdr:sp macro="" textlink="">
      <xdr:nvSpPr>
        <xdr:cNvPr id="131" name="Rectángulo 130">
          <a:extLst>
            <a:ext uri="{FF2B5EF4-FFF2-40B4-BE49-F238E27FC236}">
              <a16:creationId xmlns:a16="http://schemas.microsoft.com/office/drawing/2014/main" id="{506BBC69-C0CC-4CE2-8055-5CC577E67DA9}"/>
            </a:ext>
          </a:extLst>
        </xdr:cNvPr>
        <xdr:cNvSpPr/>
      </xdr:nvSpPr>
      <xdr:spPr>
        <a:xfrm>
          <a:off x="4497210" y="2512497"/>
          <a:ext cx="103164" cy="94709"/>
        </a:xfrm>
        <a:prstGeom prst="rect">
          <a:avLst/>
        </a:prstGeom>
        <a:solidFill>
          <a:srgbClr val="B6AA96"/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800">
            <a:solidFill>
              <a:schemeClr val="tx1">
                <a:lumMod val="95000"/>
                <a:lumOff val="5000"/>
              </a:schemeClr>
            </a:solidFill>
          </a:endParaRPr>
        </a:p>
      </xdr:txBody>
    </xdr:sp>
    <xdr:clientData/>
  </xdr:twoCellAnchor>
  <xdr:twoCellAnchor>
    <xdr:from>
      <xdr:col>5</xdr:col>
      <xdr:colOff>148136</xdr:colOff>
      <xdr:row>12</xdr:row>
      <xdr:rowOff>122880</xdr:rowOff>
    </xdr:from>
    <xdr:to>
      <xdr:col>5</xdr:col>
      <xdr:colOff>251300</xdr:colOff>
      <xdr:row>12</xdr:row>
      <xdr:rowOff>218871</xdr:rowOff>
    </xdr:to>
    <xdr:sp macro="" textlink="">
      <xdr:nvSpPr>
        <xdr:cNvPr id="132" name="Rectángulo 131">
          <a:extLst>
            <a:ext uri="{FF2B5EF4-FFF2-40B4-BE49-F238E27FC236}">
              <a16:creationId xmlns:a16="http://schemas.microsoft.com/office/drawing/2014/main" id="{BCE2FF52-FA1D-48AD-9463-48F21C171505}"/>
            </a:ext>
          </a:extLst>
        </xdr:cNvPr>
        <xdr:cNvSpPr/>
      </xdr:nvSpPr>
      <xdr:spPr>
        <a:xfrm>
          <a:off x="4497210" y="2749348"/>
          <a:ext cx="103164" cy="95991"/>
        </a:xfrm>
        <a:prstGeom prst="rect">
          <a:avLst/>
        </a:prstGeom>
        <a:solidFill>
          <a:srgbClr val="B6AA96"/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800">
            <a:solidFill>
              <a:schemeClr val="tx1">
                <a:lumMod val="95000"/>
                <a:lumOff val="5000"/>
              </a:schemeClr>
            </a:solidFill>
          </a:endParaRPr>
        </a:p>
      </xdr:txBody>
    </xdr:sp>
    <xdr:clientData/>
  </xdr:twoCellAnchor>
  <xdr:twoCellAnchor>
    <xdr:from>
      <xdr:col>5</xdr:col>
      <xdr:colOff>290917</xdr:colOff>
      <xdr:row>9</xdr:row>
      <xdr:rowOff>12610</xdr:rowOff>
    </xdr:from>
    <xdr:to>
      <xdr:col>6</xdr:col>
      <xdr:colOff>521001</xdr:colOff>
      <xdr:row>10</xdr:row>
      <xdr:rowOff>0</xdr:rowOff>
    </xdr:to>
    <xdr:sp macro="" textlink="Análisis!AC4">
      <xdr:nvSpPr>
        <xdr:cNvPr id="133" name="CuadroTexto 132">
          <a:extLst>
            <a:ext uri="{FF2B5EF4-FFF2-40B4-BE49-F238E27FC236}">
              <a16:creationId xmlns:a16="http://schemas.microsoft.com/office/drawing/2014/main" id="{BE776813-7316-47B7-B9E2-0E029A5E28D7}"/>
            </a:ext>
          </a:extLst>
        </xdr:cNvPr>
        <xdr:cNvSpPr txBox="1"/>
      </xdr:nvSpPr>
      <xdr:spPr>
        <a:xfrm>
          <a:off x="4661211" y="1928816"/>
          <a:ext cx="1272231" cy="211508"/>
        </a:xfrm>
        <a:prstGeom prst="rect">
          <a:avLst/>
        </a:prstGeom>
        <a:solidFill>
          <a:srgbClr val="B6AA96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fld id="{30D2B42A-87C9-4C66-9898-0D04DD98124B}" type="TxLink">
            <a:rPr lang="en-US" sz="800" b="0" i="0" u="none" strike="noStrike">
              <a:solidFill>
                <a:schemeClr val="tx1">
                  <a:lumMod val="95000"/>
                  <a:lumOff val="5000"/>
                </a:schemeClr>
              </a:solidFill>
              <a:latin typeface="Gill Sans MT"/>
            </a:rPr>
            <a:pPr algn="l"/>
            <a:t>Bajo Rendimiento</a:t>
          </a:fld>
          <a:endParaRPr lang="es-AR" sz="800" i="0">
            <a:solidFill>
              <a:schemeClr val="tx1">
                <a:lumMod val="95000"/>
                <a:lumOff val="5000"/>
              </a:schemeClr>
            </a:solidFill>
          </a:endParaRPr>
        </a:p>
      </xdr:txBody>
    </xdr:sp>
    <xdr:clientData/>
  </xdr:twoCellAnchor>
  <xdr:twoCellAnchor>
    <xdr:from>
      <xdr:col>6</xdr:col>
      <xdr:colOff>115276</xdr:colOff>
      <xdr:row>9</xdr:row>
      <xdr:rowOff>41224</xdr:rowOff>
    </xdr:from>
    <xdr:to>
      <xdr:col>6</xdr:col>
      <xdr:colOff>833311</xdr:colOff>
      <xdr:row>9</xdr:row>
      <xdr:rowOff>197524</xdr:rowOff>
    </xdr:to>
    <xdr:sp macro="" textlink="Análisis!AD4">
      <xdr:nvSpPr>
        <xdr:cNvPr id="134" name="CuadroTexto 133">
          <a:extLst>
            <a:ext uri="{FF2B5EF4-FFF2-40B4-BE49-F238E27FC236}">
              <a16:creationId xmlns:a16="http://schemas.microsoft.com/office/drawing/2014/main" id="{B25E0241-C114-4CE8-B5DC-47C85A06C627}"/>
            </a:ext>
          </a:extLst>
        </xdr:cNvPr>
        <xdr:cNvSpPr txBox="1"/>
      </xdr:nvSpPr>
      <xdr:spPr>
        <a:xfrm>
          <a:off x="5501967" y="2011075"/>
          <a:ext cx="718035" cy="156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fld id="{7E309D50-232B-4CE3-815F-81D73CBEA7FA}" type="TxLink">
            <a:rPr lang="en-US" sz="1000" b="1" i="0" u="none" strike="noStrike">
              <a:solidFill>
                <a:schemeClr val="tx1"/>
              </a:solidFill>
              <a:latin typeface="Gill Sans MT"/>
            </a:rPr>
            <a:pPr algn="r"/>
            <a:t>21</a:t>
          </a:fld>
          <a:endParaRPr lang="en-US" sz="1000" b="1" i="0" u="none" strike="noStrike">
            <a:solidFill>
              <a:schemeClr val="tx1"/>
            </a:solidFill>
            <a:latin typeface="Gill Sans MT"/>
          </a:endParaRPr>
        </a:p>
      </xdr:txBody>
    </xdr:sp>
    <xdr:clientData/>
  </xdr:twoCellAnchor>
  <xdr:twoCellAnchor>
    <xdr:from>
      <xdr:col>5</xdr:col>
      <xdr:colOff>290916</xdr:colOff>
      <xdr:row>10</xdr:row>
      <xdr:rowOff>36075</xdr:rowOff>
    </xdr:from>
    <xdr:to>
      <xdr:col>6</xdr:col>
      <xdr:colOff>521000</xdr:colOff>
      <xdr:row>11</xdr:row>
      <xdr:rowOff>19480</xdr:rowOff>
    </xdr:to>
    <xdr:sp macro="" textlink="Análisis!AC5">
      <xdr:nvSpPr>
        <xdr:cNvPr id="135" name="CuadroTexto 134">
          <a:extLst>
            <a:ext uri="{FF2B5EF4-FFF2-40B4-BE49-F238E27FC236}">
              <a16:creationId xmlns:a16="http://schemas.microsoft.com/office/drawing/2014/main" id="{68E34E9C-0C79-439E-AB84-84ADC46016B1}"/>
            </a:ext>
          </a:extLst>
        </xdr:cNvPr>
        <xdr:cNvSpPr txBox="1"/>
      </xdr:nvSpPr>
      <xdr:spPr>
        <a:xfrm>
          <a:off x="4661210" y="2176399"/>
          <a:ext cx="1272231" cy="207522"/>
        </a:xfrm>
        <a:prstGeom prst="rect">
          <a:avLst/>
        </a:prstGeom>
        <a:solidFill>
          <a:srgbClr val="B6AA96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l"/>
          <a:fld id="{2C687969-FE6E-46E5-B596-83011891A2B4}" type="TxLink">
            <a:rPr lang="en-US" sz="800" b="0" i="0" u="none" strike="noStrike">
              <a:solidFill>
                <a:schemeClr val="tx1">
                  <a:lumMod val="95000"/>
                  <a:lumOff val="5000"/>
                </a:schemeClr>
              </a:solidFill>
              <a:latin typeface="Gill Sans MT"/>
              <a:ea typeface="+mn-ea"/>
              <a:cs typeface="+mn-cs"/>
            </a:rPr>
            <a:pPr marL="0" indent="0" algn="l"/>
            <a:t>Cambio de Ciudad</a:t>
          </a:fld>
          <a:endParaRPr lang="es-AR" sz="800" b="0" i="0" u="none" strike="noStrike">
            <a:solidFill>
              <a:schemeClr val="tx1">
                <a:lumMod val="95000"/>
                <a:lumOff val="5000"/>
              </a:schemeClr>
            </a:solidFill>
            <a:latin typeface="Gill Sans M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279711</xdr:colOff>
      <xdr:row>11</xdr:row>
      <xdr:rowOff>59538</xdr:rowOff>
    </xdr:from>
    <xdr:to>
      <xdr:col>6</xdr:col>
      <xdr:colOff>509795</xdr:colOff>
      <xdr:row>12</xdr:row>
      <xdr:rowOff>42944</xdr:rowOff>
    </xdr:to>
    <xdr:sp macro="" textlink="Análisis!AC6">
      <xdr:nvSpPr>
        <xdr:cNvPr id="136" name="CuadroTexto 135">
          <a:extLst>
            <a:ext uri="{FF2B5EF4-FFF2-40B4-BE49-F238E27FC236}">
              <a16:creationId xmlns:a16="http://schemas.microsoft.com/office/drawing/2014/main" id="{AE498A63-06F7-4558-99FD-9DCB272D7B5D}"/>
            </a:ext>
          </a:extLst>
        </xdr:cNvPr>
        <xdr:cNvSpPr txBox="1"/>
      </xdr:nvSpPr>
      <xdr:spPr>
        <a:xfrm>
          <a:off x="4650005" y="2423979"/>
          <a:ext cx="1272231" cy="207524"/>
        </a:xfrm>
        <a:prstGeom prst="rect">
          <a:avLst/>
        </a:prstGeom>
        <a:solidFill>
          <a:srgbClr val="B6AA96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l"/>
          <a:fld id="{7B67A7B1-FADA-4F9E-A201-E512A44B6690}" type="TxLink">
            <a:rPr lang="en-US" sz="800" b="0" i="0" u="none" strike="noStrike">
              <a:solidFill>
                <a:schemeClr val="tx1">
                  <a:lumMod val="95000"/>
                  <a:lumOff val="5000"/>
                </a:schemeClr>
              </a:solidFill>
              <a:latin typeface="Gill Sans MT"/>
              <a:ea typeface="+mn-ea"/>
              <a:cs typeface="+mn-cs"/>
            </a:rPr>
            <a:pPr marL="0" indent="0" algn="l"/>
            <a:t>Enfermedad</a:t>
          </a:fld>
          <a:endParaRPr lang="es-AR" sz="800" b="0" i="0" u="none" strike="noStrike">
            <a:solidFill>
              <a:schemeClr val="tx1">
                <a:lumMod val="95000"/>
                <a:lumOff val="5000"/>
              </a:schemeClr>
            </a:solidFill>
            <a:latin typeface="Gill Sans M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279710</xdr:colOff>
      <xdr:row>12</xdr:row>
      <xdr:rowOff>83004</xdr:rowOff>
    </xdr:from>
    <xdr:to>
      <xdr:col>6</xdr:col>
      <xdr:colOff>509794</xdr:colOff>
      <xdr:row>13</xdr:row>
      <xdr:rowOff>66409</xdr:rowOff>
    </xdr:to>
    <xdr:sp macro="" textlink="Análisis!AC7">
      <xdr:nvSpPr>
        <xdr:cNvPr id="137" name="CuadroTexto 136">
          <a:extLst>
            <a:ext uri="{FF2B5EF4-FFF2-40B4-BE49-F238E27FC236}">
              <a16:creationId xmlns:a16="http://schemas.microsoft.com/office/drawing/2014/main" id="{4CAC5698-0571-47C6-B659-F28DC4674DCB}"/>
            </a:ext>
          </a:extLst>
        </xdr:cNvPr>
        <xdr:cNvSpPr txBox="1"/>
      </xdr:nvSpPr>
      <xdr:spPr>
        <a:xfrm>
          <a:off x="4650004" y="2671563"/>
          <a:ext cx="1272231" cy="207522"/>
        </a:xfrm>
        <a:prstGeom prst="rect">
          <a:avLst/>
        </a:prstGeom>
        <a:solidFill>
          <a:srgbClr val="B6AA96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l"/>
          <a:fld id="{A51BB286-243B-4BFC-AE7C-E6C821E84665}" type="TxLink">
            <a:rPr lang="en-US" sz="800" b="0" i="0" u="none" strike="noStrike">
              <a:solidFill>
                <a:schemeClr val="tx1">
                  <a:lumMod val="95000"/>
                  <a:lumOff val="5000"/>
                </a:schemeClr>
              </a:solidFill>
              <a:latin typeface="Gill Sans MT"/>
              <a:ea typeface="+mn-ea"/>
              <a:cs typeface="+mn-cs"/>
            </a:rPr>
            <a:pPr marL="0" indent="0" algn="l"/>
            <a:t>Nuevo Trabajo</a:t>
          </a:fld>
          <a:endParaRPr lang="es-AR" sz="800" b="0" i="0" u="none" strike="noStrike">
            <a:solidFill>
              <a:schemeClr val="tx1">
                <a:lumMod val="95000"/>
                <a:lumOff val="5000"/>
              </a:schemeClr>
            </a:solidFill>
            <a:latin typeface="Gill Sans MT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115276</xdr:colOff>
      <xdr:row>10</xdr:row>
      <xdr:rowOff>59793</xdr:rowOff>
    </xdr:from>
    <xdr:to>
      <xdr:col>6</xdr:col>
      <xdr:colOff>833311</xdr:colOff>
      <xdr:row>10</xdr:row>
      <xdr:rowOff>216093</xdr:rowOff>
    </xdr:to>
    <xdr:sp macro="" textlink="Análisis!AD5">
      <xdr:nvSpPr>
        <xdr:cNvPr id="138" name="CuadroTexto 137">
          <a:extLst>
            <a:ext uri="{FF2B5EF4-FFF2-40B4-BE49-F238E27FC236}">
              <a16:creationId xmlns:a16="http://schemas.microsoft.com/office/drawing/2014/main" id="{BBF3106C-E1A3-44D8-93A9-9C3FF2FF1808}"/>
            </a:ext>
          </a:extLst>
        </xdr:cNvPr>
        <xdr:cNvSpPr txBox="1"/>
      </xdr:nvSpPr>
      <xdr:spPr>
        <a:xfrm>
          <a:off x="5501967" y="2248516"/>
          <a:ext cx="718035" cy="156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fld id="{8F7672BB-B248-43E8-90FE-C283A46417A7}" type="TxLink">
            <a:rPr lang="en-US" sz="1000" b="1" i="0" u="none" strike="noStrike">
              <a:solidFill>
                <a:schemeClr val="tx1"/>
              </a:solidFill>
              <a:latin typeface="Gill Sans MT"/>
            </a:rPr>
            <a:pPr algn="r"/>
            <a:t>27</a:t>
          </a:fld>
          <a:endParaRPr lang="en-US" sz="1000" b="1" i="0" u="none" strike="noStrike">
            <a:solidFill>
              <a:schemeClr val="tx1"/>
            </a:solidFill>
            <a:latin typeface="Gill Sans MT"/>
          </a:endParaRPr>
        </a:p>
      </xdr:txBody>
    </xdr:sp>
    <xdr:clientData/>
  </xdr:twoCellAnchor>
  <xdr:twoCellAnchor>
    <xdr:from>
      <xdr:col>6</xdr:col>
      <xdr:colOff>115276</xdr:colOff>
      <xdr:row>11</xdr:row>
      <xdr:rowOff>78361</xdr:rowOff>
    </xdr:from>
    <xdr:to>
      <xdr:col>6</xdr:col>
      <xdr:colOff>833311</xdr:colOff>
      <xdr:row>12</xdr:row>
      <xdr:rowOff>15789</xdr:rowOff>
    </xdr:to>
    <xdr:sp macro="" textlink="Análisis!AD6">
      <xdr:nvSpPr>
        <xdr:cNvPr id="139" name="CuadroTexto 138">
          <a:extLst>
            <a:ext uri="{FF2B5EF4-FFF2-40B4-BE49-F238E27FC236}">
              <a16:creationId xmlns:a16="http://schemas.microsoft.com/office/drawing/2014/main" id="{9A3F809F-5BB7-4FB0-AD45-0C5E22B98561}"/>
            </a:ext>
          </a:extLst>
        </xdr:cNvPr>
        <xdr:cNvSpPr txBox="1"/>
      </xdr:nvSpPr>
      <xdr:spPr>
        <a:xfrm>
          <a:off x="5501967" y="2485957"/>
          <a:ext cx="718035" cy="156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fld id="{3B030822-A0F7-4931-9297-79A479181785}" type="TxLink">
            <a:rPr lang="en-US" sz="1000" b="1" i="0" u="none" strike="noStrike">
              <a:solidFill>
                <a:schemeClr val="tx1"/>
              </a:solidFill>
              <a:latin typeface="Gill Sans MT"/>
            </a:rPr>
            <a:pPr algn="r"/>
            <a:t>1</a:t>
          </a:fld>
          <a:endParaRPr lang="en-US" sz="1000" b="1" i="0" u="none" strike="noStrike">
            <a:solidFill>
              <a:schemeClr val="tx1"/>
            </a:solidFill>
            <a:latin typeface="Gill Sans MT"/>
          </a:endParaRPr>
        </a:p>
      </xdr:txBody>
    </xdr:sp>
    <xdr:clientData/>
  </xdr:twoCellAnchor>
  <xdr:twoCellAnchor>
    <xdr:from>
      <xdr:col>6</xdr:col>
      <xdr:colOff>115276</xdr:colOff>
      <xdr:row>12</xdr:row>
      <xdr:rowOff>96930</xdr:rowOff>
    </xdr:from>
    <xdr:to>
      <xdr:col>6</xdr:col>
      <xdr:colOff>833311</xdr:colOff>
      <xdr:row>13</xdr:row>
      <xdr:rowOff>34357</xdr:rowOff>
    </xdr:to>
    <xdr:sp macro="" textlink="Análisis!AD7">
      <xdr:nvSpPr>
        <xdr:cNvPr id="140" name="CuadroTexto 139">
          <a:extLst>
            <a:ext uri="{FF2B5EF4-FFF2-40B4-BE49-F238E27FC236}">
              <a16:creationId xmlns:a16="http://schemas.microsoft.com/office/drawing/2014/main" id="{444CC69D-8D8D-4C25-9CCB-92E0009B189D}"/>
            </a:ext>
          </a:extLst>
        </xdr:cNvPr>
        <xdr:cNvSpPr txBox="1"/>
      </xdr:nvSpPr>
      <xdr:spPr>
        <a:xfrm>
          <a:off x="5527717" y="2685489"/>
          <a:ext cx="718035" cy="16154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fld id="{5B971E50-D16B-4089-9FDA-12B8A01E8362}" type="TxLink">
            <a:rPr lang="en-US" sz="1000" b="1" i="0" u="none" strike="noStrike">
              <a:solidFill>
                <a:schemeClr val="tx1"/>
              </a:solidFill>
              <a:latin typeface="Gill Sans MT"/>
            </a:rPr>
            <a:pPr algn="r"/>
            <a:t>176</a:t>
          </a:fld>
          <a:endParaRPr lang="en-US" sz="1000" b="1" i="0" u="none" strike="noStrike">
            <a:solidFill>
              <a:schemeClr val="tx1"/>
            </a:solidFill>
            <a:latin typeface="Gill Sans MT"/>
          </a:endParaRPr>
        </a:p>
      </xdr:txBody>
    </xdr:sp>
    <xdr:clientData/>
  </xdr:twoCellAnchor>
  <xdr:twoCellAnchor>
    <xdr:from>
      <xdr:col>0</xdr:col>
      <xdr:colOff>162158</xdr:colOff>
      <xdr:row>4</xdr:row>
      <xdr:rowOff>67795</xdr:rowOff>
    </xdr:from>
    <xdr:to>
      <xdr:col>2</xdr:col>
      <xdr:colOff>309282</xdr:colOff>
      <xdr:row>5</xdr:row>
      <xdr:rowOff>101413</xdr:rowOff>
    </xdr:to>
    <xdr:sp macro="" textlink="">
      <xdr:nvSpPr>
        <xdr:cNvPr id="142" name="CuadroTexto 141">
          <a:extLst>
            <a:ext uri="{FF2B5EF4-FFF2-40B4-BE49-F238E27FC236}">
              <a16:creationId xmlns:a16="http://schemas.microsoft.com/office/drawing/2014/main" id="{F53054E0-B72B-411B-A8F8-81EE639AA24F}"/>
            </a:ext>
          </a:extLst>
        </xdr:cNvPr>
        <xdr:cNvSpPr txBox="1"/>
      </xdr:nvSpPr>
      <xdr:spPr>
        <a:xfrm>
          <a:off x="162158" y="944095"/>
          <a:ext cx="1385374" cy="25269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AR" sz="1100" i="0" baseline="0">
              <a:solidFill>
                <a:schemeClr val="bg1"/>
              </a:solidFill>
            </a:rPr>
            <a:t>Deserción Laboral</a:t>
          </a:r>
          <a:endParaRPr lang="es-AR" sz="1100" i="0">
            <a:solidFill>
              <a:schemeClr val="bg1"/>
            </a:solidFill>
          </a:endParaRPr>
        </a:p>
      </xdr:txBody>
    </xdr:sp>
    <xdr:clientData/>
  </xdr:twoCellAnchor>
  <xdr:twoCellAnchor>
    <xdr:from>
      <xdr:col>9</xdr:col>
      <xdr:colOff>649942</xdr:colOff>
      <xdr:row>0</xdr:row>
      <xdr:rowOff>176892</xdr:rowOff>
    </xdr:from>
    <xdr:to>
      <xdr:col>10</xdr:col>
      <xdr:colOff>773206</xdr:colOff>
      <xdr:row>5</xdr:row>
      <xdr:rowOff>176893</xdr:rowOff>
    </xdr:to>
    <xdr:sp macro="" textlink="">
      <xdr:nvSpPr>
        <xdr:cNvPr id="10" name="Rectángulo: esquinas redondeadas 9">
          <a:extLst>
            <a:ext uri="{FF2B5EF4-FFF2-40B4-BE49-F238E27FC236}">
              <a16:creationId xmlns:a16="http://schemas.microsoft.com/office/drawing/2014/main" id="{9A740AE9-74A1-4516-9BC8-DE40025167E6}"/>
            </a:ext>
          </a:extLst>
        </xdr:cNvPr>
        <xdr:cNvSpPr/>
      </xdr:nvSpPr>
      <xdr:spPr>
        <a:xfrm>
          <a:off x="9127192" y="176892"/>
          <a:ext cx="1157407" cy="1088572"/>
        </a:xfrm>
        <a:prstGeom prst="roundRect">
          <a:avLst>
            <a:gd name="adj" fmla="val 5238"/>
          </a:avLst>
        </a:prstGeom>
        <a:solidFill>
          <a:srgbClr val="AE8A89"/>
        </a:solidFill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9</xdr:col>
      <xdr:colOff>634813</xdr:colOff>
      <xdr:row>0</xdr:row>
      <xdr:rowOff>216273</xdr:rowOff>
    </xdr:from>
    <xdr:to>
      <xdr:col>11</xdr:col>
      <xdr:colOff>268942</xdr:colOff>
      <xdr:row>2</xdr:row>
      <xdr:rowOff>20730</xdr:rowOff>
    </xdr:to>
    <xdr:sp macro="" textlink="">
      <xdr:nvSpPr>
        <xdr:cNvPr id="115" name="CuadroTexto 114">
          <a:extLst>
            <a:ext uri="{FF2B5EF4-FFF2-40B4-BE49-F238E27FC236}">
              <a16:creationId xmlns:a16="http://schemas.microsoft.com/office/drawing/2014/main" id="{EE3D45FD-6A16-4B92-B170-ADE9B637A80B}"/>
            </a:ext>
          </a:extLst>
        </xdr:cNvPr>
        <xdr:cNvSpPr txBox="1"/>
      </xdr:nvSpPr>
      <xdr:spPr>
        <a:xfrm>
          <a:off x="9173695" y="216273"/>
          <a:ext cx="1718423" cy="25269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1100" i="0" baseline="0">
              <a:solidFill>
                <a:schemeClr val="bg1"/>
              </a:solidFill>
            </a:rPr>
            <a:t>Deserciones </a:t>
          </a:r>
          <a:endParaRPr lang="es-AR" sz="1100" i="0">
            <a:solidFill>
              <a:schemeClr val="bg1"/>
            </a:solidFill>
          </a:endParaRPr>
        </a:p>
      </xdr:txBody>
    </xdr:sp>
    <xdr:clientData/>
  </xdr:twoCellAnchor>
  <xdr:twoCellAnchor>
    <xdr:from>
      <xdr:col>9</xdr:col>
      <xdr:colOff>644339</xdr:colOff>
      <xdr:row>1</xdr:row>
      <xdr:rowOff>197224</xdr:rowOff>
    </xdr:from>
    <xdr:to>
      <xdr:col>10</xdr:col>
      <xdr:colOff>876511</xdr:colOff>
      <xdr:row>2</xdr:row>
      <xdr:rowOff>173807</xdr:rowOff>
    </xdr:to>
    <xdr:sp macro="" textlink="">
      <xdr:nvSpPr>
        <xdr:cNvPr id="116" name="CuadroTexto 115">
          <a:extLst>
            <a:ext uri="{FF2B5EF4-FFF2-40B4-BE49-F238E27FC236}">
              <a16:creationId xmlns:a16="http://schemas.microsoft.com/office/drawing/2014/main" id="{C4BB228B-3449-422E-BD74-F1F91C9E6042}"/>
            </a:ext>
          </a:extLst>
        </xdr:cNvPr>
        <xdr:cNvSpPr txBox="1"/>
      </xdr:nvSpPr>
      <xdr:spPr>
        <a:xfrm>
          <a:off x="9183221" y="421342"/>
          <a:ext cx="1274319" cy="200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i="0">
              <a:solidFill>
                <a:schemeClr val="bg1"/>
              </a:solidFill>
            </a:rPr>
            <a:t>Personal</a:t>
          </a:r>
          <a:r>
            <a:rPr lang="es-AR" sz="900" i="0" baseline="0">
              <a:solidFill>
                <a:schemeClr val="bg1"/>
              </a:solidFill>
            </a:rPr>
            <a:t> Capacitado</a:t>
          </a:r>
          <a:endParaRPr lang="es-AR" sz="900" i="0">
            <a:solidFill>
              <a:schemeClr val="bg1"/>
            </a:solidFill>
          </a:endParaRPr>
        </a:p>
      </xdr:txBody>
    </xdr:sp>
    <xdr:clientData/>
  </xdr:twoCellAnchor>
  <xdr:twoCellAnchor>
    <xdr:from>
      <xdr:col>9</xdr:col>
      <xdr:colOff>687107</xdr:colOff>
      <xdr:row>3</xdr:row>
      <xdr:rowOff>138250</xdr:rowOff>
    </xdr:from>
    <xdr:to>
      <xdr:col>10</xdr:col>
      <xdr:colOff>299407</xdr:colOff>
      <xdr:row>5</xdr:row>
      <xdr:rowOff>40619</xdr:rowOff>
    </xdr:to>
    <xdr:sp macro="" textlink="Análisis!$Y$3">
      <xdr:nvSpPr>
        <xdr:cNvPr id="127" name="CuadroTexto 126">
          <a:extLst>
            <a:ext uri="{FF2B5EF4-FFF2-40B4-BE49-F238E27FC236}">
              <a16:creationId xmlns:a16="http://schemas.microsoft.com/office/drawing/2014/main" id="{0E65759B-C758-4A90-BA44-A32EBDC0A035}"/>
            </a:ext>
          </a:extLst>
        </xdr:cNvPr>
        <xdr:cNvSpPr txBox="1"/>
      </xdr:nvSpPr>
      <xdr:spPr>
        <a:xfrm>
          <a:off x="9225989" y="810603"/>
          <a:ext cx="654447" cy="35060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fld id="{8ED18F88-FE8A-4AE3-BBB1-C9149EF186A7}" type="TxLink">
            <a:rPr lang="en-US" sz="1800" b="1" i="0" u="none" strike="noStrike">
              <a:solidFill>
                <a:schemeClr val="bg1"/>
              </a:solidFill>
              <a:latin typeface="Gill Sans MT"/>
            </a:rPr>
            <a:pPr algn="l"/>
            <a:t>204</a:t>
          </a:fld>
          <a:endParaRPr lang="es-AR" sz="1800" b="1" i="0">
            <a:solidFill>
              <a:schemeClr val="bg1"/>
            </a:solidFill>
            <a:latin typeface="+mj-lt"/>
          </a:endParaRPr>
        </a:p>
      </xdr:txBody>
    </xdr:sp>
    <xdr:clientData/>
  </xdr:twoCellAnchor>
  <xdr:twoCellAnchor>
    <xdr:from>
      <xdr:col>10</xdr:col>
      <xdr:colOff>827069</xdr:colOff>
      <xdr:row>0</xdr:row>
      <xdr:rowOff>176892</xdr:rowOff>
    </xdr:from>
    <xdr:to>
      <xdr:col>11</xdr:col>
      <xdr:colOff>974912</xdr:colOff>
      <xdr:row>5</xdr:row>
      <xdr:rowOff>176893</xdr:rowOff>
    </xdr:to>
    <xdr:sp macro="" textlink="">
      <xdr:nvSpPr>
        <xdr:cNvPr id="11" name="Rectángulo: esquinas redondeadas 10">
          <a:extLst>
            <a:ext uri="{FF2B5EF4-FFF2-40B4-BE49-F238E27FC236}">
              <a16:creationId xmlns:a16="http://schemas.microsoft.com/office/drawing/2014/main" id="{27142EC2-B19E-4FEB-AC11-6F9BE6198ED3}"/>
            </a:ext>
          </a:extLst>
        </xdr:cNvPr>
        <xdr:cNvSpPr/>
      </xdr:nvSpPr>
      <xdr:spPr>
        <a:xfrm>
          <a:off x="10338462" y="176892"/>
          <a:ext cx="1181986" cy="1088572"/>
        </a:xfrm>
        <a:prstGeom prst="roundRect">
          <a:avLst>
            <a:gd name="adj" fmla="val 5238"/>
          </a:avLst>
        </a:prstGeom>
        <a:solidFill>
          <a:srgbClr val="424242"/>
        </a:solidFill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828674</xdr:colOff>
      <xdr:row>0</xdr:row>
      <xdr:rowOff>206748</xdr:rowOff>
    </xdr:from>
    <xdr:to>
      <xdr:col>14</xdr:col>
      <xdr:colOff>14567</xdr:colOff>
      <xdr:row>2</xdr:row>
      <xdr:rowOff>11206</xdr:rowOff>
    </xdr:to>
    <xdr:sp macro="" textlink="">
      <xdr:nvSpPr>
        <xdr:cNvPr id="117" name="CuadroTexto 116">
          <a:extLst>
            <a:ext uri="{FF2B5EF4-FFF2-40B4-BE49-F238E27FC236}">
              <a16:creationId xmlns:a16="http://schemas.microsoft.com/office/drawing/2014/main" id="{2C89A89D-B69C-43A5-8C86-6091C8B36106}"/>
            </a:ext>
          </a:extLst>
        </xdr:cNvPr>
        <xdr:cNvSpPr txBox="1"/>
      </xdr:nvSpPr>
      <xdr:spPr>
        <a:xfrm>
          <a:off x="10409703" y="206748"/>
          <a:ext cx="1718423" cy="25269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1100" i="0" baseline="0">
              <a:solidFill>
                <a:schemeClr val="bg1"/>
              </a:solidFill>
            </a:rPr>
            <a:t>Deserciones</a:t>
          </a:r>
          <a:endParaRPr lang="es-AR" sz="1100" i="0">
            <a:solidFill>
              <a:schemeClr val="bg1"/>
            </a:solidFill>
          </a:endParaRPr>
        </a:p>
      </xdr:txBody>
    </xdr:sp>
    <xdr:clientData/>
  </xdr:twoCellAnchor>
  <xdr:twoCellAnchor>
    <xdr:from>
      <xdr:col>10</xdr:col>
      <xdr:colOff>838201</xdr:colOff>
      <xdr:row>1</xdr:row>
      <xdr:rowOff>201705</xdr:rowOff>
    </xdr:from>
    <xdr:to>
      <xdr:col>11</xdr:col>
      <xdr:colOff>885266</xdr:colOff>
      <xdr:row>3</xdr:row>
      <xdr:rowOff>190499</xdr:rowOff>
    </xdr:to>
    <xdr:sp macro="" textlink="">
      <xdr:nvSpPr>
        <xdr:cNvPr id="118" name="CuadroTexto 117">
          <a:extLst>
            <a:ext uri="{FF2B5EF4-FFF2-40B4-BE49-F238E27FC236}">
              <a16:creationId xmlns:a16="http://schemas.microsoft.com/office/drawing/2014/main" id="{F33A0A82-2DAD-46D3-9564-8F2DDCB5DF0A}"/>
            </a:ext>
          </a:extLst>
        </xdr:cNvPr>
        <xdr:cNvSpPr txBox="1"/>
      </xdr:nvSpPr>
      <xdr:spPr>
        <a:xfrm>
          <a:off x="10419230" y="425823"/>
          <a:ext cx="1089212" cy="4370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i="0">
              <a:solidFill>
                <a:schemeClr val="bg1"/>
              </a:solidFill>
            </a:rPr>
            <a:t>Personal</a:t>
          </a:r>
          <a:r>
            <a:rPr lang="es-AR" sz="900" i="0" baseline="0">
              <a:solidFill>
                <a:schemeClr val="bg1"/>
              </a:solidFill>
            </a:rPr>
            <a:t> No Capacitado</a:t>
          </a:r>
          <a:endParaRPr lang="es-AR" sz="900" i="0">
            <a:solidFill>
              <a:schemeClr val="bg1"/>
            </a:solidFill>
          </a:endParaRPr>
        </a:p>
      </xdr:txBody>
    </xdr:sp>
    <xdr:clientData/>
  </xdr:twoCellAnchor>
  <xdr:twoCellAnchor>
    <xdr:from>
      <xdr:col>10</xdr:col>
      <xdr:colOff>872540</xdr:colOff>
      <xdr:row>3</xdr:row>
      <xdr:rowOff>190498</xdr:rowOff>
    </xdr:from>
    <xdr:to>
      <xdr:col>11</xdr:col>
      <xdr:colOff>484840</xdr:colOff>
      <xdr:row>5</xdr:row>
      <xdr:rowOff>92867</xdr:rowOff>
    </xdr:to>
    <xdr:sp macro="" textlink="Análisis!$Y$4">
      <xdr:nvSpPr>
        <xdr:cNvPr id="128" name="CuadroTexto 127">
          <a:extLst>
            <a:ext uri="{FF2B5EF4-FFF2-40B4-BE49-F238E27FC236}">
              <a16:creationId xmlns:a16="http://schemas.microsoft.com/office/drawing/2014/main" id="{5CA77B19-6D7C-4C2D-90C3-FBF53B9A50E4}"/>
            </a:ext>
          </a:extLst>
        </xdr:cNvPr>
        <xdr:cNvSpPr txBox="1"/>
      </xdr:nvSpPr>
      <xdr:spPr>
        <a:xfrm>
          <a:off x="10453569" y="862851"/>
          <a:ext cx="654447" cy="35060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fld id="{6DCB8BDE-31B9-4D3C-AC1D-A8332A69DFF6}" type="TxLink">
            <a:rPr lang="en-US" sz="1800" b="1" i="0" u="none" strike="noStrike">
              <a:solidFill>
                <a:schemeClr val="bg1"/>
              </a:solidFill>
              <a:latin typeface="Gill Sans MT"/>
            </a:rPr>
            <a:pPr algn="l"/>
            <a:t>296</a:t>
          </a:fld>
          <a:endParaRPr lang="es-AR" sz="1800" b="1" i="0">
            <a:solidFill>
              <a:schemeClr val="bg1"/>
            </a:solidFill>
            <a:latin typeface="+mj-lt"/>
          </a:endParaRPr>
        </a:p>
      </xdr:txBody>
    </xdr:sp>
    <xdr:clientData/>
  </xdr:twoCellAnchor>
  <xdr:twoCellAnchor>
    <xdr:from>
      <xdr:col>0</xdr:col>
      <xdr:colOff>1</xdr:colOff>
      <xdr:row>6</xdr:row>
      <xdr:rowOff>156882</xdr:rowOff>
    </xdr:from>
    <xdr:to>
      <xdr:col>2</xdr:col>
      <xdr:colOff>481854</xdr:colOff>
      <xdr:row>8</xdr:row>
      <xdr:rowOff>25774</xdr:rowOff>
    </xdr:to>
    <xdr:sp macro="" textlink="">
      <xdr:nvSpPr>
        <xdr:cNvPr id="144" name="CuadroTexto 143">
          <a:extLst>
            <a:ext uri="{FF2B5EF4-FFF2-40B4-BE49-F238E27FC236}">
              <a16:creationId xmlns:a16="http://schemas.microsoft.com/office/drawing/2014/main" id="{363FA335-133D-469C-95BF-3B3DBB92C280}"/>
            </a:ext>
          </a:extLst>
        </xdr:cNvPr>
        <xdr:cNvSpPr txBox="1"/>
      </xdr:nvSpPr>
      <xdr:spPr>
        <a:xfrm>
          <a:off x="1" y="1501588"/>
          <a:ext cx="1725706" cy="31712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AR" sz="1100" i="0">
              <a:solidFill>
                <a:schemeClr val="bg1"/>
              </a:solidFill>
            </a:rPr>
            <a:t>FILTROS</a:t>
          </a:r>
        </a:p>
      </xdr:txBody>
    </xdr:sp>
    <xdr:clientData/>
  </xdr:twoCellAnchor>
  <xdr:twoCellAnchor editAs="oneCell">
    <xdr:from>
      <xdr:col>10</xdr:col>
      <xdr:colOff>299357</xdr:colOff>
      <xdr:row>3</xdr:row>
      <xdr:rowOff>122464</xdr:rowOff>
    </xdr:from>
    <xdr:to>
      <xdr:col>10</xdr:col>
      <xdr:colOff>767357</xdr:colOff>
      <xdr:row>5</xdr:row>
      <xdr:rowOff>155036</xdr:rowOff>
    </xdr:to>
    <xdr:pic>
      <xdr:nvPicPr>
        <xdr:cNvPr id="153" name="Gráfico 152" descr="Doctor con relleno sólido">
          <a:extLst>
            <a:ext uri="{FF2B5EF4-FFF2-40B4-BE49-F238E27FC236}">
              <a16:creationId xmlns:a16="http://schemas.microsoft.com/office/drawing/2014/main" id="{051AF9A3-0A17-F48D-4811-C868256EF3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9810750" y="775607"/>
          <a:ext cx="468000" cy="468000"/>
        </a:xfrm>
        <a:prstGeom prst="rect">
          <a:avLst/>
        </a:prstGeom>
      </xdr:spPr>
    </xdr:pic>
    <xdr:clientData/>
  </xdr:twoCellAnchor>
  <xdr:twoCellAnchor editAs="oneCell">
    <xdr:from>
      <xdr:col>11</xdr:col>
      <xdr:colOff>530678</xdr:colOff>
      <xdr:row>3</xdr:row>
      <xdr:rowOff>95250</xdr:rowOff>
    </xdr:from>
    <xdr:to>
      <xdr:col>11</xdr:col>
      <xdr:colOff>998678</xdr:colOff>
      <xdr:row>5</xdr:row>
      <xdr:rowOff>127822</xdr:rowOff>
    </xdr:to>
    <xdr:pic>
      <xdr:nvPicPr>
        <xdr:cNvPr id="155" name="Gráfico 154" descr="Camarera con relleno sólido">
          <a:extLst>
            <a:ext uri="{FF2B5EF4-FFF2-40B4-BE49-F238E27FC236}">
              <a16:creationId xmlns:a16="http://schemas.microsoft.com/office/drawing/2014/main" id="{9C4D8ADB-83B9-0EB3-92D2-39F0A2FDBF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1076214" y="748393"/>
          <a:ext cx="468000" cy="468000"/>
        </a:xfrm>
        <a:prstGeom prst="rect">
          <a:avLst/>
        </a:prstGeom>
      </xdr:spPr>
    </xdr:pic>
    <xdr:clientData/>
  </xdr:twoCellAnchor>
  <xdr:twoCellAnchor editAs="oneCell">
    <xdr:from>
      <xdr:col>3</xdr:col>
      <xdr:colOff>911678</xdr:colOff>
      <xdr:row>1</xdr:row>
      <xdr:rowOff>54429</xdr:rowOff>
    </xdr:from>
    <xdr:to>
      <xdr:col>4</xdr:col>
      <xdr:colOff>870857</xdr:colOff>
      <xdr:row>5</xdr:row>
      <xdr:rowOff>176894</xdr:rowOff>
    </xdr:to>
    <xdr:pic>
      <xdr:nvPicPr>
        <xdr:cNvPr id="165" name="Gráfico 164" descr="Conexiones con relleno sólido">
          <a:extLst>
            <a:ext uri="{FF2B5EF4-FFF2-40B4-BE49-F238E27FC236}">
              <a16:creationId xmlns:a16="http://schemas.microsoft.com/office/drawing/2014/main" id="{E9B2F656-2F58-9C87-C12B-0050F79DC1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3184071" y="272143"/>
          <a:ext cx="993322" cy="993322"/>
        </a:xfrm>
        <a:prstGeom prst="rect">
          <a:avLst/>
        </a:prstGeom>
      </xdr:spPr>
    </xdr:pic>
    <xdr:clientData/>
  </xdr:twoCellAnchor>
  <xdr:twoCellAnchor editAs="oneCell">
    <xdr:from>
      <xdr:col>4</xdr:col>
      <xdr:colOff>108856</xdr:colOff>
      <xdr:row>21</xdr:row>
      <xdr:rowOff>176893</xdr:rowOff>
    </xdr:from>
    <xdr:to>
      <xdr:col>4</xdr:col>
      <xdr:colOff>693963</xdr:colOff>
      <xdr:row>24</xdr:row>
      <xdr:rowOff>108857</xdr:rowOff>
    </xdr:to>
    <xdr:pic>
      <xdr:nvPicPr>
        <xdr:cNvPr id="167" name="Gráfico 166" descr="Identificación de empleado contorno">
          <a:extLst>
            <a:ext uri="{FF2B5EF4-FFF2-40B4-BE49-F238E27FC236}">
              <a16:creationId xmlns:a16="http://schemas.microsoft.com/office/drawing/2014/main" id="{9690B9E9-CBCD-2D25-DD3A-D634DE86C3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8"/>
            </a:ext>
          </a:extLst>
        </a:blip>
        <a:stretch>
          <a:fillRect/>
        </a:stretch>
      </xdr:blipFill>
      <xdr:spPr>
        <a:xfrm>
          <a:off x="3415392" y="4653643"/>
          <a:ext cx="585107" cy="585107"/>
        </a:xfrm>
        <a:prstGeom prst="rect">
          <a:avLst/>
        </a:prstGeom>
      </xdr:spPr>
    </xdr:pic>
    <xdr:clientData/>
  </xdr:twoCellAnchor>
  <xdr:twoCellAnchor editAs="oneCell">
    <xdr:from>
      <xdr:col>8</xdr:col>
      <xdr:colOff>925286</xdr:colOff>
      <xdr:row>17</xdr:row>
      <xdr:rowOff>136070</xdr:rowOff>
    </xdr:from>
    <xdr:to>
      <xdr:col>9</xdr:col>
      <xdr:colOff>367394</xdr:colOff>
      <xdr:row>19</xdr:row>
      <xdr:rowOff>176893</xdr:rowOff>
    </xdr:to>
    <xdr:pic>
      <xdr:nvPicPr>
        <xdr:cNvPr id="169" name="Gráfico 168" descr="Garabato contorno">
          <a:extLst>
            <a:ext uri="{FF2B5EF4-FFF2-40B4-BE49-F238E27FC236}">
              <a16:creationId xmlns:a16="http://schemas.microsoft.com/office/drawing/2014/main" id="{FF81FB4D-7785-7F74-A586-7944ADD3C7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0"/>
            </a:ext>
          </a:extLst>
        </a:blip>
        <a:stretch>
          <a:fillRect/>
        </a:stretch>
      </xdr:blipFill>
      <xdr:spPr>
        <a:xfrm>
          <a:off x="8368393" y="3741963"/>
          <a:ext cx="476251" cy="476251"/>
        </a:xfrm>
        <a:prstGeom prst="rect">
          <a:avLst/>
        </a:prstGeom>
      </xdr:spPr>
    </xdr:pic>
    <xdr:clientData/>
  </xdr:twoCellAnchor>
  <xdr:twoCellAnchor editAs="oneCell">
    <xdr:from>
      <xdr:col>11</xdr:col>
      <xdr:colOff>312963</xdr:colOff>
      <xdr:row>17</xdr:row>
      <xdr:rowOff>122464</xdr:rowOff>
    </xdr:from>
    <xdr:to>
      <xdr:col>11</xdr:col>
      <xdr:colOff>775606</xdr:colOff>
      <xdr:row>19</xdr:row>
      <xdr:rowOff>149679</xdr:rowOff>
    </xdr:to>
    <xdr:pic>
      <xdr:nvPicPr>
        <xdr:cNvPr id="171" name="Gráfico 170" descr="Diagrama de flujo contorno">
          <a:extLst>
            <a:ext uri="{FF2B5EF4-FFF2-40B4-BE49-F238E27FC236}">
              <a16:creationId xmlns:a16="http://schemas.microsoft.com/office/drawing/2014/main" id="{0B818BAA-9074-5D28-5D73-62564D61E9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2"/>
            </a:ext>
          </a:extLst>
        </a:blip>
        <a:stretch>
          <a:fillRect/>
        </a:stretch>
      </xdr:blipFill>
      <xdr:spPr>
        <a:xfrm>
          <a:off x="10858499" y="3728357"/>
          <a:ext cx="462643" cy="462643"/>
        </a:xfrm>
        <a:prstGeom prst="rect">
          <a:avLst/>
        </a:prstGeom>
      </xdr:spPr>
    </xdr:pic>
    <xdr:clientData/>
  </xdr:twoCellAnchor>
  <xdr:twoCellAnchor editAs="oneCell">
    <xdr:from>
      <xdr:col>6</xdr:col>
      <xdr:colOff>666749</xdr:colOff>
      <xdr:row>6</xdr:row>
      <xdr:rowOff>108858</xdr:rowOff>
    </xdr:from>
    <xdr:to>
      <xdr:col>7</xdr:col>
      <xdr:colOff>27214</xdr:colOff>
      <xdr:row>8</xdr:row>
      <xdr:rowOff>163288</xdr:rowOff>
    </xdr:to>
    <xdr:pic>
      <xdr:nvPicPr>
        <xdr:cNvPr id="173" name="Gráfico 172" descr="Gráfico de tendencia descendente contorno">
          <a:extLst>
            <a:ext uri="{FF2B5EF4-FFF2-40B4-BE49-F238E27FC236}">
              <a16:creationId xmlns:a16="http://schemas.microsoft.com/office/drawing/2014/main" id="{6BD058F5-B824-3A67-434F-23596CD79C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4"/>
            </a:ext>
          </a:extLst>
        </a:blip>
        <a:stretch>
          <a:fillRect/>
        </a:stretch>
      </xdr:blipFill>
      <xdr:spPr>
        <a:xfrm>
          <a:off x="6041570" y="1415144"/>
          <a:ext cx="394608" cy="394608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ía José Camiña Gonzalez " refreshedDate="45176.641819907411" createdVersion="8" refreshedVersion="8" minRefreshableVersion="3" recordCount="500" xr:uid="{B77ED896-6CBD-44F3-83C4-D890E1169BFD}">
  <cacheSource type="worksheet">
    <worksheetSource name="Datos"/>
  </cacheSource>
  <cacheFields count="14">
    <cacheField name="Nombre" numFmtId="0">
      <sharedItems/>
    </cacheField>
    <cacheField name="Genero" numFmtId="0">
      <sharedItems count="2">
        <s v="Femenino"/>
        <s v="Masculino"/>
      </sharedItems>
    </cacheField>
    <cacheField name="Departamento" numFmtId="0">
      <sharedItems count="11">
        <s v="Médico"/>
        <s v="RH"/>
        <s v="Mtto"/>
        <s v="Dietética"/>
        <s v="TI"/>
        <s v="Asist."/>
        <s v="Dx"/>
        <s v="Farmacia"/>
        <s v="Fx"/>
        <s v="Archivo"/>
        <s v="Medico" u="1"/>
      </sharedItems>
    </cacheField>
    <cacheField name="Cargo" numFmtId="0">
      <sharedItems count="51">
        <s v="Médico Internista"/>
        <s v="Coordinador TH"/>
        <s v="Aseador"/>
        <s v="Asistente Parrillero"/>
        <s v="Ingeniero de Sistemas"/>
        <s v="Lavander@s"/>
        <s v="Analista de Datos"/>
        <s v="Médico Epidemiólogo"/>
        <s v="Asistente Instrumentación"/>
        <s v="Tecnólogo RX"/>
        <s v="Asistente Compras"/>
        <s v="Asistente Sistemas"/>
        <s v="Farmacéutico"/>
        <s v="Bacterióloga"/>
        <s v="Despachador Farmacia"/>
        <s v="Facturador de Piso"/>
        <s v="Asistente Contable"/>
        <s v="Archivador"/>
        <s v="Cajero"/>
        <s v="Médico Intensivista"/>
        <s v="Enfermer@ Jefe"/>
        <s v="Coordinador Facturación"/>
        <s v="Médico Nefrólogo"/>
        <s v="Camillero"/>
        <s v="Médico Fisiatra"/>
        <s v="Asistente Enfermería"/>
        <s v="Médico Cardiólogo"/>
        <s v="Digitalizador"/>
        <s v="Médico Pediatra"/>
        <s v="Ejecutivo Financiero"/>
        <s v="Fisioterapeuta"/>
        <s v="Mensajero"/>
        <s v="Tecnólogo Biomédico"/>
        <s v="Asistente Cartera"/>
        <s v="Auditor Médico"/>
        <s v="Asistente Cocina"/>
        <s v="Contador"/>
        <s v="Médico Radiólog@"/>
        <s v="Asistente Laboratorio"/>
        <s v="Coordinador Almacén"/>
        <s v="Médico Neurólogo"/>
        <s v="Ingeniero de Alimentos"/>
        <s v="Médico General"/>
        <s v="Instrumentador"/>
        <s v="Asistente Radiología"/>
        <s v="Ortopedista"/>
        <s v="Asistente TH"/>
        <s v="Lavaplatos"/>
        <s v="Asistente Glosas"/>
        <s v="Médico Maxilofacial"/>
        <s v="Nutricionista"/>
      </sharedItems>
    </cacheField>
    <cacheField name="Estudios" numFmtId="0">
      <sharedItems count="7">
        <s v="Especialización"/>
        <s v="Tecnólogo"/>
        <s v="Bachiller"/>
        <s v="Profesional"/>
        <s v="Técnico"/>
        <s v="Doctorado"/>
        <s v="Maestría"/>
      </sharedItems>
    </cacheField>
    <cacheField name="Fecha Nacimiento" numFmtId="14">
      <sharedItems containsSemiMixedTypes="0" containsNonDate="0" containsDate="1" containsString="0" minDate="1953-04-06T00:00:00" maxDate="2005-06-02T00:00:00"/>
    </cacheField>
    <cacheField name="Estado" numFmtId="0">
      <sharedItems count="2">
        <s v="Retirado"/>
        <s v="Activo"/>
      </sharedItems>
    </cacheField>
    <cacheField name="Motivo" numFmtId="0">
      <sharedItems count="5">
        <s v="Nuevo Trabajo"/>
        <s v=""/>
        <s v="Cambio de Ciudad"/>
        <s v="Bajo Rendimiento"/>
        <s v="Enfermedad"/>
      </sharedItems>
    </cacheField>
    <cacheField name="Capacitado" numFmtId="0">
      <sharedItems count="2">
        <s v="No"/>
        <s v="Si"/>
      </sharedItems>
    </cacheField>
    <cacheField name="Distancia Trabajo" numFmtId="0">
      <sharedItems count="3">
        <s v="Muy Lejos"/>
        <s v="Lejos"/>
        <s v="Cerca"/>
      </sharedItems>
    </cacheField>
    <cacheField name="Área" numFmtId="0">
      <sharedItems count="3">
        <s v="Servicios"/>
        <s v="Admin"/>
        <s v="Financiera"/>
      </sharedItems>
    </cacheField>
    <cacheField name="Edad" numFmtId="1">
      <sharedItems containsSemiMixedTypes="0" containsString="0" containsNumber="1" containsInteger="1" minValue="18" maxValue="70"/>
    </cacheField>
    <cacheField name="Intervalo" numFmtId="0">
      <sharedItems count="5">
        <s v="36-45"/>
        <s v="26-35"/>
        <s v="18-25"/>
        <s v="46-55"/>
        <s v="56 o  Más"/>
      </sharedItems>
    </cacheField>
    <cacheField name="Icono" numFmtId="0">
      <sharedItems count="2">
        <s v="👩 F"/>
        <s v="👨 M"/>
      </sharedItems>
    </cacheField>
  </cacheFields>
  <extLst>
    <ext xmlns:x14="http://schemas.microsoft.com/office/spreadsheetml/2009/9/main" uri="{725AE2AE-9491-48be-B2B4-4EB974FC3084}">
      <x14:pivotCacheDefinition pivotCacheId="79790161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">
  <r>
    <s v="Sinéad Ramos"/>
    <x v="0"/>
    <x v="0"/>
    <x v="0"/>
    <x v="0"/>
    <d v="1979-09-13T00:00:00"/>
    <x v="0"/>
    <x v="0"/>
    <x v="0"/>
    <x v="0"/>
    <x v="0"/>
    <n v="44"/>
    <x v="0"/>
    <x v="0"/>
  </r>
  <r>
    <s v="Facundo Aguirre"/>
    <x v="1"/>
    <x v="1"/>
    <x v="1"/>
    <x v="0"/>
    <d v="1991-05-10T00:00:00"/>
    <x v="1"/>
    <x v="1"/>
    <x v="1"/>
    <x v="1"/>
    <x v="1"/>
    <n v="32"/>
    <x v="1"/>
    <x v="0"/>
  </r>
  <r>
    <s v="Casimiro García"/>
    <x v="1"/>
    <x v="2"/>
    <x v="2"/>
    <x v="1"/>
    <d v="2003-04-12T00:00:00"/>
    <x v="0"/>
    <x v="0"/>
    <x v="0"/>
    <x v="1"/>
    <x v="1"/>
    <n v="20"/>
    <x v="2"/>
    <x v="1"/>
  </r>
  <r>
    <s v="Eudoxia Domínguez"/>
    <x v="0"/>
    <x v="3"/>
    <x v="3"/>
    <x v="2"/>
    <d v="1982-06-16T00:00:00"/>
    <x v="0"/>
    <x v="0"/>
    <x v="1"/>
    <x v="1"/>
    <x v="0"/>
    <n v="41"/>
    <x v="0"/>
    <x v="1"/>
  </r>
  <r>
    <s v="Mateo Sáez"/>
    <x v="1"/>
    <x v="4"/>
    <x v="4"/>
    <x v="3"/>
    <d v="1988-08-31T00:00:00"/>
    <x v="0"/>
    <x v="0"/>
    <x v="0"/>
    <x v="2"/>
    <x v="1"/>
    <n v="35"/>
    <x v="1"/>
    <x v="0"/>
  </r>
  <r>
    <s v="Camila Pizarro"/>
    <x v="0"/>
    <x v="2"/>
    <x v="5"/>
    <x v="2"/>
    <d v="1970-12-26T00:00:00"/>
    <x v="1"/>
    <x v="1"/>
    <x v="0"/>
    <x v="2"/>
    <x v="1"/>
    <n v="52"/>
    <x v="3"/>
    <x v="1"/>
  </r>
  <r>
    <s v="Abraham Guzmán"/>
    <x v="1"/>
    <x v="2"/>
    <x v="2"/>
    <x v="4"/>
    <d v="1995-01-26T00:00:00"/>
    <x v="0"/>
    <x v="0"/>
    <x v="0"/>
    <x v="2"/>
    <x v="1"/>
    <n v="28"/>
    <x v="1"/>
    <x v="0"/>
  </r>
  <r>
    <s v="Gritsa Venegas"/>
    <x v="1"/>
    <x v="4"/>
    <x v="6"/>
    <x v="0"/>
    <d v="1982-05-31T00:00:00"/>
    <x v="1"/>
    <x v="1"/>
    <x v="0"/>
    <x v="2"/>
    <x v="1"/>
    <n v="41"/>
    <x v="0"/>
    <x v="1"/>
  </r>
  <r>
    <s v="Matrikas Sanhueza"/>
    <x v="0"/>
    <x v="1"/>
    <x v="1"/>
    <x v="0"/>
    <d v="1979-04-30T00:00:00"/>
    <x v="0"/>
    <x v="0"/>
    <x v="0"/>
    <x v="2"/>
    <x v="1"/>
    <n v="44"/>
    <x v="0"/>
    <x v="1"/>
  </r>
  <r>
    <s v="Aitana Alonso"/>
    <x v="0"/>
    <x v="0"/>
    <x v="7"/>
    <x v="5"/>
    <d v="1978-02-11T00:00:00"/>
    <x v="1"/>
    <x v="1"/>
    <x v="0"/>
    <x v="1"/>
    <x v="0"/>
    <n v="45"/>
    <x v="0"/>
    <x v="0"/>
  </r>
  <r>
    <s v="Denise Navarro"/>
    <x v="0"/>
    <x v="5"/>
    <x v="8"/>
    <x v="4"/>
    <d v="2000-02-24T00:00:00"/>
    <x v="1"/>
    <x v="1"/>
    <x v="0"/>
    <x v="1"/>
    <x v="0"/>
    <n v="23"/>
    <x v="2"/>
    <x v="0"/>
  </r>
  <r>
    <s v="Fátima Guerrero"/>
    <x v="0"/>
    <x v="6"/>
    <x v="9"/>
    <x v="4"/>
    <d v="1979-09-10T00:00:00"/>
    <x v="1"/>
    <x v="1"/>
    <x v="0"/>
    <x v="2"/>
    <x v="0"/>
    <n v="44"/>
    <x v="0"/>
    <x v="0"/>
  </r>
  <r>
    <s v="Urvashí Caballero"/>
    <x v="0"/>
    <x v="7"/>
    <x v="10"/>
    <x v="1"/>
    <d v="1996-07-01T00:00:00"/>
    <x v="1"/>
    <x v="1"/>
    <x v="1"/>
    <x v="2"/>
    <x v="0"/>
    <n v="27"/>
    <x v="1"/>
    <x v="0"/>
  </r>
  <r>
    <s v="Marianne Garrido"/>
    <x v="0"/>
    <x v="4"/>
    <x v="11"/>
    <x v="4"/>
    <d v="1965-08-05T00:00:00"/>
    <x v="1"/>
    <x v="1"/>
    <x v="0"/>
    <x v="0"/>
    <x v="1"/>
    <n v="58"/>
    <x v="4"/>
    <x v="0"/>
  </r>
  <r>
    <s v="Jirō Cáceres"/>
    <x v="1"/>
    <x v="7"/>
    <x v="12"/>
    <x v="0"/>
    <d v="1984-04-11T00:00:00"/>
    <x v="1"/>
    <x v="1"/>
    <x v="0"/>
    <x v="2"/>
    <x v="0"/>
    <n v="39"/>
    <x v="0"/>
    <x v="0"/>
  </r>
  <r>
    <s v="Lopa Barrios"/>
    <x v="0"/>
    <x v="4"/>
    <x v="4"/>
    <x v="0"/>
    <d v="1975-08-22T00:00:00"/>
    <x v="1"/>
    <x v="1"/>
    <x v="0"/>
    <x v="2"/>
    <x v="1"/>
    <n v="48"/>
    <x v="3"/>
    <x v="1"/>
  </r>
  <r>
    <s v="Ophelia Espinoza"/>
    <x v="0"/>
    <x v="6"/>
    <x v="13"/>
    <x v="3"/>
    <d v="1999-04-17T00:00:00"/>
    <x v="0"/>
    <x v="0"/>
    <x v="1"/>
    <x v="0"/>
    <x v="0"/>
    <n v="24"/>
    <x v="2"/>
    <x v="0"/>
  </r>
  <r>
    <s v="Nancy Yáñez"/>
    <x v="0"/>
    <x v="7"/>
    <x v="14"/>
    <x v="1"/>
    <d v="1976-03-01T00:00:00"/>
    <x v="0"/>
    <x v="0"/>
    <x v="1"/>
    <x v="2"/>
    <x v="0"/>
    <n v="47"/>
    <x v="3"/>
    <x v="0"/>
  </r>
  <r>
    <s v="Tatiana Espinoza"/>
    <x v="0"/>
    <x v="8"/>
    <x v="15"/>
    <x v="1"/>
    <d v="1975-10-07T00:00:00"/>
    <x v="1"/>
    <x v="1"/>
    <x v="0"/>
    <x v="2"/>
    <x v="2"/>
    <n v="47"/>
    <x v="3"/>
    <x v="0"/>
  </r>
  <r>
    <s v="Sofía Blanco"/>
    <x v="0"/>
    <x v="8"/>
    <x v="16"/>
    <x v="1"/>
    <d v="1983-05-08T00:00:00"/>
    <x v="1"/>
    <x v="1"/>
    <x v="1"/>
    <x v="1"/>
    <x v="2"/>
    <n v="40"/>
    <x v="0"/>
    <x v="0"/>
  </r>
  <r>
    <s v="Gopi Bravo"/>
    <x v="0"/>
    <x v="1"/>
    <x v="1"/>
    <x v="3"/>
    <d v="1970-09-14T00:00:00"/>
    <x v="1"/>
    <x v="1"/>
    <x v="0"/>
    <x v="1"/>
    <x v="1"/>
    <n v="53"/>
    <x v="3"/>
    <x v="0"/>
  </r>
  <r>
    <s v="Ambá Vargas"/>
    <x v="0"/>
    <x v="2"/>
    <x v="5"/>
    <x v="2"/>
    <d v="1970-04-07T00:00:00"/>
    <x v="0"/>
    <x v="0"/>
    <x v="0"/>
    <x v="1"/>
    <x v="1"/>
    <n v="53"/>
    <x v="3"/>
    <x v="0"/>
  </r>
  <r>
    <s v="Bogumil Galeano"/>
    <x v="1"/>
    <x v="5"/>
    <x v="8"/>
    <x v="1"/>
    <d v="1975-04-16T00:00:00"/>
    <x v="0"/>
    <x v="0"/>
    <x v="0"/>
    <x v="1"/>
    <x v="0"/>
    <n v="48"/>
    <x v="3"/>
    <x v="0"/>
  </r>
  <r>
    <s v="Ascanio Sosa"/>
    <x v="1"/>
    <x v="9"/>
    <x v="17"/>
    <x v="1"/>
    <d v="1995-07-23T00:00:00"/>
    <x v="0"/>
    <x v="0"/>
    <x v="1"/>
    <x v="1"/>
    <x v="1"/>
    <n v="28"/>
    <x v="1"/>
    <x v="1"/>
  </r>
  <r>
    <s v="Federico Brítez"/>
    <x v="1"/>
    <x v="2"/>
    <x v="5"/>
    <x v="2"/>
    <d v="1973-12-13T00:00:00"/>
    <x v="1"/>
    <x v="1"/>
    <x v="1"/>
    <x v="2"/>
    <x v="1"/>
    <n v="49"/>
    <x v="3"/>
    <x v="1"/>
  </r>
  <r>
    <s v="Zabulón Franco"/>
    <x v="1"/>
    <x v="8"/>
    <x v="18"/>
    <x v="2"/>
    <d v="1981-02-20T00:00:00"/>
    <x v="1"/>
    <x v="1"/>
    <x v="1"/>
    <x v="2"/>
    <x v="2"/>
    <n v="42"/>
    <x v="0"/>
    <x v="1"/>
  </r>
  <r>
    <s v="Débora Vera"/>
    <x v="0"/>
    <x v="4"/>
    <x v="4"/>
    <x v="0"/>
    <d v="1990-09-10T00:00:00"/>
    <x v="1"/>
    <x v="1"/>
    <x v="1"/>
    <x v="2"/>
    <x v="1"/>
    <n v="33"/>
    <x v="1"/>
    <x v="1"/>
  </r>
  <r>
    <s v="Tamar Gallardo"/>
    <x v="0"/>
    <x v="0"/>
    <x v="19"/>
    <x v="3"/>
    <d v="1956-03-21T00:00:00"/>
    <x v="0"/>
    <x v="0"/>
    <x v="0"/>
    <x v="0"/>
    <x v="0"/>
    <n v="67"/>
    <x v="4"/>
    <x v="0"/>
  </r>
  <r>
    <s v="Iker Bustos"/>
    <x v="1"/>
    <x v="9"/>
    <x v="17"/>
    <x v="4"/>
    <d v="1986-06-22T00:00:00"/>
    <x v="0"/>
    <x v="0"/>
    <x v="1"/>
    <x v="2"/>
    <x v="1"/>
    <n v="37"/>
    <x v="0"/>
    <x v="0"/>
  </r>
  <r>
    <s v="Martín Ávila"/>
    <x v="1"/>
    <x v="5"/>
    <x v="8"/>
    <x v="4"/>
    <d v="1973-06-16T00:00:00"/>
    <x v="1"/>
    <x v="1"/>
    <x v="0"/>
    <x v="2"/>
    <x v="0"/>
    <n v="50"/>
    <x v="3"/>
    <x v="1"/>
  </r>
  <r>
    <s v="Asura Figueroa"/>
    <x v="1"/>
    <x v="5"/>
    <x v="20"/>
    <x v="3"/>
    <d v="1999-03-02T00:00:00"/>
    <x v="0"/>
    <x v="0"/>
    <x v="0"/>
    <x v="2"/>
    <x v="0"/>
    <n v="24"/>
    <x v="2"/>
    <x v="1"/>
  </r>
  <r>
    <s v="Olaf Acosta"/>
    <x v="1"/>
    <x v="8"/>
    <x v="21"/>
    <x v="3"/>
    <d v="1987-02-22T00:00:00"/>
    <x v="1"/>
    <x v="1"/>
    <x v="1"/>
    <x v="0"/>
    <x v="2"/>
    <n v="36"/>
    <x v="0"/>
    <x v="1"/>
  </r>
  <r>
    <s v="Slawomir Vargas"/>
    <x v="1"/>
    <x v="0"/>
    <x v="22"/>
    <x v="6"/>
    <d v="1998-04-06T00:00:00"/>
    <x v="1"/>
    <x v="1"/>
    <x v="0"/>
    <x v="2"/>
    <x v="0"/>
    <n v="25"/>
    <x v="2"/>
    <x v="1"/>
  </r>
  <r>
    <s v="Ayodhya Flores"/>
    <x v="0"/>
    <x v="5"/>
    <x v="23"/>
    <x v="1"/>
    <d v="1982-08-13T00:00:00"/>
    <x v="1"/>
    <x v="1"/>
    <x v="1"/>
    <x v="0"/>
    <x v="0"/>
    <n v="41"/>
    <x v="0"/>
    <x v="1"/>
  </r>
  <r>
    <s v="Josefino Cabrera"/>
    <x v="1"/>
    <x v="4"/>
    <x v="11"/>
    <x v="3"/>
    <d v="2002-11-28T00:00:00"/>
    <x v="1"/>
    <x v="1"/>
    <x v="0"/>
    <x v="1"/>
    <x v="1"/>
    <n v="20"/>
    <x v="2"/>
    <x v="0"/>
  </r>
  <r>
    <s v="Satrayit Lucero"/>
    <x v="1"/>
    <x v="4"/>
    <x v="11"/>
    <x v="4"/>
    <d v="1968-12-14T00:00:00"/>
    <x v="1"/>
    <x v="1"/>
    <x v="0"/>
    <x v="2"/>
    <x v="1"/>
    <n v="54"/>
    <x v="3"/>
    <x v="1"/>
  </r>
  <r>
    <s v="Herbert Olivera"/>
    <x v="1"/>
    <x v="9"/>
    <x v="17"/>
    <x v="2"/>
    <d v="1977-11-17T00:00:00"/>
    <x v="1"/>
    <x v="1"/>
    <x v="0"/>
    <x v="0"/>
    <x v="1"/>
    <n v="45"/>
    <x v="0"/>
    <x v="1"/>
  </r>
  <r>
    <s v="Alcides Bravo"/>
    <x v="1"/>
    <x v="2"/>
    <x v="2"/>
    <x v="4"/>
    <d v="1969-04-18T00:00:00"/>
    <x v="1"/>
    <x v="1"/>
    <x v="1"/>
    <x v="2"/>
    <x v="1"/>
    <n v="54"/>
    <x v="3"/>
    <x v="1"/>
  </r>
  <r>
    <s v="Laureano Brítez"/>
    <x v="1"/>
    <x v="5"/>
    <x v="8"/>
    <x v="4"/>
    <d v="1985-05-15T00:00:00"/>
    <x v="1"/>
    <x v="1"/>
    <x v="1"/>
    <x v="0"/>
    <x v="0"/>
    <n v="38"/>
    <x v="0"/>
    <x v="1"/>
  </r>
  <r>
    <s v="Tatiana Ferreyra"/>
    <x v="0"/>
    <x v="0"/>
    <x v="24"/>
    <x v="5"/>
    <d v="1966-02-05T00:00:00"/>
    <x v="1"/>
    <x v="1"/>
    <x v="0"/>
    <x v="0"/>
    <x v="0"/>
    <n v="57"/>
    <x v="4"/>
    <x v="1"/>
  </r>
  <r>
    <s v="Milena Tapia"/>
    <x v="0"/>
    <x v="5"/>
    <x v="25"/>
    <x v="1"/>
    <d v="2005-04-26T00:00:00"/>
    <x v="0"/>
    <x v="0"/>
    <x v="0"/>
    <x v="2"/>
    <x v="0"/>
    <n v="18"/>
    <x v="2"/>
    <x v="0"/>
  </r>
  <r>
    <s v="Hercle Caballero"/>
    <x v="1"/>
    <x v="4"/>
    <x v="6"/>
    <x v="4"/>
    <d v="1974-06-19T00:00:00"/>
    <x v="0"/>
    <x v="2"/>
    <x v="1"/>
    <x v="2"/>
    <x v="1"/>
    <n v="49"/>
    <x v="3"/>
    <x v="0"/>
  </r>
  <r>
    <s v="Natalio Cedeño"/>
    <x v="1"/>
    <x v="5"/>
    <x v="23"/>
    <x v="4"/>
    <d v="1972-04-06T00:00:00"/>
    <x v="1"/>
    <x v="1"/>
    <x v="1"/>
    <x v="1"/>
    <x v="0"/>
    <n v="51"/>
    <x v="3"/>
    <x v="1"/>
  </r>
  <r>
    <s v="Cristal Gallardo"/>
    <x v="0"/>
    <x v="8"/>
    <x v="21"/>
    <x v="3"/>
    <d v="1968-09-06T00:00:00"/>
    <x v="1"/>
    <x v="1"/>
    <x v="1"/>
    <x v="0"/>
    <x v="2"/>
    <n v="55"/>
    <x v="3"/>
    <x v="1"/>
  </r>
  <r>
    <s v="Marcelo Rivero"/>
    <x v="1"/>
    <x v="0"/>
    <x v="26"/>
    <x v="3"/>
    <d v="1976-10-09T00:00:00"/>
    <x v="1"/>
    <x v="1"/>
    <x v="0"/>
    <x v="2"/>
    <x v="0"/>
    <n v="46"/>
    <x v="3"/>
    <x v="0"/>
  </r>
  <r>
    <s v="Cristal Mora"/>
    <x v="0"/>
    <x v="9"/>
    <x v="27"/>
    <x v="2"/>
    <d v="1986-08-15T00:00:00"/>
    <x v="0"/>
    <x v="0"/>
    <x v="1"/>
    <x v="2"/>
    <x v="1"/>
    <n v="37"/>
    <x v="0"/>
    <x v="1"/>
  </r>
  <r>
    <s v="Julen Palma"/>
    <x v="1"/>
    <x v="4"/>
    <x v="4"/>
    <x v="0"/>
    <d v="1980-10-22T00:00:00"/>
    <x v="0"/>
    <x v="2"/>
    <x v="0"/>
    <x v="2"/>
    <x v="1"/>
    <n v="42"/>
    <x v="0"/>
    <x v="0"/>
  </r>
  <r>
    <s v="Sergio Ramos"/>
    <x v="1"/>
    <x v="0"/>
    <x v="28"/>
    <x v="3"/>
    <d v="1978-11-02T00:00:00"/>
    <x v="0"/>
    <x v="3"/>
    <x v="0"/>
    <x v="2"/>
    <x v="0"/>
    <n v="44"/>
    <x v="0"/>
    <x v="1"/>
  </r>
  <r>
    <s v="Homobono Farías"/>
    <x v="1"/>
    <x v="4"/>
    <x v="11"/>
    <x v="3"/>
    <d v="1992-11-09T00:00:00"/>
    <x v="0"/>
    <x v="0"/>
    <x v="0"/>
    <x v="1"/>
    <x v="1"/>
    <n v="30"/>
    <x v="1"/>
    <x v="1"/>
  </r>
  <r>
    <s v="Osvaldo Tapia"/>
    <x v="1"/>
    <x v="8"/>
    <x v="16"/>
    <x v="3"/>
    <d v="1998-09-26T00:00:00"/>
    <x v="0"/>
    <x v="0"/>
    <x v="0"/>
    <x v="2"/>
    <x v="2"/>
    <n v="24"/>
    <x v="2"/>
    <x v="1"/>
  </r>
  <r>
    <s v="Michelle Alonso"/>
    <x v="0"/>
    <x v="5"/>
    <x v="23"/>
    <x v="1"/>
    <d v="1992-09-28T00:00:00"/>
    <x v="1"/>
    <x v="1"/>
    <x v="0"/>
    <x v="2"/>
    <x v="0"/>
    <n v="30"/>
    <x v="1"/>
    <x v="1"/>
  </r>
  <r>
    <s v="Shirin Ávila"/>
    <x v="0"/>
    <x v="1"/>
    <x v="29"/>
    <x v="3"/>
    <d v="1992-11-11T00:00:00"/>
    <x v="0"/>
    <x v="0"/>
    <x v="0"/>
    <x v="0"/>
    <x v="1"/>
    <n v="30"/>
    <x v="1"/>
    <x v="0"/>
  </r>
  <r>
    <s v="Rodolfo Farias"/>
    <x v="1"/>
    <x v="4"/>
    <x v="4"/>
    <x v="0"/>
    <d v="1987-06-17T00:00:00"/>
    <x v="1"/>
    <x v="1"/>
    <x v="1"/>
    <x v="2"/>
    <x v="1"/>
    <n v="36"/>
    <x v="0"/>
    <x v="0"/>
  </r>
  <r>
    <s v="Vega Pérez"/>
    <x v="0"/>
    <x v="0"/>
    <x v="0"/>
    <x v="5"/>
    <d v="1964-03-10T00:00:00"/>
    <x v="0"/>
    <x v="0"/>
    <x v="1"/>
    <x v="0"/>
    <x v="0"/>
    <n v="59"/>
    <x v="4"/>
    <x v="1"/>
  </r>
  <r>
    <s v="Nicole Cárdenas"/>
    <x v="0"/>
    <x v="7"/>
    <x v="12"/>
    <x v="6"/>
    <d v="1962-09-09T00:00:00"/>
    <x v="1"/>
    <x v="1"/>
    <x v="1"/>
    <x v="2"/>
    <x v="0"/>
    <n v="61"/>
    <x v="4"/>
    <x v="0"/>
  </r>
  <r>
    <s v="Tupac Méndez"/>
    <x v="1"/>
    <x v="9"/>
    <x v="17"/>
    <x v="2"/>
    <d v="2002-03-11T00:00:00"/>
    <x v="1"/>
    <x v="1"/>
    <x v="0"/>
    <x v="1"/>
    <x v="1"/>
    <n v="21"/>
    <x v="2"/>
    <x v="0"/>
  </r>
  <r>
    <s v="Ceferino Navarro"/>
    <x v="1"/>
    <x v="4"/>
    <x v="11"/>
    <x v="3"/>
    <d v="1974-04-01T00:00:00"/>
    <x v="1"/>
    <x v="1"/>
    <x v="1"/>
    <x v="2"/>
    <x v="1"/>
    <n v="49"/>
    <x v="3"/>
    <x v="1"/>
  </r>
  <r>
    <s v="Slawomir Sáez"/>
    <x v="1"/>
    <x v="0"/>
    <x v="19"/>
    <x v="6"/>
    <d v="1958-11-12T00:00:00"/>
    <x v="0"/>
    <x v="0"/>
    <x v="0"/>
    <x v="0"/>
    <x v="0"/>
    <n v="64"/>
    <x v="4"/>
    <x v="1"/>
  </r>
  <r>
    <s v="Clotilde Valdés"/>
    <x v="0"/>
    <x v="0"/>
    <x v="26"/>
    <x v="0"/>
    <d v="1963-02-04T00:00:00"/>
    <x v="1"/>
    <x v="1"/>
    <x v="1"/>
    <x v="2"/>
    <x v="0"/>
    <n v="60"/>
    <x v="4"/>
    <x v="1"/>
  </r>
  <r>
    <s v="Hercle Ríos"/>
    <x v="1"/>
    <x v="6"/>
    <x v="13"/>
    <x v="6"/>
    <d v="1975-11-28T00:00:00"/>
    <x v="1"/>
    <x v="1"/>
    <x v="0"/>
    <x v="2"/>
    <x v="0"/>
    <n v="47"/>
    <x v="3"/>
    <x v="0"/>
  </r>
  <r>
    <s v="Tamara Mansilla"/>
    <x v="0"/>
    <x v="7"/>
    <x v="12"/>
    <x v="6"/>
    <d v="1967-08-20T00:00:00"/>
    <x v="1"/>
    <x v="1"/>
    <x v="0"/>
    <x v="1"/>
    <x v="0"/>
    <n v="56"/>
    <x v="4"/>
    <x v="1"/>
  </r>
  <r>
    <s v="Homobono Jara"/>
    <x v="1"/>
    <x v="9"/>
    <x v="17"/>
    <x v="1"/>
    <d v="1996-12-10T00:00:00"/>
    <x v="1"/>
    <x v="1"/>
    <x v="1"/>
    <x v="1"/>
    <x v="1"/>
    <n v="26"/>
    <x v="1"/>
    <x v="0"/>
  </r>
  <r>
    <s v="Slawomir Agüero"/>
    <x v="1"/>
    <x v="5"/>
    <x v="30"/>
    <x v="6"/>
    <d v="1996-09-10T00:00:00"/>
    <x v="0"/>
    <x v="0"/>
    <x v="0"/>
    <x v="2"/>
    <x v="0"/>
    <n v="27"/>
    <x v="1"/>
    <x v="1"/>
  </r>
  <r>
    <s v="Amparo Gutiérrez"/>
    <x v="0"/>
    <x v="5"/>
    <x v="20"/>
    <x v="6"/>
    <d v="1982-10-22T00:00:00"/>
    <x v="0"/>
    <x v="0"/>
    <x v="0"/>
    <x v="0"/>
    <x v="0"/>
    <n v="40"/>
    <x v="0"/>
    <x v="1"/>
  </r>
  <r>
    <s v="Rainer Leiva"/>
    <x v="1"/>
    <x v="5"/>
    <x v="23"/>
    <x v="4"/>
    <d v="1974-08-10T00:00:00"/>
    <x v="0"/>
    <x v="0"/>
    <x v="0"/>
    <x v="0"/>
    <x v="0"/>
    <n v="49"/>
    <x v="3"/>
    <x v="0"/>
  </r>
  <r>
    <s v="Catriel Soria"/>
    <x v="1"/>
    <x v="9"/>
    <x v="17"/>
    <x v="2"/>
    <d v="1989-03-09T00:00:00"/>
    <x v="1"/>
    <x v="1"/>
    <x v="1"/>
    <x v="1"/>
    <x v="1"/>
    <n v="34"/>
    <x v="1"/>
    <x v="1"/>
  </r>
  <r>
    <s v="Gopi Luna"/>
    <x v="0"/>
    <x v="8"/>
    <x v="31"/>
    <x v="2"/>
    <d v="2001-11-05T00:00:00"/>
    <x v="1"/>
    <x v="1"/>
    <x v="1"/>
    <x v="0"/>
    <x v="2"/>
    <n v="21"/>
    <x v="2"/>
    <x v="1"/>
  </r>
  <r>
    <s v="Olinta Franco"/>
    <x v="0"/>
    <x v="9"/>
    <x v="27"/>
    <x v="1"/>
    <d v="1992-06-01T00:00:00"/>
    <x v="1"/>
    <x v="1"/>
    <x v="1"/>
    <x v="2"/>
    <x v="1"/>
    <n v="31"/>
    <x v="1"/>
    <x v="0"/>
  </r>
  <r>
    <s v="Norberto Espínola"/>
    <x v="1"/>
    <x v="9"/>
    <x v="17"/>
    <x v="4"/>
    <d v="1987-12-17T00:00:00"/>
    <x v="1"/>
    <x v="1"/>
    <x v="0"/>
    <x v="2"/>
    <x v="1"/>
    <n v="35"/>
    <x v="1"/>
    <x v="0"/>
  </r>
  <r>
    <s v="Clarissa Acuña"/>
    <x v="0"/>
    <x v="6"/>
    <x v="9"/>
    <x v="1"/>
    <d v="1994-08-11T00:00:00"/>
    <x v="1"/>
    <x v="1"/>
    <x v="1"/>
    <x v="2"/>
    <x v="0"/>
    <n v="29"/>
    <x v="1"/>
    <x v="1"/>
  </r>
  <r>
    <s v="Gema Díaz"/>
    <x v="0"/>
    <x v="9"/>
    <x v="17"/>
    <x v="4"/>
    <d v="1968-01-20T00:00:00"/>
    <x v="0"/>
    <x v="0"/>
    <x v="1"/>
    <x v="2"/>
    <x v="1"/>
    <n v="55"/>
    <x v="3"/>
    <x v="0"/>
  </r>
  <r>
    <s v="Julián Velázquez"/>
    <x v="1"/>
    <x v="9"/>
    <x v="27"/>
    <x v="2"/>
    <d v="1973-10-20T00:00:00"/>
    <x v="1"/>
    <x v="1"/>
    <x v="0"/>
    <x v="2"/>
    <x v="1"/>
    <n v="49"/>
    <x v="3"/>
    <x v="0"/>
  </r>
  <r>
    <s v="Vala Franco"/>
    <x v="1"/>
    <x v="4"/>
    <x v="4"/>
    <x v="0"/>
    <d v="1977-06-17T00:00:00"/>
    <x v="0"/>
    <x v="0"/>
    <x v="1"/>
    <x v="2"/>
    <x v="1"/>
    <n v="46"/>
    <x v="3"/>
    <x v="1"/>
  </r>
  <r>
    <s v="Saramá Giménez"/>
    <x v="0"/>
    <x v="5"/>
    <x v="23"/>
    <x v="4"/>
    <d v="1984-01-08T00:00:00"/>
    <x v="1"/>
    <x v="1"/>
    <x v="0"/>
    <x v="2"/>
    <x v="0"/>
    <n v="39"/>
    <x v="0"/>
    <x v="1"/>
  </r>
  <r>
    <s v="Ignacio Carrasco"/>
    <x v="1"/>
    <x v="2"/>
    <x v="32"/>
    <x v="3"/>
    <d v="1991-07-06T00:00:00"/>
    <x v="1"/>
    <x v="1"/>
    <x v="0"/>
    <x v="2"/>
    <x v="1"/>
    <n v="32"/>
    <x v="1"/>
    <x v="0"/>
  </r>
  <r>
    <s v="Absalón Ferreyra"/>
    <x v="1"/>
    <x v="4"/>
    <x v="11"/>
    <x v="1"/>
    <d v="1984-08-22T00:00:00"/>
    <x v="1"/>
    <x v="1"/>
    <x v="0"/>
    <x v="1"/>
    <x v="1"/>
    <n v="39"/>
    <x v="0"/>
    <x v="1"/>
  </r>
  <r>
    <s v="Gustavo Aguirre"/>
    <x v="1"/>
    <x v="2"/>
    <x v="5"/>
    <x v="4"/>
    <d v="1977-08-28T00:00:00"/>
    <x v="1"/>
    <x v="1"/>
    <x v="0"/>
    <x v="0"/>
    <x v="1"/>
    <n v="46"/>
    <x v="3"/>
    <x v="1"/>
  </r>
  <r>
    <s v="Chiávana Maidana"/>
    <x v="1"/>
    <x v="8"/>
    <x v="33"/>
    <x v="1"/>
    <d v="1999-04-22T00:00:00"/>
    <x v="0"/>
    <x v="0"/>
    <x v="0"/>
    <x v="0"/>
    <x v="2"/>
    <n v="24"/>
    <x v="2"/>
    <x v="1"/>
  </r>
  <r>
    <s v="Goliat Aguirre"/>
    <x v="1"/>
    <x v="5"/>
    <x v="25"/>
    <x v="4"/>
    <d v="2005-03-06T00:00:00"/>
    <x v="0"/>
    <x v="0"/>
    <x v="0"/>
    <x v="2"/>
    <x v="0"/>
    <n v="18"/>
    <x v="2"/>
    <x v="1"/>
  </r>
  <r>
    <s v="Subhadrá Acuña"/>
    <x v="0"/>
    <x v="5"/>
    <x v="30"/>
    <x v="6"/>
    <d v="1992-12-26T00:00:00"/>
    <x v="0"/>
    <x v="0"/>
    <x v="0"/>
    <x v="0"/>
    <x v="0"/>
    <n v="30"/>
    <x v="1"/>
    <x v="1"/>
  </r>
  <r>
    <s v="Eric Henríquez"/>
    <x v="1"/>
    <x v="2"/>
    <x v="5"/>
    <x v="2"/>
    <d v="1979-09-19T00:00:00"/>
    <x v="0"/>
    <x v="2"/>
    <x v="1"/>
    <x v="2"/>
    <x v="1"/>
    <n v="43"/>
    <x v="0"/>
    <x v="0"/>
  </r>
  <r>
    <s v="Lucio Cáceres"/>
    <x v="1"/>
    <x v="2"/>
    <x v="5"/>
    <x v="4"/>
    <d v="1986-10-10T00:00:00"/>
    <x v="1"/>
    <x v="1"/>
    <x v="1"/>
    <x v="2"/>
    <x v="1"/>
    <n v="36"/>
    <x v="0"/>
    <x v="1"/>
  </r>
  <r>
    <s v="Jirania Vázquez"/>
    <x v="1"/>
    <x v="7"/>
    <x v="10"/>
    <x v="2"/>
    <d v="1982-09-29T00:00:00"/>
    <x v="1"/>
    <x v="1"/>
    <x v="0"/>
    <x v="2"/>
    <x v="0"/>
    <n v="40"/>
    <x v="0"/>
    <x v="1"/>
  </r>
  <r>
    <s v="Aubrey Suárez"/>
    <x v="1"/>
    <x v="9"/>
    <x v="17"/>
    <x v="4"/>
    <d v="1982-12-09T00:00:00"/>
    <x v="1"/>
    <x v="1"/>
    <x v="0"/>
    <x v="0"/>
    <x v="1"/>
    <n v="40"/>
    <x v="0"/>
    <x v="1"/>
  </r>
  <r>
    <s v="Alfredo Ortiz"/>
    <x v="1"/>
    <x v="2"/>
    <x v="5"/>
    <x v="2"/>
    <d v="1969-03-07T00:00:00"/>
    <x v="1"/>
    <x v="1"/>
    <x v="0"/>
    <x v="1"/>
    <x v="1"/>
    <n v="54"/>
    <x v="3"/>
    <x v="1"/>
  </r>
  <r>
    <s v="Llacolén Aguilar"/>
    <x v="0"/>
    <x v="8"/>
    <x v="34"/>
    <x v="0"/>
    <d v="1987-03-31T00:00:00"/>
    <x v="1"/>
    <x v="1"/>
    <x v="0"/>
    <x v="2"/>
    <x v="2"/>
    <n v="36"/>
    <x v="0"/>
    <x v="1"/>
  </r>
  <r>
    <s v="Juan Vergara"/>
    <x v="1"/>
    <x v="9"/>
    <x v="17"/>
    <x v="1"/>
    <d v="1999-08-24T00:00:00"/>
    <x v="1"/>
    <x v="1"/>
    <x v="1"/>
    <x v="2"/>
    <x v="1"/>
    <n v="24"/>
    <x v="2"/>
    <x v="0"/>
  </r>
  <r>
    <s v="Lalo Gallardo"/>
    <x v="1"/>
    <x v="4"/>
    <x v="4"/>
    <x v="3"/>
    <d v="1979-04-06T00:00:00"/>
    <x v="1"/>
    <x v="1"/>
    <x v="0"/>
    <x v="2"/>
    <x v="1"/>
    <n v="44"/>
    <x v="0"/>
    <x v="1"/>
  </r>
  <r>
    <s v="Kuntí Vaca"/>
    <x v="0"/>
    <x v="8"/>
    <x v="33"/>
    <x v="1"/>
    <d v="1972-01-01T00:00:00"/>
    <x v="1"/>
    <x v="1"/>
    <x v="0"/>
    <x v="2"/>
    <x v="2"/>
    <n v="51"/>
    <x v="3"/>
    <x v="1"/>
  </r>
  <r>
    <s v="Amancio Barrios"/>
    <x v="1"/>
    <x v="9"/>
    <x v="27"/>
    <x v="4"/>
    <d v="1991-07-03T00:00:00"/>
    <x v="1"/>
    <x v="1"/>
    <x v="0"/>
    <x v="2"/>
    <x v="1"/>
    <n v="32"/>
    <x v="1"/>
    <x v="0"/>
  </r>
  <r>
    <s v="Slavko Saavedra"/>
    <x v="1"/>
    <x v="3"/>
    <x v="35"/>
    <x v="4"/>
    <d v="1986-04-04T00:00:00"/>
    <x v="0"/>
    <x v="0"/>
    <x v="1"/>
    <x v="2"/>
    <x v="0"/>
    <n v="37"/>
    <x v="0"/>
    <x v="1"/>
  </r>
  <r>
    <s v="Nimi Ramos"/>
    <x v="1"/>
    <x v="1"/>
    <x v="1"/>
    <x v="6"/>
    <d v="1986-01-06T00:00:00"/>
    <x v="1"/>
    <x v="1"/>
    <x v="0"/>
    <x v="2"/>
    <x v="1"/>
    <n v="37"/>
    <x v="0"/>
    <x v="1"/>
  </r>
  <r>
    <s v="Isaac Benítez"/>
    <x v="1"/>
    <x v="2"/>
    <x v="2"/>
    <x v="2"/>
    <d v="2002-04-12T00:00:00"/>
    <x v="1"/>
    <x v="1"/>
    <x v="1"/>
    <x v="2"/>
    <x v="1"/>
    <n v="21"/>
    <x v="2"/>
    <x v="1"/>
  </r>
  <r>
    <s v="Berto Carvajal"/>
    <x v="1"/>
    <x v="6"/>
    <x v="9"/>
    <x v="4"/>
    <d v="1996-08-11T00:00:00"/>
    <x v="1"/>
    <x v="1"/>
    <x v="0"/>
    <x v="2"/>
    <x v="0"/>
    <n v="27"/>
    <x v="1"/>
    <x v="1"/>
  </r>
  <r>
    <s v="Adela Rivas"/>
    <x v="0"/>
    <x v="8"/>
    <x v="36"/>
    <x v="3"/>
    <d v="1973-07-06T00:00:00"/>
    <x v="0"/>
    <x v="0"/>
    <x v="0"/>
    <x v="1"/>
    <x v="2"/>
    <n v="50"/>
    <x v="3"/>
    <x v="1"/>
  </r>
  <r>
    <s v="Huberto León"/>
    <x v="1"/>
    <x v="9"/>
    <x v="27"/>
    <x v="4"/>
    <d v="1972-03-19T00:00:00"/>
    <x v="1"/>
    <x v="1"/>
    <x v="0"/>
    <x v="2"/>
    <x v="1"/>
    <n v="51"/>
    <x v="3"/>
    <x v="0"/>
  </r>
  <r>
    <s v="Leocadia Arce"/>
    <x v="0"/>
    <x v="5"/>
    <x v="25"/>
    <x v="4"/>
    <d v="1968-05-02T00:00:00"/>
    <x v="0"/>
    <x v="0"/>
    <x v="1"/>
    <x v="1"/>
    <x v="0"/>
    <n v="55"/>
    <x v="3"/>
    <x v="1"/>
  </r>
  <r>
    <s v="Dánae Salazar"/>
    <x v="1"/>
    <x v="6"/>
    <x v="37"/>
    <x v="5"/>
    <d v="1963-07-05T00:00:00"/>
    <x v="0"/>
    <x v="0"/>
    <x v="0"/>
    <x v="2"/>
    <x v="0"/>
    <n v="60"/>
    <x v="4"/>
    <x v="0"/>
  </r>
  <r>
    <s v="Wendy Maidana"/>
    <x v="0"/>
    <x v="7"/>
    <x v="10"/>
    <x v="1"/>
    <d v="1989-11-06T00:00:00"/>
    <x v="0"/>
    <x v="3"/>
    <x v="0"/>
    <x v="2"/>
    <x v="0"/>
    <n v="33"/>
    <x v="1"/>
    <x v="1"/>
  </r>
  <r>
    <s v="Radosław Coronel"/>
    <x v="1"/>
    <x v="8"/>
    <x v="15"/>
    <x v="3"/>
    <d v="1981-07-13T00:00:00"/>
    <x v="1"/>
    <x v="1"/>
    <x v="0"/>
    <x v="2"/>
    <x v="2"/>
    <n v="42"/>
    <x v="0"/>
    <x v="0"/>
  </r>
  <r>
    <s v="Erin Salinas"/>
    <x v="0"/>
    <x v="8"/>
    <x v="31"/>
    <x v="4"/>
    <d v="1981-02-06T00:00:00"/>
    <x v="1"/>
    <x v="1"/>
    <x v="1"/>
    <x v="2"/>
    <x v="2"/>
    <n v="42"/>
    <x v="0"/>
    <x v="1"/>
  </r>
  <r>
    <s v="Yasna Ramos"/>
    <x v="0"/>
    <x v="4"/>
    <x v="4"/>
    <x v="6"/>
    <d v="1977-04-04T00:00:00"/>
    <x v="0"/>
    <x v="0"/>
    <x v="1"/>
    <x v="2"/>
    <x v="1"/>
    <n v="46"/>
    <x v="3"/>
    <x v="0"/>
  </r>
  <r>
    <s v="Calixto Mejía"/>
    <x v="1"/>
    <x v="2"/>
    <x v="32"/>
    <x v="3"/>
    <d v="1978-12-26T00:00:00"/>
    <x v="1"/>
    <x v="1"/>
    <x v="1"/>
    <x v="2"/>
    <x v="1"/>
    <n v="44"/>
    <x v="0"/>
    <x v="0"/>
  </r>
  <r>
    <s v="Jirania Donoso"/>
    <x v="1"/>
    <x v="2"/>
    <x v="5"/>
    <x v="4"/>
    <d v="1978-06-14T00:00:00"/>
    <x v="1"/>
    <x v="1"/>
    <x v="1"/>
    <x v="0"/>
    <x v="1"/>
    <n v="45"/>
    <x v="0"/>
    <x v="1"/>
  </r>
  <r>
    <s v="Ángel Montenegro"/>
    <x v="1"/>
    <x v="2"/>
    <x v="2"/>
    <x v="2"/>
    <d v="1988-11-26T00:00:00"/>
    <x v="1"/>
    <x v="1"/>
    <x v="0"/>
    <x v="1"/>
    <x v="1"/>
    <n v="34"/>
    <x v="1"/>
    <x v="1"/>
  </r>
  <r>
    <s v="Amparo Velázquez"/>
    <x v="0"/>
    <x v="6"/>
    <x v="38"/>
    <x v="3"/>
    <d v="1997-03-22T00:00:00"/>
    <x v="1"/>
    <x v="1"/>
    <x v="0"/>
    <x v="2"/>
    <x v="0"/>
    <n v="26"/>
    <x v="1"/>
    <x v="1"/>
  </r>
  <r>
    <s v="Jimena Ruiz"/>
    <x v="0"/>
    <x v="7"/>
    <x v="39"/>
    <x v="4"/>
    <d v="1967-04-21T00:00:00"/>
    <x v="0"/>
    <x v="0"/>
    <x v="0"/>
    <x v="2"/>
    <x v="0"/>
    <n v="56"/>
    <x v="4"/>
    <x v="0"/>
  </r>
  <r>
    <s v="Liliana Saavedra"/>
    <x v="0"/>
    <x v="8"/>
    <x v="18"/>
    <x v="4"/>
    <d v="1965-11-13T00:00:00"/>
    <x v="1"/>
    <x v="1"/>
    <x v="1"/>
    <x v="2"/>
    <x v="2"/>
    <n v="57"/>
    <x v="4"/>
    <x v="0"/>
  </r>
  <r>
    <s v="Fátima Páez"/>
    <x v="0"/>
    <x v="5"/>
    <x v="8"/>
    <x v="4"/>
    <d v="1990-06-20T00:00:00"/>
    <x v="1"/>
    <x v="1"/>
    <x v="0"/>
    <x v="0"/>
    <x v="0"/>
    <n v="33"/>
    <x v="1"/>
    <x v="0"/>
  </r>
  <r>
    <s v="Horacio Morales"/>
    <x v="1"/>
    <x v="5"/>
    <x v="20"/>
    <x v="3"/>
    <d v="1999-07-12T00:00:00"/>
    <x v="1"/>
    <x v="1"/>
    <x v="0"/>
    <x v="2"/>
    <x v="0"/>
    <n v="24"/>
    <x v="2"/>
    <x v="0"/>
  </r>
  <r>
    <s v="Togarma Toledo"/>
    <x v="1"/>
    <x v="7"/>
    <x v="14"/>
    <x v="4"/>
    <d v="1963-03-22T00:00:00"/>
    <x v="1"/>
    <x v="1"/>
    <x v="1"/>
    <x v="1"/>
    <x v="0"/>
    <n v="60"/>
    <x v="4"/>
    <x v="1"/>
  </r>
  <r>
    <s v="Lourdes Toledo"/>
    <x v="0"/>
    <x v="2"/>
    <x v="2"/>
    <x v="2"/>
    <d v="1999-07-27T00:00:00"/>
    <x v="1"/>
    <x v="1"/>
    <x v="0"/>
    <x v="0"/>
    <x v="1"/>
    <n v="24"/>
    <x v="2"/>
    <x v="1"/>
  </r>
  <r>
    <s v="Augusto Maidana"/>
    <x v="1"/>
    <x v="5"/>
    <x v="30"/>
    <x v="3"/>
    <d v="1975-12-24T00:00:00"/>
    <x v="1"/>
    <x v="1"/>
    <x v="1"/>
    <x v="2"/>
    <x v="0"/>
    <n v="47"/>
    <x v="3"/>
    <x v="0"/>
  </r>
  <r>
    <s v="Teresa Medina"/>
    <x v="0"/>
    <x v="6"/>
    <x v="13"/>
    <x v="3"/>
    <d v="1972-02-03T00:00:00"/>
    <x v="1"/>
    <x v="1"/>
    <x v="0"/>
    <x v="2"/>
    <x v="0"/>
    <n v="51"/>
    <x v="3"/>
    <x v="1"/>
  </r>
  <r>
    <s v="Dieus Blanco"/>
    <x v="1"/>
    <x v="5"/>
    <x v="23"/>
    <x v="4"/>
    <d v="1989-12-15T00:00:00"/>
    <x v="0"/>
    <x v="0"/>
    <x v="0"/>
    <x v="2"/>
    <x v="0"/>
    <n v="33"/>
    <x v="1"/>
    <x v="0"/>
  </r>
  <r>
    <s v="Joaquín Espinoza"/>
    <x v="1"/>
    <x v="0"/>
    <x v="40"/>
    <x v="5"/>
    <d v="1993-09-29T00:00:00"/>
    <x v="1"/>
    <x v="1"/>
    <x v="0"/>
    <x v="2"/>
    <x v="0"/>
    <n v="29"/>
    <x v="1"/>
    <x v="1"/>
  </r>
  <r>
    <s v="Celia Valdez"/>
    <x v="0"/>
    <x v="9"/>
    <x v="27"/>
    <x v="1"/>
    <d v="1975-01-03T00:00:00"/>
    <x v="0"/>
    <x v="2"/>
    <x v="1"/>
    <x v="1"/>
    <x v="1"/>
    <n v="48"/>
    <x v="3"/>
    <x v="1"/>
  </r>
  <r>
    <s v="Belinda Valdez"/>
    <x v="0"/>
    <x v="8"/>
    <x v="36"/>
    <x v="3"/>
    <d v="1997-12-21T00:00:00"/>
    <x v="1"/>
    <x v="1"/>
    <x v="1"/>
    <x v="2"/>
    <x v="2"/>
    <n v="25"/>
    <x v="2"/>
    <x v="0"/>
  </r>
  <r>
    <s v="Hermione Morales"/>
    <x v="0"/>
    <x v="1"/>
    <x v="29"/>
    <x v="3"/>
    <d v="1965-12-19T00:00:00"/>
    <x v="1"/>
    <x v="1"/>
    <x v="0"/>
    <x v="2"/>
    <x v="1"/>
    <n v="57"/>
    <x v="4"/>
    <x v="0"/>
  </r>
  <r>
    <s v="Alba Muñoz"/>
    <x v="0"/>
    <x v="2"/>
    <x v="2"/>
    <x v="1"/>
    <d v="1982-10-08T00:00:00"/>
    <x v="0"/>
    <x v="0"/>
    <x v="1"/>
    <x v="1"/>
    <x v="1"/>
    <n v="40"/>
    <x v="0"/>
    <x v="0"/>
  </r>
  <r>
    <s v="Pulaja Gallardo"/>
    <x v="1"/>
    <x v="9"/>
    <x v="17"/>
    <x v="2"/>
    <d v="2000-04-29T00:00:00"/>
    <x v="0"/>
    <x v="0"/>
    <x v="1"/>
    <x v="2"/>
    <x v="1"/>
    <n v="23"/>
    <x v="2"/>
    <x v="0"/>
  </r>
  <r>
    <s v="Taichi Saavedra"/>
    <x v="1"/>
    <x v="6"/>
    <x v="9"/>
    <x v="4"/>
    <d v="1982-04-30T00:00:00"/>
    <x v="0"/>
    <x v="2"/>
    <x v="1"/>
    <x v="1"/>
    <x v="0"/>
    <n v="41"/>
    <x v="0"/>
    <x v="1"/>
  </r>
  <r>
    <s v="Garuda Espínola"/>
    <x v="1"/>
    <x v="5"/>
    <x v="25"/>
    <x v="1"/>
    <d v="1986-09-24T00:00:00"/>
    <x v="1"/>
    <x v="1"/>
    <x v="0"/>
    <x v="2"/>
    <x v="0"/>
    <n v="36"/>
    <x v="0"/>
    <x v="1"/>
  </r>
  <r>
    <s v="Estela Soria"/>
    <x v="0"/>
    <x v="4"/>
    <x v="11"/>
    <x v="1"/>
    <d v="1997-10-19T00:00:00"/>
    <x v="0"/>
    <x v="0"/>
    <x v="0"/>
    <x v="2"/>
    <x v="1"/>
    <n v="25"/>
    <x v="2"/>
    <x v="1"/>
  </r>
  <r>
    <s v="Luis Díaz"/>
    <x v="1"/>
    <x v="8"/>
    <x v="34"/>
    <x v="3"/>
    <d v="1982-07-09T00:00:00"/>
    <x v="0"/>
    <x v="0"/>
    <x v="1"/>
    <x v="2"/>
    <x v="2"/>
    <n v="41"/>
    <x v="0"/>
    <x v="0"/>
  </r>
  <r>
    <s v="Aglaé Ávila"/>
    <x v="0"/>
    <x v="0"/>
    <x v="24"/>
    <x v="3"/>
    <d v="1977-04-15T00:00:00"/>
    <x v="1"/>
    <x v="1"/>
    <x v="0"/>
    <x v="2"/>
    <x v="0"/>
    <n v="46"/>
    <x v="3"/>
    <x v="1"/>
  </r>
  <r>
    <s v="Manuel Soto"/>
    <x v="1"/>
    <x v="5"/>
    <x v="23"/>
    <x v="2"/>
    <d v="1993-12-03T00:00:00"/>
    <x v="0"/>
    <x v="0"/>
    <x v="0"/>
    <x v="2"/>
    <x v="0"/>
    <n v="29"/>
    <x v="1"/>
    <x v="0"/>
  </r>
  <r>
    <s v="Senén Pizarro"/>
    <x v="1"/>
    <x v="8"/>
    <x v="15"/>
    <x v="3"/>
    <d v="2000-10-14T00:00:00"/>
    <x v="1"/>
    <x v="1"/>
    <x v="1"/>
    <x v="2"/>
    <x v="2"/>
    <n v="22"/>
    <x v="2"/>
    <x v="1"/>
  </r>
  <r>
    <s v="Miqueas Leguizamón"/>
    <x v="1"/>
    <x v="9"/>
    <x v="17"/>
    <x v="1"/>
    <d v="1998-06-01T00:00:00"/>
    <x v="0"/>
    <x v="0"/>
    <x v="1"/>
    <x v="0"/>
    <x v="1"/>
    <n v="25"/>
    <x v="2"/>
    <x v="1"/>
  </r>
  <r>
    <s v="Radomir Espinoza"/>
    <x v="1"/>
    <x v="4"/>
    <x v="4"/>
    <x v="0"/>
    <d v="1989-02-02T00:00:00"/>
    <x v="1"/>
    <x v="1"/>
    <x v="1"/>
    <x v="1"/>
    <x v="1"/>
    <n v="34"/>
    <x v="1"/>
    <x v="1"/>
  </r>
  <r>
    <s v="Mateo Sepúlveda"/>
    <x v="1"/>
    <x v="3"/>
    <x v="41"/>
    <x v="3"/>
    <d v="1989-11-08T00:00:00"/>
    <x v="0"/>
    <x v="0"/>
    <x v="1"/>
    <x v="2"/>
    <x v="0"/>
    <n v="33"/>
    <x v="1"/>
    <x v="1"/>
  </r>
  <r>
    <s v="Arturo Leiva"/>
    <x v="1"/>
    <x v="9"/>
    <x v="17"/>
    <x v="2"/>
    <d v="1965-09-05T00:00:00"/>
    <x v="0"/>
    <x v="0"/>
    <x v="0"/>
    <x v="2"/>
    <x v="1"/>
    <n v="58"/>
    <x v="4"/>
    <x v="1"/>
  </r>
  <r>
    <s v="Amparo Muñoz"/>
    <x v="0"/>
    <x v="4"/>
    <x v="11"/>
    <x v="1"/>
    <d v="1965-08-02T00:00:00"/>
    <x v="0"/>
    <x v="0"/>
    <x v="0"/>
    <x v="2"/>
    <x v="1"/>
    <n v="58"/>
    <x v="4"/>
    <x v="1"/>
  </r>
  <r>
    <s v="Noemí Torres"/>
    <x v="0"/>
    <x v="5"/>
    <x v="23"/>
    <x v="4"/>
    <d v="1985-06-15T00:00:00"/>
    <x v="1"/>
    <x v="1"/>
    <x v="0"/>
    <x v="2"/>
    <x v="0"/>
    <n v="38"/>
    <x v="0"/>
    <x v="0"/>
  </r>
  <r>
    <s v="Drona Gutiérrez"/>
    <x v="1"/>
    <x v="9"/>
    <x v="27"/>
    <x v="2"/>
    <d v="1995-11-09T00:00:00"/>
    <x v="1"/>
    <x v="1"/>
    <x v="0"/>
    <x v="1"/>
    <x v="1"/>
    <n v="27"/>
    <x v="1"/>
    <x v="0"/>
  </r>
  <r>
    <s v="Maia González"/>
    <x v="1"/>
    <x v="2"/>
    <x v="5"/>
    <x v="2"/>
    <d v="1978-07-10T00:00:00"/>
    <x v="1"/>
    <x v="1"/>
    <x v="1"/>
    <x v="1"/>
    <x v="1"/>
    <n v="45"/>
    <x v="0"/>
    <x v="1"/>
  </r>
  <r>
    <s v="Hayato Castro"/>
    <x v="1"/>
    <x v="5"/>
    <x v="25"/>
    <x v="1"/>
    <d v="1993-11-09T00:00:00"/>
    <x v="1"/>
    <x v="1"/>
    <x v="0"/>
    <x v="2"/>
    <x v="0"/>
    <n v="29"/>
    <x v="1"/>
    <x v="1"/>
  </r>
  <r>
    <s v="Yves Moreno"/>
    <x v="1"/>
    <x v="2"/>
    <x v="2"/>
    <x v="1"/>
    <d v="1983-08-15T00:00:00"/>
    <x v="1"/>
    <x v="1"/>
    <x v="0"/>
    <x v="0"/>
    <x v="1"/>
    <n v="40"/>
    <x v="0"/>
    <x v="1"/>
  </r>
  <r>
    <s v="Ciriaco García"/>
    <x v="1"/>
    <x v="0"/>
    <x v="7"/>
    <x v="3"/>
    <d v="1989-01-12T00:00:00"/>
    <x v="0"/>
    <x v="0"/>
    <x v="0"/>
    <x v="1"/>
    <x v="0"/>
    <n v="34"/>
    <x v="1"/>
    <x v="1"/>
  </r>
  <r>
    <s v="Samuel Silva"/>
    <x v="1"/>
    <x v="9"/>
    <x v="27"/>
    <x v="2"/>
    <d v="1972-01-28T00:00:00"/>
    <x v="0"/>
    <x v="3"/>
    <x v="1"/>
    <x v="0"/>
    <x v="1"/>
    <n v="51"/>
    <x v="3"/>
    <x v="1"/>
  </r>
  <r>
    <s v="Marina Arce"/>
    <x v="0"/>
    <x v="0"/>
    <x v="24"/>
    <x v="0"/>
    <d v="1987-09-01T00:00:00"/>
    <x v="0"/>
    <x v="0"/>
    <x v="0"/>
    <x v="1"/>
    <x v="0"/>
    <n v="36"/>
    <x v="0"/>
    <x v="1"/>
  </r>
  <r>
    <s v="Jacobo Ramírez"/>
    <x v="1"/>
    <x v="2"/>
    <x v="2"/>
    <x v="1"/>
    <d v="1999-07-16T00:00:00"/>
    <x v="1"/>
    <x v="1"/>
    <x v="1"/>
    <x v="1"/>
    <x v="1"/>
    <n v="24"/>
    <x v="2"/>
    <x v="0"/>
  </r>
  <r>
    <s v="Erasmo Brítez"/>
    <x v="1"/>
    <x v="7"/>
    <x v="10"/>
    <x v="1"/>
    <d v="1997-12-03T00:00:00"/>
    <x v="1"/>
    <x v="1"/>
    <x v="1"/>
    <x v="2"/>
    <x v="0"/>
    <n v="25"/>
    <x v="2"/>
    <x v="1"/>
  </r>
  <r>
    <s v="Santa Vargas"/>
    <x v="0"/>
    <x v="6"/>
    <x v="9"/>
    <x v="1"/>
    <d v="1977-11-26T00:00:00"/>
    <x v="1"/>
    <x v="1"/>
    <x v="0"/>
    <x v="1"/>
    <x v="0"/>
    <n v="45"/>
    <x v="0"/>
    <x v="1"/>
  </r>
  <r>
    <s v="Leonora Salazar"/>
    <x v="0"/>
    <x v="5"/>
    <x v="20"/>
    <x v="3"/>
    <d v="1971-09-18T00:00:00"/>
    <x v="1"/>
    <x v="1"/>
    <x v="1"/>
    <x v="2"/>
    <x v="0"/>
    <n v="52"/>
    <x v="3"/>
    <x v="0"/>
  </r>
  <r>
    <s v="Engracia Cedeño"/>
    <x v="0"/>
    <x v="4"/>
    <x v="6"/>
    <x v="0"/>
    <d v="1987-08-04T00:00:00"/>
    <x v="0"/>
    <x v="0"/>
    <x v="1"/>
    <x v="0"/>
    <x v="1"/>
    <n v="36"/>
    <x v="0"/>
    <x v="0"/>
  </r>
  <r>
    <s v="Shirin Valenzuela"/>
    <x v="0"/>
    <x v="0"/>
    <x v="42"/>
    <x v="5"/>
    <d v="1956-06-18T00:00:00"/>
    <x v="0"/>
    <x v="0"/>
    <x v="1"/>
    <x v="2"/>
    <x v="0"/>
    <n v="67"/>
    <x v="4"/>
    <x v="0"/>
  </r>
  <r>
    <s v="Alida Ortiz"/>
    <x v="0"/>
    <x v="2"/>
    <x v="2"/>
    <x v="1"/>
    <d v="2001-10-14T00:00:00"/>
    <x v="1"/>
    <x v="1"/>
    <x v="1"/>
    <x v="0"/>
    <x v="1"/>
    <n v="21"/>
    <x v="2"/>
    <x v="0"/>
  </r>
  <r>
    <s v="Subhadrá Toledo"/>
    <x v="0"/>
    <x v="1"/>
    <x v="1"/>
    <x v="0"/>
    <d v="1984-08-21T00:00:00"/>
    <x v="1"/>
    <x v="1"/>
    <x v="0"/>
    <x v="0"/>
    <x v="1"/>
    <n v="39"/>
    <x v="0"/>
    <x v="0"/>
  </r>
  <r>
    <s v="Débora Salazar"/>
    <x v="0"/>
    <x v="9"/>
    <x v="17"/>
    <x v="1"/>
    <d v="1996-05-16T00:00:00"/>
    <x v="0"/>
    <x v="3"/>
    <x v="0"/>
    <x v="2"/>
    <x v="1"/>
    <n v="27"/>
    <x v="1"/>
    <x v="0"/>
  </r>
  <r>
    <s v="Vadim Carvajal"/>
    <x v="1"/>
    <x v="7"/>
    <x v="12"/>
    <x v="3"/>
    <d v="1964-10-08T00:00:00"/>
    <x v="0"/>
    <x v="0"/>
    <x v="0"/>
    <x v="2"/>
    <x v="0"/>
    <n v="58"/>
    <x v="4"/>
    <x v="0"/>
  </r>
  <r>
    <s v="Aquiles Ferreyra"/>
    <x v="1"/>
    <x v="4"/>
    <x v="11"/>
    <x v="1"/>
    <d v="2001-03-23T00:00:00"/>
    <x v="1"/>
    <x v="1"/>
    <x v="0"/>
    <x v="1"/>
    <x v="1"/>
    <n v="22"/>
    <x v="2"/>
    <x v="1"/>
  </r>
  <r>
    <s v="Bogusław Moyano"/>
    <x v="1"/>
    <x v="8"/>
    <x v="31"/>
    <x v="4"/>
    <d v="1999-12-23T00:00:00"/>
    <x v="1"/>
    <x v="1"/>
    <x v="0"/>
    <x v="2"/>
    <x v="2"/>
    <n v="23"/>
    <x v="2"/>
    <x v="1"/>
  </r>
  <r>
    <s v="Eustacio Velázquez"/>
    <x v="1"/>
    <x v="5"/>
    <x v="25"/>
    <x v="1"/>
    <d v="1963-07-22T00:00:00"/>
    <x v="1"/>
    <x v="1"/>
    <x v="0"/>
    <x v="1"/>
    <x v="0"/>
    <n v="60"/>
    <x v="4"/>
    <x v="1"/>
  </r>
  <r>
    <s v="Erika Núñez"/>
    <x v="0"/>
    <x v="9"/>
    <x v="17"/>
    <x v="4"/>
    <d v="1998-08-29T00:00:00"/>
    <x v="1"/>
    <x v="1"/>
    <x v="1"/>
    <x v="0"/>
    <x v="1"/>
    <n v="25"/>
    <x v="2"/>
    <x v="1"/>
  </r>
  <r>
    <s v="Ginés Pino"/>
    <x v="1"/>
    <x v="8"/>
    <x v="15"/>
    <x v="3"/>
    <d v="1974-03-05T00:00:00"/>
    <x v="0"/>
    <x v="3"/>
    <x v="1"/>
    <x v="0"/>
    <x v="2"/>
    <n v="49"/>
    <x v="3"/>
    <x v="0"/>
  </r>
  <r>
    <s v="Anacleto Soto"/>
    <x v="1"/>
    <x v="2"/>
    <x v="5"/>
    <x v="4"/>
    <d v="1967-10-14T00:00:00"/>
    <x v="1"/>
    <x v="1"/>
    <x v="0"/>
    <x v="0"/>
    <x v="1"/>
    <n v="55"/>
    <x v="3"/>
    <x v="1"/>
  </r>
  <r>
    <s v="Cayo Mora"/>
    <x v="1"/>
    <x v="5"/>
    <x v="25"/>
    <x v="1"/>
    <d v="1968-09-03T00:00:00"/>
    <x v="0"/>
    <x v="0"/>
    <x v="1"/>
    <x v="2"/>
    <x v="0"/>
    <n v="55"/>
    <x v="3"/>
    <x v="1"/>
  </r>
  <r>
    <s v="Israel Orellana"/>
    <x v="1"/>
    <x v="5"/>
    <x v="43"/>
    <x v="0"/>
    <d v="1997-04-28T00:00:00"/>
    <x v="1"/>
    <x v="1"/>
    <x v="1"/>
    <x v="2"/>
    <x v="0"/>
    <n v="26"/>
    <x v="1"/>
    <x v="1"/>
  </r>
  <r>
    <s v="Abel Suárez"/>
    <x v="1"/>
    <x v="5"/>
    <x v="20"/>
    <x v="3"/>
    <d v="1975-01-08T00:00:00"/>
    <x v="1"/>
    <x v="1"/>
    <x v="0"/>
    <x v="1"/>
    <x v="0"/>
    <n v="48"/>
    <x v="3"/>
    <x v="1"/>
  </r>
  <r>
    <s v="Melisa Donoso"/>
    <x v="0"/>
    <x v="9"/>
    <x v="17"/>
    <x v="4"/>
    <d v="1979-08-11T00:00:00"/>
    <x v="0"/>
    <x v="3"/>
    <x v="1"/>
    <x v="1"/>
    <x v="1"/>
    <n v="44"/>
    <x v="0"/>
    <x v="1"/>
  </r>
  <r>
    <s v="Asdrúbal Figueroa"/>
    <x v="1"/>
    <x v="9"/>
    <x v="27"/>
    <x v="4"/>
    <d v="1986-08-22T00:00:00"/>
    <x v="1"/>
    <x v="1"/>
    <x v="0"/>
    <x v="0"/>
    <x v="1"/>
    <n v="37"/>
    <x v="0"/>
    <x v="0"/>
  </r>
  <r>
    <s v="Jair Jara"/>
    <x v="1"/>
    <x v="5"/>
    <x v="23"/>
    <x v="2"/>
    <d v="1972-07-20T00:00:00"/>
    <x v="1"/>
    <x v="1"/>
    <x v="1"/>
    <x v="2"/>
    <x v="0"/>
    <n v="51"/>
    <x v="3"/>
    <x v="1"/>
  </r>
  <r>
    <s v="Parvati Ramos"/>
    <x v="0"/>
    <x v="3"/>
    <x v="41"/>
    <x v="0"/>
    <d v="1967-09-17T00:00:00"/>
    <x v="0"/>
    <x v="2"/>
    <x v="0"/>
    <x v="1"/>
    <x v="0"/>
    <n v="56"/>
    <x v="4"/>
    <x v="1"/>
  </r>
  <r>
    <s v="Raju Benítez"/>
    <x v="1"/>
    <x v="7"/>
    <x v="10"/>
    <x v="1"/>
    <d v="1996-12-07T00:00:00"/>
    <x v="1"/>
    <x v="1"/>
    <x v="0"/>
    <x v="2"/>
    <x v="0"/>
    <n v="26"/>
    <x v="1"/>
    <x v="0"/>
  </r>
  <r>
    <s v="Vito Bustos"/>
    <x v="1"/>
    <x v="3"/>
    <x v="41"/>
    <x v="3"/>
    <d v="1981-06-05T00:00:00"/>
    <x v="0"/>
    <x v="0"/>
    <x v="0"/>
    <x v="2"/>
    <x v="0"/>
    <n v="42"/>
    <x v="0"/>
    <x v="1"/>
  </r>
  <r>
    <s v="Ander Moyano"/>
    <x v="1"/>
    <x v="6"/>
    <x v="44"/>
    <x v="3"/>
    <d v="1966-03-04T00:00:00"/>
    <x v="1"/>
    <x v="1"/>
    <x v="0"/>
    <x v="2"/>
    <x v="0"/>
    <n v="57"/>
    <x v="4"/>
    <x v="1"/>
  </r>
  <r>
    <s v="Kali Agüero"/>
    <x v="0"/>
    <x v="4"/>
    <x v="4"/>
    <x v="6"/>
    <d v="1986-06-04T00:00:00"/>
    <x v="0"/>
    <x v="0"/>
    <x v="0"/>
    <x v="0"/>
    <x v="1"/>
    <n v="37"/>
    <x v="0"/>
    <x v="1"/>
  </r>
  <r>
    <s v="Gautama Brítez"/>
    <x v="1"/>
    <x v="7"/>
    <x v="14"/>
    <x v="4"/>
    <d v="1989-04-28T00:00:00"/>
    <x v="0"/>
    <x v="0"/>
    <x v="0"/>
    <x v="1"/>
    <x v="0"/>
    <n v="34"/>
    <x v="1"/>
    <x v="0"/>
  </r>
  <r>
    <s v="Jadwiga Rodríguez"/>
    <x v="0"/>
    <x v="7"/>
    <x v="10"/>
    <x v="4"/>
    <d v="1996-09-29T00:00:00"/>
    <x v="1"/>
    <x v="1"/>
    <x v="0"/>
    <x v="2"/>
    <x v="0"/>
    <n v="26"/>
    <x v="1"/>
    <x v="1"/>
  </r>
  <r>
    <s v="Sudraka Peña"/>
    <x v="1"/>
    <x v="5"/>
    <x v="20"/>
    <x v="3"/>
    <d v="1990-05-25T00:00:00"/>
    <x v="0"/>
    <x v="0"/>
    <x v="0"/>
    <x v="2"/>
    <x v="0"/>
    <n v="33"/>
    <x v="1"/>
    <x v="0"/>
  </r>
  <r>
    <s v="Nuria Medina"/>
    <x v="0"/>
    <x v="2"/>
    <x v="32"/>
    <x v="3"/>
    <d v="1972-05-23T00:00:00"/>
    <x v="1"/>
    <x v="1"/>
    <x v="1"/>
    <x v="1"/>
    <x v="1"/>
    <n v="51"/>
    <x v="3"/>
    <x v="1"/>
  </r>
  <r>
    <s v="Odón Cárdenas"/>
    <x v="1"/>
    <x v="6"/>
    <x v="38"/>
    <x v="3"/>
    <d v="2000-05-28T00:00:00"/>
    <x v="1"/>
    <x v="1"/>
    <x v="0"/>
    <x v="1"/>
    <x v="0"/>
    <n v="23"/>
    <x v="2"/>
    <x v="0"/>
  </r>
  <r>
    <s v="Clarissa Reyes"/>
    <x v="0"/>
    <x v="7"/>
    <x v="14"/>
    <x v="1"/>
    <d v="1978-01-08T00:00:00"/>
    <x v="1"/>
    <x v="1"/>
    <x v="0"/>
    <x v="2"/>
    <x v="0"/>
    <n v="45"/>
    <x v="0"/>
    <x v="1"/>
  </r>
  <r>
    <s v="Gianluca Valdés"/>
    <x v="1"/>
    <x v="1"/>
    <x v="1"/>
    <x v="0"/>
    <d v="1971-12-20T00:00:00"/>
    <x v="1"/>
    <x v="1"/>
    <x v="1"/>
    <x v="2"/>
    <x v="1"/>
    <n v="51"/>
    <x v="3"/>
    <x v="0"/>
  </r>
  <r>
    <s v="Isaak Muñoz"/>
    <x v="1"/>
    <x v="1"/>
    <x v="1"/>
    <x v="3"/>
    <d v="1988-09-27T00:00:00"/>
    <x v="0"/>
    <x v="0"/>
    <x v="0"/>
    <x v="1"/>
    <x v="1"/>
    <n v="34"/>
    <x v="1"/>
    <x v="1"/>
  </r>
  <r>
    <s v="Eudoxia Silva"/>
    <x v="0"/>
    <x v="7"/>
    <x v="14"/>
    <x v="4"/>
    <d v="1978-10-26T00:00:00"/>
    <x v="1"/>
    <x v="1"/>
    <x v="0"/>
    <x v="0"/>
    <x v="0"/>
    <n v="44"/>
    <x v="0"/>
    <x v="1"/>
  </r>
  <r>
    <s v="Leandro Montenegro"/>
    <x v="1"/>
    <x v="5"/>
    <x v="23"/>
    <x v="1"/>
    <d v="1985-08-05T00:00:00"/>
    <x v="1"/>
    <x v="1"/>
    <x v="0"/>
    <x v="2"/>
    <x v="0"/>
    <n v="38"/>
    <x v="0"/>
    <x v="0"/>
  </r>
  <r>
    <s v="Geoffrey Benítez"/>
    <x v="1"/>
    <x v="2"/>
    <x v="5"/>
    <x v="2"/>
    <d v="1976-03-03T00:00:00"/>
    <x v="0"/>
    <x v="0"/>
    <x v="1"/>
    <x v="2"/>
    <x v="1"/>
    <n v="47"/>
    <x v="3"/>
    <x v="1"/>
  </r>
  <r>
    <s v="Achiuta Navarro"/>
    <x v="1"/>
    <x v="2"/>
    <x v="5"/>
    <x v="4"/>
    <d v="1970-10-17T00:00:00"/>
    <x v="0"/>
    <x v="2"/>
    <x v="1"/>
    <x v="1"/>
    <x v="1"/>
    <n v="52"/>
    <x v="3"/>
    <x v="1"/>
  </r>
  <r>
    <s v="Itziar Cedeño"/>
    <x v="0"/>
    <x v="4"/>
    <x v="11"/>
    <x v="4"/>
    <d v="2001-10-07T00:00:00"/>
    <x v="0"/>
    <x v="0"/>
    <x v="0"/>
    <x v="0"/>
    <x v="1"/>
    <n v="21"/>
    <x v="2"/>
    <x v="1"/>
  </r>
  <r>
    <s v="Osmar Quiroga"/>
    <x v="1"/>
    <x v="8"/>
    <x v="31"/>
    <x v="2"/>
    <d v="1998-12-12T00:00:00"/>
    <x v="0"/>
    <x v="0"/>
    <x v="1"/>
    <x v="0"/>
    <x v="2"/>
    <n v="24"/>
    <x v="2"/>
    <x v="0"/>
  </r>
  <r>
    <s v="Alaksmí Moreno"/>
    <x v="0"/>
    <x v="0"/>
    <x v="22"/>
    <x v="0"/>
    <d v="1990-04-02T00:00:00"/>
    <x v="1"/>
    <x v="1"/>
    <x v="0"/>
    <x v="2"/>
    <x v="0"/>
    <n v="33"/>
    <x v="1"/>
    <x v="1"/>
  </r>
  <r>
    <s v="Sudraka San Martín"/>
    <x v="1"/>
    <x v="7"/>
    <x v="14"/>
    <x v="1"/>
    <d v="1963-08-27T00:00:00"/>
    <x v="1"/>
    <x v="1"/>
    <x v="0"/>
    <x v="2"/>
    <x v="0"/>
    <n v="60"/>
    <x v="4"/>
    <x v="0"/>
  </r>
  <r>
    <s v="Iris Saavedra"/>
    <x v="0"/>
    <x v="6"/>
    <x v="38"/>
    <x v="3"/>
    <d v="1991-03-04T00:00:00"/>
    <x v="1"/>
    <x v="1"/>
    <x v="1"/>
    <x v="2"/>
    <x v="0"/>
    <n v="32"/>
    <x v="1"/>
    <x v="1"/>
  </r>
  <r>
    <s v="Chloe Peña"/>
    <x v="0"/>
    <x v="2"/>
    <x v="32"/>
    <x v="1"/>
    <d v="1968-09-06T00:00:00"/>
    <x v="0"/>
    <x v="0"/>
    <x v="1"/>
    <x v="2"/>
    <x v="1"/>
    <n v="55"/>
    <x v="3"/>
    <x v="0"/>
  </r>
  <r>
    <s v="Ginebra Cárdenas"/>
    <x v="0"/>
    <x v="2"/>
    <x v="32"/>
    <x v="1"/>
    <d v="1984-05-11T00:00:00"/>
    <x v="0"/>
    <x v="0"/>
    <x v="0"/>
    <x v="2"/>
    <x v="1"/>
    <n v="39"/>
    <x v="0"/>
    <x v="0"/>
  </r>
  <r>
    <s v="Hiroki Báez"/>
    <x v="1"/>
    <x v="7"/>
    <x v="12"/>
    <x v="0"/>
    <d v="1982-12-01T00:00:00"/>
    <x v="1"/>
    <x v="1"/>
    <x v="1"/>
    <x v="0"/>
    <x v="0"/>
    <n v="40"/>
    <x v="0"/>
    <x v="0"/>
  </r>
  <r>
    <s v="Estela Torres"/>
    <x v="0"/>
    <x v="0"/>
    <x v="28"/>
    <x v="0"/>
    <d v="1972-08-19T00:00:00"/>
    <x v="0"/>
    <x v="2"/>
    <x v="0"/>
    <x v="2"/>
    <x v="0"/>
    <n v="51"/>
    <x v="3"/>
    <x v="1"/>
  </r>
  <r>
    <s v="Zulema Pineda"/>
    <x v="0"/>
    <x v="9"/>
    <x v="17"/>
    <x v="2"/>
    <d v="1967-05-29T00:00:00"/>
    <x v="1"/>
    <x v="1"/>
    <x v="0"/>
    <x v="1"/>
    <x v="1"/>
    <n v="56"/>
    <x v="4"/>
    <x v="0"/>
  </r>
  <r>
    <s v="Georgina González"/>
    <x v="0"/>
    <x v="9"/>
    <x v="27"/>
    <x v="2"/>
    <d v="1997-09-24T00:00:00"/>
    <x v="1"/>
    <x v="1"/>
    <x v="0"/>
    <x v="0"/>
    <x v="1"/>
    <n v="25"/>
    <x v="2"/>
    <x v="0"/>
  </r>
  <r>
    <s v="Gianluca Contreras"/>
    <x v="1"/>
    <x v="7"/>
    <x v="39"/>
    <x v="3"/>
    <d v="1984-03-30T00:00:00"/>
    <x v="1"/>
    <x v="1"/>
    <x v="0"/>
    <x v="0"/>
    <x v="0"/>
    <n v="39"/>
    <x v="0"/>
    <x v="0"/>
  </r>
  <r>
    <s v="Gracia Montenegro"/>
    <x v="0"/>
    <x v="1"/>
    <x v="29"/>
    <x v="6"/>
    <d v="1996-12-17T00:00:00"/>
    <x v="0"/>
    <x v="0"/>
    <x v="0"/>
    <x v="2"/>
    <x v="1"/>
    <n v="26"/>
    <x v="1"/>
    <x v="1"/>
  </r>
  <r>
    <s v="Zulema Pino"/>
    <x v="0"/>
    <x v="5"/>
    <x v="25"/>
    <x v="4"/>
    <d v="2001-11-27T00:00:00"/>
    <x v="0"/>
    <x v="0"/>
    <x v="0"/>
    <x v="2"/>
    <x v="0"/>
    <n v="21"/>
    <x v="2"/>
    <x v="0"/>
  </r>
  <r>
    <s v="Jair León"/>
    <x v="1"/>
    <x v="0"/>
    <x v="45"/>
    <x v="5"/>
    <d v="1977-11-26T00:00:00"/>
    <x v="1"/>
    <x v="1"/>
    <x v="1"/>
    <x v="1"/>
    <x v="0"/>
    <n v="45"/>
    <x v="0"/>
    <x v="0"/>
  </r>
  <r>
    <s v="Agripina Martínez"/>
    <x v="0"/>
    <x v="5"/>
    <x v="30"/>
    <x v="6"/>
    <d v="1999-03-09T00:00:00"/>
    <x v="1"/>
    <x v="1"/>
    <x v="0"/>
    <x v="2"/>
    <x v="0"/>
    <n v="24"/>
    <x v="2"/>
    <x v="1"/>
  </r>
  <r>
    <s v="Andrés Pineda"/>
    <x v="1"/>
    <x v="9"/>
    <x v="27"/>
    <x v="1"/>
    <d v="1967-12-24T00:00:00"/>
    <x v="0"/>
    <x v="0"/>
    <x v="0"/>
    <x v="2"/>
    <x v="1"/>
    <n v="55"/>
    <x v="3"/>
    <x v="0"/>
  </r>
  <r>
    <s v="Crisanto Carrizo"/>
    <x v="1"/>
    <x v="9"/>
    <x v="27"/>
    <x v="4"/>
    <d v="2004-05-28T00:00:00"/>
    <x v="1"/>
    <x v="1"/>
    <x v="1"/>
    <x v="1"/>
    <x v="1"/>
    <n v="19"/>
    <x v="2"/>
    <x v="1"/>
  </r>
  <r>
    <s v="Blasa Rojas"/>
    <x v="0"/>
    <x v="5"/>
    <x v="30"/>
    <x v="3"/>
    <d v="1997-02-27T00:00:00"/>
    <x v="0"/>
    <x v="0"/>
    <x v="1"/>
    <x v="2"/>
    <x v="0"/>
    <n v="26"/>
    <x v="1"/>
    <x v="1"/>
  </r>
  <r>
    <s v="Pedro Cabrera"/>
    <x v="1"/>
    <x v="7"/>
    <x v="39"/>
    <x v="4"/>
    <d v="1990-06-29T00:00:00"/>
    <x v="0"/>
    <x v="3"/>
    <x v="0"/>
    <x v="2"/>
    <x v="0"/>
    <n v="33"/>
    <x v="1"/>
    <x v="0"/>
  </r>
  <r>
    <s v="Gema Acuña"/>
    <x v="0"/>
    <x v="8"/>
    <x v="21"/>
    <x v="3"/>
    <d v="1989-11-11T00:00:00"/>
    <x v="0"/>
    <x v="0"/>
    <x v="0"/>
    <x v="2"/>
    <x v="2"/>
    <n v="33"/>
    <x v="1"/>
    <x v="1"/>
  </r>
  <r>
    <s v="Egidio Paredes"/>
    <x v="1"/>
    <x v="5"/>
    <x v="25"/>
    <x v="1"/>
    <d v="1960-11-20T00:00:00"/>
    <x v="1"/>
    <x v="1"/>
    <x v="1"/>
    <x v="2"/>
    <x v="0"/>
    <n v="62"/>
    <x v="4"/>
    <x v="0"/>
  </r>
  <r>
    <s v="Jerónimo Leguizamón"/>
    <x v="1"/>
    <x v="9"/>
    <x v="27"/>
    <x v="2"/>
    <d v="1995-08-22T00:00:00"/>
    <x v="0"/>
    <x v="0"/>
    <x v="0"/>
    <x v="2"/>
    <x v="1"/>
    <n v="28"/>
    <x v="1"/>
    <x v="1"/>
  </r>
  <r>
    <s v="Valeria Torres"/>
    <x v="0"/>
    <x v="7"/>
    <x v="10"/>
    <x v="2"/>
    <d v="1991-05-20T00:00:00"/>
    <x v="0"/>
    <x v="3"/>
    <x v="1"/>
    <x v="2"/>
    <x v="0"/>
    <n v="32"/>
    <x v="1"/>
    <x v="1"/>
  </r>
  <r>
    <s v="Bogusław Ojeda"/>
    <x v="1"/>
    <x v="5"/>
    <x v="23"/>
    <x v="1"/>
    <d v="1999-01-24T00:00:00"/>
    <x v="1"/>
    <x v="1"/>
    <x v="1"/>
    <x v="2"/>
    <x v="0"/>
    <n v="24"/>
    <x v="2"/>
    <x v="0"/>
  </r>
  <r>
    <s v="Melania Palma"/>
    <x v="0"/>
    <x v="8"/>
    <x v="21"/>
    <x v="3"/>
    <d v="1985-05-17T00:00:00"/>
    <x v="0"/>
    <x v="0"/>
    <x v="0"/>
    <x v="1"/>
    <x v="2"/>
    <n v="38"/>
    <x v="0"/>
    <x v="1"/>
  </r>
  <r>
    <s v="Mirtha Rivas"/>
    <x v="0"/>
    <x v="5"/>
    <x v="8"/>
    <x v="4"/>
    <d v="1969-12-08T00:00:00"/>
    <x v="0"/>
    <x v="2"/>
    <x v="1"/>
    <x v="0"/>
    <x v="0"/>
    <n v="53"/>
    <x v="3"/>
    <x v="0"/>
  </r>
  <r>
    <s v="Crispín Pineda"/>
    <x v="1"/>
    <x v="5"/>
    <x v="30"/>
    <x v="6"/>
    <d v="1975-12-19T00:00:00"/>
    <x v="1"/>
    <x v="1"/>
    <x v="0"/>
    <x v="2"/>
    <x v="0"/>
    <n v="47"/>
    <x v="3"/>
    <x v="0"/>
  </r>
  <r>
    <s v="Cipriano Olivera"/>
    <x v="1"/>
    <x v="4"/>
    <x v="6"/>
    <x v="1"/>
    <d v="1998-08-31T00:00:00"/>
    <x v="0"/>
    <x v="2"/>
    <x v="0"/>
    <x v="2"/>
    <x v="1"/>
    <n v="25"/>
    <x v="2"/>
    <x v="1"/>
  </r>
  <r>
    <s v="Jeanette Sáez"/>
    <x v="0"/>
    <x v="9"/>
    <x v="27"/>
    <x v="4"/>
    <d v="1985-10-13T00:00:00"/>
    <x v="0"/>
    <x v="0"/>
    <x v="0"/>
    <x v="0"/>
    <x v="1"/>
    <n v="37"/>
    <x v="0"/>
    <x v="1"/>
  </r>
  <r>
    <s v="Jair Lucero"/>
    <x v="1"/>
    <x v="9"/>
    <x v="17"/>
    <x v="2"/>
    <d v="1994-08-25T00:00:00"/>
    <x v="0"/>
    <x v="2"/>
    <x v="0"/>
    <x v="2"/>
    <x v="1"/>
    <n v="29"/>
    <x v="1"/>
    <x v="0"/>
  </r>
  <r>
    <s v="Tamar González"/>
    <x v="0"/>
    <x v="2"/>
    <x v="5"/>
    <x v="2"/>
    <d v="1982-04-18T00:00:00"/>
    <x v="0"/>
    <x v="0"/>
    <x v="0"/>
    <x v="2"/>
    <x v="1"/>
    <n v="41"/>
    <x v="0"/>
    <x v="1"/>
  </r>
  <r>
    <s v="Gilberto Mejía"/>
    <x v="1"/>
    <x v="9"/>
    <x v="27"/>
    <x v="1"/>
    <d v="1990-09-02T00:00:00"/>
    <x v="0"/>
    <x v="0"/>
    <x v="0"/>
    <x v="2"/>
    <x v="1"/>
    <n v="33"/>
    <x v="1"/>
    <x v="0"/>
  </r>
  <r>
    <s v="Labán Núñez"/>
    <x v="1"/>
    <x v="9"/>
    <x v="27"/>
    <x v="4"/>
    <d v="1976-04-20T00:00:00"/>
    <x v="1"/>
    <x v="1"/>
    <x v="1"/>
    <x v="2"/>
    <x v="1"/>
    <n v="47"/>
    <x v="3"/>
    <x v="1"/>
  </r>
  <r>
    <s v="Medardo Olivares"/>
    <x v="1"/>
    <x v="5"/>
    <x v="8"/>
    <x v="1"/>
    <d v="1968-08-25T00:00:00"/>
    <x v="1"/>
    <x v="1"/>
    <x v="0"/>
    <x v="2"/>
    <x v="0"/>
    <n v="55"/>
    <x v="3"/>
    <x v="1"/>
  </r>
  <r>
    <s v="Arnaldo García"/>
    <x v="1"/>
    <x v="9"/>
    <x v="17"/>
    <x v="4"/>
    <d v="1976-09-12T00:00:00"/>
    <x v="0"/>
    <x v="0"/>
    <x v="0"/>
    <x v="2"/>
    <x v="1"/>
    <n v="47"/>
    <x v="3"/>
    <x v="1"/>
  </r>
  <r>
    <s v="Roberto Barrios"/>
    <x v="1"/>
    <x v="4"/>
    <x v="4"/>
    <x v="0"/>
    <d v="1959-01-03T00:00:00"/>
    <x v="1"/>
    <x v="1"/>
    <x v="0"/>
    <x v="1"/>
    <x v="1"/>
    <n v="64"/>
    <x v="4"/>
    <x v="1"/>
  </r>
  <r>
    <s v="Melisa García"/>
    <x v="0"/>
    <x v="8"/>
    <x v="36"/>
    <x v="6"/>
    <d v="1976-02-14T00:00:00"/>
    <x v="1"/>
    <x v="1"/>
    <x v="1"/>
    <x v="2"/>
    <x v="2"/>
    <n v="47"/>
    <x v="3"/>
    <x v="1"/>
  </r>
  <r>
    <s v="Balarama Ramos"/>
    <x v="1"/>
    <x v="4"/>
    <x v="4"/>
    <x v="0"/>
    <d v="1989-11-18T00:00:00"/>
    <x v="1"/>
    <x v="1"/>
    <x v="1"/>
    <x v="1"/>
    <x v="1"/>
    <n v="33"/>
    <x v="1"/>
    <x v="0"/>
  </r>
  <r>
    <s v="Sakti Araya"/>
    <x v="0"/>
    <x v="1"/>
    <x v="29"/>
    <x v="3"/>
    <d v="1990-02-21T00:00:00"/>
    <x v="0"/>
    <x v="2"/>
    <x v="1"/>
    <x v="2"/>
    <x v="1"/>
    <n v="33"/>
    <x v="1"/>
    <x v="1"/>
  </r>
  <r>
    <s v="Nehemías Roldán"/>
    <x v="1"/>
    <x v="9"/>
    <x v="17"/>
    <x v="2"/>
    <d v="1973-09-20T00:00:00"/>
    <x v="1"/>
    <x v="1"/>
    <x v="1"/>
    <x v="0"/>
    <x v="1"/>
    <n v="49"/>
    <x v="3"/>
    <x v="0"/>
  </r>
  <r>
    <s v="Armando Cardozo"/>
    <x v="1"/>
    <x v="7"/>
    <x v="14"/>
    <x v="4"/>
    <d v="1976-05-25T00:00:00"/>
    <x v="1"/>
    <x v="1"/>
    <x v="1"/>
    <x v="2"/>
    <x v="0"/>
    <n v="47"/>
    <x v="3"/>
    <x v="1"/>
  </r>
  <r>
    <s v="Maribel Sánchez"/>
    <x v="0"/>
    <x v="9"/>
    <x v="17"/>
    <x v="4"/>
    <d v="1971-05-18T00:00:00"/>
    <x v="1"/>
    <x v="1"/>
    <x v="0"/>
    <x v="1"/>
    <x v="1"/>
    <n v="52"/>
    <x v="3"/>
    <x v="1"/>
  </r>
  <r>
    <s v="Kankurō Valdés"/>
    <x v="1"/>
    <x v="2"/>
    <x v="5"/>
    <x v="2"/>
    <d v="1973-05-27T00:00:00"/>
    <x v="0"/>
    <x v="3"/>
    <x v="1"/>
    <x v="2"/>
    <x v="1"/>
    <n v="50"/>
    <x v="3"/>
    <x v="0"/>
  </r>
  <r>
    <s v="Lokapala Suárez"/>
    <x v="1"/>
    <x v="0"/>
    <x v="7"/>
    <x v="3"/>
    <d v="1996-10-06T00:00:00"/>
    <x v="1"/>
    <x v="1"/>
    <x v="0"/>
    <x v="2"/>
    <x v="0"/>
    <n v="26"/>
    <x v="1"/>
    <x v="1"/>
  </r>
  <r>
    <s v="Máximo Agüero"/>
    <x v="1"/>
    <x v="8"/>
    <x v="16"/>
    <x v="4"/>
    <d v="1978-06-14T00:00:00"/>
    <x v="0"/>
    <x v="3"/>
    <x v="1"/>
    <x v="2"/>
    <x v="2"/>
    <n v="45"/>
    <x v="0"/>
    <x v="1"/>
  </r>
  <r>
    <s v="Zabulón Salazar"/>
    <x v="1"/>
    <x v="8"/>
    <x v="33"/>
    <x v="1"/>
    <d v="1982-09-10T00:00:00"/>
    <x v="0"/>
    <x v="0"/>
    <x v="0"/>
    <x v="2"/>
    <x v="2"/>
    <n v="41"/>
    <x v="0"/>
    <x v="1"/>
  </r>
  <r>
    <s v="Zoran Díaz"/>
    <x v="1"/>
    <x v="1"/>
    <x v="46"/>
    <x v="1"/>
    <d v="2003-12-15T00:00:00"/>
    <x v="0"/>
    <x v="0"/>
    <x v="0"/>
    <x v="2"/>
    <x v="1"/>
    <n v="19"/>
    <x v="2"/>
    <x v="1"/>
  </r>
  <r>
    <s v="Delilah Reyes"/>
    <x v="0"/>
    <x v="6"/>
    <x v="37"/>
    <x v="5"/>
    <d v="1979-04-26T00:00:00"/>
    <x v="1"/>
    <x v="1"/>
    <x v="0"/>
    <x v="2"/>
    <x v="0"/>
    <n v="44"/>
    <x v="0"/>
    <x v="1"/>
  </r>
  <r>
    <s v="Elsa Ayala"/>
    <x v="0"/>
    <x v="7"/>
    <x v="14"/>
    <x v="4"/>
    <d v="1995-04-10T00:00:00"/>
    <x v="1"/>
    <x v="1"/>
    <x v="0"/>
    <x v="2"/>
    <x v="0"/>
    <n v="28"/>
    <x v="1"/>
    <x v="0"/>
  </r>
  <r>
    <s v="Radha Paredes"/>
    <x v="0"/>
    <x v="4"/>
    <x v="6"/>
    <x v="1"/>
    <d v="1967-11-11T00:00:00"/>
    <x v="1"/>
    <x v="1"/>
    <x v="0"/>
    <x v="0"/>
    <x v="1"/>
    <n v="55"/>
    <x v="3"/>
    <x v="0"/>
  </r>
  <r>
    <s v="Casia Ríos"/>
    <x v="0"/>
    <x v="1"/>
    <x v="29"/>
    <x v="0"/>
    <d v="1977-06-19T00:00:00"/>
    <x v="0"/>
    <x v="0"/>
    <x v="0"/>
    <x v="0"/>
    <x v="1"/>
    <n v="46"/>
    <x v="3"/>
    <x v="0"/>
  </r>
  <r>
    <s v="Bianca Henríquez"/>
    <x v="0"/>
    <x v="2"/>
    <x v="5"/>
    <x v="4"/>
    <d v="1977-04-25T00:00:00"/>
    <x v="1"/>
    <x v="1"/>
    <x v="0"/>
    <x v="2"/>
    <x v="1"/>
    <n v="46"/>
    <x v="3"/>
    <x v="0"/>
  </r>
  <r>
    <s v="Cornelio Rivera"/>
    <x v="1"/>
    <x v="9"/>
    <x v="27"/>
    <x v="2"/>
    <d v="1975-10-19T00:00:00"/>
    <x v="0"/>
    <x v="0"/>
    <x v="1"/>
    <x v="1"/>
    <x v="1"/>
    <n v="47"/>
    <x v="3"/>
    <x v="0"/>
  </r>
  <r>
    <s v="Devájuti Alonso"/>
    <x v="0"/>
    <x v="6"/>
    <x v="38"/>
    <x v="4"/>
    <d v="1993-07-18T00:00:00"/>
    <x v="0"/>
    <x v="0"/>
    <x v="1"/>
    <x v="2"/>
    <x v="0"/>
    <n v="30"/>
    <x v="1"/>
    <x v="1"/>
  </r>
  <r>
    <s v="Gianni Cruz"/>
    <x v="1"/>
    <x v="5"/>
    <x v="8"/>
    <x v="1"/>
    <d v="1992-10-20T00:00:00"/>
    <x v="0"/>
    <x v="3"/>
    <x v="1"/>
    <x v="2"/>
    <x v="0"/>
    <n v="30"/>
    <x v="1"/>
    <x v="0"/>
  </r>
  <r>
    <s v="Gana Martínez"/>
    <x v="1"/>
    <x v="9"/>
    <x v="17"/>
    <x v="4"/>
    <d v="1982-12-30T00:00:00"/>
    <x v="0"/>
    <x v="0"/>
    <x v="1"/>
    <x v="1"/>
    <x v="1"/>
    <n v="40"/>
    <x v="0"/>
    <x v="1"/>
  </r>
  <r>
    <s v="Froilán Riquelme"/>
    <x v="1"/>
    <x v="8"/>
    <x v="18"/>
    <x v="4"/>
    <d v="1975-05-19T00:00:00"/>
    <x v="0"/>
    <x v="3"/>
    <x v="1"/>
    <x v="2"/>
    <x v="2"/>
    <n v="48"/>
    <x v="3"/>
    <x v="1"/>
  </r>
  <r>
    <s v="Marcos Gutiérrez"/>
    <x v="1"/>
    <x v="8"/>
    <x v="33"/>
    <x v="4"/>
    <d v="2000-06-28T00:00:00"/>
    <x v="0"/>
    <x v="0"/>
    <x v="0"/>
    <x v="2"/>
    <x v="2"/>
    <n v="23"/>
    <x v="2"/>
    <x v="1"/>
  </r>
  <r>
    <s v="Erasmo Romero"/>
    <x v="1"/>
    <x v="0"/>
    <x v="22"/>
    <x v="3"/>
    <d v="1959-10-12T00:00:00"/>
    <x v="0"/>
    <x v="0"/>
    <x v="0"/>
    <x v="0"/>
    <x v="0"/>
    <n v="63"/>
    <x v="4"/>
    <x v="1"/>
  </r>
  <r>
    <s v="Fernando Leguizamón"/>
    <x v="1"/>
    <x v="7"/>
    <x v="12"/>
    <x v="0"/>
    <d v="1980-01-19T00:00:00"/>
    <x v="0"/>
    <x v="0"/>
    <x v="1"/>
    <x v="0"/>
    <x v="0"/>
    <n v="43"/>
    <x v="0"/>
    <x v="1"/>
  </r>
  <r>
    <s v="Harry Acosta"/>
    <x v="1"/>
    <x v="4"/>
    <x v="11"/>
    <x v="4"/>
    <d v="1967-07-27T00:00:00"/>
    <x v="0"/>
    <x v="0"/>
    <x v="1"/>
    <x v="1"/>
    <x v="1"/>
    <n v="56"/>
    <x v="4"/>
    <x v="1"/>
  </r>
  <r>
    <s v="Cristián Parra"/>
    <x v="1"/>
    <x v="2"/>
    <x v="2"/>
    <x v="4"/>
    <d v="1973-11-23T00:00:00"/>
    <x v="0"/>
    <x v="2"/>
    <x v="0"/>
    <x v="0"/>
    <x v="1"/>
    <n v="49"/>
    <x v="3"/>
    <x v="1"/>
  </r>
  <r>
    <s v="Sukra Silva"/>
    <x v="1"/>
    <x v="7"/>
    <x v="12"/>
    <x v="6"/>
    <d v="1963-07-25T00:00:00"/>
    <x v="1"/>
    <x v="1"/>
    <x v="1"/>
    <x v="0"/>
    <x v="0"/>
    <n v="60"/>
    <x v="4"/>
    <x v="1"/>
  </r>
  <r>
    <s v="Srivatsa Henríquez"/>
    <x v="1"/>
    <x v="5"/>
    <x v="30"/>
    <x v="0"/>
    <d v="1972-04-19T00:00:00"/>
    <x v="0"/>
    <x v="0"/>
    <x v="0"/>
    <x v="2"/>
    <x v="0"/>
    <n v="51"/>
    <x v="3"/>
    <x v="1"/>
  </r>
  <r>
    <s v="Pascual Chávez"/>
    <x v="1"/>
    <x v="8"/>
    <x v="36"/>
    <x v="0"/>
    <d v="1995-05-31T00:00:00"/>
    <x v="1"/>
    <x v="1"/>
    <x v="0"/>
    <x v="2"/>
    <x v="2"/>
    <n v="28"/>
    <x v="1"/>
    <x v="1"/>
  </r>
  <r>
    <s v="Chandra Hernández"/>
    <x v="1"/>
    <x v="9"/>
    <x v="17"/>
    <x v="1"/>
    <d v="1972-10-11T00:00:00"/>
    <x v="0"/>
    <x v="2"/>
    <x v="1"/>
    <x v="2"/>
    <x v="1"/>
    <n v="50"/>
    <x v="3"/>
    <x v="1"/>
  </r>
  <r>
    <s v="Josmar Rivera"/>
    <x v="1"/>
    <x v="4"/>
    <x v="11"/>
    <x v="3"/>
    <d v="1966-09-24T00:00:00"/>
    <x v="0"/>
    <x v="0"/>
    <x v="1"/>
    <x v="1"/>
    <x v="1"/>
    <n v="56"/>
    <x v="4"/>
    <x v="1"/>
  </r>
  <r>
    <s v="Laksman Roldán"/>
    <x v="1"/>
    <x v="2"/>
    <x v="5"/>
    <x v="4"/>
    <d v="1970-08-18T00:00:00"/>
    <x v="1"/>
    <x v="1"/>
    <x v="0"/>
    <x v="0"/>
    <x v="1"/>
    <n v="53"/>
    <x v="3"/>
    <x v="1"/>
  </r>
  <r>
    <s v="Calixto Jiménez"/>
    <x v="1"/>
    <x v="6"/>
    <x v="13"/>
    <x v="0"/>
    <d v="1997-03-12T00:00:00"/>
    <x v="0"/>
    <x v="0"/>
    <x v="0"/>
    <x v="2"/>
    <x v="0"/>
    <n v="26"/>
    <x v="1"/>
    <x v="1"/>
  </r>
  <r>
    <s v="Manasá Garrido"/>
    <x v="0"/>
    <x v="7"/>
    <x v="10"/>
    <x v="4"/>
    <d v="1972-12-15T00:00:00"/>
    <x v="0"/>
    <x v="0"/>
    <x v="1"/>
    <x v="0"/>
    <x v="0"/>
    <n v="50"/>
    <x v="3"/>
    <x v="1"/>
  </r>
  <r>
    <s v="Bhaga Vargas"/>
    <x v="1"/>
    <x v="5"/>
    <x v="30"/>
    <x v="6"/>
    <d v="1982-05-11T00:00:00"/>
    <x v="0"/>
    <x v="0"/>
    <x v="1"/>
    <x v="0"/>
    <x v="0"/>
    <n v="41"/>
    <x v="0"/>
    <x v="0"/>
  </r>
  <r>
    <s v="Fernanda Moreno"/>
    <x v="0"/>
    <x v="7"/>
    <x v="14"/>
    <x v="1"/>
    <d v="1962-11-27T00:00:00"/>
    <x v="1"/>
    <x v="1"/>
    <x v="1"/>
    <x v="2"/>
    <x v="0"/>
    <n v="60"/>
    <x v="4"/>
    <x v="1"/>
  </r>
  <r>
    <s v="Malcolm Ruiz"/>
    <x v="1"/>
    <x v="2"/>
    <x v="2"/>
    <x v="1"/>
    <d v="1984-07-06T00:00:00"/>
    <x v="1"/>
    <x v="1"/>
    <x v="0"/>
    <x v="0"/>
    <x v="1"/>
    <n v="39"/>
    <x v="0"/>
    <x v="0"/>
  </r>
  <r>
    <s v="Esaú Ruiz"/>
    <x v="1"/>
    <x v="5"/>
    <x v="8"/>
    <x v="4"/>
    <d v="1986-03-11T00:00:00"/>
    <x v="0"/>
    <x v="0"/>
    <x v="1"/>
    <x v="2"/>
    <x v="0"/>
    <n v="37"/>
    <x v="0"/>
    <x v="1"/>
  </r>
  <r>
    <s v="Bárbara Vaca"/>
    <x v="0"/>
    <x v="4"/>
    <x v="4"/>
    <x v="6"/>
    <d v="1994-05-18T00:00:00"/>
    <x v="1"/>
    <x v="1"/>
    <x v="1"/>
    <x v="2"/>
    <x v="1"/>
    <n v="29"/>
    <x v="1"/>
    <x v="1"/>
  </r>
  <r>
    <s v="Ráksasa Torres"/>
    <x v="1"/>
    <x v="7"/>
    <x v="12"/>
    <x v="0"/>
    <d v="1966-06-04T00:00:00"/>
    <x v="0"/>
    <x v="0"/>
    <x v="1"/>
    <x v="2"/>
    <x v="0"/>
    <n v="57"/>
    <x v="4"/>
    <x v="0"/>
  </r>
  <r>
    <s v="Julián Díaz"/>
    <x v="1"/>
    <x v="9"/>
    <x v="17"/>
    <x v="4"/>
    <d v="1981-07-08T00:00:00"/>
    <x v="1"/>
    <x v="1"/>
    <x v="0"/>
    <x v="2"/>
    <x v="1"/>
    <n v="42"/>
    <x v="0"/>
    <x v="1"/>
  </r>
  <r>
    <s v="Vega Mejía"/>
    <x v="0"/>
    <x v="5"/>
    <x v="43"/>
    <x v="3"/>
    <d v="1966-01-07T00:00:00"/>
    <x v="1"/>
    <x v="1"/>
    <x v="0"/>
    <x v="2"/>
    <x v="0"/>
    <n v="57"/>
    <x v="4"/>
    <x v="1"/>
  </r>
  <r>
    <s v="Kedara Tapia"/>
    <x v="1"/>
    <x v="6"/>
    <x v="44"/>
    <x v="1"/>
    <d v="1970-04-02T00:00:00"/>
    <x v="0"/>
    <x v="0"/>
    <x v="0"/>
    <x v="2"/>
    <x v="0"/>
    <n v="53"/>
    <x v="3"/>
    <x v="0"/>
  </r>
  <r>
    <s v="Kaede Vargas"/>
    <x v="0"/>
    <x v="7"/>
    <x v="14"/>
    <x v="1"/>
    <d v="1996-04-17T00:00:00"/>
    <x v="1"/>
    <x v="1"/>
    <x v="0"/>
    <x v="2"/>
    <x v="0"/>
    <n v="27"/>
    <x v="1"/>
    <x v="1"/>
  </r>
  <r>
    <s v="Kámala Guzmán"/>
    <x v="0"/>
    <x v="1"/>
    <x v="46"/>
    <x v="3"/>
    <d v="1974-04-16T00:00:00"/>
    <x v="0"/>
    <x v="0"/>
    <x v="0"/>
    <x v="1"/>
    <x v="1"/>
    <n v="49"/>
    <x v="3"/>
    <x v="0"/>
  </r>
  <r>
    <s v="Froilán Pizarro"/>
    <x v="1"/>
    <x v="1"/>
    <x v="29"/>
    <x v="6"/>
    <d v="1984-03-17T00:00:00"/>
    <x v="0"/>
    <x v="2"/>
    <x v="0"/>
    <x v="1"/>
    <x v="1"/>
    <n v="39"/>
    <x v="0"/>
    <x v="0"/>
  </r>
  <r>
    <s v="Malcolm Vega"/>
    <x v="1"/>
    <x v="9"/>
    <x v="27"/>
    <x v="4"/>
    <d v="1983-06-26T00:00:00"/>
    <x v="1"/>
    <x v="1"/>
    <x v="0"/>
    <x v="2"/>
    <x v="1"/>
    <n v="40"/>
    <x v="0"/>
    <x v="1"/>
  </r>
  <r>
    <s v="Maia Sáez"/>
    <x v="1"/>
    <x v="2"/>
    <x v="32"/>
    <x v="1"/>
    <d v="1992-09-26T00:00:00"/>
    <x v="0"/>
    <x v="3"/>
    <x v="1"/>
    <x v="2"/>
    <x v="1"/>
    <n v="30"/>
    <x v="1"/>
    <x v="1"/>
  </r>
  <r>
    <s v="Isabel Quiroga"/>
    <x v="0"/>
    <x v="0"/>
    <x v="28"/>
    <x v="6"/>
    <d v="1969-06-18T00:00:00"/>
    <x v="1"/>
    <x v="1"/>
    <x v="0"/>
    <x v="1"/>
    <x v="0"/>
    <n v="54"/>
    <x v="3"/>
    <x v="1"/>
  </r>
  <r>
    <s v="Pamela Parra"/>
    <x v="0"/>
    <x v="5"/>
    <x v="25"/>
    <x v="4"/>
    <d v="1971-11-12T00:00:00"/>
    <x v="1"/>
    <x v="1"/>
    <x v="0"/>
    <x v="1"/>
    <x v="0"/>
    <n v="51"/>
    <x v="3"/>
    <x v="0"/>
  </r>
  <r>
    <s v="Elvira Muñoz"/>
    <x v="0"/>
    <x v="9"/>
    <x v="27"/>
    <x v="1"/>
    <d v="1996-05-09T00:00:00"/>
    <x v="0"/>
    <x v="0"/>
    <x v="1"/>
    <x v="2"/>
    <x v="1"/>
    <n v="27"/>
    <x v="1"/>
    <x v="0"/>
  </r>
  <r>
    <s v="Sambor Guerrero"/>
    <x v="1"/>
    <x v="1"/>
    <x v="1"/>
    <x v="6"/>
    <d v="1978-10-15T00:00:00"/>
    <x v="1"/>
    <x v="1"/>
    <x v="1"/>
    <x v="2"/>
    <x v="1"/>
    <n v="44"/>
    <x v="0"/>
    <x v="0"/>
  </r>
  <r>
    <s v="Joseba Aguirre"/>
    <x v="1"/>
    <x v="9"/>
    <x v="27"/>
    <x v="2"/>
    <d v="1977-08-02T00:00:00"/>
    <x v="1"/>
    <x v="1"/>
    <x v="0"/>
    <x v="1"/>
    <x v="1"/>
    <n v="46"/>
    <x v="3"/>
    <x v="1"/>
  </r>
  <r>
    <s v="Rita Valdés"/>
    <x v="0"/>
    <x v="4"/>
    <x v="11"/>
    <x v="1"/>
    <d v="1994-10-09T00:00:00"/>
    <x v="1"/>
    <x v="1"/>
    <x v="0"/>
    <x v="2"/>
    <x v="1"/>
    <n v="28"/>
    <x v="1"/>
    <x v="1"/>
  </r>
  <r>
    <s v="Vera Toledo"/>
    <x v="0"/>
    <x v="5"/>
    <x v="30"/>
    <x v="6"/>
    <d v="1967-03-08T00:00:00"/>
    <x v="0"/>
    <x v="0"/>
    <x v="1"/>
    <x v="0"/>
    <x v="0"/>
    <n v="56"/>
    <x v="4"/>
    <x v="0"/>
  </r>
  <r>
    <s v="Álvaro Jiménez"/>
    <x v="1"/>
    <x v="5"/>
    <x v="8"/>
    <x v="1"/>
    <d v="1990-06-25T00:00:00"/>
    <x v="0"/>
    <x v="0"/>
    <x v="0"/>
    <x v="2"/>
    <x v="0"/>
    <n v="33"/>
    <x v="1"/>
    <x v="0"/>
  </r>
  <r>
    <s v="Angelina Álvarez"/>
    <x v="0"/>
    <x v="9"/>
    <x v="27"/>
    <x v="2"/>
    <d v="1999-03-09T00:00:00"/>
    <x v="1"/>
    <x v="1"/>
    <x v="1"/>
    <x v="0"/>
    <x v="1"/>
    <n v="24"/>
    <x v="2"/>
    <x v="1"/>
  </r>
  <r>
    <s v="Delia Díaz"/>
    <x v="0"/>
    <x v="9"/>
    <x v="17"/>
    <x v="1"/>
    <d v="1974-12-26T00:00:00"/>
    <x v="0"/>
    <x v="0"/>
    <x v="1"/>
    <x v="2"/>
    <x v="1"/>
    <n v="48"/>
    <x v="3"/>
    <x v="0"/>
  </r>
  <r>
    <s v="Lourdes Franco"/>
    <x v="0"/>
    <x v="0"/>
    <x v="28"/>
    <x v="3"/>
    <d v="1966-11-10T00:00:00"/>
    <x v="0"/>
    <x v="0"/>
    <x v="0"/>
    <x v="2"/>
    <x v="0"/>
    <n v="56"/>
    <x v="4"/>
    <x v="0"/>
  </r>
  <r>
    <s v="Manasá Vera"/>
    <x v="0"/>
    <x v="9"/>
    <x v="17"/>
    <x v="2"/>
    <d v="1994-06-09T00:00:00"/>
    <x v="0"/>
    <x v="0"/>
    <x v="0"/>
    <x v="2"/>
    <x v="1"/>
    <n v="29"/>
    <x v="1"/>
    <x v="0"/>
  </r>
  <r>
    <s v="Aitana Vera"/>
    <x v="0"/>
    <x v="5"/>
    <x v="23"/>
    <x v="2"/>
    <d v="1985-01-03T00:00:00"/>
    <x v="0"/>
    <x v="0"/>
    <x v="0"/>
    <x v="2"/>
    <x v="0"/>
    <n v="38"/>
    <x v="0"/>
    <x v="0"/>
  </r>
  <r>
    <s v="Biagio Benítez"/>
    <x v="1"/>
    <x v="6"/>
    <x v="38"/>
    <x v="3"/>
    <d v="1974-08-18T00:00:00"/>
    <x v="1"/>
    <x v="1"/>
    <x v="0"/>
    <x v="1"/>
    <x v="0"/>
    <n v="49"/>
    <x v="3"/>
    <x v="0"/>
  </r>
  <r>
    <s v="Sandra Mora"/>
    <x v="0"/>
    <x v="8"/>
    <x v="33"/>
    <x v="1"/>
    <d v="1987-05-07T00:00:00"/>
    <x v="1"/>
    <x v="1"/>
    <x v="0"/>
    <x v="0"/>
    <x v="2"/>
    <n v="36"/>
    <x v="0"/>
    <x v="1"/>
  </r>
  <r>
    <s v="Tadeo Moyano"/>
    <x v="1"/>
    <x v="7"/>
    <x v="14"/>
    <x v="1"/>
    <d v="1969-03-06T00:00:00"/>
    <x v="0"/>
    <x v="0"/>
    <x v="1"/>
    <x v="1"/>
    <x v="0"/>
    <n v="54"/>
    <x v="3"/>
    <x v="0"/>
  </r>
  <r>
    <s v="Karina Sandoval"/>
    <x v="0"/>
    <x v="2"/>
    <x v="5"/>
    <x v="2"/>
    <d v="1970-02-16T00:00:00"/>
    <x v="1"/>
    <x v="1"/>
    <x v="0"/>
    <x v="2"/>
    <x v="1"/>
    <n v="53"/>
    <x v="3"/>
    <x v="1"/>
  </r>
  <r>
    <s v="Muhammad Vega"/>
    <x v="1"/>
    <x v="8"/>
    <x v="36"/>
    <x v="6"/>
    <d v="1967-05-31T00:00:00"/>
    <x v="1"/>
    <x v="1"/>
    <x v="0"/>
    <x v="2"/>
    <x v="2"/>
    <n v="56"/>
    <x v="4"/>
    <x v="0"/>
  </r>
  <r>
    <s v="Honorio Cortés"/>
    <x v="1"/>
    <x v="9"/>
    <x v="17"/>
    <x v="4"/>
    <d v="1993-12-03T00:00:00"/>
    <x v="0"/>
    <x v="2"/>
    <x v="1"/>
    <x v="2"/>
    <x v="1"/>
    <n v="29"/>
    <x v="1"/>
    <x v="1"/>
  </r>
  <r>
    <s v="Arsenio Giménez"/>
    <x v="1"/>
    <x v="1"/>
    <x v="1"/>
    <x v="3"/>
    <d v="1971-05-22T00:00:00"/>
    <x v="1"/>
    <x v="1"/>
    <x v="1"/>
    <x v="1"/>
    <x v="1"/>
    <n v="52"/>
    <x v="3"/>
    <x v="1"/>
  </r>
  <r>
    <s v="Virginia León"/>
    <x v="0"/>
    <x v="2"/>
    <x v="2"/>
    <x v="1"/>
    <d v="1967-10-12T00:00:00"/>
    <x v="0"/>
    <x v="0"/>
    <x v="0"/>
    <x v="2"/>
    <x v="1"/>
    <n v="55"/>
    <x v="3"/>
    <x v="1"/>
  </r>
  <r>
    <s v="Adán Sepúlveda"/>
    <x v="1"/>
    <x v="5"/>
    <x v="25"/>
    <x v="1"/>
    <d v="1974-12-14T00:00:00"/>
    <x v="1"/>
    <x v="1"/>
    <x v="0"/>
    <x v="2"/>
    <x v="0"/>
    <n v="48"/>
    <x v="3"/>
    <x v="0"/>
  </r>
  <r>
    <s v="Berenice Gutiérrez"/>
    <x v="0"/>
    <x v="4"/>
    <x v="4"/>
    <x v="3"/>
    <d v="1987-12-13T00:00:00"/>
    <x v="1"/>
    <x v="1"/>
    <x v="1"/>
    <x v="1"/>
    <x v="1"/>
    <n v="35"/>
    <x v="1"/>
    <x v="1"/>
  </r>
  <r>
    <s v="Bhishmá Jara"/>
    <x v="1"/>
    <x v="8"/>
    <x v="16"/>
    <x v="3"/>
    <d v="1970-01-07T00:00:00"/>
    <x v="0"/>
    <x v="2"/>
    <x v="0"/>
    <x v="1"/>
    <x v="2"/>
    <n v="53"/>
    <x v="3"/>
    <x v="0"/>
  </r>
  <r>
    <s v="Námaste Sandoval"/>
    <x v="1"/>
    <x v="1"/>
    <x v="29"/>
    <x v="3"/>
    <d v="1974-09-18T00:00:00"/>
    <x v="0"/>
    <x v="3"/>
    <x v="0"/>
    <x v="2"/>
    <x v="1"/>
    <n v="49"/>
    <x v="3"/>
    <x v="1"/>
  </r>
  <r>
    <s v="Pablo Vázquez"/>
    <x v="1"/>
    <x v="1"/>
    <x v="29"/>
    <x v="3"/>
    <d v="1986-07-16T00:00:00"/>
    <x v="0"/>
    <x v="0"/>
    <x v="0"/>
    <x v="0"/>
    <x v="1"/>
    <n v="37"/>
    <x v="0"/>
    <x v="1"/>
  </r>
  <r>
    <s v="Aldo Vega"/>
    <x v="1"/>
    <x v="0"/>
    <x v="28"/>
    <x v="0"/>
    <d v="1953-04-06T00:00:00"/>
    <x v="0"/>
    <x v="3"/>
    <x v="1"/>
    <x v="2"/>
    <x v="0"/>
    <n v="70"/>
    <x v="4"/>
    <x v="1"/>
  </r>
  <r>
    <s v="Juantxo Ponce"/>
    <x v="1"/>
    <x v="1"/>
    <x v="1"/>
    <x v="6"/>
    <d v="1995-03-31T00:00:00"/>
    <x v="1"/>
    <x v="1"/>
    <x v="1"/>
    <x v="0"/>
    <x v="1"/>
    <n v="28"/>
    <x v="1"/>
    <x v="1"/>
  </r>
  <r>
    <s v="Emilio Silva"/>
    <x v="1"/>
    <x v="4"/>
    <x v="11"/>
    <x v="4"/>
    <d v="1972-12-02T00:00:00"/>
    <x v="1"/>
    <x v="1"/>
    <x v="0"/>
    <x v="1"/>
    <x v="1"/>
    <n v="50"/>
    <x v="3"/>
    <x v="1"/>
  </r>
  <r>
    <s v="Sakya Aguilar"/>
    <x v="1"/>
    <x v="3"/>
    <x v="47"/>
    <x v="2"/>
    <d v="1967-07-13T00:00:00"/>
    <x v="1"/>
    <x v="1"/>
    <x v="1"/>
    <x v="2"/>
    <x v="0"/>
    <n v="56"/>
    <x v="4"/>
    <x v="1"/>
  </r>
  <r>
    <s v="Boni Roldán"/>
    <x v="1"/>
    <x v="5"/>
    <x v="30"/>
    <x v="3"/>
    <d v="1990-12-23T00:00:00"/>
    <x v="1"/>
    <x v="1"/>
    <x v="0"/>
    <x v="0"/>
    <x v="0"/>
    <n v="32"/>
    <x v="1"/>
    <x v="1"/>
  </r>
  <r>
    <s v="Arnaldo Rojas"/>
    <x v="1"/>
    <x v="8"/>
    <x v="36"/>
    <x v="6"/>
    <d v="1991-03-03T00:00:00"/>
    <x v="1"/>
    <x v="1"/>
    <x v="0"/>
    <x v="1"/>
    <x v="2"/>
    <n v="32"/>
    <x v="1"/>
    <x v="1"/>
  </r>
  <r>
    <s v="Kira Suárez"/>
    <x v="0"/>
    <x v="5"/>
    <x v="25"/>
    <x v="4"/>
    <d v="1997-08-18T00:00:00"/>
    <x v="0"/>
    <x v="0"/>
    <x v="0"/>
    <x v="0"/>
    <x v="0"/>
    <n v="26"/>
    <x v="1"/>
    <x v="1"/>
  </r>
  <r>
    <s v="Wojciech Mendoza"/>
    <x v="1"/>
    <x v="3"/>
    <x v="47"/>
    <x v="2"/>
    <d v="1978-10-21T00:00:00"/>
    <x v="0"/>
    <x v="0"/>
    <x v="0"/>
    <x v="2"/>
    <x v="0"/>
    <n v="44"/>
    <x v="0"/>
    <x v="0"/>
  </r>
  <r>
    <s v="Ginebra Mendoza"/>
    <x v="0"/>
    <x v="6"/>
    <x v="37"/>
    <x v="6"/>
    <d v="1969-07-26T00:00:00"/>
    <x v="0"/>
    <x v="2"/>
    <x v="1"/>
    <x v="0"/>
    <x v="0"/>
    <n v="54"/>
    <x v="3"/>
    <x v="1"/>
  </r>
  <r>
    <s v="Borja Leguizamón"/>
    <x v="1"/>
    <x v="8"/>
    <x v="34"/>
    <x v="6"/>
    <d v="1993-06-05T00:00:00"/>
    <x v="0"/>
    <x v="0"/>
    <x v="0"/>
    <x v="2"/>
    <x v="2"/>
    <n v="30"/>
    <x v="1"/>
    <x v="0"/>
  </r>
  <r>
    <s v="Takumi Parra"/>
    <x v="1"/>
    <x v="1"/>
    <x v="46"/>
    <x v="4"/>
    <d v="1984-04-21T00:00:00"/>
    <x v="1"/>
    <x v="1"/>
    <x v="1"/>
    <x v="2"/>
    <x v="1"/>
    <n v="39"/>
    <x v="0"/>
    <x v="1"/>
  </r>
  <r>
    <s v="Amílcar Correa"/>
    <x v="1"/>
    <x v="4"/>
    <x v="4"/>
    <x v="0"/>
    <d v="1968-05-21T00:00:00"/>
    <x v="0"/>
    <x v="0"/>
    <x v="1"/>
    <x v="2"/>
    <x v="1"/>
    <n v="55"/>
    <x v="3"/>
    <x v="1"/>
  </r>
  <r>
    <s v="Osvaldo Ávila"/>
    <x v="1"/>
    <x v="5"/>
    <x v="8"/>
    <x v="1"/>
    <d v="1997-04-28T00:00:00"/>
    <x v="0"/>
    <x v="2"/>
    <x v="0"/>
    <x v="2"/>
    <x v="0"/>
    <n v="26"/>
    <x v="1"/>
    <x v="1"/>
  </r>
  <r>
    <s v="Taichi Vargas"/>
    <x v="1"/>
    <x v="9"/>
    <x v="27"/>
    <x v="4"/>
    <d v="1996-06-20T00:00:00"/>
    <x v="0"/>
    <x v="0"/>
    <x v="1"/>
    <x v="2"/>
    <x v="1"/>
    <n v="27"/>
    <x v="1"/>
    <x v="1"/>
  </r>
  <r>
    <s v="Ludovico Pineda"/>
    <x v="1"/>
    <x v="7"/>
    <x v="10"/>
    <x v="2"/>
    <d v="1980-02-12T00:00:00"/>
    <x v="1"/>
    <x v="1"/>
    <x v="1"/>
    <x v="2"/>
    <x v="0"/>
    <n v="43"/>
    <x v="0"/>
    <x v="1"/>
  </r>
  <r>
    <s v="Kenneth Vaca"/>
    <x v="1"/>
    <x v="2"/>
    <x v="2"/>
    <x v="4"/>
    <d v="1975-02-26T00:00:00"/>
    <x v="0"/>
    <x v="4"/>
    <x v="1"/>
    <x v="1"/>
    <x v="1"/>
    <n v="48"/>
    <x v="3"/>
    <x v="1"/>
  </r>
  <r>
    <s v="Iria Araya"/>
    <x v="0"/>
    <x v="9"/>
    <x v="17"/>
    <x v="1"/>
    <d v="1999-10-03T00:00:00"/>
    <x v="1"/>
    <x v="1"/>
    <x v="0"/>
    <x v="0"/>
    <x v="1"/>
    <n v="23"/>
    <x v="2"/>
    <x v="1"/>
  </r>
  <r>
    <s v="Jalaiuda Valdés"/>
    <x v="1"/>
    <x v="8"/>
    <x v="34"/>
    <x v="0"/>
    <d v="1974-12-22T00:00:00"/>
    <x v="1"/>
    <x v="1"/>
    <x v="0"/>
    <x v="0"/>
    <x v="2"/>
    <n v="48"/>
    <x v="3"/>
    <x v="0"/>
  </r>
  <r>
    <s v="Ricardo Rivas"/>
    <x v="1"/>
    <x v="2"/>
    <x v="32"/>
    <x v="4"/>
    <d v="1999-02-20T00:00:00"/>
    <x v="1"/>
    <x v="1"/>
    <x v="1"/>
    <x v="2"/>
    <x v="1"/>
    <n v="24"/>
    <x v="2"/>
    <x v="1"/>
  </r>
  <r>
    <s v="Muawiya Silva"/>
    <x v="1"/>
    <x v="9"/>
    <x v="27"/>
    <x v="4"/>
    <d v="1992-10-30T00:00:00"/>
    <x v="1"/>
    <x v="1"/>
    <x v="0"/>
    <x v="2"/>
    <x v="1"/>
    <n v="30"/>
    <x v="1"/>
    <x v="1"/>
  </r>
  <r>
    <s v="Urbano Ferreira"/>
    <x v="1"/>
    <x v="1"/>
    <x v="46"/>
    <x v="1"/>
    <d v="1984-10-08T00:00:00"/>
    <x v="1"/>
    <x v="1"/>
    <x v="1"/>
    <x v="2"/>
    <x v="1"/>
    <n v="38"/>
    <x v="0"/>
    <x v="1"/>
  </r>
  <r>
    <s v="Armand Figueroa"/>
    <x v="1"/>
    <x v="2"/>
    <x v="2"/>
    <x v="2"/>
    <d v="1975-01-05T00:00:00"/>
    <x v="1"/>
    <x v="1"/>
    <x v="1"/>
    <x v="2"/>
    <x v="1"/>
    <n v="48"/>
    <x v="3"/>
    <x v="1"/>
  </r>
  <r>
    <s v="Vicenta Sáez"/>
    <x v="0"/>
    <x v="6"/>
    <x v="9"/>
    <x v="4"/>
    <d v="1971-04-10T00:00:00"/>
    <x v="0"/>
    <x v="3"/>
    <x v="1"/>
    <x v="2"/>
    <x v="0"/>
    <n v="52"/>
    <x v="3"/>
    <x v="1"/>
  </r>
  <r>
    <s v="Isaac Sáez"/>
    <x v="1"/>
    <x v="4"/>
    <x v="6"/>
    <x v="0"/>
    <d v="1989-02-08T00:00:00"/>
    <x v="1"/>
    <x v="1"/>
    <x v="0"/>
    <x v="2"/>
    <x v="1"/>
    <n v="34"/>
    <x v="1"/>
    <x v="0"/>
  </r>
  <r>
    <s v="Gabriel Galeano"/>
    <x v="1"/>
    <x v="1"/>
    <x v="29"/>
    <x v="3"/>
    <d v="1979-08-03T00:00:00"/>
    <x v="0"/>
    <x v="0"/>
    <x v="1"/>
    <x v="2"/>
    <x v="1"/>
    <n v="44"/>
    <x v="0"/>
    <x v="1"/>
  </r>
  <r>
    <s v="Modesto Galeano"/>
    <x v="1"/>
    <x v="8"/>
    <x v="31"/>
    <x v="4"/>
    <d v="1986-05-08T00:00:00"/>
    <x v="0"/>
    <x v="0"/>
    <x v="0"/>
    <x v="0"/>
    <x v="2"/>
    <n v="37"/>
    <x v="0"/>
    <x v="1"/>
  </r>
  <r>
    <s v="Berto Miranda"/>
    <x v="1"/>
    <x v="1"/>
    <x v="1"/>
    <x v="6"/>
    <d v="1993-10-24T00:00:00"/>
    <x v="1"/>
    <x v="1"/>
    <x v="0"/>
    <x v="2"/>
    <x v="1"/>
    <n v="29"/>
    <x v="1"/>
    <x v="1"/>
  </r>
  <r>
    <s v="Bala Zúñiga"/>
    <x v="1"/>
    <x v="7"/>
    <x v="14"/>
    <x v="1"/>
    <d v="1996-04-20T00:00:00"/>
    <x v="1"/>
    <x v="1"/>
    <x v="0"/>
    <x v="0"/>
    <x v="0"/>
    <n v="27"/>
    <x v="1"/>
    <x v="1"/>
  </r>
  <r>
    <s v="Nepomuk Alarcón"/>
    <x v="1"/>
    <x v="8"/>
    <x v="18"/>
    <x v="2"/>
    <d v="2001-06-22T00:00:00"/>
    <x v="1"/>
    <x v="1"/>
    <x v="0"/>
    <x v="2"/>
    <x v="2"/>
    <n v="22"/>
    <x v="2"/>
    <x v="1"/>
  </r>
  <r>
    <s v="Gabriel Vaca"/>
    <x v="1"/>
    <x v="7"/>
    <x v="14"/>
    <x v="4"/>
    <d v="1963-03-02T00:00:00"/>
    <x v="1"/>
    <x v="1"/>
    <x v="1"/>
    <x v="2"/>
    <x v="0"/>
    <n v="60"/>
    <x v="4"/>
    <x v="1"/>
  </r>
  <r>
    <s v="Abraham Fuentes"/>
    <x v="1"/>
    <x v="7"/>
    <x v="12"/>
    <x v="6"/>
    <d v="1985-08-21T00:00:00"/>
    <x v="0"/>
    <x v="0"/>
    <x v="1"/>
    <x v="2"/>
    <x v="0"/>
    <n v="38"/>
    <x v="0"/>
    <x v="1"/>
  </r>
  <r>
    <s v="Armand Rivera"/>
    <x v="1"/>
    <x v="8"/>
    <x v="48"/>
    <x v="1"/>
    <d v="1975-08-11T00:00:00"/>
    <x v="1"/>
    <x v="1"/>
    <x v="0"/>
    <x v="0"/>
    <x v="2"/>
    <n v="48"/>
    <x v="3"/>
    <x v="1"/>
  </r>
  <r>
    <s v="Eulogio Juárez"/>
    <x v="1"/>
    <x v="3"/>
    <x v="41"/>
    <x v="3"/>
    <d v="1974-01-27T00:00:00"/>
    <x v="1"/>
    <x v="1"/>
    <x v="0"/>
    <x v="0"/>
    <x v="0"/>
    <n v="49"/>
    <x v="3"/>
    <x v="1"/>
  </r>
  <r>
    <s v="Joseba Vázquez"/>
    <x v="1"/>
    <x v="0"/>
    <x v="28"/>
    <x v="0"/>
    <d v="1963-04-04T00:00:00"/>
    <x v="0"/>
    <x v="0"/>
    <x v="1"/>
    <x v="1"/>
    <x v="0"/>
    <n v="60"/>
    <x v="4"/>
    <x v="1"/>
  </r>
  <r>
    <s v="Diego Ojeda"/>
    <x v="1"/>
    <x v="9"/>
    <x v="17"/>
    <x v="1"/>
    <d v="2002-09-09T00:00:00"/>
    <x v="1"/>
    <x v="1"/>
    <x v="1"/>
    <x v="2"/>
    <x v="1"/>
    <n v="21"/>
    <x v="2"/>
    <x v="1"/>
  </r>
  <r>
    <s v="Belén Palma"/>
    <x v="0"/>
    <x v="5"/>
    <x v="30"/>
    <x v="6"/>
    <d v="1997-12-18T00:00:00"/>
    <x v="0"/>
    <x v="0"/>
    <x v="0"/>
    <x v="2"/>
    <x v="0"/>
    <n v="25"/>
    <x v="2"/>
    <x v="1"/>
  </r>
  <r>
    <s v="Danijel Espinoza"/>
    <x v="1"/>
    <x v="9"/>
    <x v="17"/>
    <x v="4"/>
    <d v="2001-09-20T00:00:00"/>
    <x v="1"/>
    <x v="1"/>
    <x v="1"/>
    <x v="2"/>
    <x v="1"/>
    <n v="21"/>
    <x v="2"/>
    <x v="0"/>
  </r>
  <r>
    <s v="Alejo Farias"/>
    <x v="1"/>
    <x v="5"/>
    <x v="43"/>
    <x v="6"/>
    <d v="1980-06-07T00:00:00"/>
    <x v="1"/>
    <x v="1"/>
    <x v="0"/>
    <x v="1"/>
    <x v="0"/>
    <n v="43"/>
    <x v="0"/>
    <x v="1"/>
  </r>
  <r>
    <s v="Delia Muñoz"/>
    <x v="0"/>
    <x v="9"/>
    <x v="27"/>
    <x v="2"/>
    <d v="2002-04-11T00:00:00"/>
    <x v="1"/>
    <x v="1"/>
    <x v="0"/>
    <x v="2"/>
    <x v="1"/>
    <n v="21"/>
    <x v="2"/>
    <x v="1"/>
  </r>
  <r>
    <s v="Aladino Cruz"/>
    <x v="1"/>
    <x v="4"/>
    <x v="11"/>
    <x v="3"/>
    <d v="1978-07-01T00:00:00"/>
    <x v="1"/>
    <x v="1"/>
    <x v="1"/>
    <x v="2"/>
    <x v="1"/>
    <n v="45"/>
    <x v="0"/>
    <x v="0"/>
  </r>
  <r>
    <s v="Agapito Figueroa"/>
    <x v="1"/>
    <x v="9"/>
    <x v="17"/>
    <x v="2"/>
    <d v="1967-08-28T00:00:00"/>
    <x v="0"/>
    <x v="0"/>
    <x v="1"/>
    <x v="0"/>
    <x v="1"/>
    <n v="56"/>
    <x v="4"/>
    <x v="1"/>
  </r>
  <r>
    <s v="Abel Benítez"/>
    <x v="1"/>
    <x v="9"/>
    <x v="17"/>
    <x v="2"/>
    <d v="1985-06-09T00:00:00"/>
    <x v="1"/>
    <x v="1"/>
    <x v="1"/>
    <x v="0"/>
    <x v="1"/>
    <n v="38"/>
    <x v="0"/>
    <x v="1"/>
  </r>
  <r>
    <s v="Arturo Rojas"/>
    <x v="1"/>
    <x v="5"/>
    <x v="30"/>
    <x v="0"/>
    <d v="1990-12-08T00:00:00"/>
    <x v="0"/>
    <x v="0"/>
    <x v="0"/>
    <x v="0"/>
    <x v="0"/>
    <n v="32"/>
    <x v="1"/>
    <x v="1"/>
  </r>
  <r>
    <s v="Norberto Valenzuela"/>
    <x v="1"/>
    <x v="3"/>
    <x v="35"/>
    <x v="4"/>
    <d v="1991-08-02T00:00:00"/>
    <x v="1"/>
    <x v="1"/>
    <x v="0"/>
    <x v="2"/>
    <x v="0"/>
    <n v="32"/>
    <x v="1"/>
    <x v="1"/>
  </r>
  <r>
    <s v="Radomir Guzmán"/>
    <x v="1"/>
    <x v="8"/>
    <x v="33"/>
    <x v="1"/>
    <d v="1970-07-27T00:00:00"/>
    <x v="1"/>
    <x v="1"/>
    <x v="1"/>
    <x v="2"/>
    <x v="2"/>
    <n v="53"/>
    <x v="3"/>
    <x v="1"/>
  </r>
  <r>
    <s v="Sadrac Córdoba"/>
    <x v="1"/>
    <x v="9"/>
    <x v="27"/>
    <x v="2"/>
    <d v="1967-12-15T00:00:00"/>
    <x v="1"/>
    <x v="1"/>
    <x v="1"/>
    <x v="2"/>
    <x v="1"/>
    <n v="55"/>
    <x v="3"/>
    <x v="1"/>
  </r>
  <r>
    <s v="Dionisio Alonso"/>
    <x v="1"/>
    <x v="2"/>
    <x v="32"/>
    <x v="4"/>
    <d v="1978-04-13T00:00:00"/>
    <x v="0"/>
    <x v="2"/>
    <x v="0"/>
    <x v="2"/>
    <x v="1"/>
    <n v="45"/>
    <x v="0"/>
    <x v="1"/>
  </r>
  <r>
    <s v="Almudena Vega"/>
    <x v="0"/>
    <x v="5"/>
    <x v="30"/>
    <x v="0"/>
    <d v="1969-01-09T00:00:00"/>
    <x v="1"/>
    <x v="1"/>
    <x v="0"/>
    <x v="2"/>
    <x v="0"/>
    <n v="54"/>
    <x v="3"/>
    <x v="1"/>
  </r>
  <r>
    <s v="Juan Mora"/>
    <x v="1"/>
    <x v="7"/>
    <x v="10"/>
    <x v="2"/>
    <d v="1964-03-20T00:00:00"/>
    <x v="1"/>
    <x v="1"/>
    <x v="1"/>
    <x v="2"/>
    <x v="0"/>
    <n v="59"/>
    <x v="4"/>
    <x v="0"/>
  </r>
  <r>
    <s v="Javiera Castillo"/>
    <x v="0"/>
    <x v="7"/>
    <x v="12"/>
    <x v="3"/>
    <d v="1967-12-15T00:00:00"/>
    <x v="0"/>
    <x v="0"/>
    <x v="0"/>
    <x v="2"/>
    <x v="0"/>
    <n v="55"/>
    <x v="3"/>
    <x v="1"/>
  </r>
  <r>
    <s v="Paola Blanco"/>
    <x v="0"/>
    <x v="4"/>
    <x v="6"/>
    <x v="3"/>
    <d v="1984-04-12T00:00:00"/>
    <x v="1"/>
    <x v="1"/>
    <x v="1"/>
    <x v="2"/>
    <x v="1"/>
    <n v="39"/>
    <x v="0"/>
    <x v="0"/>
  </r>
  <r>
    <s v="Nancy Martín"/>
    <x v="0"/>
    <x v="9"/>
    <x v="17"/>
    <x v="2"/>
    <d v="1979-03-27T00:00:00"/>
    <x v="0"/>
    <x v="0"/>
    <x v="0"/>
    <x v="1"/>
    <x v="1"/>
    <n v="44"/>
    <x v="0"/>
    <x v="0"/>
  </r>
  <r>
    <s v="Ichirō Rodríguez"/>
    <x v="1"/>
    <x v="6"/>
    <x v="44"/>
    <x v="1"/>
    <d v="1992-11-12T00:00:00"/>
    <x v="1"/>
    <x v="1"/>
    <x v="0"/>
    <x v="1"/>
    <x v="0"/>
    <n v="30"/>
    <x v="1"/>
    <x v="0"/>
  </r>
  <r>
    <s v="Yuko Cáceres"/>
    <x v="0"/>
    <x v="2"/>
    <x v="32"/>
    <x v="1"/>
    <d v="1996-06-16T00:00:00"/>
    <x v="1"/>
    <x v="1"/>
    <x v="1"/>
    <x v="1"/>
    <x v="1"/>
    <n v="27"/>
    <x v="1"/>
    <x v="1"/>
  </r>
  <r>
    <s v="Cornelio Venegas"/>
    <x v="1"/>
    <x v="0"/>
    <x v="28"/>
    <x v="6"/>
    <d v="1978-04-13T00:00:00"/>
    <x v="1"/>
    <x v="1"/>
    <x v="0"/>
    <x v="2"/>
    <x v="0"/>
    <n v="45"/>
    <x v="0"/>
    <x v="0"/>
  </r>
  <r>
    <s v="Kumbhá Farias"/>
    <x v="1"/>
    <x v="9"/>
    <x v="27"/>
    <x v="1"/>
    <d v="1980-11-01T00:00:00"/>
    <x v="1"/>
    <x v="1"/>
    <x v="0"/>
    <x v="2"/>
    <x v="1"/>
    <n v="42"/>
    <x v="0"/>
    <x v="1"/>
  </r>
  <r>
    <s v="Héctor Guerrero"/>
    <x v="1"/>
    <x v="6"/>
    <x v="9"/>
    <x v="1"/>
    <d v="1984-08-09T00:00:00"/>
    <x v="0"/>
    <x v="0"/>
    <x v="0"/>
    <x v="0"/>
    <x v="0"/>
    <n v="39"/>
    <x v="0"/>
    <x v="1"/>
  </r>
  <r>
    <s v="Carmina Vera"/>
    <x v="0"/>
    <x v="9"/>
    <x v="17"/>
    <x v="2"/>
    <d v="1996-04-03T00:00:00"/>
    <x v="1"/>
    <x v="1"/>
    <x v="0"/>
    <x v="2"/>
    <x v="1"/>
    <n v="27"/>
    <x v="1"/>
    <x v="1"/>
  </r>
  <r>
    <s v="Agripina Cáceres"/>
    <x v="0"/>
    <x v="4"/>
    <x v="11"/>
    <x v="3"/>
    <d v="2003-03-05T00:00:00"/>
    <x v="1"/>
    <x v="1"/>
    <x v="1"/>
    <x v="2"/>
    <x v="1"/>
    <n v="20"/>
    <x v="2"/>
    <x v="0"/>
  </r>
  <r>
    <s v="Anahí Bustos"/>
    <x v="0"/>
    <x v="2"/>
    <x v="2"/>
    <x v="4"/>
    <d v="1971-05-25T00:00:00"/>
    <x v="0"/>
    <x v="0"/>
    <x v="1"/>
    <x v="1"/>
    <x v="1"/>
    <n v="52"/>
    <x v="3"/>
    <x v="0"/>
  </r>
  <r>
    <s v="Adriel Bustos"/>
    <x v="1"/>
    <x v="1"/>
    <x v="29"/>
    <x v="6"/>
    <d v="1991-05-25T00:00:00"/>
    <x v="1"/>
    <x v="1"/>
    <x v="0"/>
    <x v="0"/>
    <x v="1"/>
    <n v="32"/>
    <x v="1"/>
    <x v="0"/>
  </r>
  <r>
    <s v="Vera Luna"/>
    <x v="0"/>
    <x v="8"/>
    <x v="34"/>
    <x v="6"/>
    <d v="1983-01-17T00:00:00"/>
    <x v="0"/>
    <x v="0"/>
    <x v="1"/>
    <x v="2"/>
    <x v="2"/>
    <n v="40"/>
    <x v="0"/>
    <x v="1"/>
  </r>
  <r>
    <s v="Canuto Luna"/>
    <x v="1"/>
    <x v="5"/>
    <x v="8"/>
    <x v="4"/>
    <d v="1981-03-22T00:00:00"/>
    <x v="1"/>
    <x v="1"/>
    <x v="0"/>
    <x v="2"/>
    <x v="0"/>
    <n v="42"/>
    <x v="0"/>
    <x v="0"/>
  </r>
  <r>
    <s v="Urías Sosa"/>
    <x v="1"/>
    <x v="1"/>
    <x v="29"/>
    <x v="3"/>
    <d v="1981-02-13T00:00:00"/>
    <x v="0"/>
    <x v="0"/>
    <x v="0"/>
    <x v="0"/>
    <x v="1"/>
    <n v="42"/>
    <x v="0"/>
    <x v="1"/>
  </r>
  <r>
    <s v="Zbigniew Vázquez"/>
    <x v="1"/>
    <x v="5"/>
    <x v="23"/>
    <x v="4"/>
    <d v="1983-04-26T00:00:00"/>
    <x v="1"/>
    <x v="1"/>
    <x v="0"/>
    <x v="2"/>
    <x v="0"/>
    <n v="40"/>
    <x v="0"/>
    <x v="1"/>
  </r>
  <r>
    <s v="Conrado Farías"/>
    <x v="1"/>
    <x v="9"/>
    <x v="17"/>
    <x v="4"/>
    <d v="1973-11-13T00:00:00"/>
    <x v="0"/>
    <x v="3"/>
    <x v="1"/>
    <x v="1"/>
    <x v="1"/>
    <n v="49"/>
    <x v="3"/>
    <x v="1"/>
  </r>
  <r>
    <s v="Florián Benítez"/>
    <x v="1"/>
    <x v="7"/>
    <x v="14"/>
    <x v="4"/>
    <d v="1992-05-01T00:00:00"/>
    <x v="0"/>
    <x v="2"/>
    <x v="0"/>
    <x v="2"/>
    <x v="0"/>
    <n v="31"/>
    <x v="1"/>
    <x v="1"/>
  </r>
  <r>
    <s v="Imogen Salazar"/>
    <x v="0"/>
    <x v="4"/>
    <x v="4"/>
    <x v="0"/>
    <d v="1978-06-14T00:00:00"/>
    <x v="1"/>
    <x v="1"/>
    <x v="0"/>
    <x v="2"/>
    <x v="1"/>
    <n v="45"/>
    <x v="0"/>
    <x v="1"/>
  </r>
  <r>
    <s v="Amaya Zúñiga"/>
    <x v="0"/>
    <x v="7"/>
    <x v="14"/>
    <x v="4"/>
    <d v="1989-07-27T00:00:00"/>
    <x v="0"/>
    <x v="0"/>
    <x v="0"/>
    <x v="2"/>
    <x v="0"/>
    <n v="34"/>
    <x v="1"/>
    <x v="0"/>
  </r>
  <r>
    <s v="Marianne Zúñiga"/>
    <x v="0"/>
    <x v="2"/>
    <x v="32"/>
    <x v="1"/>
    <d v="1987-09-03T00:00:00"/>
    <x v="0"/>
    <x v="2"/>
    <x v="0"/>
    <x v="2"/>
    <x v="1"/>
    <n v="36"/>
    <x v="0"/>
    <x v="0"/>
  </r>
  <r>
    <s v="Danijel Agüero"/>
    <x v="1"/>
    <x v="1"/>
    <x v="29"/>
    <x v="3"/>
    <d v="1967-06-17T00:00:00"/>
    <x v="0"/>
    <x v="0"/>
    <x v="1"/>
    <x v="2"/>
    <x v="1"/>
    <n v="56"/>
    <x v="4"/>
    <x v="0"/>
  </r>
  <r>
    <s v="Alcides Ledesma"/>
    <x v="1"/>
    <x v="9"/>
    <x v="27"/>
    <x v="1"/>
    <d v="1967-01-27T00:00:00"/>
    <x v="0"/>
    <x v="2"/>
    <x v="0"/>
    <x v="2"/>
    <x v="1"/>
    <n v="56"/>
    <x v="4"/>
    <x v="1"/>
  </r>
  <r>
    <s v="Puloman Molina"/>
    <x v="1"/>
    <x v="5"/>
    <x v="23"/>
    <x v="4"/>
    <d v="1967-03-07T00:00:00"/>
    <x v="1"/>
    <x v="1"/>
    <x v="1"/>
    <x v="2"/>
    <x v="0"/>
    <n v="56"/>
    <x v="4"/>
    <x v="1"/>
  </r>
  <r>
    <s v="Tamara Sáez"/>
    <x v="0"/>
    <x v="2"/>
    <x v="32"/>
    <x v="4"/>
    <d v="1998-11-30T00:00:00"/>
    <x v="1"/>
    <x v="1"/>
    <x v="0"/>
    <x v="1"/>
    <x v="1"/>
    <n v="24"/>
    <x v="2"/>
    <x v="1"/>
  </r>
  <r>
    <s v="Eulogio Sánchez"/>
    <x v="1"/>
    <x v="1"/>
    <x v="29"/>
    <x v="0"/>
    <d v="1978-06-26T00:00:00"/>
    <x v="0"/>
    <x v="0"/>
    <x v="0"/>
    <x v="1"/>
    <x v="1"/>
    <n v="45"/>
    <x v="0"/>
    <x v="0"/>
  </r>
  <r>
    <s v="Jovita Díaz"/>
    <x v="0"/>
    <x v="5"/>
    <x v="25"/>
    <x v="1"/>
    <d v="1999-12-19T00:00:00"/>
    <x v="1"/>
    <x v="1"/>
    <x v="1"/>
    <x v="2"/>
    <x v="0"/>
    <n v="23"/>
    <x v="2"/>
    <x v="1"/>
  </r>
  <r>
    <s v="Remigio Domínguez"/>
    <x v="1"/>
    <x v="6"/>
    <x v="44"/>
    <x v="4"/>
    <d v="1987-05-22T00:00:00"/>
    <x v="0"/>
    <x v="0"/>
    <x v="1"/>
    <x v="2"/>
    <x v="0"/>
    <n v="36"/>
    <x v="0"/>
    <x v="0"/>
  </r>
  <r>
    <s v="Edgar Reyes"/>
    <x v="1"/>
    <x v="7"/>
    <x v="39"/>
    <x v="1"/>
    <d v="1972-05-24T00:00:00"/>
    <x v="1"/>
    <x v="1"/>
    <x v="1"/>
    <x v="2"/>
    <x v="0"/>
    <n v="51"/>
    <x v="3"/>
    <x v="1"/>
  </r>
  <r>
    <s v="Sanjaya Ponce"/>
    <x v="1"/>
    <x v="8"/>
    <x v="31"/>
    <x v="1"/>
    <d v="1995-02-24T00:00:00"/>
    <x v="1"/>
    <x v="1"/>
    <x v="1"/>
    <x v="2"/>
    <x v="2"/>
    <n v="28"/>
    <x v="1"/>
    <x v="1"/>
  </r>
  <r>
    <s v="Boni Correa"/>
    <x v="1"/>
    <x v="9"/>
    <x v="17"/>
    <x v="1"/>
    <d v="1992-01-29T00:00:00"/>
    <x v="0"/>
    <x v="0"/>
    <x v="1"/>
    <x v="2"/>
    <x v="1"/>
    <n v="31"/>
    <x v="1"/>
    <x v="1"/>
  </r>
  <r>
    <s v="Máxima Rodríguez"/>
    <x v="0"/>
    <x v="4"/>
    <x v="4"/>
    <x v="6"/>
    <d v="1966-09-15T00:00:00"/>
    <x v="1"/>
    <x v="1"/>
    <x v="0"/>
    <x v="2"/>
    <x v="1"/>
    <n v="57"/>
    <x v="4"/>
    <x v="1"/>
  </r>
  <r>
    <s v="Homero Araya"/>
    <x v="1"/>
    <x v="6"/>
    <x v="9"/>
    <x v="1"/>
    <d v="2001-09-02T00:00:00"/>
    <x v="0"/>
    <x v="0"/>
    <x v="0"/>
    <x v="2"/>
    <x v="0"/>
    <n v="22"/>
    <x v="2"/>
    <x v="0"/>
  </r>
  <r>
    <s v="Homobono Henríquez"/>
    <x v="1"/>
    <x v="5"/>
    <x v="20"/>
    <x v="6"/>
    <d v="1972-01-10T00:00:00"/>
    <x v="0"/>
    <x v="3"/>
    <x v="1"/>
    <x v="1"/>
    <x v="0"/>
    <n v="51"/>
    <x v="3"/>
    <x v="1"/>
  </r>
  <r>
    <s v="Aglaé Ortega"/>
    <x v="0"/>
    <x v="5"/>
    <x v="8"/>
    <x v="4"/>
    <d v="1987-10-23T00:00:00"/>
    <x v="1"/>
    <x v="1"/>
    <x v="0"/>
    <x v="0"/>
    <x v="0"/>
    <n v="35"/>
    <x v="1"/>
    <x v="1"/>
  </r>
  <r>
    <s v="Ander García"/>
    <x v="1"/>
    <x v="0"/>
    <x v="42"/>
    <x v="5"/>
    <d v="1975-07-29T00:00:00"/>
    <x v="1"/>
    <x v="1"/>
    <x v="1"/>
    <x v="2"/>
    <x v="0"/>
    <n v="48"/>
    <x v="3"/>
    <x v="0"/>
  </r>
  <r>
    <s v="Gianni Godoy"/>
    <x v="1"/>
    <x v="5"/>
    <x v="20"/>
    <x v="0"/>
    <d v="1982-06-18T00:00:00"/>
    <x v="0"/>
    <x v="0"/>
    <x v="0"/>
    <x v="2"/>
    <x v="0"/>
    <n v="41"/>
    <x v="0"/>
    <x v="1"/>
  </r>
  <r>
    <s v="Abdul Cardozo"/>
    <x v="1"/>
    <x v="6"/>
    <x v="9"/>
    <x v="4"/>
    <d v="1986-06-02T00:00:00"/>
    <x v="1"/>
    <x v="1"/>
    <x v="1"/>
    <x v="2"/>
    <x v="0"/>
    <n v="37"/>
    <x v="0"/>
    <x v="1"/>
  </r>
  <r>
    <s v="Braulio Pineda"/>
    <x v="1"/>
    <x v="4"/>
    <x v="11"/>
    <x v="3"/>
    <d v="2002-10-11T00:00:00"/>
    <x v="0"/>
    <x v="0"/>
    <x v="0"/>
    <x v="0"/>
    <x v="1"/>
    <n v="20"/>
    <x v="2"/>
    <x v="1"/>
  </r>
  <r>
    <s v="Ariadna Moreno"/>
    <x v="0"/>
    <x v="0"/>
    <x v="49"/>
    <x v="0"/>
    <d v="1989-03-14T00:00:00"/>
    <x v="1"/>
    <x v="1"/>
    <x v="0"/>
    <x v="2"/>
    <x v="0"/>
    <n v="34"/>
    <x v="1"/>
    <x v="1"/>
  </r>
  <r>
    <s v="Mikel Tapia"/>
    <x v="1"/>
    <x v="9"/>
    <x v="27"/>
    <x v="4"/>
    <d v="1982-02-23T00:00:00"/>
    <x v="0"/>
    <x v="3"/>
    <x v="1"/>
    <x v="0"/>
    <x v="1"/>
    <n v="41"/>
    <x v="0"/>
    <x v="0"/>
  </r>
  <r>
    <s v="Rinchen Bravo"/>
    <x v="1"/>
    <x v="5"/>
    <x v="20"/>
    <x v="3"/>
    <d v="1986-05-10T00:00:00"/>
    <x v="1"/>
    <x v="1"/>
    <x v="0"/>
    <x v="2"/>
    <x v="0"/>
    <n v="37"/>
    <x v="0"/>
    <x v="1"/>
  </r>
  <r>
    <s v="Asura Vidal"/>
    <x v="1"/>
    <x v="6"/>
    <x v="37"/>
    <x v="6"/>
    <d v="1986-12-19T00:00:00"/>
    <x v="0"/>
    <x v="2"/>
    <x v="1"/>
    <x v="2"/>
    <x v="0"/>
    <n v="36"/>
    <x v="0"/>
    <x v="1"/>
  </r>
  <r>
    <s v="Antenor Ramos"/>
    <x v="1"/>
    <x v="5"/>
    <x v="30"/>
    <x v="6"/>
    <d v="1997-12-02T00:00:00"/>
    <x v="0"/>
    <x v="0"/>
    <x v="0"/>
    <x v="2"/>
    <x v="0"/>
    <n v="25"/>
    <x v="2"/>
    <x v="1"/>
  </r>
  <r>
    <s v="Valeria Correa"/>
    <x v="0"/>
    <x v="8"/>
    <x v="15"/>
    <x v="4"/>
    <d v="1976-02-03T00:00:00"/>
    <x v="0"/>
    <x v="0"/>
    <x v="0"/>
    <x v="0"/>
    <x v="2"/>
    <n v="47"/>
    <x v="3"/>
    <x v="1"/>
  </r>
  <r>
    <s v="Aránzazu Giménez"/>
    <x v="0"/>
    <x v="5"/>
    <x v="20"/>
    <x v="6"/>
    <d v="1969-10-13T00:00:00"/>
    <x v="1"/>
    <x v="1"/>
    <x v="0"/>
    <x v="2"/>
    <x v="0"/>
    <n v="53"/>
    <x v="3"/>
    <x v="0"/>
  </r>
  <r>
    <s v="Jeanette Mansilla"/>
    <x v="0"/>
    <x v="5"/>
    <x v="43"/>
    <x v="0"/>
    <d v="1988-01-19T00:00:00"/>
    <x v="1"/>
    <x v="1"/>
    <x v="0"/>
    <x v="1"/>
    <x v="0"/>
    <n v="35"/>
    <x v="1"/>
    <x v="0"/>
  </r>
  <r>
    <s v="Jairo Vargas"/>
    <x v="1"/>
    <x v="7"/>
    <x v="39"/>
    <x v="4"/>
    <d v="1978-01-23T00:00:00"/>
    <x v="0"/>
    <x v="0"/>
    <x v="0"/>
    <x v="1"/>
    <x v="0"/>
    <n v="45"/>
    <x v="0"/>
    <x v="0"/>
  </r>
  <r>
    <s v="Amara Ramos"/>
    <x v="1"/>
    <x v="2"/>
    <x v="2"/>
    <x v="1"/>
    <d v="1978-03-12T00:00:00"/>
    <x v="1"/>
    <x v="1"/>
    <x v="0"/>
    <x v="2"/>
    <x v="1"/>
    <n v="45"/>
    <x v="0"/>
    <x v="1"/>
  </r>
  <r>
    <s v="Emiliano Jara"/>
    <x v="1"/>
    <x v="6"/>
    <x v="9"/>
    <x v="1"/>
    <d v="1992-11-10T00:00:00"/>
    <x v="1"/>
    <x v="1"/>
    <x v="0"/>
    <x v="0"/>
    <x v="0"/>
    <n v="30"/>
    <x v="1"/>
    <x v="1"/>
  </r>
  <r>
    <s v="Andrei Ferreira"/>
    <x v="1"/>
    <x v="6"/>
    <x v="9"/>
    <x v="4"/>
    <d v="1966-01-11T00:00:00"/>
    <x v="1"/>
    <x v="1"/>
    <x v="1"/>
    <x v="2"/>
    <x v="0"/>
    <n v="57"/>
    <x v="4"/>
    <x v="1"/>
  </r>
  <r>
    <s v="Noemí Vega"/>
    <x v="0"/>
    <x v="4"/>
    <x v="4"/>
    <x v="6"/>
    <d v="1974-03-18T00:00:00"/>
    <x v="0"/>
    <x v="0"/>
    <x v="0"/>
    <x v="1"/>
    <x v="1"/>
    <n v="49"/>
    <x v="3"/>
    <x v="1"/>
  </r>
  <r>
    <s v="Yasu Martín"/>
    <x v="1"/>
    <x v="1"/>
    <x v="29"/>
    <x v="6"/>
    <d v="1996-08-16T00:00:00"/>
    <x v="1"/>
    <x v="1"/>
    <x v="0"/>
    <x v="2"/>
    <x v="1"/>
    <n v="27"/>
    <x v="1"/>
    <x v="0"/>
  </r>
  <r>
    <s v="Levy García"/>
    <x v="1"/>
    <x v="0"/>
    <x v="22"/>
    <x v="6"/>
    <d v="1963-01-29T00:00:00"/>
    <x v="0"/>
    <x v="0"/>
    <x v="0"/>
    <x v="2"/>
    <x v="0"/>
    <n v="60"/>
    <x v="4"/>
    <x v="1"/>
  </r>
  <r>
    <s v="Eliseo Fernández"/>
    <x v="1"/>
    <x v="9"/>
    <x v="27"/>
    <x v="1"/>
    <d v="1995-06-04T00:00:00"/>
    <x v="0"/>
    <x v="0"/>
    <x v="1"/>
    <x v="2"/>
    <x v="1"/>
    <n v="28"/>
    <x v="1"/>
    <x v="1"/>
  </r>
  <r>
    <s v="Sinivalí Acosta"/>
    <x v="0"/>
    <x v="0"/>
    <x v="40"/>
    <x v="0"/>
    <d v="1965-11-24T00:00:00"/>
    <x v="0"/>
    <x v="0"/>
    <x v="1"/>
    <x v="0"/>
    <x v="0"/>
    <n v="57"/>
    <x v="4"/>
    <x v="1"/>
  </r>
  <r>
    <s v="Iksuaku Martín"/>
    <x v="1"/>
    <x v="4"/>
    <x v="4"/>
    <x v="6"/>
    <d v="1964-12-29T00:00:00"/>
    <x v="0"/>
    <x v="0"/>
    <x v="1"/>
    <x v="1"/>
    <x v="1"/>
    <n v="58"/>
    <x v="4"/>
    <x v="0"/>
  </r>
  <r>
    <s v="Donato Molina"/>
    <x v="1"/>
    <x v="0"/>
    <x v="42"/>
    <x v="6"/>
    <d v="1957-06-13T00:00:00"/>
    <x v="0"/>
    <x v="0"/>
    <x v="1"/>
    <x v="2"/>
    <x v="0"/>
    <n v="66"/>
    <x v="4"/>
    <x v="1"/>
  </r>
  <r>
    <s v="Víctor Vázquez"/>
    <x v="1"/>
    <x v="1"/>
    <x v="46"/>
    <x v="3"/>
    <d v="1992-09-22T00:00:00"/>
    <x v="1"/>
    <x v="1"/>
    <x v="0"/>
    <x v="0"/>
    <x v="1"/>
    <n v="30"/>
    <x v="1"/>
    <x v="1"/>
  </r>
  <r>
    <s v="Horatio Pineda"/>
    <x v="1"/>
    <x v="4"/>
    <x v="6"/>
    <x v="4"/>
    <d v="2000-02-08T00:00:00"/>
    <x v="0"/>
    <x v="3"/>
    <x v="1"/>
    <x v="1"/>
    <x v="1"/>
    <n v="23"/>
    <x v="2"/>
    <x v="1"/>
  </r>
  <r>
    <s v="Elías Figueroa"/>
    <x v="1"/>
    <x v="4"/>
    <x v="4"/>
    <x v="3"/>
    <d v="1964-03-09T00:00:00"/>
    <x v="0"/>
    <x v="0"/>
    <x v="0"/>
    <x v="0"/>
    <x v="1"/>
    <n v="59"/>
    <x v="4"/>
    <x v="1"/>
  </r>
  <r>
    <s v="Danijel Jaramillo"/>
    <x v="1"/>
    <x v="2"/>
    <x v="32"/>
    <x v="3"/>
    <d v="1995-10-30T00:00:00"/>
    <x v="0"/>
    <x v="0"/>
    <x v="0"/>
    <x v="0"/>
    <x v="1"/>
    <n v="27"/>
    <x v="1"/>
    <x v="1"/>
  </r>
  <r>
    <s v="Danilo Bustamante"/>
    <x v="1"/>
    <x v="7"/>
    <x v="39"/>
    <x v="4"/>
    <d v="1970-06-03T00:00:00"/>
    <x v="0"/>
    <x v="0"/>
    <x v="0"/>
    <x v="1"/>
    <x v="0"/>
    <n v="53"/>
    <x v="3"/>
    <x v="1"/>
  </r>
  <r>
    <s v="Joachim Sánchez"/>
    <x v="1"/>
    <x v="9"/>
    <x v="27"/>
    <x v="4"/>
    <d v="1975-09-20T00:00:00"/>
    <x v="1"/>
    <x v="1"/>
    <x v="0"/>
    <x v="0"/>
    <x v="1"/>
    <n v="47"/>
    <x v="3"/>
    <x v="1"/>
  </r>
  <r>
    <s v="Briseida Olivera"/>
    <x v="0"/>
    <x v="6"/>
    <x v="13"/>
    <x v="6"/>
    <d v="1972-05-27T00:00:00"/>
    <x v="0"/>
    <x v="0"/>
    <x v="1"/>
    <x v="1"/>
    <x v="0"/>
    <n v="51"/>
    <x v="3"/>
    <x v="1"/>
  </r>
  <r>
    <s v="Irene Vásquez"/>
    <x v="0"/>
    <x v="6"/>
    <x v="9"/>
    <x v="4"/>
    <d v="1967-07-28T00:00:00"/>
    <x v="0"/>
    <x v="0"/>
    <x v="0"/>
    <x v="1"/>
    <x v="0"/>
    <n v="56"/>
    <x v="4"/>
    <x v="0"/>
  </r>
  <r>
    <s v="Maribel Olivares"/>
    <x v="0"/>
    <x v="5"/>
    <x v="23"/>
    <x v="4"/>
    <d v="1972-06-08T00:00:00"/>
    <x v="0"/>
    <x v="0"/>
    <x v="0"/>
    <x v="1"/>
    <x v="0"/>
    <n v="51"/>
    <x v="3"/>
    <x v="0"/>
  </r>
  <r>
    <s v="Conrado Díaz"/>
    <x v="1"/>
    <x v="2"/>
    <x v="32"/>
    <x v="1"/>
    <d v="1998-05-10T00:00:00"/>
    <x v="1"/>
    <x v="1"/>
    <x v="0"/>
    <x v="2"/>
    <x v="1"/>
    <n v="25"/>
    <x v="2"/>
    <x v="0"/>
  </r>
  <r>
    <s v="Isaac Velázquez"/>
    <x v="1"/>
    <x v="3"/>
    <x v="35"/>
    <x v="1"/>
    <d v="2005-06-01T00:00:00"/>
    <x v="1"/>
    <x v="1"/>
    <x v="0"/>
    <x v="0"/>
    <x v="0"/>
    <n v="18"/>
    <x v="2"/>
    <x v="1"/>
  </r>
  <r>
    <s v="Áditi Mora"/>
    <x v="0"/>
    <x v="8"/>
    <x v="48"/>
    <x v="1"/>
    <d v="1973-01-31T00:00:00"/>
    <x v="1"/>
    <x v="1"/>
    <x v="0"/>
    <x v="0"/>
    <x v="2"/>
    <n v="50"/>
    <x v="3"/>
    <x v="1"/>
  </r>
  <r>
    <s v="Zbigniew Barrios"/>
    <x v="1"/>
    <x v="1"/>
    <x v="46"/>
    <x v="3"/>
    <d v="1998-05-16T00:00:00"/>
    <x v="1"/>
    <x v="1"/>
    <x v="0"/>
    <x v="0"/>
    <x v="1"/>
    <n v="25"/>
    <x v="2"/>
    <x v="0"/>
  </r>
  <r>
    <s v="Harriet Martín"/>
    <x v="0"/>
    <x v="8"/>
    <x v="33"/>
    <x v="1"/>
    <d v="1967-03-03T00:00:00"/>
    <x v="1"/>
    <x v="1"/>
    <x v="0"/>
    <x v="1"/>
    <x v="2"/>
    <n v="56"/>
    <x v="4"/>
    <x v="1"/>
  </r>
  <r>
    <s v="Aarón Córdoba"/>
    <x v="1"/>
    <x v="5"/>
    <x v="20"/>
    <x v="0"/>
    <d v="1996-09-30T00:00:00"/>
    <x v="0"/>
    <x v="0"/>
    <x v="0"/>
    <x v="2"/>
    <x v="0"/>
    <n v="26"/>
    <x v="1"/>
    <x v="0"/>
  </r>
  <r>
    <s v="Ailén Navarrete"/>
    <x v="0"/>
    <x v="0"/>
    <x v="45"/>
    <x v="5"/>
    <d v="1958-11-13T00:00:00"/>
    <x v="1"/>
    <x v="1"/>
    <x v="0"/>
    <x v="1"/>
    <x v="0"/>
    <n v="64"/>
    <x v="4"/>
    <x v="1"/>
  </r>
  <r>
    <s v="Hisashi Páez"/>
    <x v="1"/>
    <x v="7"/>
    <x v="12"/>
    <x v="3"/>
    <d v="1963-12-01T00:00:00"/>
    <x v="0"/>
    <x v="0"/>
    <x v="1"/>
    <x v="0"/>
    <x v="0"/>
    <n v="59"/>
    <x v="4"/>
    <x v="0"/>
  </r>
  <r>
    <s v="Gautama Silva"/>
    <x v="1"/>
    <x v="0"/>
    <x v="40"/>
    <x v="6"/>
    <d v="1974-12-10T00:00:00"/>
    <x v="1"/>
    <x v="1"/>
    <x v="0"/>
    <x v="1"/>
    <x v="0"/>
    <n v="48"/>
    <x v="3"/>
    <x v="1"/>
  </r>
  <r>
    <s v="Genoveva Lagos"/>
    <x v="0"/>
    <x v="5"/>
    <x v="30"/>
    <x v="3"/>
    <d v="1971-02-03T00:00:00"/>
    <x v="0"/>
    <x v="2"/>
    <x v="0"/>
    <x v="1"/>
    <x v="0"/>
    <n v="52"/>
    <x v="3"/>
    <x v="1"/>
  </r>
  <r>
    <s v="Nicole Paredes"/>
    <x v="0"/>
    <x v="9"/>
    <x v="27"/>
    <x v="1"/>
    <d v="1996-04-06T00:00:00"/>
    <x v="1"/>
    <x v="1"/>
    <x v="1"/>
    <x v="1"/>
    <x v="1"/>
    <n v="27"/>
    <x v="1"/>
    <x v="0"/>
  </r>
  <r>
    <s v="Cándido Ponce"/>
    <x v="1"/>
    <x v="4"/>
    <x v="4"/>
    <x v="6"/>
    <d v="1962-10-07T00:00:00"/>
    <x v="1"/>
    <x v="1"/>
    <x v="1"/>
    <x v="0"/>
    <x v="1"/>
    <n v="60"/>
    <x v="4"/>
    <x v="0"/>
  </r>
  <r>
    <s v="Alberto Toro"/>
    <x v="1"/>
    <x v="2"/>
    <x v="32"/>
    <x v="1"/>
    <d v="1990-12-26T00:00:00"/>
    <x v="1"/>
    <x v="1"/>
    <x v="1"/>
    <x v="2"/>
    <x v="1"/>
    <n v="32"/>
    <x v="1"/>
    <x v="1"/>
  </r>
  <r>
    <s v="Calixto Pérez"/>
    <x v="1"/>
    <x v="0"/>
    <x v="24"/>
    <x v="0"/>
    <d v="1965-01-21T00:00:00"/>
    <x v="1"/>
    <x v="1"/>
    <x v="0"/>
    <x v="1"/>
    <x v="0"/>
    <n v="58"/>
    <x v="4"/>
    <x v="1"/>
  </r>
  <r>
    <s v="Dámaris Ortega"/>
    <x v="0"/>
    <x v="8"/>
    <x v="18"/>
    <x v="1"/>
    <d v="1979-09-16T00:00:00"/>
    <x v="1"/>
    <x v="1"/>
    <x v="0"/>
    <x v="0"/>
    <x v="2"/>
    <n v="44"/>
    <x v="0"/>
    <x v="1"/>
  </r>
  <r>
    <s v="Mirta Campos"/>
    <x v="0"/>
    <x v="6"/>
    <x v="44"/>
    <x v="4"/>
    <d v="1969-07-28T00:00:00"/>
    <x v="0"/>
    <x v="0"/>
    <x v="0"/>
    <x v="0"/>
    <x v="0"/>
    <n v="54"/>
    <x v="3"/>
    <x v="0"/>
  </r>
  <r>
    <s v="Lorenzo Garrido"/>
    <x v="1"/>
    <x v="2"/>
    <x v="2"/>
    <x v="4"/>
    <d v="2003-12-19T00:00:00"/>
    <x v="1"/>
    <x v="1"/>
    <x v="1"/>
    <x v="2"/>
    <x v="1"/>
    <n v="19"/>
    <x v="2"/>
    <x v="0"/>
  </r>
  <r>
    <s v="Ksatri Sosa"/>
    <x v="1"/>
    <x v="8"/>
    <x v="31"/>
    <x v="2"/>
    <d v="1998-08-07T00:00:00"/>
    <x v="1"/>
    <x v="1"/>
    <x v="0"/>
    <x v="0"/>
    <x v="2"/>
    <n v="25"/>
    <x v="2"/>
    <x v="1"/>
  </r>
  <r>
    <s v="Michelle Valdés"/>
    <x v="0"/>
    <x v="2"/>
    <x v="5"/>
    <x v="4"/>
    <d v="1992-03-31T00:00:00"/>
    <x v="1"/>
    <x v="1"/>
    <x v="0"/>
    <x v="0"/>
    <x v="1"/>
    <n v="31"/>
    <x v="1"/>
    <x v="1"/>
  </r>
  <r>
    <s v="Bernabé Lucero"/>
    <x v="1"/>
    <x v="5"/>
    <x v="23"/>
    <x v="1"/>
    <d v="1999-03-13T00:00:00"/>
    <x v="1"/>
    <x v="1"/>
    <x v="0"/>
    <x v="0"/>
    <x v="0"/>
    <n v="24"/>
    <x v="2"/>
    <x v="0"/>
  </r>
  <r>
    <s v="Germana Sánchez"/>
    <x v="0"/>
    <x v="7"/>
    <x v="10"/>
    <x v="1"/>
    <d v="1963-01-30T00:00:00"/>
    <x v="0"/>
    <x v="0"/>
    <x v="0"/>
    <x v="2"/>
    <x v="0"/>
    <n v="60"/>
    <x v="4"/>
    <x v="1"/>
  </r>
  <r>
    <s v="Diana Olivares"/>
    <x v="0"/>
    <x v="8"/>
    <x v="48"/>
    <x v="1"/>
    <d v="1972-02-29T00:00:00"/>
    <x v="1"/>
    <x v="1"/>
    <x v="0"/>
    <x v="1"/>
    <x v="2"/>
    <n v="51"/>
    <x v="3"/>
    <x v="0"/>
  </r>
  <r>
    <s v="Slawomir Ortega"/>
    <x v="1"/>
    <x v="0"/>
    <x v="42"/>
    <x v="5"/>
    <d v="1975-11-09T00:00:00"/>
    <x v="1"/>
    <x v="1"/>
    <x v="0"/>
    <x v="2"/>
    <x v="0"/>
    <n v="47"/>
    <x v="3"/>
    <x v="0"/>
  </r>
  <r>
    <s v="Ambá Luna"/>
    <x v="0"/>
    <x v="7"/>
    <x v="14"/>
    <x v="1"/>
    <d v="1983-11-25T00:00:00"/>
    <x v="1"/>
    <x v="1"/>
    <x v="1"/>
    <x v="0"/>
    <x v="0"/>
    <n v="39"/>
    <x v="0"/>
    <x v="1"/>
  </r>
  <r>
    <s v="Inés Mansilla"/>
    <x v="0"/>
    <x v="9"/>
    <x v="17"/>
    <x v="4"/>
    <d v="2003-06-02T00:00:00"/>
    <x v="1"/>
    <x v="1"/>
    <x v="1"/>
    <x v="0"/>
    <x v="1"/>
    <n v="20"/>
    <x v="2"/>
    <x v="0"/>
  </r>
  <r>
    <s v="Nadia Giménez"/>
    <x v="0"/>
    <x v="4"/>
    <x v="11"/>
    <x v="3"/>
    <d v="1976-08-05T00:00:00"/>
    <x v="0"/>
    <x v="0"/>
    <x v="0"/>
    <x v="2"/>
    <x v="1"/>
    <n v="47"/>
    <x v="3"/>
    <x v="0"/>
  </r>
  <r>
    <s v="Irene Luna"/>
    <x v="0"/>
    <x v="4"/>
    <x v="6"/>
    <x v="4"/>
    <d v="1999-08-31T00:00:00"/>
    <x v="0"/>
    <x v="0"/>
    <x v="0"/>
    <x v="2"/>
    <x v="1"/>
    <n v="24"/>
    <x v="2"/>
    <x v="0"/>
  </r>
  <r>
    <s v="Benjamín Aguirre"/>
    <x v="1"/>
    <x v="5"/>
    <x v="30"/>
    <x v="3"/>
    <d v="1968-04-27T00:00:00"/>
    <x v="1"/>
    <x v="1"/>
    <x v="0"/>
    <x v="0"/>
    <x v="0"/>
    <n v="55"/>
    <x v="3"/>
    <x v="0"/>
  </r>
  <r>
    <s v="Quirico Espinosa"/>
    <x v="1"/>
    <x v="8"/>
    <x v="16"/>
    <x v="3"/>
    <d v="1972-09-24T00:00:00"/>
    <x v="1"/>
    <x v="1"/>
    <x v="0"/>
    <x v="0"/>
    <x v="2"/>
    <n v="50"/>
    <x v="3"/>
    <x v="1"/>
  </r>
  <r>
    <s v="Aarón Álvarez"/>
    <x v="1"/>
    <x v="4"/>
    <x v="11"/>
    <x v="4"/>
    <d v="1969-04-04T00:00:00"/>
    <x v="0"/>
    <x v="0"/>
    <x v="1"/>
    <x v="1"/>
    <x v="1"/>
    <n v="54"/>
    <x v="3"/>
    <x v="1"/>
  </r>
  <r>
    <s v="Bala Rivas"/>
    <x v="1"/>
    <x v="0"/>
    <x v="28"/>
    <x v="3"/>
    <d v="1966-12-01T00:00:00"/>
    <x v="1"/>
    <x v="1"/>
    <x v="0"/>
    <x v="1"/>
    <x v="0"/>
    <n v="56"/>
    <x v="4"/>
    <x v="1"/>
  </r>
  <r>
    <s v="Débora Mendoza"/>
    <x v="0"/>
    <x v="9"/>
    <x v="27"/>
    <x v="1"/>
    <d v="1970-03-18T00:00:00"/>
    <x v="1"/>
    <x v="1"/>
    <x v="1"/>
    <x v="2"/>
    <x v="1"/>
    <n v="53"/>
    <x v="3"/>
    <x v="1"/>
  </r>
  <r>
    <s v="Agapito Yáñez"/>
    <x v="1"/>
    <x v="8"/>
    <x v="18"/>
    <x v="1"/>
    <d v="1979-11-01T00:00:00"/>
    <x v="1"/>
    <x v="1"/>
    <x v="0"/>
    <x v="2"/>
    <x v="2"/>
    <n v="43"/>
    <x v="0"/>
    <x v="0"/>
  </r>
  <r>
    <s v="Rajasuya Ledesma"/>
    <x v="0"/>
    <x v="2"/>
    <x v="2"/>
    <x v="2"/>
    <d v="1986-04-09T00:00:00"/>
    <x v="1"/>
    <x v="1"/>
    <x v="0"/>
    <x v="2"/>
    <x v="1"/>
    <n v="37"/>
    <x v="0"/>
    <x v="1"/>
  </r>
  <r>
    <s v="Ordoño González"/>
    <x v="1"/>
    <x v="7"/>
    <x v="12"/>
    <x v="3"/>
    <d v="1990-03-16T00:00:00"/>
    <x v="0"/>
    <x v="0"/>
    <x v="0"/>
    <x v="2"/>
    <x v="0"/>
    <n v="33"/>
    <x v="1"/>
    <x v="0"/>
  </r>
  <r>
    <s v="Oswaldo Jiménez"/>
    <x v="1"/>
    <x v="6"/>
    <x v="44"/>
    <x v="4"/>
    <d v="1971-03-29T00:00:00"/>
    <x v="0"/>
    <x v="3"/>
    <x v="1"/>
    <x v="2"/>
    <x v="0"/>
    <n v="52"/>
    <x v="3"/>
    <x v="1"/>
  </r>
  <r>
    <s v="Hilda Duarte"/>
    <x v="0"/>
    <x v="9"/>
    <x v="27"/>
    <x v="1"/>
    <d v="2004-09-14T00:00:00"/>
    <x v="0"/>
    <x v="0"/>
    <x v="0"/>
    <x v="1"/>
    <x v="1"/>
    <n v="18"/>
    <x v="2"/>
    <x v="1"/>
  </r>
  <r>
    <s v="Berenice Farías"/>
    <x v="0"/>
    <x v="2"/>
    <x v="32"/>
    <x v="4"/>
    <d v="1976-07-13T00:00:00"/>
    <x v="1"/>
    <x v="1"/>
    <x v="0"/>
    <x v="1"/>
    <x v="1"/>
    <n v="47"/>
    <x v="3"/>
    <x v="0"/>
  </r>
  <r>
    <s v="Melania Pizarro"/>
    <x v="0"/>
    <x v="0"/>
    <x v="0"/>
    <x v="5"/>
    <d v="1990-11-27T00:00:00"/>
    <x v="0"/>
    <x v="0"/>
    <x v="1"/>
    <x v="2"/>
    <x v="0"/>
    <n v="32"/>
    <x v="1"/>
    <x v="0"/>
  </r>
  <r>
    <s v="Máxima Pizarro"/>
    <x v="0"/>
    <x v="6"/>
    <x v="9"/>
    <x v="4"/>
    <d v="1984-03-20T00:00:00"/>
    <x v="0"/>
    <x v="0"/>
    <x v="1"/>
    <x v="2"/>
    <x v="0"/>
    <n v="39"/>
    <x v="0"/>
    <x v="0"/>
  </r>
  <r>
    <s v="Raquel Garrido"/>
    <x v="0"/>
    <x v="7"/>
    <x v="39"/>
    <x v="3"/>
    <d v="1967-10-30T00:00:00"/>
    <x v="1"/>
    <x v="1"/>
    <x v="1"/>
    <x v="2"/>
    <x v="0"/>
    <n v="55"/>
    <x v="3"/>
    <x v="0"/>
  </r>
  <r>
    <s v="Ludmila Sosa"/>
    <x v="0"/>
    <x v="7"/>
    <x v="14"/>
    <x v="1"/>
    <d v="1991-06-15T00:00:00"/>
    <x v="1"/>
    <x v="1"/>
    <x v="1"/>
    <x v="2"/>
    <x v="0"/>
    <n v="32"/>
    <x v="1"/>
    <x v="0"/>
  </r>
  <r>
    <s v="Milca Gómez"/>
    <x v="0"/>
    <x v="7"/>
    <x v="39"/>
    <x v="2"/>
    <d v="1979-08-29T00:00:00"/>
    <x v="0"/>
    <x v="0"/>
    <x v="1"/>
    <x v="1"/>
    <x v="0"/>
    <n v="44"/>
    <x v="0"/>
    <x v="0"/>
  </r>
  <r>
    <s v="Uriel Franco"/>
    <x v="1"/>
    <x v="9"/>
    <x v="27"/>
    <x v="4"/>
    <d v="1988-06-17T00:00:00"/>
    <x v="1"/>
    <x v="1"/>
    <x v="1"/>
    <x v="2"/>
    <x v="1"/>
    <n v="35"/>
    <x v="1"/>
    <x v="0"/>
  </r>
  <r>
    <s v="Jimena Pineda"/>
    <x v="0"/>
    <x v="7"/>
    <x v="12"/>
    <x v="0"/>
    <d v="1967-08-15T00:00:00"/>
    <x v="0"/>
    <x v="0"/>
    <x v="0"/>
    <x v="2"/>
    <x v="0"/>
    <n v="56"/>
    <x v="4"/>
    <x v="1"/>
  </r>
  <r>
    <s v="Yasna Farias"/>
    <x v="0"/>
    <x v="4"/>
    <x v="4"/>
    <x v="6"/>
    <d v="1992-05-26T00:00:00"/>
    <x v="1"/>
    <x v="1"/>
    <x v="0"/>
    <x v="2"/>
    <x v="1"/>
    <n v="31"/>
    <x v="1"/>
    <x v="0"/>
  </r>
  <r>
    <s v="Elisa Jaramillo"/>
    <x v="0"/>
    <x v="2"/>
    <x v="2"/>
    <x v="2"/>
    <d v="1974-06-07T00:00:00"/>
    <x v="1"/>
    <x v="1"/>
    <x v="0"/>
    <x v="0"/>
    <x v="1"/>
    <n v="49"/>
    <x v="3"/>
    <x v="0"/>
  </r>
  <r>
    <s v="Irene Valdez"/>
    <x v="0"/>
    <x v="5"/>
    <x v="30"/>
    <x v="0"/>
    <d v="1994-09-24T00:00:00"/>
    <x v="0"/>
    <x v="0"/>
    <x v="0"/>
    <x v="2"/>
    <x v="0"/>
    <n v="28"/>
    <x v="1"/>
    <x v="0"/>
  </r>
  <r>
    <s v="Iratxe Moreno"/>
    <x v="0"/>
    <x v="3"/>
    <x v="50"/>
    <x v="0"/>
    <d v="1965-09-13T00:00:00"/>
    <x v="1"/>
    <x v="1"/>
    <x v="1"/>
    <x v="1"/>
    <x v="0"/>
    <n v="58"/>
    <x v="4"/>
    <x v="0"/>
  </r>
  <r>
    <s v="Ernesto Vera"/>
    <x v="1"/>
    <x v="2"/>
    <x v="5"/>
    <x v="4"/>
    <d v="1995-04-20T00:00:00"/>
    <x v="1"/>
    <x v="1"/>
    <x v="0"/>
    <x v="0"/>
    <x v="1"/>
    <n v="28"/>
    <x v="1"/>
    <x v="0"/>
  </r>
  <r>
    <s v="Adelaida Hernández"/>
    <x v="0"/>
    <x v="2"/>
    <x v="32"/>
    <x v="4"/>
    <d v="1986-04-08T00:00:00"/>
    <x v="0"/>
    <x v="0"/>
    <x v="0"/>
    <x v="2"/>
    <x v="1"/>
    <n v="37"/>
    <x v="0"/>
    <x v="1"/>
  </r>
  <r>
    <s v="Fabián Ávila"/>
    <x v="1"/>
    <x v="0"/>
    <x v="0"/>
    <x v="0"/>
    <d v="1960-01-24T00:00:00"/>
    <x v="1"/>
    <x v="1"/>
    <x v="0"/>
    <x v="0"/>
    <x v="0"/>
    <n v="63"/>
    <x v="4"/>
    <x v="0"/>
  </r>
  <r>
    <s v="Draupadi Maldonado"/>
    <x v="0"/>
    <x v="2"/>
    <x v="32"/>
    <x v="1"/>
    <d v="1967-12-30T00:00:00"/>
    <x v="1"/>
    <x v="1"/>
    <x v="0"/>
    <x v="1"/>
    <x v="1"/>
    <n v="55"/>
    <x v="3"/>
    <x v="1"/>
  </r>
  <r>
    <s v="Delia Bermúdez"/>
    <x v="0"/>
    <x v="6"/>
    <x v="9"/>
    <x v="4"/>
    <d v="1983-05-21T00:00:00"/>
    <x v="1"/>
    <x v="1"/>
    <x v="1"/>
    <x v="2"/>
    <x v="0"/>
    <n v="40"/>
    <x v="0"/>
    <x v="0"/>
  </r>
  <r>
    <s v="Gustav Cedeño"/>
    <x v="1"/>
    <x v="6"/>
    <x v="13"/>
    <x v="3"/>
    <d v="1988-09-13T00:00:00"/>
    <x v="1"/>
    <x v="1"/>
    <x v="1"/>
    <x v="2"/>
    <x v="0"/>
    <n v="35"/>
    <x v="1"/>
    <x v="0"/>
  </r>
  <r>
    <s v="Jaime Cortés"/>
    <x v="1"/>
    <x v="4"/>
    <x v="6"/>
    <x v="4"/>
    <d v="1990-10-03T00:00:00"/>
    <x v="1"/>
    <x v="1"/>
    <x v="1"/>
    <x v="2"/>
    <x v="1"/>
    <n v="32"/>
    <x v="1"/>
    <x v="1"/>
  </r>
  <r>
    <s v="Alcides Ortiz"/>
    <x v="1"/>
    <x v="4"/>
    <x v="4"/>
    <x v="0"/>
    <d v="1969-05-12T00:00:00"/>
    <x v="1"/>
    <x v="1"/>
    <x v="0"/>
    <x v="2"/>
    <x v="1"/>
    <n v="54"/>
    <x v="3"/>
    <x v="1"/>
  </r>
  <r>
    <s v="Jair Bustamante"/>
    <x v="1"/>
    <x v="2"/>
    <x v="5"/>
    <x v="4"/>
    <d v="1981-07-02T00:00:00"/>
    <x v="1"/>
    <x v="1"/>
    <x v="1"/>
    <x v="2"/>
    <x v="1"/>
    <n v="42"/>
    <x v="0"/>
    <x v="1"/>
  </r>
  <r>
    <s v="Atanasio Aravena"/>
    <x v="1"/>
    <x v="3"/>
    <x v="47"/>
    <x v="2"/>
    <d v="1995-10-30T00:00:00"/>
    <x v="1"/>
    <x v="1"/>
    <x v="1"/>
    <x v="2"/>
    <x v="0"/>
    <n v="27"/>
    <x v="1"/>
    <x v="1"/>
  </r>
  <r>
    <s v="Ramiro Montenegro"/>
    <x v="1"/>
    <x v="9"/>
    <x v="17"/>
    <x v="1"/>
    <d v="1975-01-23T00:00:00"/>
    <x v="0"/>
    <x v="0"/>
    <x v="0"/>
    <x v="1"/>
    <x v="1"/>
    <n v="48"/>
    <x v="3"/>
    <x v="1"/>
  </r>
  <r>
    <s v="Subhadrá Campos"/>
    <x v="0"/>
    <x v="2"/>
    <x v="5"/>
    <x v="4"/>
    <d v="1979-10-02T00:00:00"/>
    <x v="0"/>
    <x v="2"/>
    <x v="0"/>
    <x v="2"/>
    <x v="1"/>
    <n v="43"/>
    <x v="0"/>
    <x v="1"/>
  </r>
  <r>
    <s v="Donato Pérez"/>
    <x v="1"/>
    <x v="4"/>
    <x v="6"/>
    <x v="1"/>
    <d v="1962-10-26T00:00:00"/>
    <x v="0"/>
    <x v="0"/>
    <x v="0"/>
    <x v="0"/>
    <x v="1"/>
    <n v="60"/>
    <x v="4"/>
    <x v="0"/>
  </r>
  <r>
    <s v="Astrid Báez"/>
    <x v="0"/>
    <x v="5"/>
    <x v="30"/>
    <x v="6"/>
    <d v="1972-05-25T00:00:00"/>
    <x v="0"/>
    <x v="0"/>
    <x v="1"/>
    <x v="1"/>
    <x v="0"/>
    <n v="51"/>
    <x v="3"/>
    <x v="1"/>
  </r>
  <r>
    <s v="Axel Caballero"/>
    <x v="1"/>
    <x v="9"/>
    <x v="17"/>
    <x v="1"/>
    <d v="1984-07-20T00:00:00"/>
    <x v="0"/>
    <x v="0"/>
    <x v="0"/>
    <x v="2"/>
    <x v="1"/>
    <n v="39"/>
    <x v="0"/>
    <x v="0"/>
  </r>
  <r>
    <s v="Valeria Castro"/>
    <x v="0"/>
    <x v="5"/>
    <x v="43"/>
    <x v="6"/>
    <d v="1994-10-05T00:00:00"/>
    <x v="0"/>
    <x v="0"/>
    <x v="0"/>
    <x v="2"/>
    <x v="0"/>
    <n v="28"/>
    <x v="1"/>
    <x v="1"/>
  </r>
  <r>
    <s v="Isaías Chávez"/>
    <x v="1"/>
    <x v="5"/>
    <x v="43"/>
    <x v="0"/>
    <d v="1994-11-10T00:00:00"/>
    <x v="0"/>
    <x v="0"/>
    <x v="1"/>
    <x v="1"/>
    <x v="0"/>
    <n v="28"/>
    <x v="1"/>
    <x v="0"/>
  </r>
  <r>
    <s v="Casimiro Gutiérrez"/>
    <x v="1"/>
    <x v="6"/>
    <x v="38"/>
    <x v="4"/>
    <d v="1995-04-13T00:00:00"/>
    <x v="1"/>
    <x v="1"/>
    <x v="1"/>
    <x v="0"/>
    <x v="0"/>
    <n v="28"/>
    <x v="1"/>
    <x v="1"/>
  </r>
  <r>
    <s v="Ainhoa Ortiz"/>
    <x v="0"/>
    <x v="5"/>
    <x v="20"/>
    <x v="3"/>
    <d v="1976-05-28T00:00:00"/>
    <x v="1"/>
    <x v="1"/>
    <x v="0"/>
    <x v="2"/>
    <x v="0"/>
    <n v="47"/>
    <x v="3"/>
    <x v="1"/>
  </r>
  <r>
    <s v="Basilio Cárdenas"/>
    <x v="1"/>
    <x v="6"/>
    <x v="9"/>
    <x v="1"/>
    <d v="1962-09-21T00:00:00"/>
    <x v="0"/>
    <x v="0"/>
    <x v="1"/>
    <x v="2"/>
    <x v="0"/>
    <n v="61"/>
    <x v="4"/>
    <x v="0"/>
  </r>
  <r>
    <s v="Satiá Vidal"/>
    <x v="0"/>
    <x v="9"/>
    <x v="17"/>
    <x v="4"/>
    <d v="1973-08-31T00:00:00"/>
    <x v="1"/>
    <x v="1"/>
    <x v="0"/>
    <x v="2"/>
    <x v="1"/>
    <n v="50"/>
    <x v="3"/>
    <x v="1"/>
  </r>
  <r>
    <s v="Julio Ojeda"/>
    <x v="1"/>
    <x v="8"/>
    <x v="21"/>
    <x v="1"/>
    <d v="1993-04-19T00:00:00"/>
    <x v="1"/>
    <x v="1"/>
    <x v="1"/>
    <x v="2"/>
    <x v="2"/>
    <n v="30"/>
    <x v="1"/>
    <x v="0"/>
  </r>
  <r>
    <s v="Gustav Reyes"/>
    <x v="1"/>
    <x v="0"/>
    <x v="42"/>
    <x v="6"/>
    <d v="1983-08-31T00:00:00"/>
    <x v="0"/>
    <x v="0"/>
    <x v="0"/>
    <x v="0"/>
    <x v="0"/>
    <n v="40"/>
    <x v="0"/>
    <x v="1"/>
  </r>
  <r>
    <s v="Bautista Zambrano"/>
    <x v="1"/>
    <x v="0"/>
    <x v="7"/>
    <x v="3"/>
    <d v="1967-06-22T00:00:00"/>
    <x v="1"/>
    <x v="1"/>
    <x v="1"/>
    <x v="1"/>
    <x v="0"/>
    <n v="56"/>
    <x v="4"/>
    <x v="1"/>
  </r>
  <r>
    <s v="Águeda Morales"/>
    <x v="0"/>
    <x v="4"/>
    <x v="11"/>
    <x v="3"/>
    <d v="1974-06-07T00:00:00"/>
    <x v="0"/>
    <x v="0"/>
    <x v="0"/>
    <x v="2"/>
    <x v="1"/>
    <n v="49"/>
    <x v="3"/>
    <x v="1"/>
  </r>
  <r>
    <s v="Millaray Pereyra"/>
    <x v="0"/>
    <x v="8"/>
    <x v="16"/>
    <x v="1"/>
    <d v="1997-08-07T00:00:00"/>
    <x v="0"/>
    <x v="0"/>
    <x v="1"/>
    <x v="2"/>
    <x v="2"/>
    <n v="26"/>
    <x v="1"/>
    <x v="0"/>
  </r>
  <r>
    <s v="Richa Valdez"/>
    <x v="0"/>
    <x v="4"/>
    <x v="6"/>
    <x v="4"/>
    <d v="1978-08-01T00:00:00"/>
    <x v="1"/>
    <x v="1"/>
    <x v="1"/>
    <x v="2"/>
    <x v="1"/>
    <n v="45"/>
    <x v="0"/>
    <x v="0"/>
  </r>
  <r>
    <s v="Aloïse Correa"/>
    <x v="0"/>
    <x v="4"/>
    <x v="4"/>
    <x v="0"/>
    <d v="1990-11-06T00:00:00"/>
    <x v="1"/>
    <x v="1"/>
    <x v="0"/>
    <x v="2"/>
    <x v="1"/>
    <n v="32"/>
    <x v="1"/>
    <x v="0"/>
  </r>
  <r>
    <s v="Eusebio Valdés"/>
    <x v="1"/>
    <x v="0"/>
    <x v="40"/>
    <x v="5"/>
    <d v="1972-03-21T00:00:00"/>
    <x v="0"/>
    <x v="0"/>
    <x v="0"/>
    <x v="2"/>
    <x v="0"/>
    <n v="51"/>
    <x v="3"/>
    <x v="0"/>
  </r>
  <r>
    <s v="Natalia Páez"/>
    <x v="0"/>
    <x v="5"/>
    <x v="20"/>
    <x v="6"/>
    <d v="1990-03-16T00:00:00"/>
    <x v="1"/>
    <x v="1"/>
    <x v="0"/>
    <x v="0"/>
    <x v="0"/>
    <n v="33"/>
    <x v="1"/>
    <x v="1"/>
  </r>
  <r>
    <s v="Tinia Ledesma"/>
    <x v="1"/>
    <x v="6"/>
    <x v="37"/>
    <x v="3"/>
    <d v="1968-03-27T00:00:00"/>
    <x v="0"/>
    <x v="0"/>
    <x v="0"/>
    <x v="1"/>
    <x v="0"/>
    <n v="55"/>
    <x v="3"/>
    <x v="0"/>
  </r>
  <r>
    <s v="Pandú Alonso"/>
    <x v="1"/>
    <x v="7"/>
    <x v="10"/>
    <x v="4"/>
    <d v="1992-04-05T00:00:00"/>
    <x v="1"/>
    <x v="1"/>
    <x v="1"/>
    <x v="2"/>
    <x v="0"/>
    <n v="31"/>
    <x v="1"/>
    <x v="1"/>
  </r>
  <r>
    <s v="Vasudeva Mendoza"/>
    <x v="1"/>
    <x v="8"/>
    <x v="21"/>
    <x v="1"/>
    <d v="1982-07-30T00:00:00"/>
    <x v="1"/>
    <x v="1"/>
    <x v="0"/>
    <x v="2"/>
    <x v="2"/>
    <n v="41"/>
    <x v="0"/>
    <x v="1"/>
  </r>
  <r>
    <s v="Verónica Ferreira"/>
    <x v="0"/>
    <x v="0"/>
    <x v="40"/>
    <x v="3"/>
    <d v="1979-10-27T00:00:00"/>
    <x v="0"/>
    <x v="2"/>
    <x v="0"/>
    <x v="2"/>
    <x v="0"/>
    <n v="43"/>
    <x v="0"/>
    <x v="1"/>
  </r>
  <r>
    <s v="Mónica Mejía"/>
    <x v="0"/>
    <x v="9"/>
    <x v="27"/>
    <x v="4"/>
    <d v="1972-06-09T00:00:00"/>
    <x v="0"/>
    <x v="0"/>
    <x v="1"/>
    <x v="2"/>
    <x v="1"/>
    <n v="51"/>
    <x v="3"/>
    <x v="0"/>
  </r>
  <r>
    <s v="Sandra Moreno"/>
    <x v="0"/>
    <x v="9"/>
    <x v="27"/>
    <x v="2"/>
    <d v="1992-03-09T00:00:00"/>
    <x v="1"/>
    <x v="1"/>
    <x v="1"/>
    <x v="2"/>
    <x v="1"/>
    <n v="31"/>
    <x v="1"/>
    <x v="0"/>
  </r>
  <r>
    <s v="Kumiko Escobar"/>
    <x v="0"/>
    <x v="3"/>
    <x v="50"/>
    <x v="6"/>
    <d v="1989-02-22T00:00:00"/>
    <x v="1"/>
    <x v="1"/>
    <x v="0"/>
    <x v="2"/>
    <x v="0"/>
    <n v="34"/>
    <x v="1"/>
    <x v="0"/>
  </r>
  <r>
    <s v="Victoria Zambrano"/>
    <x v="0"/>
    <x v="3"/>
    <x v="41"/>
    <x v="3"/>
    <d v="1971-08-01T00:00:00"/>
    <x v="0"/>
    <x v="0"/>
    <x v="1"/>
    <x v="2"/>
    <x v="0"/>
    <n v="52"/>
    <x v="3"/>
    <x v="0"/>
  </r>
  <r>
    <s v="Amara Godoy"/>
    <x v="1"/>
    <x v="0"/>
    <x v="7"/>
    <x v="6"/>
    <d v="1986-03-17T00:00:00"/>
    <x v="1"/>
    <x v="1"/>
    <x v="0"/>
    <x v="2"/>
    <x v="0"/>
    <n v="37"/>
    <x v="0"/>
    <x v="0"/>
  </r>
  <r>
    <s v="Norma Pino"/>
    <x v="0"/>
    <x v="4"/>
    <x v="11"/>
    <x v="3"/>
    <d v="1984-05-10T00:00:00"/>
    <x v="0"/>
    <x v="0"/>
    <x v="0"/>
    <x v="2"/>
    <x v="1"/>
    <n v="39"/>
    <x v="0"/>
    <x v="1"/>
  </r>
  <r>
    <s v="Rogelio Sepúlveda"/>
    <x v="1"/>
    <x v="2"/>
    <x v="2"/>
    <x v="4"/>
    <d v="1968-04-02T00:00:00"/>
    <x v="0"/>
    <x v="0"/>
    <x v="0"/>
    <x v="0"/>
    <x v="1"/>
    <n v="55"/>
    <x v="3"/>
    <x v="0"/>
  </r>
  <r>
    <s v="Ángel Bustamante"/>
    <x v="1"/>
    <x v="6"/>
    <x v="37"/>
    <x v="5"/>
    <d v="1985-07-25T00:00:00"/>
    <x v="0"/>
    <x v="0"/>
    <x v="1"/>
    <x v="2"/>
    <x v="0"/>
    <n v="38"/>
    <x v="0"/>
    <x v="1"/>
  </r>
  <r>
    <s v="Cristián Martínez"/>
    <x v="1"/>
    <x v="9"/>
    <x v="27"/>
    <x v="4"/>
    <d v="1981-07-24T00:00:00"/>
    <x v="0"/>
    <x v="0"/>
    <x v="1"/>
    <x v="2"/>
    <x v="1"/>
    <n v="42"/>
    <x v="0"/>
    <x v="1"/>
  </r>
  <r>
    <s v="Isaak Pino"/>
    <x v="1"/>
    <x v="3"/>
    <x v="50"/>
    <x v="6"/>
    <d v="1973-12-31T00:00:00"/>
    <x v="0"/>
    <x v="0"/>
    <x v="1"/>
    <x v="0"/>
    <x v="0"/>
    <n v="49"/>
    <x v="3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8BCDE6-48A2-4006-80E7-07AC81DFD72A}" name="Total Personal-Retirado" cacheId="1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C2:D5" firstHeaderRow="1" firstDataRow="1" firstDataCol="1"/>
  <pivotFields count="14">
    <pivotField showAll="0"/>
    <pivotField showAll="0"/>
    <pivotField showAll="0">
      <items count="12">
        <item x="9"/>
        <item x="5"/>
        <item x="3"/>
        <item x="6"/>
        <item x="7"/>
        <item x="8"/>
        <item m="1" x="10"/>
        <item x="0"/>
        <item x="2"/>
        <item x="1"/>
        <item x="4"/>
        <item t="default"/>
      </items>
    </pivotField>
    <pivotField showAll="0"/>
    <pivotField showAll="0"/>
    <pivotField showAll="0"/>
    <pivotField axis="axisRow" dataField="1" showAll="0" countASubtotal="1">
      <items count="3">
        <item x="1"/>
        <item x="0"/>
        <item t="countA"/>
      </items>
    </pivotField>
    <pivotField showAll="0"/>
    <pivotField showAll="0"/>
    <pivotField showAll="0"/>
    <pivotField showAll="0">
      <items count="4">
        <item x="1"/>
        <item x="2"/>
        <item x="0"/>
        <item t="default"/>
      </items>
    </pivotField>
    <pivotField showAll="0"/>
    <pivotField showAll="0"/>
    <pivotField showAll="0">
      <items count="3">
        <item x="1"/>
        <item x="0"/>
        <item t="default"/>
      </items>
    </pivotField>
  </pivotFields>
  <rowFields count="1">
    <field x="6"/>
  </rowFields>
  <rowItems count="3">
    <i>
      <x/>
    </i>
    <i>
      <x v="1"/>
    </i>
    <i t="grand">
      <x/>
    </i>
  </rowItems>
  <colItems count="1">
    <i/>
  </colItems>
  <dataFields count="1">
    <dataField name="Cuenta de Estado" fld="6" subtotal="count" baseField="0" baseItem="0"/>
  </dataFields>
  <formats count="2">
    <format dxfId="1">
      <pivotArea collapsedLevelsAreSubtotals="1" fieldPosition="0">
        <references count="1">
          <reference field="6" count="1">
            <x v="1"/>
          </reference>
        </references>
      </pivotArea>
    </format>
    <format dxfId="0">
      <pivotArea collapsedLevelsAreSubtotals="1" fieldPosition="0">
        <references count="1">
          <reference field="6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E5FD61-B7AF-4193-BD10-7E081F7A069E}" name="desercion tipo de cargo" cacheId="13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outline="1" outlineData="1" multipleFieldFilters="0">
  <location ref="U3:V13" firstHeaderRow="1" firstDataRow="1" firstDataCol="1" rowPageCount="1" colPageCount="1"/>
  <pivotFields count="14">
    <pivotField showAll="0"/>
    <pivotField showAll="0"/>
    <pivotField showAll="0">
      <items count="12">
        <item x="9"/>
        <item x="5"/>
        <item x="3"/>
        <item x="6"/>
        <item x="7"/>
        <item x="8"/>
        <item m="1" x="10"/>
        <item x="0"/>
        <item x="2"/>
        <item x="1"/>
        <item x="4"/>
        <item t="default"/>
      </items>
    </pivotField>
    <pivotField axis="axisRow" dataField="1" showAll="0" measureFilter="1">
      <items count="52">
        <item x="6"/>
        <item x="17"/>
        <item x="2"/>
        <item x="33"/>
        <item x="35"/>
        <item x="10"/>
        <item x="16"/>
        <item x="25"/>
        <item x="48"/>
        <item x="8"/>
        <item x="38"/>
        <item x="3"/>
        <item x="44"/>
        <item x="11"/>
        <item x="46"/>
        <item x="34"/>
        <item x="13"/>
        <item x="18"/>
        <item x="23"/>
        <item x="36"/>
        <item x="39"/>
        <item x="21"/>
        <item x="1"/>
        <item x="14"/>
        <item x="27"/>
        <item x="29"/>
        <item x="20"/>
        <item x="15"/>
        <item x="12"/>
        <item x="30"/>
        <item x="41"/>
        <item x="4"/>
        <item x="43"/>
        <item x="5"/>
        <item x="47"/>
        <item x="26"/>
        <item x="7"/>
        <item x="24"/>
        <item x="42"/>
        <item x="19"/>
        <item x="0"/>
        <item x="49"/>
        <item x="22"/>
        <item x="40"/>
        <item x="28"/>
        <item x="37"/>
        <item x="31"/>
        <item x="50"/>
        <item x="45"/>
        <item x="32"/>
        <item x="9"/>
        <item t="default"/>
      </items>
    </pivotField>
    <pivotField showAll="0"/>
    <pivotField numFmtId="14" showAll="0"/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showAll="0">
      <items count="4">
        <item x="1"/>
        <item x="2"/>
        <item x="0"/>
        <item t="default"/>
      </items>
    </pivotField>
    <pivotField numFmtId="1" showAll="0"/>
    <pivotField showAll="0"/>
    <pivotField showAll="0">
      <items count="3">
        <item x="1"/>
        <item x="0"/>
        <item t="default"/>
      </items>
    </pivotField>
  </pivotFields>
  <rowFields count="1">
    <field x="3"/>
  </rowFields>
  <rowItems count="10">
    <i>
      <x v="1"/>
    </i>
    <i>
      <x v="2"/>
    </i>
    <i>
      <x v="13"/>
    </i>
    <i>
      <x v="18"/>
    </i>
    <i>
      <x v="23"/>
    </i>
    <i>
      <x v="24"/>
    </i>
    <i>
      <x v="29"/>
    </i>
    <i>
      <x v="31"/>
    </i>
    <i>
      <x v="33"/>
    </i>
    <i>
      <x v="49"/>
    </i>
  </rowItems>
  <colItems count="1">
    <i/>
  </colItems>
  <pageFields count="1">
    <pageField fld="6" hier="-1"/>
  </pageFields>
  <dataFields count="1">
    <dataField name="Cuenta de Cargo" fld="3" subtotal="count" baseField="0" baseItem="0"/>
  </dataFields>
  <pivotTableStyleInfo name="PivotStyleLight16" showRowHeaders="1" showColHeaders="1" showRowStripes="0" showColStripes="0" showLastColumn="1"/>
  <filters count="1">
    <filter fld="3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E017E7B-FDA5-4973-9710-D372C6B2B49C}" name="Estado por Área" cacheId="1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0">
  <location ref="N3:O7" firstHeaderRow="1" firstDataRow="1" firstDataCol="1" rowPageCount="1" colPageCount="1"/>
  <pivotFields count="14">
    <pivotField showAll="0"/>
    <pivotField showAll="0"/>
    <pivotField showAll="0"/>
    <pivotField showAll="0"/>
    <pivotField showAll="0"/>
    <pivotField numFmtId="14" showAll="0"/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axis="axisRow" dataField="1" showAll="0">
      <items count="4">
        <item x="1"/>
        <item x="2"/>
        <item x="0"/>
        <item t="default"/>
      </items>
    </pivotField>
    <pivotField numFmtId="1" showAll="0"/>
    <pivotField showAll="0"/>
    <pivotField showAll="0">
      <items count="3">
        <item x="1"/>
        <item x="0"/>
        <item t="default"/>
      </items>
    </pivotField>
  </pivotFields>
  <rowFields count="1">
    <field x="10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1" hier="-1"/>
  </pageFields>
  <dataFields count="1">
    <dataField name="Cuenta de Área" fld="10" subtotal="count" baseField="0" baseItem="0"/>
  </dataFields>
  <chartFormats count="8">
    <chartFormat chart="5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6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5" format="7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5" format="8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9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4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9" format="15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9" format="16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D7EB62-3AE8-45D1-8031-94CB1B50C1F9}" name="Deserción por Distancia" cacheId="1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Q3:S7" firstHeaderRow="0" firstDataRow="1" firstDataCol="1" rowPageCount="1" colPageCount="1"/>
  <pivotFields count="14">
    <pivotField showAll="0"/>
    <pivotField showAll="0"/>
    <pivotField showAll="0">
      <items count="12">
        <item x="9"/>
        <item x="5"/>
        <item x="3"/>
        <item x="6"/>
        <item x="7"/>
        <item x="8"/>
        <item m="1" x="10"/>
        <item x="0"/>
        <item x="2"/>
        <item x="1"/>
        <item x="4"/>
        <item t="default"/>
      </items>
    </pivotField>
    <pivotField showAll="0"/>
    <pivotField showAll="0"/>
    <pivotField numFmtId="14" showAll="0"/>
    <pivotField axis="axisPage" showAll="0">
      <items count="3">
        <item x="1"/>
        <item x="0"/>
        <item t="default"/>
      </items>
    </pivotField>
    <pivotField showAll="0"/>
    <pivotField showAll="0"/>
    <pivotField axis="axisRow" dataField="1" showAll="0" sortType="ascending">
      <items count="4">
        <item x="2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showAll="0">
      <items count="4">
        <item x="1"/>
        <item x="2"/>
        <item x="0"/>
        <item t="default"/>
      </items>
    </pivotField>
    <pivotField numFmtId="1" showAll="0"/>
    <pivotField showAll="0"/>
    <pivotField showAll="0">
      <items count="3">
        <item x="1"/>
        <item x="0"/>
        <item t="default"/>
      </items>
    </pivotField>
  </pivotFields>
  <rowFields count="1">
    <field x="9"/>
  </rowFields>
  <rowItems count="4">
    <i>
      <x v="2"/>
    </i>
    <i>
      <x v="1"/>
    </i>
    <i>
      <x/>
    </i>
    <i t="grand">
      <x/>
    </i>
  </rowItems>
  <colFields count="1">
    <field x="-2"/>
  </colFields>
  <colItems count="2">
    <i>
      <x/>
    </i>
    <i i="1">
      <x v="1"/>
    </i>
  </colItems>
  <pageFields count="1">
    <pageField fld="6" item="1" hier="-1"/>
  </pageFields>
  <dataFields count="2">
    <dataField name="Cuenta de Distancia Trabajo" fld="9" subtotal="count" showDataAs="percentOfTotal" baseField="9" baseItem="0" numFmtId="10"/>
    <dataField name="Cuenta de Distancia Trabajo2" fld="9" subtotal="count" baseField="9" baseItem="0"/>
  </dataFields>
  <formats count="5">
    <format dxfId="6">
      <pivotArea collapsedLevelsAreSubtotals="1" fieldPosition="0">
        <references count="1">
          <reference field="9" count="1">
            <x v="0"/>
          </reference>
        </references>
      </pivotArea>
    </format>
    <format dxfId="5">
      <pivotArea outline="0" fieldPosition="0">
        <references count="1">
          <reference field="4294967294" count="1">
            <x v="0"/>
          </reference>
        </references>
      </pivotArea>
    </format>
    <format dxfId="4">
      <pivotArea dataOnly="0" outline="0" fieldPosition="0">
        <references count="1">
          <reference field="6" count="0"/>
        </references>
      </pivotArea>
    </format>
    <format dxfId="3">
      <pivotArea collapsedLevelsAreSubtotals="1" fieldPosition="0">
        <references count="2">
          <reference field="4294967294" count="1" selected="0">
            <x v="1"/>
          </reference>
          <reference field="9" count="1">
            <x v="0"/>
          </reference>
        </references>
      </pivotArea>
    </format>
    <format dxfId="2">
      <pivotArea dataOnly="0"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FB0092-358A-443C-8853-FE7371C234E3}" name="Motivo deserción" cacheId="1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C3:AD8" firstHeaderRow="1" firstDataRow="1" firstDataCol="1" rowPageCount="1" colPageCount="1"/>
  <pivotFields count="14">
    <pivotField showAll="0"/>
    <pivotField showAll="0"/>
    <pivotField showAll="0">
      <items count="12">
        <item x="9"/>
        <item x="5"/>
        <item x="3"/>
        <item x="6"/>
        <item x="7"/>
        <item x="8"/>
        <item m="1" x="10"/>
        <item x="0"/>
        <item x="2"/>
        <item x="1"/>
        <item x="4"/>
        <item t="default"/>
      </items>
    </pivotField>
    <pivotField showAll="0"/>
    <pivotField showAll="0"/>
    <pivotField numFmtId="14" showAll="0"/>
    <pivotField axis="axisPage" showAll="0">
      <items count="3">
        <item x="1"/>
        <item x="0"/>
        <item t="default"/>
      </items>
    </pivotField>
    <pivotField axis="axisRow" dataField="1" showAll="0">
      <items count="6">
        <item x="1"/>
        <item x="3"/>
        <item x="2"/>
        <item x="4"/>
        <item x="0"/>
        <item t="default"/>
      </items>
    </pivotField>
    <pivotField showAll="0"/>
    <pivotField showAll="0"/>
    <pivotField showAll="0">
      <items count="4">
        <item x="1"/>
        <item x="2"/>
        <item x="0"/>
        <item t="default"/>
      </items>
    </pivotField>
    <pivotField numFmtId="1" showAll="0"/>
    <pivotField showAll="0"/>
    <pivotField showAll="0">
      <items count="3">
        <item x="1"/>
        <item x="0"/>
        <item t="default"/>
      </items>
    </pivotField>
  </pivotFields>
  <rowFields count="1">
    <field x="7"/>
  </rowFields>
  <rowItems count="5">
    <i>
      <x v="1"/>
    </i>
    <i>
      <x v="2"/>
    </i>
    <i>
      <x v="3"/>
    </i>
    <i>
      <x v="4"/>
    </i>
    <i t="grand">
      <x/>
    </i>
  </rowItems>
  <colItems count="1">
    <i/>
  </colItems>
  <pageFields count="1">
    <pageField fld="6" item="1" hier="-1"/>
  </pageFields>
  <dataFields count="1">
    <dataField name="Cuenta de Motivo" fld="7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A53E23-2763-45E4-8DF5-A23B471657FD}" name="Recuento de estudios" cacheId="1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8">
  <location ref="K3:L11" firstHeaderRow="1" firstDataRow="1" firstDataCol="1" rowPageCount="1" colPageCount="1"/>
  <pivotFields count="14">
    <pivotField showAll="0"/>
    <pivotField showAll="0"/>
    <pivotField showAll="0">
      <items count="12">
        <item x="9"/>
        <item x="5"/>
        <item x="3"/>
        <item x="6"/>
        <item x="7"/>
        <item x="8"/>
        <item m="1" x="10"/>
        <item x="0"/>
        <item x="2"/>
        <item x="1"/>
        <item x="4"/>
        <item t="default"/>
      </items>
    </pivotField>
    <pivotField showAll="0"/>
    <pivotField axis="axisRow" dataField="1" showAll="0" sortType="descending">
      <items count="8">
        <item x="2"/>
        <item x="5"/>
        <item x="0"/>
        <item x="6"/>
        <item x="3"/>
        <item x="4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4" showAll="0"/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showAll="0">
      <items count="4">
        <item x="1"/>
        <item x="2"/>
        <item x="0"/>
        <item t="default"/>
      </items>
    </pivotField>
    <pivotField numFmtId="1" showAll="0"/>
    <pivotField showAll="0"/>
    <pivotField showAll="0">
      <items count="3">
        <item x="1"/>
        <item x="0"/>
        <item t="default"/>
      </items>
    </pivotField>
  </pivotFields>
  <rowFields count="1">
    <field x="4"/>
  </rowFields>
  <rowItems count="8">
    <i>
      <x v="5"/>
    </i>
    <i>
      <x v="6"/>
    </i>
    <i>
      <x v="4"/>
    </i>
    <i>
      <x v="3"/>
    </i>
    <i>
      <x v="2"/>
    </i>
    <i>
      <x/>
    </i>
    <i>
      <x v="1"/>
    </i>
    <i t="grand">
      <x/>
    </i>
  </rowItems>
  <colItems count="1">
    <i/>
  </colItems>
  <pageFields count="1">
    <pageField fld="6" item="1" hier="-1"/>
  </pageFields>
  <dataFields count="1">
    <dataField name="Cuenta de Estudios" fld="4" subtotal="count" baseField="0" baseItem="0"/>
  </dataFields>
  <chartFormats count="2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1B85CF-BECE-4E3D-929D-F0A766CADB8F}" name="Personal Cap-no Cap" cacheId="1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X2:Y5" firstHeaderRow="1" firstDataRow="1" firstDataCol="1"/>
  <pivotFields count="14">
    <pivotField showAll="0"/>
    <pivotField showAll="0"/>
    <pivotField showAll="0">
      <items count="12">
        <item x="9"/>
        <item x="5"/>
        <item x="3"/>
        <item x="6"/>
        <item x="7"/>
        <item x="8"/>
        <item m="1" x="10"/>
        <item x="0"/>
        <item x="2"/>
        <item x="1"/>
        <item x="4"/>
        <item t="default"/>
      </items>
    </pivotField>
    <pivotField showAll="0"/>
    <pivotField showAll="0"/>
    <pivotField numFmtId="14" showAll="0"/>
    <pivotField showAll="0"/>
    <pivotField showAll="0"/>
    <pivotField axis="axisRow" dataField="1" showAll="0" sortType="ascending">
      <items count="3"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>
      <items count="4">
        <item x="1"/>
        <item x="2"/>
        <item x="0"/>
        <item t="default"/>
      </items>
    </pivotField>
    <pivotField numFmtId="1" showAll="0"/>
    <pivotField showAll="0"/>
    <pivotField showAll="0">
      <items count="3">
        <item x="1"/>
        <item x="0"/>
        <item t="default"/>
      </items>
    </pivotField>
  </pivotFields>
  <rowFields count="1">
    <field x="8"/>
  </rowFields>
  <rowItems count="3">
    <i>
      <x v="1"/>
    </i>
    <i>
      <x/>
    </i>
    <i t="grand">
      <x/>
    </i>
  </rowItems>
  <colItems count="1">
    <i/>
  </colItems>
  <dataFields count="1">
    <dataField name="Cuenta de Capacitado" fld="8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0AA6D9-4327-432F-9092-921C570989A1}" name="Rango por Género" cacheId="1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1">
  <location ref="F3:I10" firstHeaderRow="1" firstDataRow="2" firstDataCol="1" rowPageCount="1" colPageCount="1"/>
  <pivotFields count="14">
    <pivotField showAll="0"/>
    <pivotField axis="axisCol" showAll="0">
      <items count="3">
        <item x="0"/>
        <item x="1"/>
        <item t="default"/>
      </items>
    </pivotField>
    <pivotField showAll="0">
      <items count="12">
        <item x="9"/>
        <item x="5"/>
        <item x="3"/>
        <item x="6"/>
        <item x="7"/>
        <item x="8"/>
        <item m="1" x="10"/>
        <item x="0"/>
        <item x="2"/>
        <item x="1"/>
        <item x="4"/>
        <item t="default"/>
      </items>
    </pivotField>
    <pivotField showAll="0"/>
    <pivotField showAll="0"/>
    <pivotField numFmtId="14" showAll="0"/>
    <pivotField axis="axisPage" dataField="1" showAll="0">
      <items count="3">
        <item x="1"/>
        <item x="0"/>
        <item t="default"/>
      </items>
    </pivotField>
    <pivotField showAll="0"/>
    <pivotField showAll="0"/>
    <pivotField showAll="0"/>
    <pivotField showAll="0">
      <items count="4">
        <item x="1"/>
        <item x="2"/>
        <item x="0"/>
        <item t="default"/>
      </items>
    </pivotField>
    <pivotField numFmtId="1" showAll="0"/>
    <pivotField axis="axisRow" showAll="0">
      <items count="6">
        <item x="2"/>
        <item x="1"/>
        <item x="0"/>
        <item x="3"/>
        <item x="4"/>
        <item t="default"/>
      </items>
    </pivotField>
    <pivotField showAll="0"/>
  </pivotFields>
  <rowFields count="1">
    <field x="1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"/>
  </colFields>
  <colItems count="3">
    <i>
      <x/>
    </i>
    <i>
      <x v="1"/>
    </i>
    <i t="grand">
      <x/>
    </i>
  </colItems>
  <pageFields count="1">
    <pageField fld="6" item="1" hier="-1"/>
  </pageFields>
  <dataFields count="1">
    <dataField name="Cuenta de Estado" fld="6" subtotal="count" baseField="0" baseItem="0" numFmtId="1"/>
  </dataFields>
  <formats count="1">
    <format dxfId="7">
      <pivotArea outline="0" collapsedLevelsAreSubtotals="1" fieldPosition="0"/>
    </format>
  </formats>
  <chartFormats count="5">
    <chartFormat chart="6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6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6" format="6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12" count="1" selected="0">
            <x v="4"/>
          </reference>
        </references>
      </pivotArea>
    </chartFormat>
    <chartFormat chart="1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1550FF-19CD-4962-AD56-C6AF0819F425}" name="edad promedio" cacheId="1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A2:AA3" firstHeaderRow="1" firstDataRow="1" firstDataCol="0"/>
  <pivotFields count="14">
    <pivotField showAll="0"/>
    <pivotField showAll="0"/>
    <pivotField showAll="0">
      <items count="12">
        <item x="9"/>
        <item x="5"/>
        <item x="3"/>
        <item x="6"/>
        <item x="7"/>
        <item x="8"/>
        <item m="1" x="10"/>
        <item x="0"/>
        <item x="2"/>
        <item x="1"/>
        <item x="4"/>
        <item t="default"/>
      </items>
    </pivotField>
    <pivotField showAll="0"/>
    <pivotField showAll="0"/>
    <pivotField numFmtId="14" showAll="0"/>
    <pivotField showAll="0"/>
    <pivotField showAll="0"/>
    <pivotField showAll="0"/>
    <pivotField showAll="0"/>
    <pivotField showAll="0">
      <items count="4">
        <item x="1"/>
        <item x="2"/>
        <item x="0"/>
        <item t="default"/>
      </items>
    </pivotField>
    <pivotField dataField="1" numFmtId="1" showAll="0"/>
    <pivotField showAll="0"/>
    <pivotField showAll="0">
      <items count="3">
        <item x="1"/>
        <item x="0"/>
        <item t="default"/>
      </items>
    </pivotField>
  </pivotFields>
  <rowItems count="1">
    <i/>
  </rowItems>
  <colItems count="1">
    <i/>
  </colItems>
  <dataFields count="1">
    <dataField name="Promedio de Edad" fld="11" subtotal="average" baseField="9" baseItem="0" numFmtId="1"/>
  </dataFields>
  <formats count="1">
    <format dxfId="8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Área" xr10:uid="{06A8DD38-D5B5-48B6-95DC-601479BB1B18}" sourceName="Área">
  <pivotTables>
    <pivotTable tabId="2" name="Total Personal-Retirado"/>
    <pivotTable tabId="2" name="Rango por Género"/>
    <pivotTable tabId="2" name="Recuento de estudios"/>
    <pivotTable tabId="2" name="Deserción por Distancia"/>
    <pivotTable tabId="2" name="desercion tipo de cargo"/>
    <pivotTable tabId="2" name="Personal Cap-no Cap"/>
    <pivotTable tabId="2" name="edad promedio"/>
    <pivotTable tabId="2" name="Motivo deserción"/>
  </pivotTables>
  <data>
    <tabular pivotCacheId="797901613">
      <items count="3">
        <i x="1" s="1"/>
        <i x="2" s="1"/>
        <i x="0" s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Departamento" xr10:uid="{86644D34-7E20-43CA-813D-2E0E824F12B7}" sourceName="Departamento">
  <pivotTables>
    <pivotTable tabId="2" name="Total Personal-Retirado"/>
    <pivotTable tabId="2" name="Rango por Género"/>
    <pivotTable tabId="2" name="Recuento de estudios"/>
    <pivotTable tabId="2" name="Deserción por Distancia"/>
    <pivotTable tabId="2" name="desercion tipo de cargo"/>
    <pivotTable tabId="2" name="Personal Cap-no Cap"/>
    <pivotTable tabId="2" name="edad promedio"/>
    <pivotTable tabId="2" name="Motivo deserción"/>
  </pivotTables>
  <data>
    <tabular pivotCacheId="797901613">
      <items count="11">
        <i x="9" s="1"/>
        <i x="5" s="1"/>
        <i x="3" s="1"/>
        <i x="6" s="1"/>
        <i x="7" s="1"/>
        <i x="8" s="1"/>
        <i x="0" s="1"/>
        <i x="2" s="1"/>
        <i x="1" s="1"/>
        <i x="4" s="1"/>
        <i x="10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Icono" xr10:uid="{15518077-A715-46C7-A847-CC8038868588}" sourceName="Icono">
  <pivotTables>
    <pivotTable tabId="2" name="Total Personal-Retirado"/>
    <pivotTable tabId="2" name="Recuento de estudios"/>
    <pivotTable tabId="2" name="Estado por Área"/>
    <pivotTable tabId="2" name="Deserción por Distancia"/>
    <pivotTable tabId="2" name="desercion tipo de cargo"/>
    <pivotTable tabId="2" name="Personal Cap-no Cap"/>
    <pivotTable tabId="2" name="edad promedio"/>
    <pivotTable tabId="2" name="Motivo deserción"/>
  </pivotTables>
  <data>
    <tabular pivotCacheId="797901613">
      <items count="2">
        <i x="1" s="1"/>
        <i x="0" s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Área 1" xr10:uid="{0BEE32C4-4580-4A5C-9FA3-B315E40465A6}" cache="SegmentaciónDeDatos_Área" columnCount="3" style="my estilo oficial" rowHeight="273050"/>
  <slicer name="Departamento 1" xr10:uid="{483FBE9E-C67B-4516-BFAB-5ED07E647620}" cache="SegmentaciónDeDatos_Departamento" columnCount="2" style="my estilo oficial 2" rowHeight="216000"/>
  <slicer name="Icono 1" xr10:uid="{6A4EBF20-C411-472E-8E28-ECD20ECBB788}" cache="SegmentaciónDeDatos_Icono" columnCount="2" style="my estilo oficial 3" rowHeight="4680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Área 2" xr10:uid="{79D5CB13-F539-4FC7-ACC1-021DB1674F75}" cache="SegmentaciónDeDatos_Área" style="my estilo oficial" rowHeight="273050"/>
  <slicer name="Departamento 2" xr10:uid="{A850077A-CB07-46BF-8522-0988169ED93B}" cache="SegmentaciónDeDatos_Departamento" columnCount="2" style="my estilo oficial" rowHeight="216000"/>
  <slicer name="Icono 2" xr10:uid="{65D4348E-F502-4693-9C25-372F9DA8BFB5}" cache="SegmentaciónDeDatos_Icono" columnCount="2" style="my estilo oficial" rowHeight="3600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80FF1BD-0980-424B-BA97-10E45115C99A}" name="Datos" displayName="Datos" ref="A1:N501" totalsRowShown="0" headerRowDxfId="14" headerRowBorderDxfId="13">
  <autoFilter ref="A1:N501" xr:uid="{080FF1BD-0980-424B-BA97-10E45115C99A}"/>
  <tableColumns count="14">
    <tableColumn id="1" xr3:uid="{3C4121FA-C9E5-4AB4-94EC-02BB9CD09409}" name="Nombre"/>
    <tableColumn id="2" xr3:uid="{586A78AC-F8C8-435E-8788-4ABCD1858C75}" name="Genero"/>
    <tableColumn id="3" xr3:uid="{EF763E60-CD07-4853-BA23-07BF71F7CDBF}" name="Departamento"/>
    <tableColumn id="4" xr3:uid="{88E8C568-BCD6-4444-9880-A902B13BA2F4}" name="Cargo"/>
    <tableColumn id="5" xr3:uid="{7AC781FC-F702-4FB3-8632-BA20474FD1FD}" name="Estudios"/>
    <tableColumn id="6" xr3:uid="{CC1C688A-3E36-4036-9DCD-B705FCD67C45}" name="Fecha Nacimiento" dataDxfId="12"/>
    <tableColumn id="7" xr3:uid="{1CF0BCAF-978F-47CD-9E24-6432DA70B961}" name="Estado"/>
    <tableColumn id="8" xr3:uid="{EECA8C1D-FD69-4E68-8345-567866D0202A}" name="Motivo"/>
    <tableColumn id="9" xr3:uid="{3421A763-C833-4B29-A032-E0057730ADC4}" name="Capacitado"/>
    <tableColumn id="10" xr3:uid="{20A4B4FE-D83A-4139-AAC1-BFC6F4359D23}" name="Distancia Trabajo"/>
    <tableColumn id="11" xr3:uid="{31047577-2051-498C-A951-B69DB7D4AACD}" name="Área"/>
    <tableColumn id="12" xr3:uid="{9AE0FD76-BBCF-42E9-9C4D-8744F483E720}" name="Edad" dataDxfId="11">
      <calculatedColumnFormula>INT((TODAY()-Datos[[#This Row],[Fecha Nacimiento]])/365)</calculatedColumnFormula>
    </tableColumn>
    <tableColumn id="13" xr3:uid="{969FEA6B-9804-4042-BF26-CE23D67F64E2}" name="Intervalo" dataDxfId="10">
      <calculatedColumnFormula>_xlfn.XLOOKUP(Datos[[#This Row],[Edad]],CA!$B$2:$B$6,CA!$A$2:$A$6,,-1)</calculatedColumnFormula>
    </tableColumn>
    <tableColumn id="14" xr3:uid="{ACD71F3E-D635-429C-975F-5CE71E3294CC}" name="Icono" dataDxfId="9">
      <calculatedColumnFormula>IF(B1="Masculino","👨 M", "👩 F")</calculatedColumnFormula>
    </tableColumn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A238150-9210-47AB-8F28-C39372B9273A}" name="Tabla2" displayName="Tabla2" ref="A1:B6" totalsRowShown="0">
  <autoFilter ref="A1:B6" xr:uid="{AA238150-9210-47AB-8F28-C39372B9273A}"/>
  <tableColumns count="2">
    <tableColumn id="1" xr3:uid="{307EBBAE-96B5-4CB8-910E-B45916E7D9FE}" name="Rango"/>
    <tableColumn id="2" xr3:uid="{CF3E36BB-7A22-4F54-A1B4-5202194DBB10}" name="Valores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Galería">
  <a:themeElements>
    <a:clrScheme name="Galería">
      <a:dk1>
        <a:sysClr val="windowText" lastClr="000000"/>
      </a:dk1>
      <a:lt1>
        <a:sysClr val="window" lastClr="FFFFFF"/>
      </a:lt1>
      <a:dk2>
        <a:srgbClr val="454545"/>
      </a:dk2>
      <a:lt2>
        <a:srgbClr val="DFDBD5"/>
      </a:lt2>
      <a:accent1>
        <a:srgbClr val="B71E42"/>
      </a:accent1>
      <a:accent2>
        <a:srgbClr val="DE478E"/>
      </a:accent2>
      <a:accent3>
        <a:srgbClr val="BC72F0"/>
      </a:accent3>
      <a:accent4>
        <a:srgbClr val="795FAF"/>
      </a:accent4>
      <a:accent5>
        <a:srgbClr val="586EA6"/>
      </a:accent5>
      <a:accent6>
        <a:srgbClr val="6892A0"/>
      </a:accent6>
      <a:hlink>
        <a:srgbClr val="FA2B5C"/>
      </a:hlink>
      <a:folHlink>
        <a:srgbClr val="BC658E"/>
      </a:folHlink>
    </a:clrScheme>
    <a:fontScheme name="Galería">
      <a:majorFont>
        <a:latin typeface="Gill Sans MT" panose="020B0502020104020203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Gill Sans MT" panose="020B0502020104020203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Galería">
      <a:fillStyleLst>
        <a:solidFill>
          <a:schemeClr val="phClr"/>
        </a:solidFill>
        <a:gradFill rotWithShape="1">
          <a:gsLst>
            <a:gs pos="0">
              <a:schemeClr val="phClr">
                <a:tint val="54000"/>
                <a:alpha val="100000"/>
                <a:satMod val="105000"/>
                <a:lumMod val="110000"/>
              </a:schemeClr>
            </a:gs>
            <a:gs pos="100000">
              <a:schemeClr val="phClr">
                <a:tint val="78000"/>
                <a:alpha val="92000"/>
                <a:satMod val="109000"/>
                <a:lum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satMod val="110000"/>
                <a:lumMod val="104000"/>
              </a:schemeClr>
            </a:gs>
            <a:gs pos="69000">
              <a:schemeClr val="phClr">
                <a:shade val="88000"/>
                <a:satMod val="130000"/>
                <a:lumMod val="92000"/>
              </a:schemeClr>
            </a:gs>
            <a:gs pos="100000">
              <a:schemeClr val="phClr">
                <a:shade val="78000"/>
                <a:satMod val="130000"/>
                <a:lumMod val="92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2225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0800" dist="50800" dir="5400000" sx="96000" sy="96000" rotWithShape="0">
              <a:srgbClr val="000000">
                <a:alpha val="48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1080000"/>
            </a:lightRig>
          </a:scene3d>
          <a:sp3d>
            <a:bevelT w="38100" h="12700" prst="softRound"/>
          </a:sp3d>
        </a:effectStyle>
      </a:effectStyleLst>
      <a:bgFillStyleLst>
        <a:solidFill>
          <a:schemeClr val="phClr"/>
        </a:solidFill>
        <a:solidFill>
          <a:schemeClr val="phClr"/>
        </a:solidFill>
        <a:gradFill rotWithShape="1">
          <a:gsLst>
            <a:gs pos="0">
              <a:schemeClr val="phClr">
                <a:tint val="94000"/>
                <a:satMod val="80000"/>
                <a:lumMod val="106000"/>
              </a:schemeClr>
            </a:gs>
            <a:gs pos="100000">
              <a:schemeClr val="phClr">
                <a:shade val="8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Gallery" id="{BBFCD31E-59A1-489D-B089-A3EAD7CAE12E}" vid="{F5E91637-A7B6-4E27-B710-77DA7014EE1E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10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microsoft.com/office/2007/relationships/slicer" Target="../slicers/slicer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F6AD0-2F1D-481B-BE7D-F9CE8A18C3E3}">
  <sheetPr>
    <tabColor theme="1" tint="4.9989318521683403E-2"/>
  </sheetPr>
  <dimension ref="A1:R501"/>
  <sheetViews>
    <sheetView tabSelected="1" workbookViewId="0">
      <selection activeCell="D510" sqref="D510"/>
    </sheetView>
  </sheetViews>
  <sheetFormatPr baseColWidth="10" defaultRowHeight="17.25" x14ac:dyDescent="0.35"/>
  <cols>
    <col min="1" max="1" width="20.5" customWidth="1"/>
    <col min="2" max="2" width="9.875" customWidth="1"/>
    <col min="3" max="3" width="16" customWidth="1"/>
    <col min="4" max="4" width="24.625" customWidth="1"/>
    <col min="5" max="5" width="14.25" customWidth="1"/>
    <col min="6" max="6" width="19.25" customWidth="1"/>
    <col min="7" max="7" width="9" customWidth="1"/>
    <col min="8" max="8" width="17" customWidth="1"/>
    <col min="9" max="9" width="12.875" customWidth="1"/>
    <col min="10" max="10" width="18" customWidth="1"/>
    <col min="11" max="11" width="10" customWidth="1"/>
    <col min="12" max="12" width="11.75" style="3" customWidth="1"/>
    <col min="13" max="13" width="11.25" customWidth="1"/>
    <col min="14" max="14" width="8" customWidth="1"/>
  </cols>
  <sheetData>
    <row r="1" spans="1:1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5" t="s">
        <v>595</v>
      </c>
      <c r="M1" s="6" t="s">
        <v>600</v>
      </c>
      <c r="N1" s="6" t="s">
        <v>604</v>
      </c>
    </row>
    <row r="2" spans="1:18" x14ac:dyDescent="0.35">
      <c r="A2" t="s">
        <v>11</v>
      </c>
      <c r="B2" t="s">
        <v>12</v>
      </c>
      <c r="C2" t="s">
        <v>633</v>
      </c>
      <c r="D2" t="s">
        <v>13</v>
      </c>
      <c r="E2" t="s">
        <v>14</v>
      </c>
      <c r="F2" s="2">
        <v>29111</v>
      </c>
      <c r="G2" t="s">
        <v>15</v>
      </c>
      <c r="H2" t="s">
        <v>16</v>
      </c>
      <c r="I2" t="s">
        <v>17</v>
      </c>
      <c r="J2" t="s">
        <v>18</v>
      </c>
      <c r="K2" t="s">
        <v>19</v>
      </c>
      <c r="L2" s="3">
        <f ca="1">INT((TODAY()-Datos[[#This Row],[Fecha Nacimiento]])/365)</f>
        <v>44</v>
      </c>
      <c r="M2" t="str">
        <f ca="1">_xlfn.XLOOKUP(Datos[[#This Row],[Edad]],CA!$B$2:$B$6,CA!$A$2:$A$6,,-1)</f>
        <v>36-45</v>
      </c>
      <c r="N2" t="str">
        <f t="shared" ref="N2:N65" si="0">IF(B1="Masculino","👨 M", "👩 F")</f>
        <v>👩 F</v>
      </c>
      <c r="Q2" s="4"/>
      <c r="R2" s="4"/>
    </row>
    <row r="3" spans="1:18" x14ac:dyDescent="0.35">
      <c r="A3" t="s">
        <v>20</v>
      </c>
      <c r="B3" t="s">
        <v>21</v>
      </c>
      <c r="C3" t="s">
        <v>22</v>
      </c>
      <c r="D3" t="s">
        <v>23</v>
      </c>
      <c r="E3" t="s">
        <v>14</v>
      </c>
      <c r="F3" s="2">
        <v>33368</v>
      </c>
      <c r="G3" t="s">
        <v>24</v>
      </c>
      <c r="H3" t="s">
        <v>25</v>
      </c>
      <c r="I3" t="s">
        <v>26</v>
      </c>
      <c r="J3" t="s">
        <v>27</v>
      </c>
      <c r="K3" t="s">
        <v>28</v>
      </c>
      <c r="L3" s="3">
        <f ca="1">INT((TODAY()-Datos[[#This Row],[Fecha Nacimiento]])/365)</f>
        <v>32</v>
      </c>
      <c r="M3" t="str">
        <f ca="1">_xlfn.XLOOKUP(Datos[[#This Row],[Edad]],CA!$B$2:$B$6,CA!$A$2:$A$6,,-1)</f>
        <v>26-35</v>
      </c>
      <c r="N3" t="str">
        <f t="shared" si="0"/>
        <v>👩 F</v>
      </c>
    </row>
    <row r="4" spans="1:18" x14ac:dyDescent="0.35">
      <c r="A4" t="s">
        <v>29</v>
      </c>
      <c r="B4" t="s">
        <v>21</v>
      </c>
      <c r="C4" t="s">
        <v>30</v>
      </c>
      <c r="D4" t="s">
        <v>31</v>
      </c>
      <c r="E4" t="s">
        <v>32</v>
      </c>
      <c r="F4" s="2">
        <v>37723</v>
      </c>
      <c r="G4" t="s">
        <v>15</v>
      </c>
      <c r="H4" t="s">
        <v>16</v>
      </c>
      <c r="I4" t="s">
        <v>17</v>
      </c>
      <c r="J4" t="s">
        <v>27</v>
      </c>
      <c r="K4" t="s">
        <v>28</v>
      </c>
      <c r="L4" s="3">
        <f ca="1">INT((TODAY()-Datos[[#This Row],[Fecha Nacimiento]])/365)</f>
        <v>20</v>
      </c>
      <c r="M4" t="str">
        <f ca="1">_xlfn.XLOOKUP(Datos[[#This Row],[Edad]],CA!$B$2:$B$6,CA!$A$2:$A$6,,-1)</f>
        <v>18-25</v>
      </c>
      <c r="N4" t="str">
        <f t="shared" si="0"/>
        <v>👨 M</v>
      </c>
    </row>
    <row r="5" spans="1:18" x14ac:dyDescent="0.35">
      <c r="A5" t="s">
        <v>33</v>
      </c>
      <c r="B5" t="s">
        <v>12</v>
      </c>
      <c r="C5" t="s">
        <v>34</v>
      </c>
      <c r="D5" t="s">
        <v>35</v>
      </c>
      <c r="E5" t="s">
        <v>36</v>
      </c>
      <c r="F5" s="2">
        <v>30118</v>
      </c>
      <c r="G5" t="s">
        <v>15</v>
      </c>
      <c r="H5" t="s">
        <v>16</v>
      </c>
      <c r="I5" t="s">
        <v>26</v>
      </c>
      <c r="J5" t="s">
        <v>27</v>
      </c>
      <c r="K5" t="s">
        <v>19</v>
      </c>
      <c r="L5" s="3">
        <f ca="1">INT((TODAY()-Datos[[#This Row],[Fecha Nacimiento]])/365)</f>
        <v>41</v>
      </c>
      <c r="M5" t="str">
        <f ca="1">_xlfn.XLOOKUP(Datos[[#This Row],[Edad]],CA!$B$2:$B$6,CA!$A$2:$A$6,,-1)</f>
        <v>36-45</v>
      </c>
      <c r="N5" t="str">
        <f t="shared" si="0"/>
        <v>👨 M</v>
      </c>
    </row>
    <row r="6" spans="1:18" x14ac:dyDescent="0.35">
      <c r="A6" t="s">
        <v>37</v>
      </c>
      <c r="B6" t="s">
        <v>21</v>
      </c>
      <c r="C6" t="s">
        <v>38</v>
      </c>
      <c r="D6" t="s">
        <v>39</v>
      </c>
      <c r="E6" t="s">
        <v>40</v>
      </c>
      <c r="F6" s="2">
        <v>32386</v>
      </c>
      <c r="G6" t="s">
        <v>15</v>
      </c>
      <c r="H6" t="s">
        <v>16</v>
      </c>
      <c r="I6" t="s">
        <v>17</v>
      </c>
      <c r="J6" t="s">
        <v>41</v>
      </c>
      <c r="K6" t="s">
        <v>28</v>
      </c>
      <c r="L6" s="3">
        <f ca="1">INT((TODAY()-Datos[[#This Row],[Fecha Nacimiento]])/365)</f>
        <v>35</v>
      </c>
      <c r="M6" t="str">
        <f ca="1">_xlfn.XLOOKUP(Datos[[#This Row],[Edad]],CA!$B$2:$B$6,CA!$A$2:$A$6,,-1)</f>
        <v>26-35</v>
      </c>
      <c r="N6" t="str">
        <f t="shared" si="0"/>
        <v>👩 F</v>
      </c>
    </row>
    <row r="7" spans="1:18" x14ac:dyDescent="0.35">
      <c r="A7" t="s">
        <v>42</v>
      </c>
      <c r="B7" t="s">
        <v>12</v>
      </c>
      <c r="C7" t="s">
        <v>30</v>
      </c>
      <c r="D7" t="s">
        <v>43</v>
      </c>
      <c r="E7" t="s">
        <v>36</v>
      </c>
      <c r="F7" s="2">
        <v>25928</v>
      </c>
      <c r="G7" t="s">
        <v>24</v>
      </c>
      <c r="H7" t="s">
        <v>25</v>
      </c>
      <c r="I7" t="s">
        <v>17</v>
      </c>
      <c r="J7" t="s">
        <v>41</v>
      </c>
      <c r="K7" t="s">
        <v>28</v>
      </c>
      <c r="L7" s="3">
        <f ca="1">INT((TODAY()-Datos[[#This Row],[Fecha Nacimiento]])/365)</f>
        <v>52</v>
      </c>
      <c r="M7" t="str">
        <f ca="1">_xlfn.XLOOKUP(Datos[[#This Row],[Edad]],CA!$B$2:$B$6,CA!$A$2:$A$6,,-1)</f>
        <v>46-55</v>
      </c>
      <c r="N7" t="str">
        <f t="shared" si="0"/>
        <v>👨 M</v>
      </c>
    </row>
    <row r="8" spans="1:18" x14ac:dyDescent="0.35">
      <c r="A8" t="s">
        <v>44</v>
      </c>
      <c r="B8" t="s">
        <v>21</v>
      </c>
      <c r="C8" t="s">
        <v>30</v>
      </c>
      <c r="D8" t="s">
        <v>31</v>
      </c>
      <c r="E8" t="s">
        <v>45</v>
      </c>
      <c r="F8" s="2">
        <v>34725</v>
      </c>
      <c r="G8" t="s">
        <v>15</v>
      </c>
      <c r="H8" t="s">
        <v>16</v>
      </c>
      <c r="I8" t="s">
        <v>17</v>
      </c>
      <c r="J8" t="s">
        <v>41</v>
      </c>
      <c r="K8" t="s">
        <v>28</v>
      </c>
      <c r="L8" s="3">
        <f ca="1">INT((TODAY()-Datos[[#This Row],[Fecha Nacimiento]])/365)</f>
        <v>28</v>
      </c>
      <c r="M8" t="str">
        <f ca="1">_xlfn.XLOOKUP(Datos[[#This Row],[Edad]],CA!$B$2:$B$6,CA!$A$2:$A$6,,-1)</f>
        <v>26-35</v>
      </c>
      <c r="N8" t="str">
        <f t="shared" si="0"/>
        <v>👩 F</v>
      </c>
    </row>
    <row r="9" spans="1:18" x14ac:dyDescent="0.35">
      <c r="A9" t="s">
        <v>46</v>
      </c>
      <c r="B9" t="s">
        <v>21</v>
      </c>
      <c r="C9" t="s">
        <v>38</v>
      </c>
      <c r="D9" t="s">
        <v>47</v>
      </c>
      <c r="E9" t="s">
        <v>14</v>
      </c>
      <c r="F9" s="2">
        <v>30102</v>
      </c>
      <c r="G9" t="s">
        <v>24</v>
      </c>
      <c r="H9" t="s">
        <v>25</v>
      </c>
      <c r="I9" t="s">
        <v>17</v>
      </c>
      <c r="J9" t="s">
        <v>41</v>
      </c>
      <c r="K9" t="s">
        <v>28</v>
      </c>
      <c r="L9" s="3">
        <f ca="1">INT((TODAY()-Datos[[#This Row],[Fecha Nacimiento]])/365)</f>
        <v>41</v>
      </c>
      <c r="M9" t="str">
        <f ca="1">_xlfn.XLOOKUP(Datos[[#This Row],[Edad]],CA!$B$2:$B$6,CA!$A$2:$A$6,,-1)</f>
        <v>36-45</v>
      </c>
      <c r="N9" t="str">
        <f t="shared" si="0"/>
        <v>👨 M</v>
      </c>
    </row>
    <row r="10" spans="1:18" x14ac:dyDescent="0.35">
      <c r="A10" t="s">
        <v>48</v>
      </c>
      <c r="B10" t="s">
        <v>12</v>
      </c>
      <c r="C10" t="s">
        <v>22</v>
      </c>
      <c r="D10" t="s">
        <v>23</v>
      </c>
      <c r="E10" t="s">
        <v>14</v>
      </c>
      <c r="F10" s="2">
        <v>28975</v>
      </c>
      <c r="G10" t="s">
        <v>15</v>
      </c>
      <c r="H10" t="s">
        <v>16</v>
      </c>
      <c r="I10" t="s">
        <v>17</v>
      </c>
      <c r="J10" t="s">
        <v>41</v>
      </c>
      <c r="K10" t="s">
        <v>28</v>
      </c>
      <c r="L10" s="3">
        <f ca="1">INT((TODAY()-Datos[[#This Row],[Fecha Nacimiento]])/365)</f>
        <v>44</v>
      </c>
      <c r="M10" t="str">
        <f ca="1">_xlfn.XLOOKUP(Datos[[#This Row],[Edad]],CA!$B$2:$B$6,CA!$A$2:$A$6,,-1)</f>
        <v>36-45</v>
      </c>
      <c r="N10" t="str">
        <f t="shared" si="0"/>
        <v>👨 M</v>
      </c>
    </row>
    <row r="11" spans="1:18" x14ac:dyDescent="0.35">
      <c r="A11" t="s">
        <v>49</v>
      </c>
      <c r="B11" t="s">
        <v>12</v>
      </c>
      <c r="C11" t="s">
        <v>633</v>
      </c>
      <c r="D11" t="s">
        <v>50</v>
      </c>
      <c r="E11" t="s">
        <v>51</v>
      </c>
      <c r="F11" s="2">
        <v>28532</v>
      </c>
      <c r="G11" t="s">
        <v>24</v>
      </c>
      <c r="H11" t="s">
        <v>25</v>
      </c>
      <c r="I11" t="s">
        <v>17</v>
      </c>
      <c r="J11" t="s">
        <v>27</v>
      </c>
      <c r="K11" t="s">
        <v>19</v>
      </c>
      <c r="L11" s="3">
        <f ca="1">INT((TODAY()-Datos[[#This Row],[Fecha Nacimiento]])/365)</f>
        <v>45</v>
      </c>
      <c r="M11" t="str">
        <f ca="1">_xlfn.XLOOKUP(Datos[[#This Row],[Edad]],CA!$B$2:$B$6,CA!$A$2:$A$6,,-1)</f>
        <v>36-45</v>
      </c>
      <c r="N11" t="str">
        <f t="shared" si="0"/>
        <v>👩 F</v>
      </c>
    </row>
    <row r="12" spans="1:18" x14ac:dyDescent="0.35">
      <c r="A12" t="s">
        <v>52</v>
      </c>
      <c r="B12" t="s">
        <v>12</v>
      </c>
      <c r="C12" t="s">
        <v>53</v>
      </c>
      <c r="D12" t="s">
        <v>54</v>
      </c>
      <c r="E12" t="s">
        <v>45</v>
      </c>
      <c r="F12" s="2">
        <v>36580</v>
      </c>
      <c r="G12" t="s">
        <v>24</v>
      </c>
      <c r="H12" t="s">
        <v>25</v>
      </c>
      <c r="I12" t="s">
        <v>17</v>
      </c>
      <c r="J12" t="s">
        <v>27</v>
      </c>
      <c r="K12" t="s">
        <v>19</v>
      </c>
      <c r="L12" s="3">
        <f ca="1">INT((TODAY()-Datos[[#This Row],[Fecha Nacimiento]])/365)</f>
        <v>23</v>
      </c>
      <c r="M12" t="str">
        <f ca="1">_xlfn.XLOOKUP(Datos[[#This Row],[Edad]],CA!$B$2:$B$6,CA!$A$2:$A$6,,-1)</f>
        <v>18-25</v>
      </c>
      <c r="N12" t="str">
        <f t="shared" si="0"/>
        <v>👩 F</v>
      </c>
    </row>
    <row r="13" spans="1:18" x14ac:dyDescent="0.35">
      <c r="A13" t="s">
        <v>55</v>
      </c>
      <c r="B13" t="s">
        <v>12</v>
      </c>
      <c r="C13" t="s">
        <v>56</v>
      </c>
      <c r="D13" t="s">
        <v>57</v>
      </c>
      <c r="E13" t="s">
        <v>45</v>
      </c>
      <c r="F13" s="2">
        <v>29108</v>
      </c>
      <c r="G13" t="s">
        <v>24</v>
      </c>
      <c r="H13" t="s">
        <v>25</v>
      </c>
      <c r="I13" t="s">
        <v>17</v>
      </c>
      <c r="J13" t="s">
        <v>41</v>
      </c>
      <c r="K13" t="s">
        <v>19</v>
      </c>
      <c r="L13" s="3">
        <f ca="1">INT((TODAY()-Datos[[#This Row],[Fecha Nacimiento]])/365)</f>
        <v>44</v>
      </c>
      <c r="M13" t="str">
        <f ca="1">_xlfn.XLOOKUP(Datos[[#This Row],[Edad]],CA!$B$2:$B$6,CA!$A$2:$A$6,,-1)</f>
        <v>36-45</v>
      </c>
      <c r="N13" t="str">
        <f t="shared" si="0"/>
        <v>👩 F</v>
      </c>
    </row>
    <row r="14" spans="1:18" x14ac:dyDescent="0.35">
      <c r="A14" t="s">
        <v>58</v>
      </c>
      <c r="B14" t="s">
        <v>12</v>
      </c>
      <c r="C14" t="s">
        <v>59</v>
      </c>
      <c r="D14" t="s">
        <v>60</v>
      </c>
      <c r="E14" t="s">
        <v>32</v>
      </c>
      <c r="F14" s="2">
        <v>35247</v>
      </c>
      <c r="G14" t="s">
        <v>24</v>
      </c>
      <c r="H14" t="s">
        <v>25</v>
      </c>
      <c r="I14" t="s">
        <v>26</v>
      </c>
      <c r="J14" t="s">
        <v>41</v>
      </c>
      <c r="K14" t="s">
        <v>19</v>
      </c>
      <c r="L14" s="3">
        <f ca="1">INT((TODAY()-Datos[[#This Row],[Fecha Nacimiento]])/365)</f>
        <v>27</v>
      </c>
      <c r="M14" t="str">
        <f ca="1">_xlfn.XLOOKUP(Datos[[#This Row],[Edad]],CA!$B$2:$B$6,CA!$A$2:$A$6,,-1)</f>
        <v>26-35</v>
      </c>
      <c r="N14" t="str">
        <f t="shared" si="0"/>
        <v>👩 F</v>
      </c>
    </row>
    <row r="15" spans="1:18" x14ac:dyDescent="0.35">
      <c r="A15" t="s">
        <v>61</v>
      </c>
      <c r="B15" t="s">
        <v>12</v>
      </c>
      <c r="C15" t="s">
        <v>38</v>
      </c>
      <c r="D15" t="s">
        <v>62</v>
      </c>
      <c r="E15" t="s">
        <v>45</v>
      </c>
      <c r="F15" s="2">
        <v>23959</v>
      </c>
      <c r="G15" t="s">
        <v>24</v>
      </c>
      <c r="H15" t="s">
        <v>25</v>
      </c>
      <c r="I15" t="s">
        <v>17</v>
      </c>
      <c r="J15" t="s">
        <v>18</v>
      </c>
      <c r="K15" t="s">
        <v>28</v>
      </c>
      <c r="L15" s="3">
        <f ca="1">INT((TODAY()-Datos[[#This Row],[Fecha Nacimiento]])/365)</f>
        <v>58</v>
      </c>
      <c r="M15" t="str">
        <f ca="1">_xlfn.XLOOKUP(Datos[[#This Row],[Edad]],CA!$B$2:$B$6,CA!$A$2:$A$6,,-1)</f>
        <v>56 o  Más</v>
      </c>
      <c r="N15" t="str">
        <f t="shared" si="0"/>
        <v>👩 F</v>
      </c>
    </row>
    <row r="16" spans="1:18" x14ac:dyDescent="0.35">
      <c r="A16" t="s">
        <v>63</v>
      </c>
      <c r="B16" t="s">
        <v>21</v>
      </c>
      <c r="C16" t="s">
        <v>59</v>
      </c>
      <c r="D16" t="s">
        <v>64</v>
      </c>
      <c r="E16" t="s">
        <v>14</v>
      </c>
      <c r="F16" s="2">
        <v>30783</v>
      </c>
      <c r="G16" t="s">
        <v>24</v>
      </c>
      <c r="H16" t="s">
        <v>25</v>
      </c>
      <c r="I16" t="s">
        <v>17</v>
      </c>
      <c r="J16" t="s">
        <v>41</v>
      </c>
      <c r="K16" t="s">
        <v>19</v>
      </c>
      <c r="L16" s="3">
        <f ca="1">INT((TODAY()-Datos[[#This Row],[Fecha Nacimiento]])/365)</f>
        <v>39</v>
      </c>
      <c r="M16" t="str">
        <f ca="1">_xlfn.XLOOKUP(Datos[[#This Row],[Edad]],CA!$B$2:$B$6,CA!$A$2:$A$6,,-1)</f>
        <v>36-45</v>
      </c>
      <c r="N16" t="str">
        <f t="shared" si="0"/>
        <v>👩 F</v>
      </c>
    </row>
    <row r="17" spans="1:14" x14ac:dyDescent="0.35">
      <c r="A17" t="s">
        <v>65</v>
      </c>
      <c r="B17" t="s">
        <v>12</v>
      </c>
      <c r="C17" t="s">
        <v>38</v>
      </c>
      <c r="D17" t="s">
        <v>39</v>
      </c>
      <c r="E17" t="s">
        <v>14</v>
      </c>
      <c r="F17" s="2">
        <v>27628</v>
      </c>
      <c r="G17" t="s">
        <v>24</v>
      </c>
      <c r="H17" t="s">
        <v>25</v>
      </c>
      <c r="I17" t="s">
        <v>17</v>
      </c>
      <c r="J17" t="s">
        <v>41</v>
      </c>
      <c r="K17" t="s">
        <v>28</v>
      </c>
      <c r="L17" s="3">
        <f ca="1">INT((TODAY()-Datos[[#This Row],[Fecha Nacimiento]])/365)</f>
        <v>48</v>
      </c>
      <c r="M17" t="str">
        <f ca="1">_xlfn.XLOOKUP(Datos[[#This Row],[Edad]],CA!$B$2:$B$6,CA!$A$2:$A$6,,-1)</f>
        <v>46-55</v>
      </c>
      <c r="N17" t="str">
        <f t="shared" si="0"/>
        <v>👨 M</v>
      </c>
    </row>
    <row r="18" spans="1:14" x14ac:dyDescent="0.35">
      <c r="A18" t="s">
        <v>66</v>
      </c>
      <c r="B18" t="s">
        <v>12</v>
      </c>
      <c r="C18" t="s">
        <v>56</v>
      </c>
      <c r="D18" t="s">
        <v>67</v>
      </c>
      <c r="E18" t="s">
        <v>40</v>
      </c>
      <c r="F18" s="2">
        <v>36267</v>
      </c>
      <c r="G18" t="s">
        <v>15</v>
      </c>
      <c r="H18" t="s">
        <v>16</v>
      </c>
      <c r="I18" t="s">
        <v>26</v>
      </c>
      <c r="J18" t="s">
        <v>18</v>
      </c>
      <c r="K18" t="s">
        <v>19</v>
      </c>
      <c r="L18" s="3">
        <f ca="1">INT((TODAY()-Datos[[#This Row],[Fecha Nacimiento]])/365)</f>
        <v>24</v>
      </c>
      <c r="M18" t="str">
        <f ca="1">_xlfn.XLOOKUP(Datos[[#This Row],[Edad]],CA!$B$2:$B$6,CA!$A$2:$A$6,,-1)</f>
        <v>18-25</v>
      </c>
      <c r="N18" t="str">
        <f t="shared" si="0"/>
        <v>👩 F</v>
      </c>
    </row>
    <row r="19" spans="1:14" x14ac:dyDescent="0.35">
      <c r="A19" t="s">
        <v>68</v>
      </c>
      <c r="B19" t="s">
        <v>12</v>
      </c>
      <c r="C19" t="s">
        <v>59</v>
      </c>
      <c r="D19" t="s">
        <v>69</v>
      </c>
      <c r="E19" t="s">
        <v>32</v>
      </c>
      <c r="F19" s="2">
        <v>27820</v>
      </c>
      <c r="G19" t="s">
        <v>15</v>
      </c>
      <c r="H19" t="s">
        <v>16</v>
      </c>
      <c r="I19" t="s">
        <v>26</v>
      </c>
      <c r="J19" t="s">
        <v>41</v>
      </c>
      <c r="K19" t="s">
        <v>19</v>
      </c>
      <c r="L19" s="3">
        <f ca="1">INT((TODAY()-Datos[[#This Row],[Fecha Nacimiento]])/365)</f>
        <v>47</v>
      </c>
      <c r="M19" t="str">
        <f ca="1">_xlfn.XLOOKUP(Datos[[#This Row],[Edad]],CA!$B$2:$B$6,CA!$A$2:$A$6,,-1)</f>
        <v>46-55</v>
      </c>
      <c r="N19" t="str">
        <f t="shared" si="0"/>
        <v>👩 F</v>
      </c>
    </row>
    <row r="20" spans="1:14" x14ac:dyDescent="0.35">
      <c r="A20" t="s">
        <v>70</v>
      </c>
      <c r="B20" t="s">
        <v>12</v>
      </c>
      <c r="C20" t="s">
        <v>71</v>
      </c>
      <c r="D20" t="s">
        <v>72</v>
      </c>
      <c r="E20" t="s">
        <v>32</v>
      </c>
      <c r="F20" s="2">
        <v>27674</v>
      </c>
      <c r="G20" t="s">
        <v>24</v>
      </c>
      <c r="H20" t="s">
        <v>25</v>
      </c>
      <c r="I20" t="s">
        <v>17</v>
      </c>
      <c r="J20" t="s">
        <v>41</v>
      </c>
      <c r="K20" t="s">
        <v>73</v>
      </c>
      <c r="L20" s="3">
        <f ca="1">INT((TODAY()-Datos[[#This Row],[Fecha Nacimiento]])/365)</f>
        <v>47</v>
      </c>
      <c r="M20" t="str">
        <f ca="1">_xlfn.XLOOKUP(Datos[[#This Row],[Edad]],CA!$B$2:$B$6,CA!$A$2:$A$6,,-1)</f>
        <v>46-55</v>
      </c>
      <c r="N20" t="str">
        <f t="shared" si="0"/>
        <v>👩 F</v>
      </c>
    </row>
    <row r="21" spans="1:14" x14ac:dyDescent="0.35">
      <c r="A21" t="s">
        <v>74</v>
      </c>
      <c r="B21" t="s">
        <v>12</v>
      </c>
      <c r="C21" t="s">
        <v>71</v>
      </c>
      <c r="D21" t="s">
        <v>75</v>
      </c>
      <c r="E21" t="s">
        <v>32</v>
      </c>
      <c r="F21" s="2">
        <v>30444</v>
      </c>
      <c r="G21" t="s">
        <v>24</v>
      </c>
      <c r="H21" t="s">
        <v>25</v>
      </c>
      <c r="I21" t="s">
        <v>26</v>
      </c>
      <c r="J21" t="s">
        <v>27</v>
      </c>
      <c r="K21" t="s">
        <v>73</v>
      </c>
      <c r="L21" s="3">
        <f ca="1">INT((TODAY()-Datos[[#This Row],[Fecha Nacimiento]])/365)</f>
        <v>40</v>
      </c>
      <c r="M21" t="str">
        <f ca="1">_xlfn.XLOOKUP(Datos[[#This Row],[Edad]],CA!$B$2:$B$6,CA!$A$2:$A$6,,-1)</f>
        <v>36-45</v>
      </c>
      <c r="N21" t="str">
        <f t="shared" si="0"/>
        <v>👩 F</v>
      </c>
    </row>
    <row r="22" spans="1:14" x14ac:dyDescent="0.35">
      <c r="A22" t="s">
        <v>76</v>
      </c>
      <c r="B22" t="s">
        <v>12</v>
      </c>
      <c r="C22" t="s">
        <v>22</v>
      </c>
      <c r="D22" t="s">
        <v>23</v>
      </c>
      <c r="E22" t="s">
        <v>40</v>
      </c>
      <c r="F22" s="2">
        <v>25825</v>
      </c>
      <c r="G22" t="s">
        <v>24</v>
      </c>
      <c r="H22" t="s">
        <v>25</v>
      </c>
      <c r="I22" t="s">
        <v>17</v>
      </c>
      <c r="J22" t="s">
        <v>27</v>
      </c>
      <c r="K22" t="s">
        <v>28</v>
      </c>
      <c r="L22" s="3">
        <f ca="1">INT((TODAY()-Datos[[#This Row],[Fecha Nacimiento]])/365)</f>
        <v>53</v>
      </c>
      <c r="M22" t="str">
        <f ca="1">_xlfn.XLOOKUP(Datos[[#This Row],[Edad]],CA!$B$2:$B$6,CA!$A$2:$A$6,,-1)</f>
        <v>46-55</v>
      </c>
      <c r="N22" t="str">
        <f t="shared" si="0"/>
        <v>👩 F</v>
      </c>
    </row>
    <row r="23" spans="1:14" x14ac:dyDescent="0.35">
      <c r="A23" t="s">
        <v>77</v>
      </c>
      <c r="B23" t="s">
        <v>12</v>
      </c>
      <c r="C23" t="s">
        <v>30</v>
      </c>
      <c r="D23" t="s">
        <v>43</v>
      </c>
      <c r="E23" t="s">
        <v>36</v>
      </c>
      <c r="F23" s="2">
        <v>25665</v>
      </c>
      <c r="G23" t="s">
        <v>15</v>
      </c>
      <c r="H23" t="s">
        <v>16</v>
      </c>
      <c r="I23" t="s">
        <v>17</v>
      </c>
      <c r="J23" t="s">
        <v>27</v>
      </c>
      <c r="K23" t="s">
        <v>28</v>
      </c>
      <c r="L23" s="3">
        <f ca="1">INT((TODAY()-Datos[[#This Row],[Fecha Nacimiento]])/365)</f>
        <v>53</v>
      </c>
      <c r="M23" t="str">
        <f ca="1">_xlfn.XLOOKUP(Datos[[#This Row],[Edad]],CA!$B$2:$B$6,CA!$A$2:$A$6,,-1)</f>
        <v>46-55</v>
      </c>
      <c r="N23" t="str">
        <f t="shared" si="0"/>
        <v>👩 F</v>
      </c>
    </row>
    <row r="24" spans="1:14" x14ac:dyDescent="0.35">
      <c r="A24" t="s">
        <v>78</v>
      </c>
      <c r="B24" t="s">
        <v>21</v>
      </c>
      <c r="C24" t="s">
        <v>53</v>
      </c>
      <c r="D24" t="s">
        <v>54</v>
      </c>
      <c r="E24" t="s">
        <v>32</v>
      </c>
      <c r="F24" s="2">
        <v>27500</v>
      </c>
      <c r="G24" t="s">
        <v>15</v>
      </c>
      <c r="H24" t="s">
        <v>16</v>
      </c>
      <c r="I24" t="s">
        <v>17</v>
      </c>
      <c r="J24" t="s">
        <v>27</v>
      </c>
      <c r="K24" t="s">
        <v>19</v>
      </c>
      <c r="L24" s="3">
        <f ca="1">INT((TODAY()-Datos[[#This Row],[Fecha Nacimiento]])/365)</f>
        <v>48</v>
      </c>
      <c r="M24" t="str">
        <f ca="1">_xlfn.XLOOKUP(Datos[[#This Row],[Edad]],CA!$B$2:$B$6,CA!$A$2:$A$6,,-1)</f>
        <v>46-55</v>
      </c>
      <c r="N24" t="str">
        <f t="shared" si="0"/>
        <v>👩 F</v>
      </c>
    </row>
    <row r="25" spans="1:14" x14ac:dyDescent="0.35">
      <c r="A25" t="s">
        <v>79</v>
      </c>
      <c r="B25" t="s">
        <v>21</v>
      </c>
      <c r="C25" t="s">
        <v>80</v>
      </c>
      <c r="D25" t="s">
        <v>81</v>
      </c>
      <c r="E25" t="s">
        <v>32</v>
      </c>
      <c r="F25" s="2">
        <v>34903</v>
      </c>
      <c r="G25" t="s">
        <v>15</v>
      </c>
      <c r="H25" t="s">
        <v>16</v>
      </c>
      <c r="I25" t="s">
        <v>26</v>
      </c>
      <c r="J25" t="s">
        <v>27</v>
      </c>
      <c r="K25" t="s">
        <v>28</v>
      </c>
      <c r="L25" s="3">
        <f ca="1">INT((TODAY()-Datos[[#This Row],[Fecha Nacimiento]])/365)</f>
        <v>28</v>
      </c>
      <c r="M25" t="str">
        <f ca="1">_xlfn.XLOOKUP(Datos[[#This Row],[Edad]],CA!$B$2:$B$6,CA!$A$2:$A$6,,-1)</f>
        <v>26-35</v>
      </c>
      <c r="N25" t="str">
        <f t="shared" si="0"/>
        <v>👨 M</v>
      </c>
    </row>
    <row r="26" spans="1:14" x14ac:dyDescent="0.35">
      <c r="A26" t="s">
        <v>82</v>
      </c>
      <c r="B26" t="s">
        <v>21</v>
      </c>
      <c r="C26" t="s">
        <v>30</v>
      </c>
      <c r="D26" t="s">
        <v>43</v>
      </c>
      <c r="E26" t="s">
        <v>36</v>
      </c>
      <c r="F26" s="2">
        <v>27011</v>
      </c>
      <c r="G26" t="s">
        <v>24</v>
      </c>
      <c r="H26" t="s">
        <v>25</v>
      </c>
      <c r="I26" t="s">
        <v>26</v>
      </c>
      <c r="J26" t="s">
        <v>41</v>
      </c>
      <c r="K26" t="s">
        <v>28</v>
      </c>
      <c r="L26" s="3">
        <f ca="1">INT((TODAY()-Datos[[#This Row],[Fecha Nacimiento]])/365)</f>
        <v>49</v>
      </c>
      <c r="M26" t="str">
        <f ca="1">_xlfn.XLOOKUP(Datos[[#This Row],[Edad]],CA!$B$2:$B$6,CA!$A$2:$A$6,,-1)</f>
        <v>46-55</v>
      </c>
      <c r="N26" t="str">
        <f t="shared" si="0"/>
        <v>👨 M</v>
      </c>
    </row>
    <row r="27" spans="1:14" x14ac:dyDescent="0.35">
      <c r="A27" t="s">
        <v>83</v>
      </c>
      <c r="B27" t="s">
        <v>21</v>
      </c>
      <c r="C27" t="s">
        <v>71</v>
      </c>
      <c r="D27" t="s">
        <v>84</v>
      </c>
      <c r="E27" t="s">
        <v>36</v>
      </c>
      <c r="F27" s="2">
        <v>29637</v>
      </c>
      <c r="G27" t="s">
        <v>24</v>
      </c>
      <c r="H27" t="s">
        <v>25</v>
      </c>
      <c r="I27" t="s">
        <v>26</v>
      </c>
      <c r="J27" t="s">
        <v>41</v>
      </c>
      <c r="K27" t="s">
        <v>73</v>
      </c>
      <c r="L27" s="3">
        <f ca="1">INT((TODAY()-Datos[[#This Row],[Fecha Nacimiento]])/365)</f>
        <v>42</v>
      </c>
      <c r="M27" t="str">
        <f ca="1">_xlfn.XLOOKUP(Datos[[#This Row],[Edad]],CA!$B$2:$B$6,CA!$A$2:$A$6,,-1)</f>
        <v>36-45</v>
      </c>
      <c r="N27" t="str">
        <f t="shared" si="0"/>
        <v>👨 M</v>
      </c>
    </row>
    <row r="28" spans="1:14" x14ac:dyDescent="0.35">
      <c r="A28" t="s">
        <v>85</v>
      </c>
      <c r="B28" t="s">
        <v>12</v>
      </c>
      <c r="C28" t="s">
        <v>38</v>
      </c>
      <c r="D28" t="s">
        <v>39</v>
      </c>
      <c r="E28" t="s">
        <v>14</v>
      </c>
      <c r="F28" s="2">
        <v>33126</v>
      </c>
      <c r="G28" t="s">
        <v>24</v>
      </c>
      <c r="H28" t="s">
        <v>25</v>
      </c>
      <c r="I28" t="s">
        <v>26</v>
      </c>
      <c r="J28" t="s">
        <v>41</v>
      </c>
      <c r="K28" t="s">
        <v>28</v>
      </c>
      <c r="L28" s="3">
        <f ca="1">INT((TODAY()-Datos[[#This Row],[Fecha Nacimiento]])/365)</f>
        <v>33</v>
      </c>
      <c r="M28" t="str">
        <f ca="1">_xlfn.XLOOKUP(Datos[[#This Row],[Edad]],CA!$B$2:$B$6,CA!$A$2:$A$6,,-1)</f>
        <v>26-35</v>
      </c>
      <c r="N28" t="str">
        <f t="shared" si="0"/>
        <v>👨 M</v>
      </c>
    </row>
    <row r="29" spans="1:14" x14ac:dyDescent="0.35">
      <c r="A29" t="s">
        <v>86</v>
      </c>
      <c r="B29" t="s">
        <v>12</v>
      </c>
      <c r="C29" t="s">
        <v>633</v>
      </c>
      <c r="D29" t="s">
        <v>87</v>
      </c>
      <c r="E29" t="s">
        <v>40</v>
      </c>
      <c r="F29" s="2">
        <v>20535</v>
      </c>
      <c r="G29" t="s">
        <v>15</v>
      </c>
      <c r="H29" t="s">
        <v>16</v>
      </c>
      <c r="I29" t="s">
        <v>17</v>
      </c>
      <c r="J29" t="s">
        <v>18</v>
      </c>
      <c r="K29" t="s">
        <v>19</v>
      </c>
      <c r="L29" s="3">
        <f ca="1">INT((TODAY()-Datos[[#This Row],[Fecha Nacimiento]])/365)</f>
        <v>67</v>
      </c>
      <c r="M29" t="str">
        <f ca="1">_xlfn.XLOOKUP(Datos[[#This Row],[Edad]],CA!$B$2:$B$6,CA!$A$2:$A$6,,-1)</f>
        <v>56 o  Más</v>
      </c>
      <c r="N29" t="str">
        <f t="shared" si="0"/>
        <v>👩 F</v>
      </c>
    </row>
    <row r="30" spans="1:14" x14ac:dyDescent="0.35">
      <c r="A30" t="s">
        <v>88</v>
      </c>
      <c r="B30" t="s">
        <v>21</v>
      </c>
      <c r="C30" t="s">
        <v>80</v>
      </c>
      <c r="D30" t="s">
        <v>81</v>
      </c>
      <c r="E30" t="s">
        <v>45</v>
      </c>
      <c r="F30" s="2">
        <v>31585</v>
      </c>
      <c r="G30" t="s">
        <v>15</v>
      </c>
      <c r="H30" t="s">
        <v>16</v>
      </c>
      <c r="I30" t="s">
        <v>26</v>
      </c>
      <c r="J30" t="s">
        <v>41</v>
      </c>
      <c r="K30" t="s">
        <v>28</v>
      </c>
      <c r="L30" s="3">
        <f ca="1">INT((TODAY()-Datos[[#This Row],[Fecha Nacimiento]])/365)</f>
        <v>37</v>
      </c>
      <c r="M30" t="str">
        <f ca="1">_xlfn.XLOOKUP(Datos[[#This Row],[Edad]],CA!$B$2:$B$6,CA!$A$2:$A$6,,-1)</f>
        <v>36-45</v>
      </c>
      <c r="N30" t="str">
        <f t="shared" si="0"/>
        <v>👩 F</v>
      </c>
    </row>
    <row r="31" spans="1:14" x14ac:dyDescent="0.35">
      <c r="A31" t="s">
        <v>89</v>
      </c>
      <c r="B31" t="s">
        <v>21</v>
      </c>
      <c r="C31" t="s">
        <v>53</v>
      </c>
      <c r="D31" t="s">
        <v>54</v>
      </c>
      <c r="E31" t="s">
        <v>45</v>
      </c>
      <c r="F31" s="2">
        <v>26831</v>
      </c>
      <c r="G31" t="s">
        <v>24</v>
      </c>
      <c r="H31" t="s">
        <v>25</v>
      </c>
      <c r="I31" t="s">
        <v>17</v>
      </c>
      <c r="J31" t="s">
        <v>41</v>
      </c>
      <c r="K31" t="s">
        <v>19</v>
      </c>
      <c r="L31" s="3">
        <f ca="1">INT((TODAY()-Datos[[#This Row],[Fecha Nacimiento]])/365)</f>
        <v>50</v>
      </c>
      <c r="M31" t="str">
        <f ca="1">_xlfn.XLOOKUP(Datos[[#This Row],[Edad]],CA!$B$2:$B$6,CA!$A$2:$A$6,,-1)</f>
        <v>46-55</v>
      </c>
      <c r="N31" t="str">
        <f t="shared" si="0"/>
        <v>👨 M</v>
      </c>
    </row>
    <row r="32" spans="1:14" x14ac:dyDescent="0.35">
      <c r="A32" t="s">
        <v>90</v>
      </c>
      <c r="B32" t="s">
        <v>21</v>
      </c>
      <c r="C32" t="s">
        <v>53</v>
      </c>
      <c r="D32" t="s">
        <v>91</v>
      </c>
      <c r="E32" t="s">
        <v>40</v>
      </c>
      <c r="F32" s="2">
        <v>36221</v>
      </c>
      <c r="G32" t="s">
        <v>15</v>
      </c>
      <c r="H32" t="s">
        <v>16</v>
      </c>
      <c r="I32" t="s">
        <v>17</v>
      </c>
      <c r="J32" t="s">
        <v>41</v>
      </c>
      <c r="K32" t="s">
        <v>19</v>
      </c>
      <c r="L32" s="3">
        <f ca="1">INT((TODAY()-Datos[[#This Row],[Fecha Nacimiento]])/365)</f>
        <v>24</v>
      </c>
      <c r="M32" t="str">
        <f ca="1">_xlfn.XLOOKUP(Datos[[#This Row],[Edad]],CA!$B$2:$B$6,CA!$A$2:$A$6,,-1)</f>
        <v>18-25</v>
      </c>
      <c r="N32" t="str">
        <f t="shared" si="0"/>
        <v>👨 M</v>
      </c>
    </row>
    <row r="33" spans="1:14" x14ac:dyDescent="0.35">
      <c r="A33" t="s">
        <v>92</v>
      </c>
      <c r="B33" t="s">
        <v>21</v>
      </c>
      <c r="C33" t="s">
        <v>71</v>
      </c>
      <c r="D33" t="s">
        <v>93</v>
      </c>
      <c r="E33" t="s">
        <v>40</v>
      </c>
      <c r="F33" s="2">
        <v>31830</v>
      </c>
      <c r="G33" t="s">
        <v>24</v>
      </c>
      <c r="H33" t="s">
        <v>25</v>
      </c>
      <c r="I33" t="s">
        <v>26</v>
      </c>
      <c r="J33" t="s">
        <v>18</v>
      </c>
      <c r="K33" t="s">
        <v>73</v>
      </c>
      <c r="L33" s="3">
        <f ca="1">INT((TODAY()-Datos[[#This Row],[Fecha Nacimiento]])/365)</f>
        <v>36</v>
      </c>
      <c r="M33" t="str">
        <f ca="1">_xlfn.XLOOKUP(Datos[[#This Row],[Edad]],CA!$B$2:$B$6,CA!$A$2:$A$6,,-1)</f>
        <v>36-45</v>
      </c>
      <c r="N33" t="str">
        <f t="shared" si="0"/>
        <v>👨 M</v>
      </c>
    </row>
    <row r="34" spans="1:14" x14ac:dyDescent="0.35">
      <c r="A34" t="s">
        <v>94</v>
      </c>
      <c r="B34" t="s">
        <v>21</v>
      </c>
      <c r="C34" t="s">
        <v>633</v>
      </c>
      <c r="D34" t="s">
        <v>95</v>
      </c>
      <c r="E34" t="s">
        <v>96</v>
      </c>
      <c r="F34" s="2">
        <v>35891</v>
      </c>
      <c r="G34" t="s">
        <v>24</v>
      </c>
      <c r="H34" t="s">
        <v>25</v>
      </c>
      <c r="I34" t="s">
        <v>17</v>
      </c>
      <c r="J34" t="s">
        <v>41</v>
      </c>
      <c r="K34" t="s">
        <v>19</v>
      </c>
      <c r="L34" s="3">
        <f ca="1">INT((TODAY()-Datos[[#This Row],[Fecha Nacimiento]])/365)</f>
        <v>25</v>
      </c>
      <c r="M34" t="str">
        <f ca="1">_xlfn.XLOOKUP(Datos[[#This Row],[Edad]],CA!$B$2:$B$6,CA!$A$2:$A$6,,-1)</f>
        <v>18-25</v>
      </c>
      <c r="N34" t="str">
        <f t="shared" si="0"/>
        <v>👨 M</v>
      </c>
    </row>
    <row r="35" spans="1:14" x14ac:dyDescent="0.35">
      <c r="A35" t="s">
        <v>97</v>
      </c>
      <c r="B35" t="s">
        <v>12</v>
      </c>
      <c r="C35" t="s">
        <v>53</v>
      </c>
      <c r="D35" t="s">
        <v>98</v>
      </c>
      <c r="E35" t="s">
        <v>32</v>
      </c>
      <c r="F35" s="2">
        <v>30176</v>
      </c>
      <c r="G35" t="s">
        <v>24</v>
      </c>
      <c r="H35" t="s">
        <v>25</v>
      </c>
      <c r="I35" t="s">
        <v>26</v>
      </c>
      <c r="J35" t="s">
        <v>18</v>
      </c>
      <c r="K35" t="s">
        <v>19</v>
      </c>
      <c r="L35" s="3">
        <f ca="1">INT((TODAY()-Datos[[#This Row],[Fecha Nacimiento]])/365)</f>
        <v>41</v>
      </c>
      <c r="M35" t="str">
        <f ca="1">_xlfn.XLOOKUP(Datos[[#This Row],[Edad]],CA!$B$2:$B$6,CA!$A$2:$A$6,,-1)</f>
        <v>36-45</v>
      </c>
      <c r="N35" t="str">
        <f t="shared" si="0"/>
        <v>👨 M</v>
      </c>
    </row>
    <row r="36" spans="1:14" x14ac:dyDescent="0.35">
      <c r="A36" t="s">
        <v>99</v>
      </c>
      <c r="B36" t="s">
        <v>21</v>
      </c>
      <c r="C36" t="s">
        <v>38</v>
      </c>
      <c r="D36" t="s">
        <v>62</v>
      </c>
      <c r="E36" t="s">
        <v>40</v>
      </c>
      <c r="F36" s="2">
        <v>37588</v>
      </c>
      <c r="G36" t="s">
        <v>24</v>
      </c>
      <c r="H36" t="s">
        <v>25</v>
      </c>
      <c r="I36" t="s">
        <v>17</v>
      </c>
      <c r="J36" t="s">
        <v>27</v>
      </c>
      <c r="K36" t="s">
        <v>28</v>
      </c>
      <c r="L36" s="3">
        <f ca="1">INT((TODAY()-Datos[[#This Row],[Fecha Nacimiento]])/365)</f>
        <v>20</v>
      </c>
      <c r="M36" t="str">
        <f ca="1">_xlfn.XLOOKUP(Datos[[#This Row],[Edad]],CA!$B$2:$B$6,CA!$A$2:$A$6,,-1)</f>
        <v>18-25</v>
      </c>
      <c r="N36" t="str">
        <f t="shared" si="0"/>
        <v>👩 F</v>
      </c>
    </row>
    <row r="37" spans="1:14" x14ac:dyDescent="0.35">
      <c r="A37" t="s">
        <v>100</v>
      </c>
      <c r="B37" t="s">
        <v>21</v>
      </c>
      <c r="C37" t="s">
        <v>38</v>
      </c>
      <c r="D37" t="s">
        <v>62</v>
      </c>
      <c r="E37" t="s">
        <v>45</v>
      </c>
      <c r="F37" s="2">
        <v>25186</v>
      </c>
      <c r="G37" t="s">
        <v>24</v>
      </c>
      <c r="H37" t="s">
        <v>25</v>
      </c>
      <c r="I37" t="s">
        <v>17</v>
      </c>
      <c r="J37" t="s">
        <v>41</v>
      </c>
      <c r="K37" t="s">
        <v>28</v>
      </c>
      <c r="L37" s="3">
        <f ca="1">INT((TODAY()-Datos[[#This Row],[Fecha Nacimiento]])/365)</f>
        <v>54</v>
      </c>
      <c r="M37" t="str">
        <f ca="1">_xlfn.XLOOKUP(Datos[[#This Row],[Edad]],CA!$B$2:$B$6,CA!$A$2:$A$6,,-1)</f>
        <v>46-55</v>
      </c>
      <c r="N37" t="str">
        <f t="shared" si="0"/>
        <v>👨 M</v>
      </c>
    </row>
    <row r="38" spans="1:14" x14ac:dyDescent="0.35">
      <c r="A38" t="s">
        <v>101</v>
      </c>
      <c r="B38" t="s">
        <v>21</v>
      </c>
      <c r="C38" t="s">
        <v>80</v>
      </c>
      <c r="D38" t="s">
        <v>81</v>
      </c>
      <c r="E38" t="s">
        <v>36</v>
      </c>
      <c r="F38" s="2">
        <v>28446</v>
      </c>
      <c r="G38" t="s">
        <v>24</v>
      </c>
      <c r="H38" t="s">
        <v>25</v>
      </c>
      <c r="I38" t="s">
        <v>17</v>
      </c>
      <c r="J38" t="s">
        <v>18</v>
      </c>
      <c r="K38" t="s">
        <v>28</v>
      </c>
      <c r="L38" s="3">
        <f ca="1">INT((TODAY()-Datos[[#This Row],[Fecha Nacimiento]])/365)</f>
        <v>45</v>
      </c>
      <c r="M38" t="str">
        <f ca="1">_xlfn.XLOOKUP(Datos[[#This Row],[Edad]],CA!$B$2:$B$6,CA!$A$2:$A$6,,-1)</f>
        <v>36-45</v>
      </c>
      <c r="N38" t="str">
        <f t="shared" si="0"/>
        <v>👨 M</v>
      </c>
    </row>
    <row r="39" spans="1:14" x14ac:dyDescent="0.35">
      <c r="A39" t="s">
        <v>102</v>
      </c>
      <c r="B39" t="s">
        <v>21</v>
      </c>
      <c r="C39" t="s">
        <v>30</v>
      </c>
      <c r="D39" t="s">
        <v>31</v>
      </c>
      <c r="E39" t="s">
        <v>45</v>
      </c>
      <c r="F39" s="2">
        <v>25311</v>
      </c>
      <c r="G39" t="s">
        <v>24</v>
      </c>
      <c r="H39" t="s">
        <v>25</v>
      </c>
      <c r="I39" t="s">
        <v>26</v>
      </c>
      <c r="J39" t="s">
        <v>41</v>
      </c>
      <c r="K39" t="s">
        <v>28</v>
      </c>
      <c r="L39" s="3">
        <f ca="1">INT((TODAY()-Datos[[#This Row],[Fecha Nacimiento]])/365)</f>
        <v>54</v>
      </c>
      <c r="M39" t="str">
        <f ca="1">_xlfn.XLOOKUP(Datos[[#This Row],[Edad]],CA!$B$2:$B$6,CA!$A$2:$A$6,,-1)</f>
        <v>46-55</v>
      </c>
      <c r="N39" t="str">
        <f t="shared" si="0"/>
        <v>👨 M</v>
      </c>
    </row>
    <row r="40" spans="1:14" x14ac:dyDescent="0.35">
      <c r="A40" t="s">
        <v>103</v>
      </c>
      <c r="B40" t="s">
        <v>21</v>
      </c>
      <c r="C40" t="s">
        <v>53</v>
      </c>
      <c r="D40" t="s">
        <v>54</v>
      </c>
      <c r="E40" t="s">
        <v>45</v>
      </c>
      <c r="F40" s="2">
        <v>31182</v>
      </c>
      <c r="G40" t="s">
        <v>24</v>
      </c>
      <c r="H40" t="s">
        <v>25</v>
      </c>
      <c r="I40" t="s">
        <v>26</v>
      </c>
      <c r="J40" t="s">
        <v>18</v>
      </c>
      <c r="K40" t="s">
        <v>19</v>
      </c>
      <c r="L40" s="3">
        <f ca="1">INT((TODAY()-Datos[[#This Row],[Fecha Nacimiento]])/365)</f>
        <v>38</v>
      </c>
      <c r="M40" t="str">
        <f ca="1">_xlfn.XLOOKUP(Datos[[#This Row],[Edad]],CA!$B$2:$B$6,CA!$A$2:$A$6,,-1)</f>
        <v>36-45</v>
      </c>
      <c r="N40" t="str">
        <f t="shared" si="0"/>
        <v>👨 M</v>
      </c>
    </row>
    <row r="41" spans="1:14" x14ac:dyDescent="0.35">
      <c r="A41" t="s">
        <v>104</v>
      </c>
      <c r="B41" t="s">
        <v>12</v>
      </c>
      <c r="C41" t="s">
        <v>633</v>
      </c>
      <c r="D41" t="s">
        <v>105</v>
      </c>
      <c r="E41" t="s">
        <v>51</v>
      </c>
      <c r="F41" s="2">
        <v>24143</v>
      </c>
      <c r="G41" t="s">
        <v>24</v>
      </c>
      <c r="H41" t="s">
        <v>25</v>
      </c>
      <c r="I41" t="s">
        <v>17</v>
      </c>
      <c r="J41" t="s">
        <v>18</v>
      </c>
      <c r="K41" t="s">
        <v>19</v>
      </c>
      <c r="L41" s="3">
        <f ca="1">INT((TODAY()-Datos[[#This Row],[Fecha Nacimiento]])/365)</f>
        <v>57</v>
      </c>
      <c r="M41" t="str">
        <f ca="1">_xlfn.XLOOKUP(Datos[[#This Row],[Edad]],CA!$B$2:$B$6,CA!$A$2:$A$6,,-1)</f>
        <v>56 o  Más</v>
      </c>
      <c r="N41" t="str">
        <f t="shared" si="0"/>
        <v>👨 M</v>
      </c>
    </row>
    <row r="42" spans="1:14" x14ac:dyDescent="0.35">
      <c r="A42" t="s">
        <v>106</v>
      </c>
      <c r="B42" t="s">
        <v>12</v>
      </c>
      <c r="C42" t="s">
        <v>53</v>
      </c>
      <c r="D42" t="s">
        <v>107</v>
      </c>
      <c r="E42" t="s">
        <v>32</v>
      </c>
      <c r="F42" s="2">
        <v>38468</v>
      </c>
      <c r="G42" t="s">
        <v>15</v>
      </c>
      <c r="H42" t="s">
        <v>16</v>
      </c>
      <c r="I42" t="s">
        <v>17</v>
      </c>
      <c r="J42" t="s">
        <v>41</v>
      </c>
      <c r="K42" t="s">
        <v>19</v>
      </c>
      <c r="L42" s="3">
        <f ca="1">INT((TODAY()-Datos[[#This Row],[Fecha Nacimiento]])/365)</f>
        <v>18</v>
      </c>
      <c r="M42" t="str">
        <f ca="1">_xlfn.XLOOKUP(Datos[[#This Row],[Edad]],CA!$B$2:$B$6,CA!$A$2:$A$6,,-1)</f>
        <v>18-25</v>
      </c>
      <c r="N42" t="str">
        <f t="shared" si="0"/>
        <v>👩 F</v>
      </c>
    </row>
    <row r="43" spans="1:14" x14ac:dyDescent="0.35">
      <c r="A43" t="s">
        <v>108</v>
      </c>
      <c r="B43" t="s">
        <v>21</v>
      </c>
      <c r="C43" t="s">
        <v>38</v>
      </c>
      <c r="D43" t="s">
        <v>47</v>
      </c>
      <c r="E43" t="s">
        <v>45</v>
      </c>
      <c r="F43" s="2">
        <v>27199</v>
      </c>
      <c r="G43" t="s">
        <v>15</v>
      </c>
      <c r="H43" t="s">
        <v>109</v>
      </c>
      <c r="I43" t="s">
        <v>26</v>
      </c>
      <c r="J43" t="s">
        <v>41</v>
      </c>
      <c r="K43" t="s">
        <v>28</v>
      </c>
      <c r="L43" s="3">
        <f ca="1">INT((TODAY()-Datos[[#This Row],[Fecha Nacimiento]])/365)</f>
        <v>49</v>
      </c>
      <c r="M43" t="str">
        <f ca="1">_xlfn.XLOOKUP(Datos[[#This Row],[Edad]],CA!$B$2:$B$6,CA!$A$2:$A$6,,-1)</f>
        <v>46-55</v>
      </c>
      <c r="N43" t="str">
        <f t="shared" si="0"/>
        <v>👩 F</v>
      </c>
    </row>
    <row r="44" spans="1:14" x14ac:dyDescent="0.35">
      <c r="A44" t="s">
        <v>110</v>
      </c>
      <c r="B44" t="s">
        <v>21</v>
      </c>
      <c r="C44" t="s">
        <v>53</v>
      </c>
      <c r="D44" t="s">
        <v>98</v>
      </c>
      <c r="E44" t="s">
        <v>45</v>
      </c>
      <c r="F44" s="2">
        <v>26395</v>
      </c>
      <c r="G44" t="s">
        <v>24</v>
      </c>
      <c r="H44" t="s">
        <v>25</v>
      </c>
      <c r="I44" t="s">
        <v>26</v>
      </c>
      <c r="J44" t="s">
        <v>27</v>
      </c>
      <c r="K44" t="s">
        <v>19</v>
      </c>
      <c r="L44" s="3">
        <f ca="1">INT((TODAY()-Datos[[#This Row],[Fecha Nacimiento]])/365)</f>
        <v>51</v>
      </c>
      <c r="M44" t="str">
        <f ca="1">_xlfn.XLOOKUP(Datos[[#This Row],[Edad]],CA!$B$2:$B$6,CA!$A$2:$A$6,,-1)</f>
        <v>46-55</v>
      </c>
      <c r="N44" t="str">
        <f t="shared" si="0"/>
        <v>👨 M</v>
      </c>
    </row>
    <row r="45" spans="1:14" x14ac:dyDescent="0.35">
      <c r="A45" t="s">
        <v>111</v>
      </c>
      <c r="B45" t="s">
        <v>12</v>
      </c>
      <c r="C45" t="s">
        <v>71</v>
      </c>
      <c r="D45" t="s">
        <v>93</v>
      </c>
      <c r="E45" t="s">
        <v>40</v>
      </c>
      <c r="F45" s="2">
        <v>25087</v>
      </c>
      <c r="G45" t="s">
        <v>24</v>
      </c>
      <c r="H45" t="s">
        <v>25</v>
      </c>
      <c r="I45" t="s">
        <v>26</v>
      </c>
      <c r="J45" t="s">
        <v>18</v>
      </c>
      <c r="K45" t="s">
        <v>73</v>
      </c>
      <c r="L45" s="3">
        <f ca="1">INT((TODAY()-Datos[[#This Row],[Fecha Nacimiento]])/365)</f>
        <v>55</v>
      </c>
      <c r="M45" t="str">
        <f ca="1">_xlfn.XLOOKUP(Datos[[#This Row],[Edad]],CA!$B$2:$B$6,CA!$A$2:$A$6,,-1)</f>
        <v>46-55</v>
      </c>
      <c r="N45" t="str">
        <f t="shared" si="0"/>
        <v>👨 M</v>
      </c>
    </row>
    <row r="46" spans="1:14" x14ac:dyDescent="0.35">
      <c r="A46" t="s">
        <v>112</v>
      </c>
      <c r="B46" t="s">
        <v>21</v>
      </c>
      <c r="C46" t="s">
        <v>633</v>
      </c>
      <c r="D46" t="s">
        <v>113</v>
      </c>
      <c r="E46" t="s">
        <v>40</v>
      </c>
      <c r="F46" s="2">
        <v>28042</v>
      </c>
      <c r="G46" t="s">
        <v>24</v>
      </c>
      <c r="H46" t="s">
        <v>25</v>
      </c>
      <c r="I46" t="s">
        <v>17</v>
      </c>
      <c r="J46" t="s">
        <v>41</v>
      </c>
      <c r="K46" t="s">
        <v>19</v>
      </c>
      <c r="L46" s="3">
        <f ca="1">INT((TODAY()-Datos[[#This Row],[Fecha Nacimiento]])/365)</f>
        <v>46</v>
      </c>
      <c r="M46" t="str">
        <f ca="1">_xlfn.XLOOKUP(Datos[[#This Row],[Edad]],CA!$B$2:$B$6,CA!$A$2:$A$6,,-1)</f>
        <v>46-55</v>
      </c>
      <c r="N46" t="str">
        <f t="shared" si="0"/>
        <v>👩 F</v>
      </c>
    </row>
    <row r="47" spans="1:14" x14ac:dyDescent="0.35">
      <c r="A47" t="s">
        <v>114</v>
      </c>
      <c r="B47" t="s">
        <v>12</v>
      </c>
      <c r="C47" t="s">
        <v>80</v>
      </c>
      <c r="D47" t="s">
        <v>115</v>
      </c>
      <c r="E47" t="s">
        <v>36</v>
      </c>
      <c r="F47" s="2">
        <v>31639</v>
      </c>
      <c r="G47" t="s">
        <v>15</v>
      </c>
      <c r="H47" t="s">
        <v>16</v>
      </c>
      <c r="I47" t="s">
        <v>26</v>
      </c>
      <c r="J47" t="s">
        <v>41</v>
      </c>
      <c r="K47" t="s">
        <v>28</v>
      </c>
      <c r="L47" s="3">
        <f ca="1">INT((TODAY()-Datos[[#This Row],[Fecha Nacimiento]])/365)</f>
        <v>37</v>
      </c>
      <c r="M47" t="str">
        <f ca="1">_xlfn.XLOOKUP(Datos[[#This Row],[Edad]],CA!$B$2:$B$6,CA!$A$2:$A$6,,-1)</f>
        <v>36-45</v>
      </c>
      <c r="N47" t="str">
        <f t="shared" si="0"/>
        <v>👨 M</v>
      </c>
    </row>
    <row r="48" spans="1:14" x14ac:dyDescent="0.35">
      <c r="A48" t="s">
        <v>116</v>
      </c>
      <c r="B48" t="s">
        <v>21</v>
      </c>
      <c r="C48" t="s">
        <v>38</v>
      </c>
      <c r="D48" t="s">
        <v>39</v>
      </c>
      <c r="E48" t="s">
        <v>14</v>
      </c>
      <c r="F48" s="2">
        <v>29516</v>
      </c>
      <c r="G48" t="s">
        <v>15</v>
      </c>
      <c r="H48" t="s">
        <v>109</v>
      </c>
      <c r="I48" t="s">
        <v>17</v>
      </c>
      <c r="J48" t="s">
        <v>41</v>
      </c>
      <c r="K48" t="s">
        <v>28</v>
      </c>
      <c r="L48" s="3">
        <f ca="1">INT((TODAY()-Datos[[#This Row],[Fecha Nacimiento]])/365)</f>
        <v>42</v>
      </c>
      <c r="M48" t="str">
        <f ca="1">_xlfn.XLOOKUP(Datos[[#This Row],[Edad]],CA!$B$2:$B$6,CA!$A$2:$A$6,,-1)</f>
        <v>36-45</v>
      </c>
      <c r="N48" t="str">
        <f t="shared" si="0"/>
        <v>👩 F</v>
      </c>
    </row>
    <row r="49" spans="1:14" x14ac:dyDescent="0.35">
      <c r="A49" t="s">
        <v>117</v>
      </c>
      <c r="B49" t="s">
        <v>21</v>
      </c>
      <c r="C49" t="s">
        <v>633</v>
      </c>
      <c r="D49" t="s">
        <v>118</v>
      </c>
      <c r="E49" t="s">
        <v>40</v>
      </c>
      <c r="F49" s="2">
        <v>28796</v>
      </c>
      <c r="G49" t="s">
        <v>15</v>
      </c>
      <c r="H49" t="s">
        <v>119</v>
      </c>
      <c r="I49" t="s">
        <v>17</v>
      </c>
      <c r="J49" t="s">
        <v>41</v>
      </c>
      <c r="K49" t="s">
        <v>19</v>
      </c>
      <c r="L49" s="3">
        <f ca="1">INT((TODAY()-Datos[[#This Row],[Fecha Nacimiento]])/365)</f>
        <v>44</v>
      </c>
      <c r="M49" t="str">
        <f ca="1">_xlfn.XLOOKUP(Datos[[#This Row],[Edad]],CA!$B$2:$B$6,CA!$A$2:$A$6,,-1)</f>
        <v>36-45</v>
      </c>
      <c r="N49" t="str">
        <f t="shared" si="0"/>
        <v>👨 M</v>
      </c>
    </row>
    <row r="50" spans="1:14" x14ac:dyDescent="0.35">
      <c r="A50" t="s">
        <v>120</v>
      </c>
      <c r="B50" t="s">
        <v>21</v>
      </c>
      <c r="C50" t="s">
        <v>38</v>
      </c>
      <c r="D50" t="s">
        <v>62</v>
      </c>
      <c r="E50" t="s">
        <v>40</v>
      </c>
      <c r="F50" s="2">
        <v>33917</v>
      </c>
      <c r="G50" t="s">
        <v>15</v>
      </c>
      <c r="H50" t="s">
        <v>16</v>
      </c>
      <c r="I50" t="s">
        <v>17</v>
      </c>
      <c r="J50" t="s">
        <v>27</v>
      </c>
      <c r="K50" t="s">
        <v>28</v>
      </c>
      <c r="L50" s="3">
        <f ca="1">INT((TODAY()-Datos[[#This Row],[Fecha Nacimiento]])/365)</f>
        <v>30</v>
      </c>
      <c r="M50" t="str">
        <f ca="1">_xlfn.XLOOKUP(Datos[[#This Row],[Edad]],CA!$B$2:$B$6,CA!$A$2:$A$6,,-1)</f>
        <v>26-35</v>
      </c>
      <c r="N50" t="str">
        <f t="shared" si="0"/>
        <v>👨 M</v>
      </c>
    </row>
    <row r="51" spans="1:14" x14ac:dyDescent="0.35">
      <c r="A51" t="s">
        <v>121</v>
      </c>
      <c r="B51" t="s">
        <v>21</v>
      </c>
      <c r="C51" t="s">
        <v>71</v>
      </c>
      <c r="D51" t="s">
        <v>75</v>
      </c>
      <c r="E51" t="s">
        <v>40</v>
      </c>
      <c r="F51" s="2">
        <v>36064</v>
      </c>
      <c r="G51" t="s">
        <v>15</v>
      </c>
      <c r="H51" t="s">
        <v>16</v>
      </c>
      <c r="I51" t="s">
        <v>17</v>
      </c>
      <c r="J51" t="s">
        <v>41</v>
      </c>
      <c r="K51" t="s">
        <v>73</v>
      </c>
      <c r="L51" s="3">
        <f ca="1">INT((TODAY()-Datos[[#This Row],[Fecha Nacimiento]])/365)</f>
        <v>24</v>
      </c>
      <c r="M51" t="str">
        <f ca="1">_xlfn.XLOOKUP(Datos[[#This Row],[Edad]],CA!$B$2:$B$6,CA!$A$2:$A$6,,-1)</f>
        <v>18-25</v>
      </c>
      <c r="N51" t="str">
        <f t="shared" si="0"/>
        <v>👨 M</v>
      </c>
    </row>
    <row r="52" spans="1:14" x14ac:dyDescent="0.35">
      <c r="A52" t="s">
        <v>122</v>
      </c>
      <c r="B52" t="s">
        <v>12</v>
      </c>
      <c r="C52" t="s">
        <v>53</v>
      </c>
      <c r="D52" t="s">
        <v>98</v>
      </c>
      <c r="E52" t="s">
        <v>32</v>
      </c>
      <c r="F52" s="2">
        <v>33875</v>
      </c>
      <c r="G52" t="s">
        <v>24</v>
      </c>
      <c r="H52" t="s">
        <v>25</v>
      </c>
      <c r="I52" t="s">
        <v>17</v>
      </c>
      <c r="J52" t="s">
        <v>41</v>
      </c>
      <c r="K52" t="s">
        <v>19</v>
      </c>
      <c r="L52" s="3">
        <f ca="1">INT((TODAY()-Datos[[#This Row],[Fecha Nacimiento]])/365)</f>
        <v>30</v>
      </c>
      <c r="M52" t="str">
        <f ca="1">_xlfn.XLOOKUP(Datos[[#This Row],[Edad]],CA!$B$2:$B$6,CA!$A$2:$A$6,,-1)</f>
        <v>26-35</v>
      </c>
      <c r="N52" t="str">
        <f t="shared" si="0"/>
        <v>👨 M</v>
      </c>
    </row>
    <row r="53" spans="1:14" x14ac:dyDescent="0.35">
      <c r="A53" t="s">
        <v>123</v>
      </c>
      <c r="B53" t="s">
        <v>12</v>
      </c>
      <c r="C53" t="s">
        <v>22</v>
      </c>
      <c r="D53" t="s">
        <v>124</v>
      </c>
      <c r="E53" t="s">
        <v>40</v>
      </c>
      <c r="F53" s="2">
        <v>33919</v>
      </c>
      <c r="G53" t="s">
        <v>15</v>
      </c>
      <c r="H53" t="s">
        <v>16</v>
      </c>
      <c r="I53" t="s">
        <v>17</v>
      </c>
      <c r="J53" t="s">
        <v>18</v>
      </c>
      <c r="K53" t="s">
        <v>28</v>
      </c>
      <c r="L53" s="3">
        <f ca="1">INT((TODAY()-Datos[[#This Row],[Fecha Nacimiento]])/365)</f>
        <v>30</v>
      </c>
      <c r="M53" t="str">
        <f ca="1">_xlfn.XLOOKUP(Datos[[#This Row],[Edad]],CA!$B$2:$B$6,CA!$A$2:$A$6,,-1)</f>
        <v>26-35</v>
      </c>
      <c r="N53" t="str">
        <f t="shared" si="0"/>
        <v>👩 F</v>
      </c>
    </row>
    <row r="54" spans="1:14" x14ac:dyDescent="0.35">
      <c r="A54" t="s">
        <v>125</v>
      </c>
      <c r="B54" t="s">
        <v>21</v>
      </c>
      <c r="C54" t="s">
        <v>38</v>
      </c>
      <c r="D54" t="s">
        <v>39</v>
      </c>
      <c r="E54" t="s">
        <v>14</v>
      </c>
      <c r="F54" s="2">
        <v>31945</v>
      </c>
      <c r="G54" t="s">
        <v>24</v>
      </c>
      <c r="H54" t="s">
        <v>25</v>
      </c>
      <c r="I54" t="s">
        <v>26</v>
      </c>
      <c r="J54" t="s">
        <v>41</v>
      </c>
      <c r="K54" t="s">
        <v>28</v>
      </c>
      <c r="L54" s="3">
        <f ca="1">INT((TODAY()-Datos[[#This Row],[Fecha Nacimiento]])/365)</f>
        <v>36</v>
      </c>
      <c r="M54" t="str">
        <f ca="1">_xlfn.XLOOKUP(Datos[[#This Row],[Edad]],CA!$B$2:$B$6,CA!$A$2:$A$6,,-1)</f>
        <v>36-45</v>
      </c>
      <c r="N54" t="str">
        <f t="shared" si="0"/>
        <v>👩 F</v>
      </c>
    </row>
    <row r="55" spans="1:14" x14ac:dyDescent="0.35">
      <c r="A55" t="s">
        <v>126</v>
      </c>
      <c r="B55" t="s">
        <v>12</v>
      </c>
      <c r="C55" t="s">
        <v>633</v>
      </c>
      <c r="D55" t="s">
        <v>13</v>
      </c>
      <c r="E55" t="s">
        <v>51</v>
      </c>
      <c r="F55" s="2">
        <v>23446</v>
      </c>
      <c r="G55" t="s">
        <v>15</v>
      </c>
      <c r="H55" t="s">
        <v>16</v>
      </c>
      <c r="I55" t="s">
        <v>26</v>
      </c>
      <c r="J55" t="s">
        <v>18</v>
      </c>
      <c r="K55" t="s">
        <v>19</v>
      </c>
      <c r="L55" s="3">
        <f ca="1">INT((TODAY()-Datos[[#This Row],[Fecha Nacimiento]])/365)</f>
        <v>59</v>
      </c>
      <c r="M55" t="str">
        <f ca="1">_xlfn.XLOOKUP(Datos[[#This Row],[Edad]],CA!$B$2:$B$6,CA!$A$2:$A$6,,-1)</f>
        <v>56 o  Más</v>
      </c>
      <c r="N55" t="str">
        <f t="shared" si="0"/>
        <v>👨 M</v>
      </c>
    </row>
    <row r="56" spans="1:14" x14ac:dyDescent="0.35">
      <c r="A56" t="s">
        <v>127</v>
      </c>
      <c r="B56" t="s">
        <v>12</v>
      </c>
      <c r="C56" t="s">
        <v>59</v>
      </c>
      <c r="D56" t="s">
        <v>64</v>
      </c>
      <c r="E56" t="s">
        <v>96</v>
      </c>
      <c r="F56" s="2">
        <v>22898</v>
      </c>
      <c r="G56" t="s">
        <v>24</v>
      </c>
      <c r="H56" t="s">
        <v>25</v>
      </c>
      <c r="I56" t="s">
        <v>26</v>
      </c>
      <c r="J56" t="s">
        <v>41</v>
      </c>
      <c r="K56" t="s">
        <v>19</v>
      </c>
      <c r="L56" s="3">
        <f ca="1">INT((TODAY()-Datos[[#This Row],[Fecha Nacimiento]])/365)</f>
        <v>61</v>
      </c>
      <c r="M56" t="str">
        <f ca="1">_xlfn.XLOOKUP(Datos[[#This Row],[Edad]],CA!$B$2:$B$6,CA!$A$2:$A$6,,-1)</f>
        <v>56 o  Más</v>
      </c>
      <c r="N56" t="str">
        <f t="shared" si="0"/>
        <v>👩 F</v>
      </c>
    </row>
    <row r="57" spans="1:14" x14ac:dyDescent="0.35">
      <c r="A57" t="s">
        <v>128</v>
      </c>
      <c r="B57" t="s">
        <v>21</v>
      </c>
      <c r="C57" t="s">
        <v>80</v>
      </c>
      <c r="D57" t="s">
        <v>81</v>
      </c>
      <c r="E57" t="s">
        <v>36</v>
      </c>
      <c r="F57" s="2">
        <v>37326</v>
      </c>
      <c r="G57" t="s">
        <v>24</v>
      </c>
      <c r="H57" t="s">
        <v>25</v>
      </c>
      <c r="I57" t="s">
        <v>17</v>
      </c>
      <c r="J57" t="s">
        <v>27</v>
      </c>
      <c r="K57" t="s">
        <v>28</v>
      </c>
      <c r="L57" s="3">
        <f ca="1">INT((TODAY()-Datos[[#This Row],[Fecha Nacimiento]])/365)</f>
        <v>21</v>
      </c>
      <c r="M57" t="str">
        <f ca="1">_xlfn.XLOOKUP(Datos[[#This Row],[Edad]],CA!$B$2:$B$6,CA!$A$2:$A$6,,-1)</f>
        <v>18-25</v>
      </c>
      <c r="N57" t="str">
        <f t="shared" si="0"/>
        <v>👩 F</v>
      </c>
    </row>
    <row r="58" spans="1:14" x14ac:dyDescent="0.35">
      <c r="A58" t="s">
        <v>129</v>
      </c>
      <c r="B58" t="s">
        <v>21</v>
      </c>
      <c r="C58" t="s">
        <v>38</v>
      </c>
      <c r="D58" t="s">
        <v>62</v>
      </c>
      <c r="E58" t="s">
        <v>40</v>
      </c>
      <c r="F58" s="2">
        <v>27120</v>
      </c>
      <c r="G58" t="s">
        <v>24</v>
      </c>
      <c r="H58" t="s">
        <v>25</v>
      </c>
      <c r="I58" t="s">
        <v>26</v>
      </c>
      <c r="J58" t="s">
        <v>41</v>
      </c>
      <c r="K58" t="s">
        <v>28</v>
      </c>
      <c r="L58" s="3">
        <f ca="1">INT((TODAY()-Datos[[#This Row],[Fecha Nacimiento]])/365)</f>
        <v>49</v>
      </c>
      <c r="M58" t="str">
        <f ca="1">_xlfn.XLOOKUP(Datos[[#This Row],[Edad]],CA!$B$2:$B$6,CA!$A$2:$A$6,,-1)</f>
        <v>46-55</v>
      </c>
      <c r="N58" t="str">
        <f t="shared" si="0"/>
        <v>👨 M</v>
      </c>
    </row>
    <row r="59" spans="1:14" x14ac:dyDescent="0.35">
      <c r="A59" t="s">
        <v>130</v>
      </c>
      <c r="B59" t="s">
        <v>21</v>
      </c>
      <c r="C59" t="s">
        <v>633</v>
      </c>
      <c r="D59" t="s">
        <v>87</v>
      </c>
      <c r="E59" t="s">
        <v>96</v>
      </c>
      <c r="F59" s="2">
        <v>21501</v>
      </c>
      <c r="G59" t="s">
        <v>15</v>
      </c>
      <c r="H59" t="s">
        <v>16</v>
      </c>
      <c r="I59" t="s">
        <v>17</v>
      </c>
      <c r="J59" t="s">
        <v>18</v>
      </c>
      <c r="K59" t="s">
        <v>19</v>
      </c>
      <c r="L59" s="3">
        <f ca="1">INT((TODAY()-Datos[[#This Row],[Fecha Nacimiento]])/365)</f>
        <v>64</v>
      </c>
      <c r="M59" t="str">
        <f ca="1">_xlfn.XLOOKUP(Datos[[#This Row],[Edad]],CA!$B$2:$B$6,CA!$A$2:$A$6,,-1)</f>
        <v>56 o  Más</v>
      </c>
      <c r="N59" t="str">
        <f t="shared" si="0"/>
        <v>👨 M</v>
      </c>
    </row>
    <row r="60" spans="1:14" x14ac:dyDescent="0.35">
      <c r="A60" t="s">
        <v>131</v>
      </c>
      <c r="B60" t="s">
        <v>12</v>
      </c>
      <c r="C60" t="s">
        <v>633</v>
      </c>
      <c r="D60" t="s">
        <v>113</v>
      </c>
      <c r="E60" t="s">
        <v>14</v>
      </c>
      <c r="F60" s="2">
        <v>23046</v>
      </c>
      <c r="G60" t="s">
        <v>24</v>
      </c>
      <c r="H60" t="s">
        <v>25</v>
      </c>
      <c r="I60" t="s">
        <v>26</v>
      </c>
      <c r="J60" t="s">
        <v>41</v>
      </c>
      <c r="K60" t="s">
        <v>19</v>
      </c>
      <c r="L60" s="3">
        <f ca="1">INT((TODAY()-Datos[[#This Row],[Fecha Nacimiento]])/365)</f>
        <v>60</v>
      </c>
      <c r="M60" t="str">
        <f ca="1">_xlfn.XLOOKUP(Datos[[#This Row],[Edad]],CA!$B$2:$B$6,CA!$A$2:$A$6,,-1)</f>
        <v>56 o  Más</v>
      </c>
      <c r="N60" t="str">
        <f t="shared" si="0"/>
        <v>👨 M</v>
      </c>
    </row>
    <row r="61" spans="1:14" x14ac:dyDescent="0.35">
      <c r="A61" t="s">
        <v>132</v>
      </c>
      <c r="B61" t="s">
        <v>21</v>
      </c>
      <c r="C61" t="s">
        <v>56</v>
      </c>
      <c r="D61" t="s">
        <v>67</v>
      </c>
      <c r="E61" t="s">
        <v>96</v>
      </c>
      <c r="F61" s="2">
        <v>27726</v>
      </c>
      <c r="G61" t="s">
        <v>24</v>
      </c>
      <c r="H61" t="s">
        <v>25</v>
      </c>
      <c r="I61" t="s">
        <v>17</v>
      </c>
      <c r="J61" t="s">
        <v>41</v>
      </c>
      <c r="K61" t="s">
        <v>19</v>
      </c>
      <c r="L61" s="3">
        <f ca="1">INT((TODAY()-Datos[[#This Row],[Fecha Nacimiento]])/365)</f>
        <v>47</v>
      </c>
      <c r="M61" t="str">
        <f ca="1">_xlfn.XLOOKUP(Datos[[#This Row],[Edad]],CA!$B$2:$B$6,CA!$A$2:$A$6,,-1)</f>
        <v>46-55</v>
      </c>
      <c r="N61" t="str">
        <f t="shared" si="0"/>
        <v>👩 F</v>
      </c>
    </row>
    <row r="62" spans="1:14" x14ac:dyDescent="0.35">
      <c r="A62" t="s">
        <v>133</v>
      </c>
      <c r="B62" t="s">
        <v>12</v>
      </c>
      <c r="C62" t="s">
        <v>59</v>
      </c>
      <c r="D62" t="s">
        <v>64</v>
      </c>
      <c r="E62" t="s">
        <v>96</v>
      </c>
      <c r="F62" s="2">
        <v>24704</v>
      </c>
      <c r="G62" t="s">
        <v>24</v>
      </c>
      <c r="H62" t="s">
        <v>25</v>
      </c>
      <c r="I62" t="s">
        <v>17</v>
      </c>
      <c r="J62" t="s">
        <v>27</v>
      </c>
      <c r="K62" t="s">
        <v>19</v>
      </c>
      <c r="L62" s="3">
        <f ca="1">INT((TODAY()-Datos[[#This Row],[Fecha Nacimiento]])/365)</f>
        <v>56</v>
      </c>
      <c r="M62" t="str">
        <f ca="1">_xlfn.XLOOKUP(Datos[[#This Row],[Edad]],CA!$B$2:$B$6,CA!$A$2:$A$6,,-1)</f>
        <v>56 o  Más</v>
      </c>
      <c r="N62" t="str">
        <f t="shared" si="0"/>
        <v>👨 M</v>
      </c>
    </row>
    <row r="63" spans="1:14" x14ac:dyDescent="0.35">
      <c r="A63" t="s">
        <v>134</v>
      </c>
      <c r="B63" t="s">
        <v>21</v>
      </c>
      <c r="C63" t="s">
        <v>80</v>
      </c>
      <c r="D63" t="s">
        <v>81</v>
      </c>
      <c r="E63" t="s">
        <v>32</v>
      </c>
      <c r="F63" s="2">
        <v>35409</v>
      </c>
      <c r="G63" t="s">
        <v>24</v>
      </c>
      <c r="H63" t="s">
        <v>25</v>
      </c>
      <c r="I63" t="s">
        <v>26</v>
      </c>
      <c r="J63" t="s">
        <v>27</v>
      </c>
      <c r="K63" t="s">
        <v>28</v>
      </c>
      <c r="L63" s="3">
        <f ca="1">INT((TODAY()-Datos[[#This Row],[Fecha Nacimiento]])/365)</f>
        <v>26</v>
      </c>
      <c r="M63" t="str">
        <f ca="1">_xlfn.XLOOKUP(Datos[[#This Row],[Edad]],CA!$B$2:$B$6,CA!$A$2:$A$6,,-1)</f>
        <v>26-35</v>
      </c>
      <c r="N63" t="str">
        <f t="shared" si="0"/>
        <v>👩 F</v>
      </c>
    </row>
    <row r="64" spans="1:14" x14ac:dyDescent="0.35">
      <c r="A64" t="s">
        <v>135</v>
      </c>
      <c r="B64" t="s">
        <v>21</v>
      </c>
      <c r="C64" t="s">
        <v>53</v>
      </c>
      <c r="D64" t="s">
        <v>136</v>
      </c>
      <c r="E64" t="s">
        <v>96</v>
      </c>
      <c r="F64" s="2">
        <v>35318</v>
      </c>
      <c r="G64" t="s">
        <v>15</v>
      </c>
      <c r="H64" t="s">
        <v>16</v>
      </c>
      <c r="I64" t="s">
        <v>17</v>
      </c>
      <c r="J64" t="s">
        <v>41</v>
      </c>
      <c r="K64" t="s">
        <v>19</v>
      </c>
      <c r="L64" s="3">
        <f ca="1">INT((TODAY()-Datos[[#This Row],[Fecha Nacimiento]])/365)</f>
        <v>27</v>
      </c>
      <c r="M64" t="str">
        <f ca="1">_xlfn.XLOOKUP(Datos[[#This Row],[Edad]],CA!$B$2:$B$6,CA!$A$2:$A$6,,-1)</f>
        <v>26-35</v>
      </c>
      <c r="N64" t="str">
        <f t="shared" si="0"/>
        <v>👨 M</v>
      </c>
    </row>
    <row r="65" spans="1:14" x14ac:dyDescent="0.35">
      <c r="A65" t="s">
        <v>137</v>
      </c>
      <c r="B65" t="s">
        <v>12</v>
      </c>
      <c r="C65" t="s">
        <v>53</v>
      </c>
      <c r="D65" t="s">
        <v>91</v>
      </c>
      <c r="E65" t="s">
        <v>96</v>
      </c>
      <c r="F65" s="2">
        <v>30246</v>
      </c>
      <c r="G65" t="s">
        <v>15</v>
      </c>
      <c r="H65" t="s">
        <v>16</v>
      </c>
      <c r="I65" t="s">
        <v>17</v>
      </c>
      <c r="J65" t="s">
        <v>18</v>
      </c>
      <c r="K65" t="s">
        <v>19</v>
      </c>
      <c r="L65" s="3">
        <f ca="1">INT((TODAY()-Datos[[#This Row],[Fecha Nacimiento]])/365)</f>
        <v>40</v>
      </c>
      <c r="M65" t="str">
        <f ca="1">_xlfn.XLOOKUP(Datos[[#This Row],[Edad]],CA!$B$2:$B$6,CA!$A$2:$A$6,,-1)</f>
        <v>36-45</v>
      </c>
      <c r="N65" t="str">
        <f t="shared" si="0"/>
        <v>👨 M</v>
      </c>
    </row>
    <row r="66" spans="1:14" x14ac:dyDescent="0.35">
      <c r="A66" t="s">
        <v>138</v>
      </c>
      <c r="B66" t="s">
        <v>21</v>
      </c>
      <c r="C66" t="s">
        <v>53</v>
      </c>
      <c r="D66" t="s">
        <v>98</v>
      </c>
      <c r="E66" t="s">
        <v>45</v>
      </c>
      <c r="F66" s="2">
        <v>27251</v>
      </c>
      <c r="G66" t="s">
        <v>15</v>
      </c>
      <c r="H66" t="s">
        <v>16</v>
      </c>
      <c r="I66" t="s">
        <v>17</v>
      </c>
      <c r="J66" t="s">
        <v>18</v>
      </c>
      <c r="K66" t="s">
        <v>19</v>
      </c>
      <c r="L66" s="3">
        <f ca="1">INT((TODAY()-Datos[[#This Row],[Fecha Nacimiento]])/365)</f>
        <v>49</v>
      </c>
      <c r="M66" t="str">
        <f ca="1">_xlfn.XLOOKUP(Datos[[#This Row],[Edad]],CA!$B$2:$B$6,CA!$A$2:$A$6,,-1)</f>
        <v>46-55</v>
      </c>
      <c r="N66" t="str">
        <f t="shared" ref="N66:N129" si="1">IF(B65="Masculino","👨 M", "👩 F")</f>
        <v>👩 F</v>
      </c>
    </row>
    <row r="67" spans="1:14" x14ac:dyDescent="0.35">
      <c r="A67" t="s">
        <v>139</v>
      </c>
      <c r="B67" t="s">
        <v>21</v>
      </c>
      <c r="C67" t="s">
        <v>80</v>
      </c>
      <c r="D67" t="s">
        <v>81</v>
      </c>
      <c r="E67" t="s">
        <v>36</v>
      </c>
      <c r="F67" s="2">
        <v>32576</v>
      </c>
      <c r="G67" t="s">
        <v>24</v>
      </c>
      <c r="H67" t="s">
        <v>25</v>
      </c>
      <c r="I67" t="s">
        <v>26</v>
      </c>
      <c r="J67" t="s">
        <v>27</v>
      </c>
      <c r="K67" t="s">
        <v>28</v>
      </c>
      <c r="L67" s="3">
        <f ca="1">INT((TODAY()-Datos[[#This Row],[Fecha Nacimiento]])/365)</f>
        <v>34</v>
      </c>
      <c r="M67" t="str">
        <f ca="1">_xlfn.XLOOKUP(Datos[[#This Row],[Edad]],CA!$B$2:$B$6,CA!$A$2:$A$6,,-1)</f>
        <v>26-35</v>
      </c>
      <c r="N67" t="str">
        <f t="shared" si="1"/>
        <v>👨 M</v>
      </c>
    </row>
    <row r="68" spans="1:14" x14ac:dyDescent="0.35">
      <c r="A68" t="s">
        <v>140</v>
      </c>
      <c r="B68" t="s">
        <v>12</v>
      </c>
      <c r="C68" t="s">
        <v>71</v>
      </c>
      <c r="D68" t="s">
        <v>141</v>
      </c>
      <c r="E68" t="s">
        <v>36</v>
      </c>
      <c r="F68" s="2">
        <v>37200</v>
      </c>
      <c r="G68" t="s">
        <v>24</v>
      </c>
      <c r="H68" t="s">
        <v>25</v>
      </c>
      <c r="I68" t="s">
        <v>26</v>
      </c>
      <c r="J68" t="s">
        <v>18</v>
      </c>
      <c r="K68" t="s">
        <v>73</v>
      </c>
      <c r="L68" s="3">
        <f ca="1">INT((TODAY()-Datos[[#This Row],[Fecha Nacimiento]])/365)</f>
        <v>21</v>
      </c>
      <c r="M68" t="str">
        <f ca="1">_xlfn.XLOOKUP(Datos[[#This Row],[Edad]],CA!$B$2:$B$6,CA!$A$2:$A$6,,-1)</f>
        <v>18-25</v>
      </c>
      <c r="N68" t="str">
        <f t="shared" si="1"/>
        <v>👨 M</v>
      </c>
    </row>
    <row r="69" spans="1:14" x14ac:dyDescent="0.35">
      <c r="A69" t="s">
        <v>142</v>
      </c>
      <c r="B69" t="s">
        <v>12</v>
      </c>
      <c r="C69" t="s">
        <v>80</v>
      </c>
      <c r="D69" t="s">
        <v>115</v>
      </c>
      <c r="E69" t="s">
        <v>32</v>
      </c>
      <c r="F69" s="2">
        <v>33756</v>
      </c>
      <c r="G69" t="s">
        <v>24</v>
      </c>
      <c r="H69" t="s">
        <v>25</v>
      </c>
      <c r="I69" t="s">
        <v>26</v>
      </c>
      <c r="J69" t="s">
        <v>41</v>
      </c>
      <c r="K69" t="s">
        <v>28</v>
      </c>
      <c r="L69" s="3">
        <f ca="1">INT((TODAY()-Datos[[#This Row],[Fecha Nacimiento]])/365)</f>
        <v>31</v>
      </c>
      <c r="M69" t="str">
        <f ca="1">_xlfn.XLOOKUP(Datos[[#This Row],[Edad]],CA!$B$2:$B$6,CA!$A$2:$A$6,,-1)</f>
        <v>26-35</v>
      </c>
      <c r="N69" t="str">
        <f t="shared" si="1"/>
        <v>👩 F</v>
      </c>
    </row>
    <row r="70" spans="1:14" x14ac:dyDescent="0.35">
      <c r="A70" t="s">
        <v>143</v>
      </c>
      <c r="B70" t="s">
        <v>21</v>
      </c>
      <c r="C70" t="s">
        <v>80</v>
      </c>
      <c r="D70" t="s">
        <v>81</v>
      </c>
      <c r="E70" t="s">
        <v>45</v>
      </c>
      <c r="F70" s="2">
        <v>32128</v>
      </c>
      <c r="G70" t="s">
        <v>24</v>
      </c>
      <c r="H70" t="s">
        <v>25</v>
      </c>
      <c r="I70" t="s">
        <v>17</v>
      </c>
      <c r="J70" t="s">
        <v>41</v>
      </c>
      <c r="K70" t="s">
        <v>28</v>
      </c>
      <c r="L70" s="3">
        <f ca="1">INT((TODAY()-Datos[[#This Row],[Fecha Nacimiento]])/365)</f>
        <v>35</v>
      </c>
      <c r="M70" t="str">
        <f ca="1">_xlfn.XLOOKUP(Datos[[#This Row],[Edad]],CA!$B$2:$B$6,CA!$A$2:$A$6,,-1)</f>
        <v>26-35</v>
      </c>
      <c r="N70" t="str">
        <f t="shared" si="1"/>
        <v>👩 F</v>
      </c>
    </row>
    <row r="71" spans="1:14" x14ac:dyDescent="0.35">
      <c r="A71" t="s">
        <v>144</v>
      </c>
      <c r="B71" t="s">
        <v>12</v>
      </c>
      <c r="C71" t="s">
        <v>56</v>
      </c>
      <c r="D71" t="s">
        <v>57</v>
      </c>
      <c r="E71" t="s">
        <v>32</v>
      </c>
      <c r="F71" s="2">
        <v>34557</v>
      </c>
      <c r="G71" t="s">
        <v>24</v>
      </c>
      <c r="H71" t="s">
        <v>25</v>
      </c>
      <c r="I71" t="s">
        <v>26</v>
      </c>
      <c r="J71" t="s">
        <v>41</v>
      </c>
      <c r="K71" t="s">
        <v>19</v>
      </c>
      <c r="L71" s="3">
        <f ca="1">INT((TODAY()-Datos[[#This Row],[Fecha Nacimiento]])/365)</f>
        <v>29</v>
      </c>
      <c r="M71" t="str">
        <f ca="1">_xlfn.XLOOKUP(Datos[[#This Row],[Edad]],CA!$B$2:$B$6,CA!$A$2:$A$6,,-1)</f>
        <v>26-35</v>
      </c>
      <c r="N71" t="str">
        <f t="shared" si="1"/>
        <v>👨 M</v>
      </c>
    </row>
    <row r="72" spans="1:14" x14ac:dyDescent="0.35">
      <c r="A72" t="s">
        <v>145</v>
      </c>
      <c r="B72" t="s">
        <v>12</v>
      </c>
      <c r="C72" t="s">
        <v>80</v>
      </c>
      <c r="D72" t="s">
        <v>81</v>
      </c>
      <c r="E72" t="s">
        <v>45</v>
      </c>
      <c r="F72" s="2">
        <v>24857</v>
      </c>
      <c r="G72" t="s">
        <v>15</v>
      </c>
      <c r="H72" t="s">
        <v>16</v>
      </c>
      <c r="I72" t="s">
        <v>26</v>
      </c>
      <c r="J72" t="s">
        <v>41</v>
      </c>
      <c r="K72" t="s">
        <v>28</v>
      </c>
      <c r="L72" s="3">
        <f ca="1">INT((TODAY()-Datos[[#This Row],[Fecha Nacimiento]])/365)</f>
        <v>55</v>
      </c>
      <c r="M72" t="str">
        <f ca="1">_xlfn.XLOOKUP(Datos[[#This Row],[Edad]],CA!$B$2:$B$6,CA!$A$2:$A$6,,-1)</f>
        <v>46-55</v>
      </c>
      <c r="N72" t="str">
        <f t="shared" si="1"/>
        <v>👩 F</v>
      </c>
    </row>
    <row r="73" spans="1:14" x14ac:dyDescent="0.35">
      <c r="A73" t="s">
        <v>146</v>
      </c>
      <c r="B73" t="s">
        <v>21</v>
      </c>
      <c r="C73" t="s">
        <v>80</v>
      </c>
      <c r="D73" t="s">
        <v>115</v>
      </c>
      <c r="E73" t="s">
        <v>36</v>
      </c>
      <c r="F73" s="2">
        <v>26957</v>
      </c>
      <c r="G73" t="s">
        <v>24</v>
      </c>
      <c r="H73" t="s">
        <v>25</v>
      </c>
      <c r="I73" t="s">
        <v>17</v>
      </c>
      <c r="J73" t="s">
        <v>41</v>
      </c>
      <c r="K73" t="s">
        <v>28</v>
      </c>
      <c r="L73" s="3">
        <f ca="1">INT((TODAY()-Datos[[#This Row],[Fecha Nacimiento]])/365)</f>
        <v>49</v>
      </c>
      <c r="M73" t="str">
        <f ca="1">_xlfn.XLOOKUP(Datos[[#This Row],[Edad]],CA!$B$2:$B$6,CA!$A$2:$A$6,,-1)</f>
        <v>46-55</v>
      </c>
      <c r="N73" t="str">
        <f t="shared" si="1"/>
        <v>👩 F</v>
      </c>
    </row>
    <row r="74" spans="1:14" x14ac:dyDescent="0.35">
      <c r="A74" t="s">
        <v>147</v>
      </c>
      <c r="B74" t="s">
        <v>21</v>
      </c>
      <c r="C74" t="s">
        <v>38</v>
      </c>
      <c r="D74" t="s">
        <v>39</v>
      </c>
      <c r="E74" t="s">
        <v>14</v>
      </c>
      <c r="F74" s="2">
        <v>28293</v>
      </c>
      <c r="G74" t="s">
        <v>15</v>
      </c>
      <c r="H74" t="s">
        <v>16</v>
      </c>
      <c r="I74" t="s">
        <v>26</v>
      </c>
      <c r="J74" t="s">
        <v>41</v>
      </c>
      <c r="K74" t="s">
        <v>28</v>
      </c>
      <c r="L74" s="3">
        <f ca="1">INT((TODAY()-Datos[[#This Row],[Fecha Nacimiento]])/365)</f>
        <v>46</v>
      </c>
      <c r="M74" t="str">
        <f ca="1">_xlfn.XLOOKUP(Datos[[#This Row],[Edad]],CA!$B$2:$B$6,CA!$A$2:$A$6,,-1)</f>
        <v>46-55</v>
      </c>
      <c r="N74" t="str">
        <f t="shared" si="1"/>
        <v>👨 M</v>
      </c>
    </row>
    <row r="75" spans="1:14" x14ac:dyDescent="0.35">
      <c r="A75" t="s">
        <v>148</v>
      </c>
      <c r="B75" t="s">
        <v>12</v>
      </c>
      <c r="C75" t="s">
        <v>53</v>
      </c>
      <c r="D75" t="s">
        <v>98</v>
      </c>
      <c r="E75" t="s">
        <v>45</v>
      </c>
      <c r="F75" s="2">
        <v>30689</v>
      </c>
      <c r="G75" t="s">
        <v>24</v>
      </c>
      <c r="H75" t="s">
        <v>25</v>
      </c>
      <c r="I75" t="s">
        <v>17</v>
      </c>
      <c r="J75" t="s">
        <v>41</v>
      </c>
      <c r="K75" t="s">
        <v>19</v>
      </c>
      <c r="L75" s="3">
        <f ca="1">INT((TODAY()-Datos[[#This Row],[Fecha Nacimiento]])/365)</f>
        <v>39</v>
      </c>
      <c r="M75" t="str">
        <f ca="1">_xlfn.XLOOKUP(Datos[[#This Row],[Edad]],CA!$B$2:$B$6,CA!$A$2:$A$6,,-1)</f>
        <v>36-45</v>
      </c>
      <c r="N75" t="str">
        <f t="shared" si="1"/>
        <v>👨 M</v>
      </c>
    </row>
    <row r="76" spans="1:14" x14ac:dyDescent="0.35">
      <c r="A76" t="s">
        <v>149</v>
      </c>
      <c r="B76" t="s">
        <v>21</v>
      </c>
      <c r="C76" t="s">
        <v>30</v>
      </c>
      <c r="D76" t="s">
        <v>150</v>
      </c>
      <c r="E76" t="s">
        <v>40</v>
      </c>
      <c r="F76" s="2">
        <v>33425</v>
      </c>
      <c r="G76" t="s">
        <v>24</v>
      </c>
      <c r="H76" t="s">
        <v>25</v>
      </c>
      <c r="I76" t="s">
        <v>17</v>
      </c>
      <c r="J76" t="s">
        <v>41</v>
      </c>
      <c r="K76" t="s">
        <v>28</v>
      </c>
      <c r="L76" s="3">
        <f ca="1">INT((TODAY()-Datos[[#This Row],[Fecha Nacimiento]])/365)</f>
        <v>32</v>
      </c>
      <c r="M76" t="str">
        <f ca="1">_xlfn.XLOOKUP(Datos[[#This Row],[Edad]],CA!$B$2:$B$6,CA!$A$2:$A$6,,-1)</f>
        <v>26-35</v>
      </c>
      <c r="N76" t="str">
        <f t="shared" si="1"/>
        <v>👩 F</v>
      </c>
    </row>
    <row r="77" spans="1:14" x14ac:dyDescent="0.35">
      <c r="A77" t="s">
        <v>151</v>
      </c>
      <c r="B77" t="s">
        <v>21</v>
      </c>
      <c r="C77" t="s">
        <v>38</v>
      </c>
      <c r="D77" t="s">
        <v>62</v>
      </c>
      <c r="E77" t="s">
        <v>32</v>
      </c>
      <c r="F77" s="2">
        <v>30916</v>
      </c>
      <c r="G77" t="s">
        <v>24</v>
      </c>
      <c r="H77" t="s">
        <v>25</v>
      </c>
      <c r="I77" t="s">
        <v>17</v>
      </c>
      <c r="J77" t="s">
        <v>27</v>
      </c>
      <c r="K77" t="s">
        <v>28</v>
      </c>
      <c r="L77" s="3">
        <f ca="1">INT((TODAY()-Datos[[#This Row],[Fecha Nacimiento]])/365)</f>
        <v>39</v>
      </c>
      <c r="M77" t="str">
        <f ca="1">_xlfn.XLOOKUP(Datos[[#This Row],[Edad]],CA!$B$2:$B$6,CA!$A$2:$A$6,,-1)</f>
        <v>36-45</v>
      </c>
      <c r="N77" t="str">
        <f t="shared" si="1"/>
        <v>👨 M</v>
      </c>
    </row>
    <row r="78" spans="1:14" x14ac:dyDescent="0.35">
      <c r="A78" t="s">
        <v>152</v>
      </c>
      <c r="B78" t="s">
        <v>21</v>
      </c>
      <c r="C78" t="s">
        <v>30</v>
      </c>
      <c r="D78" t="s">
        <v>43</v>
      </c>
      <c r="E78" t="s">
        <v>45</v>
      </c>
      <c r="F78" s="2">
        <v>28365</v>
      </c>
      <c r="G78" t="s">
        <v>24</v>
      </c>
      <c r="H78" t="s">
        <v>25</v>
      </c>
      <c r="I78" t="s">
        <v>17</v>
      </c>
      <c r="J78" t="s">
        <v>18</v>
      </c>
      <c r="K78" t="s">
        <v>28</v>
      </c>
      <c r="L78" s="3">
        <f ca="1">INT((TODAY()-Datos[[#This Row],[Fecha Nacimiento]])/365)</f>
        <v>46</v>
      </c>
      <c r="M78" t="str">
        <f ca="1">_xlfn.XLOOKUP(Datos[[#This Row],[Edad]],CA!$B$2:$B$6,CA!$A$2:$A$6,,-1)</f>
        <v>46-55</v>
      </c>
      <c r="N78" t="str">
        <f t="shared" si="1"/>
        <v>👨 M</v>
      </c>
    </row>
    <row r="79" spans="1:14" x14ac:dyDescent="0.35">
      <c r="A79" t="s">
        <v>153</v>
      </c>
      <c r="B79" t="s">
        <v>21</v>
      </c>
      <c r="C79" t="s">
        <v>71</v>
      </c>
      <c r="D79" t="s">
        <v>154</v>
      </c>
      <c r="E79" t="s">
        <v>32</v>
      </c>
      <c r="F79" s="2">
        <v>36272</v>
      </c>
      <c r="G79" t="s">
        <v>15</v>
      </c>
      <c r="H79" t="s">
        <v>16</v>
      </c>
      <c r="I79" t="s">
        <v>17</v>
      </c>
      <c r="J79" t="s">
        <v>18</v>
      </c>
      <c r="K79" t="s">
        <v>73</v>
      </c>
      <c r="L79" s="3">
        <f ca="1">INT((TODAY()-Datos[[#This Row],[Fecha Nacimiento]])/365)</f>
        <v>24</v>
      </c>
      <c r="M79" t="str">
        <f ca="1">_xlfn.XLOOKUP(Datos[[#This Row],[Edad]],CA!$B$2:$B$6,CA!$A$2:$A$6,,-1)</f>
        <v>18-25</v>
      </c>
      <c r="N79" t="str">
        <f t="shared" si="1"/>
        <v>👨 M</v>
      </c>
    </row>
    <row r="80" spans="1:14" x14ac:dyDescent="0.35">
      <c r="A80" t="s">
        <v>155</v>
      </c>
      <c r="B80" t="s">
        <v>21</v>
      </c>
      <c r="C80" t="s">
        <v>53</v>
      </c>
      <c r="D80" t="s">
        <v>107</v>
      </c>
      <c r="E80" t="s">
        <v>45</v>
      </c>
      <c r="F80" s="2">
        <v>38417</v>
      </c>
      <c r="G80" t="s">
        <v>15</v>
      </c>
      <c r="H80" t="s">
        <v>16</v>
      </c>
      <c r="I80" t="s">
        <v>17</v>
      </c>
      <c r="J80" t="s">
        <v>41</v>
      </c>
      <c r="K80" t="s">
        <v>19</v>
      </c>
      <c r="L80" s="3">
        <f ca="1">INT((TODAY()-Datos[[#This Row],[Fecha Nacimiento]])/365)</f>
        <v>18</v>
      </c>
      <c r="M80" t="str">
        <f ca="1">_xlfn.XLOOKUP(Datos[[#This Row],[Edad]],CA!$B$2:$B$6,CA!$A$2:$A$6,,-1)</f>
        <v>18-25</v>
      </c>
      <c r="N80" t="str">
        <f t="shared" si="1"/>
        <v>👨 M</v>
      </c>
    </row>
    <row r="81" spans="1:14" x14ac:dyDescent="0.35">
      <c r="A81" t="s">
        <v>156</v>
      </c>
      <c r="B81" t="s">
        <v>12</v>
      </c>
      <c r="C81" t="s">
        <v>53</v>
      </c>
      <c r="D81" t="s">
        <v>136</v>
      </c>
      <c r="E81" t="s">
        <v>96</v>
      </c>
      <c r="F81" s="2">
        <v>33964</v>
      </c>
      <c r="G81" t="s">
        <v>15</v>
      </c>
      <c r="H81" t="s">
        <v>16</v>
      </c>
      <c r="I81" t="s">
        <v>17</v>
      </c>
      <c r="J81" t="s">
        <v>18</v>
      </c>
      <c r="K81" t="s">
        <v>19</v>
      </c>
      <c r="L81" s="3">
        <f ca="1">INT((TODAY()-Datos[[#This Row],[Fecha Nacimiento]])/365)</f>
        <v>30</v>
      </c>
      <c r="M81" t="str">
        <f ca="1">_xlfn.XLOOKUP(Datos[[#This Row],[Edad]],CA!$B$2:$B$6,CA!$A$2:$A$6,,-1)</f>
        <v>26-35</v>
      </c>
      <c r="N81" t="str">
        <f t="shared" si="1"/>
        <v>👨 M</v>
      </c>
    </row>
    <row r="82" spans="1:14" x14ac:dyDescent="0.35">
      <c r="A82" t="s">
        <v>157</v>
      </c>
      <c r="B82" t="s">
        <v>21</v>
      </c>
      <c r="C82" t="s">
        <v>30</v>
      </c>
      <c r="D82" t="s">
        <v>43</v>
      </c>
      <c r="E82" t="s">
        <v>36</v>
      </c>
      <c r="F82" s="2">
        <v>29117</v>
      </c>
      <c r="G82" t="s">
        <v>15</v>
      </c>
      <c r="H82" t="s">
        <v>109</v>
      </c>
      <c r="I82" t="s">
        <v>26</v>
      </c>
      <c r="J82" t="s">
        <v>41</v>
      </c>
      <c r="K82" t="s">
        <v>28</v>
      </c>
      <c r="L82" s="3">
        <f ca="1">INT((TODAY()-Datos[[#This Row],[Fecha Nacimiento]])/365)</f>
        <v>43</v>
      </c>
      <c r="M82" t="str">
        <f ca="1">_xlfn.XLOOKUP(Datos[[#This Row],[Edad]],CA!$B$2:$B$6,CA!$A$2:$A$6,,-1)</f>
        <v>36-45</v>
      </c>
      <c r="N82" t="str">
        <f t="shared" si="1"/>
        <v>👩 F</v>
      </c>
    </row>
    <row r="83" spans="1:14" x14ac:dyDescent="0.35">
      <c r="A83" t="s">
        <v>158</v>
      </c>
      <c r="B83" t="s">
        <v>21</v>
      </c>
      <c r="C83" t="s">
        <v>30</v>
      </c>
      <c r="D83" t="s">
        <v>43</v>
      </c>
      <c r="E83" t="s">
        <v>45</v>
      </c>
      <c r="F83" s="2">
        <v>31695</v>
      </c>
      <c r="G83" t="s">
        <v>24</v>
      </c>
      <c r="H83" t="s">
        <v>25</v>
      </c>
      <c r="I83" t="s">
        <v>26</v>
      </c>
      <c r="J83" t="s">
        <v>41</v>
      </c>
      <c r="K83" t="s">
        <v>28</v>
      </c>
      <c r="L83" s="3">
        <f ca="1">INT((TODAY()-Datos[[#This Row],[Fecha Nacimiento]])/365)</f>
        <v>36</v>
      </c>
      <c r="M83" t="str">
        <f ca="1">_xlfn.XLOOKUP(Datos[[#This Row],[Edad]],CA!$B$2:$B$6,CA!$A$2:$A$6,,-1)</f>
        <v>36-45</v>
      </c>
      <c r="N83" t="str">
        <f t="shared" si="1"/>
        <v>👨 M</v>
      </c>
    </row>
    <row r="84" spans="1:14" x14ac:dyDescent="0.35">
      <c r="A84" t="s">
        <v>159</v>
      </c>
      <c r="B84" t="s">
        <v>21</v>
      </c>
      <c r="C84" t="s">
        <v>59</v>
      </c>
      <c r="D84" t="s">
        <v>60</v>
      </c>
      <c r="E84" t="s">
        <v>36</v>
      </c>
      <c r="F84" s="2">
        <v>30223</v>
      </c>
      <c r="G84" t="s">
        <v>24</v>
      </c>
      <c r="H84" t="s">
        <v>25</v>
      </c>
      <c r="I84" t="s">
        <v>17</v>
      </c>
      <c r="J84" t="s">
        <v>41</v>
      </c>
      <c r="K84" t="s">
        <v>19</v>
      </c>
      <c r="L84" s="3">
        <f ca="1">INT((TODAY()-Datos[[#This Row],[Fecha Nacimiento]])/365)</f>
        <v>40</v>
      </c>
      <c r="M84" t="str">
        <f ca="1">_xlfn.XLOOKUP(Datos[[#This Row],[Edad]],CA!$B$2:$B$6,CA!$A$2:$A$6,,-1)</f>
        <v>36-45</v>
      </c>
      <c r="N84" t="str">
        <f t="shared" si="1"/>
        <v>👨 M</v>
      </c>
    </row>
    <row r="85" spans="1:14" x14ac:dyDescent="0.35">
      <c r="A85" t="s">
        <v>160</v>
      </c>
      <c r="B85" t="s">
        <v>21</v>
      </c>
      <c r="C85" t="s">
        <v>80</v>
      </c>
      <c r="D85" t="s">
        <v>81</v>
      </c>
      <c r="E85" t="s">
        <v>45</v>
      </c>
      <c r="F85" s="2">
        <v>30294</v>
      </c>
      <c r="G85" t="s">
        <v>24</v>
      </c>
      <c r="H85" t="s">
        <v>25</v>
      </c>
      <c r="I85" t="s">
        <v>17</v>
      </c>
      <c r="J85" t="s">
        <v>18</v>
      </c>
      <c r="K85" t="s">
        <v>28</v>
      </c>
      <c r="L85" s="3">
        <f ca="1">INT((TODAY()-Datos[[#This Row],[Fecha Nacimiento]])/365)</f>
        <v>40</v>
      </c>
      <c r="M85" t="str">
        <f ca="1">_xlfn.XLOOKUP(Datos[[#This Row],[Edad]],CA!$B$2:$B$6,CA!$A$2:$A$6,,-1)</f>
        <v>36-45</v>
      </c>
      <c r="N85" t="str">
        <f t="shared" si="1"/>
        <v>👨 M</v>
      </c>
    </row>
    <row r="86" spans="1:14" x14ac:dyDescent="0.35">
      <c r="A86" t="s">
        <v>161</v>
      </c>
      <c r="B86" t="s">
        <v>21</v>
      </c>
      <c r="C86" t="s">
        <v>30</v>
      </c>
      <c r="D86" t="s">
        <v>43</v>
      </c>
      <c r="E86" t="s">
        <v>36</v>
      </c>
      <c r="F86" s="2">
        <v>25269</v>
      </c>
      <c r="G86" t="s">
        <v>24</v>
      </c>
      <c r="H86" t="s">
        <v>25</v>
      </c>
      <c r="I86" t="s">
        <v>17</v>
      </c>
      <c r="J86" t="s">
        <v>27</v>
      </c>
      <c r="K86" t="s">
        <v>28</v>
      </c>
      <c r="L86" s="3">
        <f ca="1">INT((TODAY()-Datos[[#This Row],[Fecha Nacimiento]])/365)</f>
        <v>54</v>
      </c>
      <c r="M86" t="str">
        <f ca="1">_xlfn.XLOOKUP(Datos[[#This Row],[Edad]],CA!$B$2:$B$6,CA!$A$2:$A$6,,-1)</f>
        <v>46-55</v>
      </c>
      <c r="N86" t="str">
        <f t="shared" si="1"/>
        <v>👨 M</v>
      </c>
    </row>
    <row r="87" spans="1:14" x14ac:dyDescent="0.35">
      <c r="A87" t="s">
        <v>162</v>
      </c>
      <c r="B87" t="s">
        <v>12</v>
      </c>
      <c r="C87" t="s">
        <v>71</v>
      </c>
      <c r="D87" t="s">
        <v>163</v>
      </c>
      <c r="E87" t="s">
        <v>14</v>
      </c>
      <c r="F87" s="2">
        <v>31867</v>
      </c>
      <c r="G87" t="s">
        <v>24</v>
      </c>
      <c r="H87" t="s">
        <v>25</v>
      </c>
      <c r="I87" t="s">
        <v>17</v>
      </c>
      <c r="J87" t="s">
        <v>41</v>
      </c>
      <c r="K87" t="s">
        <v>73</v>
      </c>
      <c r="L87" s="3">
        <f ca="1">INT((TODAY()-Datos[[#This Row],[Fecha Nacimiento]])/365)</f>
        <v>36</v>
      </c>
      <c r="M87" t="str">
        <f ca="1">_xlfn.XLOOKUP(Datos[[#This Row],[Edad]],CA!$B$2:$B$6,CA!$A$2:$A$6,,-1)</f>
        <v>36-45</v>
      </c>
      <c r="N87" t="str">
        <f t="shared" si="1"/>
        <v>👨 M</v>
      </c>
    </row>
    <row r="88" spans="1:14" x14ac:dyDescent="0.35">
      <c r="A88" t="s">
        <v>164</v>
      </c>
      <c r="B88" t="s">
        <v>21</v>
      </c>
      <c r="C88" t="s">
        <v>80</v>
      </c>
      <c r="D88" t="s">
        <v>81</v>
      </c>
      <c r="E88" t="s">
        <v>32</v>
      </c>
      <c r="F88" s="2">
        <v>36396</v>
      </c>
      <c r="G88" t="s">
        <v>24</v>
      </c>
      <c r="H88" t="s">
        <v>25</v>
      </c>
      <c r="I88" t="s">
        <v>26</v>
      </c>
      <c r="J88" t="s">
        <v>41</v>
      </c>
      <c r="K88" t="s">
        <v>28</v>
      </c>
      <c r="L88" s="3">
        <f ca="1">INT((TODAY()-Datos[[#This Row],[Fecha Nacimiento]])/365)</f>
        <v>24</v>
      </c>
      <c r="M88" t="str">
        <f ca="1">_xlfn.XLOOKUP(Datos[[#This Row],[Edad]],CA!$B$2:$B$6,CA!$A$2:$A$6,,-1)</f>
        <v>18-25</v>
      </c>
      <c r="N88" t="str">
        <f t="shared" si="1"/>
        <v>👩 F</v>
      </c>
    </row>
    <row r="89" spans="1:14" x14ac:dyDescent="0.35">
      <c r="A89" t="s">
        <v>165</v>
      </c>
      <c r="B89" t="s">
        <v>21</v>
      </c>
      <c r="C89" t="s">
        <v>38</v>
      </c>
      <c r="D89" t="s">
        <v>39</v>
      </c>
      <c r="E89" t="s">
        <v>40</v>
      </c>
      <c r="F89" s="2">
        <v>28951</v>
      </c>
      <c r="G89" t="s">
        <v>24</v>
      </c>
      <c r="H89" t="s">
        <v>25</v>
      </c>
      <c r="I89" t="s">
        <v>17</v>
      </c>
      <c r="J89" t="s">
        <v>41</v>
      </c>
      <c r="K89" t="s">
        <v>28</v>
      </c>
      <c r="L89" s="3">
        <f ca="1">INT((TODAY()-Datos[[#This Row],[Fecha Nacimiento]])/365)</f>
        <v>44</v>
      </c>
      <c r="M89" t="str">
        <f ca="1">_xlfn.XLOOKUP(Datos[[#This Row],[Edad]],CA!$B$2:$B$6,CA!$A$2:$A$6,,-1)</f>
        <v>36-45</v>
      </c>
      <c r="N89" t="str">
        <f t="shared" si="1"/>
        <v>👨 M</v>
      </c>
    </row>
    <row r="90" spans="1:14" x14ac:dyDescent="0.35">
      <c r="A90" t="s">
        <v>166</v>
      </c>
      <c r="B90" t="s">
        <v>12</v>
      </c>
      <c r="C90" t="s">
        <v>71</v>
      </c>
      <c r="D90" t="s">
        <v>154</v>
      </c>
      <c r="E90" t="s">
        <v>32</v>
      </c>
      <c r="F90" s="2">
        <v>26299</v>
      </c>
      <c r="G90" t="s">
        <v>24</v>
      </c>
      <c r="H90" t="s">
        <v>25</v>
      </c>
      <c r="I90" t="s">
        <v>17</v>
      </c>
      <c r="J90" t="s">
        <v>41</v>
      </c>
      <c r="K90" t="s">
        <v>73</v>
      </c>
      <c r="L90" s="3">
        <f ca="1">INT((TODAY()-Datos[[#This Row],[Fecha Nacimiento]])/365)</f>
        <v>51</v>
      </c>
      <c r="M90" t="str">
        <f ca="1">_xlfn.XLOOKUP(Datos[[#This Row],[Edad]],CA!$B$2:$B$6,CA!$A$2:$A$6,,-1)</f>
        <v>46-55</v>
      </c>
      <c r="N90" t="str">
        <f t="shared" si="1"/>
        <v>👨 M</v>
      </c>
    </row>
    <row r="91" spans="1:14" x14ac:dyDescent="0.35">
      <c r="A91" t="s">
        <v>167</v>
      </c>
      <c r="B91" t="s">
        <v>21</v>
      </c>
      <c r="C91" t="s">
        <v>80</v>
      </c>
      <c r="D91" t="s">
        <v>115</v>
      </c>
      <c r="E91" t="s">
        <v>45</v>
      </c>
      <c r="F91" s="2">
        <v>33422</v>
      </c>
      <c r="G91" t="s">
        <v>24</v>
      </c>
      <c r="H91" t="s">
        <v>25</v>
      </c>
      <c r="I91" t="s">
        <v>17</v>
      </c>
      <c r="J91" t="s">
        <v>41</v>
      </c>
      <c r="K91" t="s">
        <v>28</v>
      </c>
      <c r="L91" s="3">
        <f ca="1">INT((TODAY()-Datos[[#This Row],[Fecha Nacimiento]])/365)</f>
        <v>32</v>
      </c>
      <c r="M91" t="str">
        <f ca="1">_xlfn.XLOOKUP(Datos[[#This Row],[Edad]],CA!$B$2:$B$6,CA!$A$2:$A$6,,-1)</f>
        <v>26-35</v>
      </c>
      <c r="N91" t="str">
        <f t="shared" si="1"/>
        <v>👩 F</v>
      </c>
    </row>
    <row r="92" spans="1:14" x14ac:dyDescent="0.35">
      <c r="A92" t="s">
        <v>168</v>
      </c>
      <c r="B92" t="s">
        <v>21</v>
      </c>
      <c r="C92" t="s">
        <v>34</v>
      </c>
      <c r="D92" t="s">
        <v>169</v>
      </c>
      <c r="E92" t="s">
        <v>45</v>
      </c>
      <c r="F92" s="2">
        <v>31506</v>
      </c>
      <c r="G92" t="s">
        <v>15</v>
      </c>
      <c r="H92" t="s">
        <v>16</v>
      </c>
      <c r="I92" t="s">
        <v>26</v>
      </c>
      <c r="J92" t="s">
        <v>41</v>
      </c>
      <c r="K92" t="s">
        <v>19</v>
      </c>
      <c r="L92" s="3">
        <f ca="1">INT((TODAY()-Datos[[#This Row],[Fecha Nacimiento]])/365)</f>
        <v>37</v>
      </c>
      <c r="M92" t="str">
        <f ca="1">_xlfn.XLOOKUP(Datos[[#This Row],[Edad]],CA!$B$2:$B$6,CA!$A$2:$A$6,,-1)</f>
        <v>36-45</v>
      </c>
      <c r="N92" t="str">
        <f t="shared" si="1"/>
        <v>👨 M</v>
      </c>
    </row>
    <row r="93" spans="1:14" x14ac:dyDescent="0.35">
      <c r="A93" t="s">
        <v>170</v>
      </c>
      <c r="B93" t="s">
        <v>21</v>
      </c>
      <c r="C93" t="s">
        <v>22</v>
      </c>
      <c r="D93" t="s">
        <v>23</v>
      </c>
      <c r="E93" t="s">
        <v>96</v>
      </c>
      <c r="F93" s="2">
        <v>31418</v>
      </c>
      <c r="G93" t="s">
        <v>24</v>
      </c>
      <c r="H93" t="s">
        <v>25</v>
      </c>
      <c r="I93" t="s">
        <v>17</v>
      </c>
      <c r="J93" t="s">
        <v>41</v>
      </c>
      <c r="K93" t="s">
        <v>28</v>
      </c>
      <c r="L93" s="3">
        <f ca="1">INT((TODAY()-Datos[[#This Row],[Fecha Nacimiento]])/365)</f>
        <v>37</v>
      </c>
      <c r="M93" t="str">
        <f ca="1">_xlfn.XLOOKUP(Datos[[#This Row],[Edad]],CA!$B$2:$B$6,CA!$A$2:$A$6,,-1)</f>
        <v>36-45</v>
      </c>
      <c r="N93" t="str">
        <f t="shared" si="1"/>
        <v>👨 M</v>
      </c>
    </row>
    <row r="94" spans="1:14" x14ac:dyDescent="0.35">
      <c r="A94" t="s">
        <v>171</v>
      </c>
      <c r="B94" t="s">
        <v>21</v>
      </c>
      <c r="C94" t="s">
        <v>30</v>
      </c>
      <c r="D94" t="s">
        <v>31</v>
      </c>
      <c r="E94" t="s">
        <v>36</v>
      </c>
      <c r="F94" s="2">
        <v>37358</v>
      </c>
      <c r="G94" t="s">
        <v>24</v>
      </c>
      <c r="H94" t="s">
        <v>25</v>
      </c>
      <c r="I94" t="s">
        <v>26</v>
      </c>
      <c r="J94" t="s">
        <v>41</v>
      </c>
      <c r="K94" t="s">
        <v>28</v>
      </c>
      <c r="L94" s="3">
        <f ca="1">INT((TODAY()-Datos[[#This Row],[Fecha Nacimiento]])/365)</f>
        <v>21</v>
      </c>
      <c r="M94" t="str">
        <f ca="1">_xlfn.XLOOKUP(Datos[[#This Row],[Edad]],CA!$B$2:$B$6,CA!$A$2:$A$6,,-1)</f>
        <v>18-25</v>
      </c>
      <c r="N94" t="str">
        <f t="shared" si="1"/>
        <v>👨 M</v>
      </c>
    </row>
    <row r="95" spans="1:14" x14ac:dyDescent="0.35">
      <c r="A95" t="s">
        <v>172</v>
      </c>
      <c r="B95" t="s">
        <v>21</v>
      </c>
      <c r="C95" t="s">
        <v>56</v>
      </c>
      <c r="D95" t="s">
        <v>57</v>
      </c>
      <c r="E95" t="s">
        <v>45</v>
      </c>
      <c r="F95" s="2">
        <v>35288</v>
      </c>
      <c r="G95" t="s">
        <v>24</v>
      </c>
      <c r="H95" t="s">
        <v>25</v>
      </c>
      <c r="I95" t="s">
        <v>17</v>
      </c>
      <c r="J95" t="s">
        <v>41</v>
      </c>
      <c r="K95" t="s">
        <v>19</v>
      </c>
      <c r="L95" s="3">
        <f ca="1">INT((TODAY()-Datos[[#This Row],[Fecha Nacimiento]])/365)</f>
        <v>27</v>
      </c>
      <c r="M95" t="str">
        <f ca="1">_xlfn.XLOOKUP(Datos[[#This Row],[Edad]],CA!$B$2:$B$6,CA!$A$2:$A$6,,-1)</f>
        <v>26-35</v>
      </c>
      <c r="N95" t="str">
        <f t="shared" si="1"/>
        <v>👨 M</v>
      </c>
    </row>
    <row r="96" spans="1:14" x14ac:dyDescent="0.35">
      <c r="A96" t="s">
        <v>173</v>
      </c>
      <c r="B96" t="s">
        <v>12</v>
      </c>
      <c r="C96" t="s">
        <v>71</v>
      </c>
      <c r="D96" t="s">
        <v>174</v>
      </c>
      <c r="E96" t="s">
        <v>40</v>
      </c>
      <c r="F96" s="2">
        <v>26851</v>
      </c>
      <c r="G96" t="s">
        <v>15</v>
      </c>
      <c r="H96" t="s">
        <v>16</v>
      </c>
      <c r="I96" t="s">
        <v>17</v>
      </c>
      <c r="J96" t="s">
        <v>27</v>
      </c>
      <c r="K96" t="s">
        <v>73</v>
      </c>
      <c r="L96" s="3">
        <f ca="1">INT((TODAY()-Datos[[#This Row],[Fecha Nacimiento]])/365)</f>
        <v>50</v>
      </c>
      <c r="M96" t="str">
        <f ca="1">_xlfn.XLOOKUP(Datos[[#This Row],[Edad]],CA!$B$2:$B$6,CA!$A$2:$A$6,,-1)</f>
        <v>46-55</v>
      </c>
      <c r="N96" t="str">
        <f t="shared" si="1"/>
        <v>👨 M</v>
      </c>
    </row>
    <row r="97" spans="1:14" x14ac:dyDescent="0.35">
      <c r="A97" t="s">
        <v>175</v>
      </c>
      <c r="B97" t="s">
        <v>21</v>
      </c>
      <c r="C97" t="s">
        <v>80</v>
      </c>
      <c r="D97" t="s">
        <v>115</v>
      </c>
      <c r="E97" t="s">
        <v>45</v>
      </c>
      <c r="F97" s="2">
        <v>26377</v>
      </c>
      <c r="G97" t="s">
        <v>24</v>
      </c>
      <c r="H97" t="s">
        <v>25</v>
      </c>
      <c r="I97" t="s">
        <v>17</v>
      </c>
      <c r="J97" t="s">
        <v>41</v>
      </c>
      <c r="K97" t="s">
        <v>28</v>
      </c>
      <c r="L97" s="3">
        <f ca="1">INT((TODAY()-Datos[[#This Row],[Fecha Nacimiento]])/365)</f>
        <v>51</v>
      </c>
      <c r="M97" t="str">
        <f ca="1">_xlfn.XLOOKUP(Datos[[#This Row],[Edad]],CA!$B$2:$B$6,CA!$A$2:$A$6,,-1)</f>
        <v>46-55</v>
      </c>
      <c r="N97" t="str">
        <f t="shared" si="1"/>
        <v>👩 F</v>
      </c>
    </row>
    <row r="98" spans="1:14" x14ac:dyDescent="0.35">
      <c r="A98" t="s">
        <v>176</v>
      </c>
      <c r="B98" t="s">
        <v>12</v>
      </c>
      <c r="C98" t="s">
        <v>53</v>
      </c>
      <c r="D98" t="s">
        <v>107</v>
      </c>
      <c r="E98" t="s">
        <v>45</v>
      </c>
      <c r="F98" s="2">
        <v>24960</v>
      </c>
      <c r="G98" t="s">
        <v>15</v>
      </c>
      <c r="H98" t="s">
        <v>16</v>
      </c>
      <c r="I98" t="s">
        <v>26</v>
      </c>
      <c r="J98" t="s">
        <v>27</v>
      </c>
      <c r="K98" t="s">
        <v>19</v>
      </c>
      <c r="L98" s="3">
        <f ca="1">INT((TODAY()-Datos[[#This Row],[Fecha Nacimiento]])/365)</f>
        <v>55</v>
      </c>
      <c r="M98" t="str">
        <f ca="1">_xlfn.XLOOKUP(Datos[[#This Row],[Edad]],CA!$B$2:$B$6,CA!$A$2:$A$6,,-1)</f>
        <v>46-55</v>
      </c>
      <c r="N98" t="str">
        <f t="shared" si="1"/>
        <v>👨 M</v>
      </c>
    </row>
    <row r="99" spans="1:14" x14ac:dyDescent="0.35">
      <c r="A99" t="s">
        <v>177</v>
      </c>
      <c r="B99" t="s">
        <v>21</v>
      </c>
      <c r="C99" t="s">
        <v>56</v>
      </c>
      <c r="D99" t="s">
        <v>178</v>
      </c>
      <c r="E99" t="s">
        <v>51</v>
      </c>
      <c r="F99" s="2">
        <v>23197</v>
      </c>
      <c r="G99" t="s">
        <v>15</v>
      </c>
      <c r="H99" t="s">
        <v>16</v>
      </c>
      <c r="I99" t="s">
        <v>17</v>
      </c>
      <c r="J99" t="s">
        <v>41</v>
      </c>
      <c r="K99" t="s">
        <v>19</v>
      </c>
      <c r="L99" s="3">
        <f ca="1">INT((TODAY()-Datos[[#This Row],[Fecha Nacimiento]])/365)</f>
        <v>60</v>
      </c>
      <c r="M99" t="str">
        <f ca="1">_xlfn.XLOOKUP(Datos[[#This Row],[Edad]],CA!$B$2:$B$6,CA!$A$2:$A$6,,-1)</f>
        <v>56 o  Más</v>
      </c>
      <c r="N99" t="str">
        <f t="shared" si="1"/>
        <v>👩 F</v>
      </c>
    </row>
    <row r="100" spans="1:14" x14ac:dyDescent="0.35">
      <c r="A100" t="s">
        <v>179</v>
      </c>
      <c r="B100" t="s">
        <v>12</v>
      </c>
      <c r="C100" t="s">
        <v>59</v>
      </c>
      <c r="D100" t="s">
        <v>60</v>
      </c>
      <c r="E100" t="s">
        <v>32</v>
      </c>
      <c r="F100" s="2">
        <v>32818</v>
      </c>
      <c r="G100" t="s">
        <v>15</v>
      </c>
      <c r="H100" t="s">
        <v>119</v>
      </c>
      <c r="I100" t="s">
        <v>17</v>
      </c>
      <c r="J100" t="s">
        <v>41</v>
      </c>
      <c r="K100" t="s">
        <v>19</v>
      </c>
      <c r="L100" s="3">
        <f ca="1">INT((TODAY()-Datos[[#This Row],[Fecha Nacimiento]])/365)</f>
        <v>33</v>
      </c>
      <c r="M100" t="str">
        <f ca="1">_xlfn.XLOOKUP(Datos[[#This Row],[Edad]],CA!$B$2:$B$6,CA!$A$2:$A$6,,-1)</f>
        <v>26-35</v>
      </c>
      <c r="N100" t="str">
        <f t="shared" si="1"/>
        <v>👨 M</v>
      </c>
    </row>
    <row r="101" spans="1:14" x14ac:dyDescent="0.35">
      <c r="A101" t="s">
        <v>180</v>
      </c>
      <c r="B101" t="s">
        <v>21</v>
      </c>
      <c r="C101" t="s">
        <v>71</v>
      </c>
      <c r="D101" t="s">
        <v>72</v>
      </c>
      <c r="E101" t="s">
        <v>40</v>
      </c>
      <c r="F101" s="2">
        <v>29780</v>
      </c>
      <c r="G101" t="s">
        <v>24</v>
      </c>
      <c r="H101" t="s">
        <v>25</v>
      </c>
      <c r="I101" t="s">
        <v>17</v>
      </c>
      <c r="J101" t="s">
        <v>41</v>
      </c>
      <c r="K101" t="s">
        <v>73</v>
      </c>
      <c r="L101" s="3">
        <f ca="1">INT((TODAY()-Datos[[#This Row],[Fecha Nacimiento]])/365)</f>
        <v>42</v>
      </c>
      <c r="M101" t="str">
        <f ca="1">_xlfn.XLOOKUP(Datos[[#This Row],[Edad]],CA!$B$2:$B$6,CA!$A$2:$A$6,,-1)</f>
        <v>36-45</v>
      </c>
      <c r="N101" t="str">
        <f t="shared" si="1"/>
        <v>👩 F</v>
      </c>
    </row>
    <row r="102" spans="1:14" x14ac:dyDescent="0.35">
      <c r="A102" t="s">
        <v>181</v>
      </c>
      <c r="B102" t="s">
        <v>12</v>
      </c>
      <c r="C102" t="s">
        <v>71</v>
      </c>
      <c r="D102" t="s">
        <v>141</v>
      </c>
      <c r="E102" t="s">
        <v>45</v>
      </c>
      <c r="F102" s="2">
        <v>29623</v>
      </c>
      <c r="G102" t="s">
        <v>24</v>
      </c>
      <c r="H102" t="s">
        <v>25</v>
      </c>
      <c r="I102" t="s">
        <v>26</v>
      </c>
      <c r="J102" t="s">
        <v>41</v>
      </c>
      <c r="K102" t="s">
        <v>73</v>
      </c>
      <c r="L102" s="3">
        <f ca="1">INT((TODAY()-Datos[[#This Row],[Fecha Nacimiento]])/365)</f>
        <v>42</v>
      </c>
      <c r="M102" t="str">
        <f ca="1">_xlfn.XLOOKUP(Datos[[#This Row],[Edad]],CA!$B$2:$B$6,CA!$A$2:$A$6,,-1)</f>
        <v>36-45</v>
      </c>
      <c r="N102" t="str">
        <f t="shared" si="1"/>
        <v>👨 M</v>
      </c>
    </row>
    <row r="103" spans="1:14" x14ac:dyDescent="0.35">
      <c r="A103" t="s">
        <v>182</v>
      </c>
      <c r="B103" t="s">
        <v>12</v>
      </c>
      <c r="C103" t="s">
        <v>38</v>
      </c>
      <c r="D103" t="s">
        <v>39</v>
      </c>
      <c r="E103" t="s">
        <v>96</v>
      </c>
      <c r="F103" s="2">
        <v>28219</v>
      </c>
      <c r="G103" t="s">
        <v>15</v>
      </c>
      <c r="H103" t="s">
        <v>16</v>
      </c>
      <c r="I103" t="s">
        <v>26</v>
      </c>
      <c r="J103" t="s">
        <v>41</v>
      </c>
      <c r="K103" t="s">
        <v>28</v>
      </c>
      <c r="L103" s="3">
        <f ca="1">INT((TODAY()-Datos[[#This Row],[Fecha Nacimiento]])/365)</f>
        <v>46</v>
      </c>
      <c r="M103" t="str">
        <f ca="1">_xlfn.XLOOKUP(Datos[[#This Row],[Edad]],CA!$B$2:$B$6,CA!$A$2:$A$6,,-1)</f>
        <v>46-55</v>
      </c>
      <c r="N103" t="str">
        <f t="shared" si="1"/>
        <v>👩 F</v>
      </c>
    </row>
    <row r="104" spans="1:14" x14ac:dyDescent="0.35">
      <c r="A104" t="s">
        <v>183</v>
      </c>
      <c r="B104" t="s">
        <v>21</v>
      </c>
      <c r="C104" t="s">
        <v>30</v>
      </c>
      <c r="D104" t="s">
        <v>150</v>
      </c>
      <c r="E104" t="s">
        <v>40</v>
      </c>
      <c r="F104" s="2">
        <v>28850</v>
      </c>
      <c r="G104" t="s">
        <v>24</v>
      </c>
      <c r="H104" t="s">
        <v>25</v>
      </c>
      <c r="I104" t="s">
        <v>26</v>
      </c>
      <c r="J104" t="s">
        <v>41</v>
      </c>
      <c r="K104" t="s">
        <v>28</v>
      </c>
      <c r="L104" s="3">
        <f ca="1">INT((TODAY()-Datos[[#This Row],[Fecha Nacimiento]])/365)</f>
        <v>44</v>
      </c>
      <c r="M104" t="str">
        <f ca="1">_xlfn.XLOOKUP(Datos[[#This Row],[Edad]],CA!$B$2:$B$6,CA!$A$2:$A$6,,-1)</f>
        <v>36-45</v>
      </c>
      <c r="N104" t="str">
        <f t="shared" si="1"/>
        <v>👩 F</v>
      </c>
    </row>
    <row r="105" spans="1:14" x14ac:dyDescent="0.35">
      <c r="A105" t="s">
        <v>184</v>
      </c>
      <c r="B105" t="s">
        <v>21</v>
      </c>
      <c r="C105" t="s">
        <v>30</v>
      </c>
      <c r="D105" t="s">
        <v>43</v>
      </c>
      <c r="E105" t="s">
        <v>45</v>
      </c>
      <c r="F105" s="2">
        <v>28655</v>
      </c>
      <c r="G105" t="s">
        <v>24</v>
      </c>
      <c r="H105" t="s">
        <v>25</v>
      </c>
      <c r="I105" t="s">
        <v>26</v>
      </c>
      <c r="J105" t="s">
        <v>18</v>
      </c>
      <c r="K105" t="s">
        <v>28</v>
      </c>
      <c r="L105" s="3">
        <f ca="1">INT((TODAY()-Datos[[#This Row],[Fecha Nacimiento]])/365)</f>
        <v>45</v>
      </c>
      <c r="M105" t="str">
        <f ca="1">_xlfn.XLOOKUP(Datos[[#This Row],[Edad]],CA!$B$2:$B$6,CA!$A$2:$A$6,,-1)</f>
        <v>36-45</v>
      </c>
      <c r="N105" t="str">
        <f t="shared" si="1"/>
        <v>👨 M</v>
      </c>
    </row>
    <row r="106" spans="1:14" x14ac:dyDescent="0.35">
      <c r="A106" t="s">
        <v>185</v>
      </c>
      <c r="B106" t="s">
        <v>21</v>
      </c>
      <c r="C106" t="s">
        <v>30</v>
      </c>
      <c r="D106" t="s">
        <v>31</v>
      </c>
      <c r="E106" t="s">
        <v>36</v>
      </c>
      <c r="F106" s="2">
        <v>32473</v>
      </c>
      <c r="G106" t="s">
        <v>24</v>
      </c>
      <c r="H106" t="s">
        <v>25</v>
      </c>
      <c r="I106" t="s">
        <v>17</v>
      </c>
      <c r="J106" t="s">
        <v>27</v>
      </c>
      <c r="K106" t="s">
        <v>28</v>
      </c>
      <c r="L106" s="3">
        <f ca="1">INT((TODAY()-Datos[[#This Row],[Fecha Nacimiento]])/365)</f>
        <v>34</v>
      </c>
      <c r="M106" t="str">
        <f ca="1">_xlfn.XLOOKUP(Datos[[#This Row],[Edad]],CA!$B$2:$B$6,CA!$A$2:$A$6,,-1)</f>
        <v>26-35</v>
      </c>
      <c r="N106" t="str">
        <f t="shared" si="1"/>
        <v>👨 M</v>
      </c>
    </row>
    <row r="107" spans="1:14" x14ac:dyDescent="0.35">
      <c r="A107" t="s">
        <v>186</v>
      </c>
      <c r="B107" t="s">
        <v>12</v>
      </c>
      <c r="C107" t="s">
        <v>56</v>
      </c>
      <c r="D107" t="s">
        <v>187</v>
      </c>
      <c r="E107" t="s">
        <v>40</v>
      </c>
      <c r="F107" s="2">
        <v>35511</v>
      </c>
      <c r="G107" t="s">
        <v>24</v>
      </c>
      <c r="H107" t="s">
        <v>25</v>
      </c>
      <c r="I107" t="s">
        <v>17</v>
      </c>
      <c r="J107" t="s">
        <v>41</v>
      </c>
      <c r="K107" t="s">
        <v>19</v>
      </c>
      <c r="L107" s="3">
        <f ca="1">INT((TODAY()-Datos[[#This Row],[Fecha Nacimiento]])/365)</f>
        <v>26</v>
      </c>
      <c r="M107" t="str">
        <f ca="1">_xlfn.XLOOKUP(Datos[[#This Row],[Edad]],CA!$B$2:$B$6,CA!$A$2:$A$6,,-1)</f>
        <v>26-35</v>
      </c>
      <c r="N107" t="str">
        <f t="shared" si="1"/>
        <v>👨 M</v>
      </c>
    </row>
    <row r="108" spans="1:14" x14ac:dyDescent="0.35">
      <c r="A108" t="s">
        <v>188</v>
      </c>
      <c r="B108" t="s">
        <v>12</v>
      </c>
      <c r="C108" t="s">
        <v>59</v>
      </c>
      <c r="D108" t="s">
        <v>189</v>
      </c>
      <c r="E108" t="s">
        <v>45</v>
      </c>
      <c r="F108" s="2">
        <v>24583</v>
      </c>
      <c r="G108" t="s">
        <v>15</v>
      </c>
      <c r="H108" t="s">
        <v>16</v>
      </c>
      <c r="I108" t="s">
        <v>17</v>
      </c>
      <c r="J108" t="s">
        <v>41</v>
      </c>
      <c r="K108" t="s">
        <v>19</v>
      </c>
      <c r="L108" s="3">
        <f ca="1">INT((TODAY()-Datos[[#This Row],[Fecha Nacimiento]])/365)</f>
        <v>56</v>
      </c>
      <c r="M108" t="str">
        <f ca="1">_xlfn.XLOOKUP(Datos[[#This Row],[Edad]],CA!$B$2:$B$6,CA!$A$2:$A$6,,-1)</f>
        <v>56 o  Más</v>
      </c>
      <c r="N108" t="str">
        <f t="shared" si="1"/>
        <v>👩 F</v>
      </c>
    </row>
    <row r="109" spans="1:14" x14ac:dyDescent="0.35">
      <c r="A109" t="s">
        <v>190</v>
      </c>
      <c r="B109" t="s">
        <v>12</v>
      </c>
      <c r="C109" t="s">
        <v>71</v>
      </c>
      <c r="D109" t="s">
        <v>84</v>
      </c>
      <c r="E109" t="s">
        <v>45</v>
      </c>
      <c r="F109" s="2">
        <v>24059</v>
      </c>
      <c r="G109" t="s">
        <v>24</v>
      </c>
      <c r="H109" t="s">
        <v>25</v>
      </c>
      <c r="I109" t="s">
        <v>26</v>
      </c>
      <c r="J109" t="s">
        <v>41</v>
      </c>
      <c r="K109" t="s">
        <v>73</v>
      </c>
      <c r="L109" s="3">
        <f ca="1">INT((TODAY()-Datos[[#This Row],[Fecha Nacimiento]])/365)</f>
        <v>57</v>
      </c>
      <c r="M109" t="str">
        <f ca="1">_xlfn.XLOOKUP(Datos[[#This Row],[Edad]],CA!$B$2:$B$6,CA!$A$2:$A$6,,-1)</f>
        <v>56 o  Más</v>
      </c>
      <c r="N109" t="str">
        <f t="shared" si="1"/>
        <v>👩 F</v>
      </c>
    </row>
    <row r="110" spans="1:14" x14ac:dyDescent="0.35">
      <c r="A110" t="s">
        <v>191</v>
      </c>
      <c r="B110" t="s">
        <v>12</v>
      </c>
      <c r="C110" t="s">
        <v>53</v>
      </c>
      <c r="D110" t="s">
        <v>54</v>
      </c>
      <c r="E110" t="s">
        <v>45</v>
      </c>
      <c r="F110" s="2">
        <v>33044</v>
      </c>
      <c r="G110" t="s">
        <v>24</v>
      </c>
      <c r="H110" t="s">
        <v>25</v>
      </c>
      <c r="I110" t="s">
        <v>17</v>
      </c>
      <c r="J110" t="s">
        <v>18</v>
      </c>
      <c r="K110" t="s">
        <v>19</v>
      </c>
      <c r="L110" s="3">
        <f ca="1">INT((TODAY()-Datos[[#This Row],[Fecha Nacimiento]])/365)</f>
        <v>33</v>
      </c>
      <c r="M110" t="str">
        <f ca="1">_xlfn.XLOOKUP(Datos[[#This Row],[Edad]],CA!$B$2:$B$6,CA!$A$2:$A$6,,-1)</f>
        <v>26-35</v>
      </c>
      <c r="N110" t="str">
        <f t="shared" si="1"/>
        <v>👩 F</v>
      </c>
    </row>
    <row r="111" spans="1:14" x14ac:dyDescent="0.35">
      <c r="A111" t="s">
        <v>192</v>
      </c>
      <c r="B111" t="s">
        <v>21</v>
      </c>
      <c r="C111" t="s">
        <v>53</v>
      </c>
      <c r="D111" t="s">
        <v>91</v>
      </c>
      <c r="E111" t="s">
        <v>40</v>
      </c>
      <c r="F111" s="2">
        <v>36353</v>
      </c>
      <c r="G111" t="s">
        <v>24</v>
      </c>
      <c r="H111" t="s">
        <v>25</v>
      </c>
      <c r="I111" t="s">
        <v>17</v>
      </c>
      <c r="J111" t="s">
        <v>41</v>
      </c>
      <c r="K111" t="s">
        <v>19</v>
      </c>
      <c r="L111" s="3">
        <f ca="1">INT((TODAY()-Datos[[#This Row],[Fecha Nacimiento]])/365)</f>
        <v>24</v>
      </c>
      <c r="M111" t="str">
        <f ca="1">_xlfn.XLOOKUP(Datos[[#This Row],[Edad]],CA!$B$2:$B$6,CA!$A$2:$A$6,,-1)</f>
        <v>18-25</v>
      </c>
      <c r="N111" t="str">
        <f t="shared" si="1"/>
        <v>👩 F</v>
      </c>
    </row>
    <row r="112" spans="1:14" x14ac:dyDescent="0.35">
      <c r="A112" t="s">
        <v>193</v>
      </c>
      <c r="B112" t="s">
        <v>21</v>
      </c>
      <c r="C112" t="s">
        <v>59</v>
      </c>
      <c r="D112" t="s">
        <v>69</v>
      </c>
      <c r="E112" t="s">
        <v>45</v>
      </c>
      <c r="F112" s="2">
        <v>23092</v>
      </c>
      <c r="G112" t="s">
        <v>24</v>
      </c>
      <c r="H112" t="s">
        <v>25</v>
      </c>
      <c r="I112" t="s">
        <v>26</v>
      </c>
      <c r="J112" t="s">
        <v>27</v>
      </c>
      <c r="K112" t="s">
        <v>19</v>
      </c>
      <c r="L112" s="3">
        <f ca="1">INT((TODAY()-Datos[[#This Row],[Fecha Nacimiento]])/365)</f>
        <v>60</v>
      </c>
      <c r="M112" t="str">
        <f ca="1">_xlfn.XLOOKUP(Datos[[#This Row],[Edad]],CA!$B$2:$B$6,CA!$A$2:$A$6,,-1)</f>
        <v>56 o  Más</v>
      </c>
      <c r="N112" t="str">
        <f t="shared" si="1"/>
        <v>👨 M</v>
      </c>
    </row>
    <row r="113" spans="1:14" x14ac:dyDescent="0.35">
      <c r="A113" t="s">
        <v>194</v>
      </c>
      <c r="B113" t="s">
        <v>12</v>
      </c>
      <c r="C113" t="s">
        <v>30</v>
      </c>
      <c r="D113" t="s">
        <v>31</v>
      </c>
      <c r="E113" t="s">
        <v>36</v>
      </c>
      <c r="F113" s="2">
        <v>36368</v>
      </c>
      <c r="G113" t="s">
        <v>24</v>
      </c>
      <c r="H113" t="s">
        <v>25</v>
      </c>
      <c r="I113" t="s">
        <v>17</v>
      </c>
      <c r="J113" t="s">
        <v>18</v>
      </c>
      <c r="K113" t="s">
        <v>28</v>
      </c>
      <c r="L113" s="3">
        <f ca="1">INT((TODAY()-Datos[[#This Row],[Fecha Nacimiento]])/365)</f>
        <v>24</v>
      </c>
      <c r="M113" t="str">
        <f ca="1">_xlfn.XLOOKUP(Datos[[#This Row],[Edad]],CA!$B$2:$B$6,CA!$A$2:$A$6,,-1)</f>
        <v>18-25</v>
      </c>
      <c r="N113" t="str">
        <f t="shared" si="1"/>
        <v>👨 M</v>
      </c>
    </row>
    <row r="114" spans="1:14" x14ac:dyDescent="0.35">
      <c r="A114" t="s">
        <v>195</v>
      </c>
      <c r="B114" t="s">
        <v>21</v>
      </c>
      <c r="C114" t="s">
        <v>53</v>
      </c>
      <c r="D114" t="s">
        <v>136</v>
      </c>
      <c r="E114" t="s">
        <v>40</v>
      </c>
      <c r="F114" s="2">
        <v>27752</v>
      </c>
      <c r="G114" t="s">
        <v>24</v>
      </c>
      <c r="H114" t="s">
        <v>25</v>
      </c>
      <c r="I114" t="s">
        <v>26</v>
      </c>
      <c r="J114" t="s">
        <v>41</v>
      </c>
      <c r="K114" t="s">
        <v>19</v>
      </c>
      <c r="L114" s="3">
        <f ca="1">INT((TODAY()-Datos[[#This Row],[Fecha Nacimiento]])/365)</f>
        <v>47</v>
      </c>
      <c r="M114" t="str">
        <f ca="1">_xlfn.XLOOKUP(Datos[[#This Row],[Edad]],CA!$B$2:$B$6,CA!$A$2:$A$6,,-1)</f>
        <v>46-55</v>
      </c>
      <c r="N114" t="str">
        <f t="shared" si="1"/>
        <v>👩 F</v>
      </c>
    </row>
    <row r="115" spans="1:14" x14ac:dyDescent="0.35">
      <c r="A115" t="s">
        <v>196</v>
      </c>
      <c r="B115" t="s">
        <v>12</v>
      </c>
      <c r="C115" t="s">
        <v>56</v>
      </c>
      <c r="D115" t="s">
        <v>67</v>
      </c>
      <c r="E115" t="s">
        <v>40</v>
      </c>
      <c r="F115" s="2">
        <v>26332</v>
      </c>
      <c r="G115" t="s">
        <v>24</v>
      </c>
      <c r="H115" t="s">
        <v>25</v>
      </c>
      <c r="I115" t="s">
        <v>17</v>
      </c>
      <c r="J115" t="s">
        <v>41</v>
      </c>
      <c r="K115" t="s">
        <v>19</v>
      </c>
      <c r="L115" s="3">
        <f ca="1">INT((TODAY()-Datos[[#This Row],[Fecha Nacimiento]])/365)</f>
        <v>51</v>
      </c>
      <c r="M115" t="str">
        <f ca="1">_xlfn.XLOOKUP(Datos[[#This Row],[Edad]],CA!$B$2:$B$6,CA!$A$2:$A$6,,-1)</f>
        <v>46-55</v>
      </c>
      <c r="N115" t="str">
        <f t="shared" si="1"/>
        <v>👨 M</v>
      </c>
    </row>
    <row r="116" spans="1:14" x14ac:dyDescent="0.35">
      <c r="A116" t="s">
        <v>197</v>
      </c>
      <c r="B116" t="s">
        <v>21</v>
      </c>
      <c r="C116" t="s">
        <v>53</v>
      </c>
      <c r="D116" t="s">
        <v>98</v>
      </c>
      <c r="E116" t="s">
        <v>45</v>
      </c>
      <c r="F116" s="2">
        <v>32857</v>
      </c>
      <c r="G116" t="s">
        <v>15</v>
      </c>
      <c r="H116" t="s">
        <v>16</v>
      </c>
      <c r="I116" t="s">
        <v>17</v>
      </c>
      <c r="J116" t="s">
        <v>41</v>
      </c>
      <c r="K116" t="s">
        <v>19</v>
      </c>
      <c r="L116" s="3">
        <f ca="1">INT((TODAY()-Datos[[#This Row],[Fecha Nacimiento]])/365)</f>
        <v>33</v>
      </c>
      <c r="M116" t="str">
        <f ca="1">_xlfn.XLOOKUP(Datos[[#This Row],[Edad]],CA!$B$2:$B$6,CA!$A$2:$A$6,,-1)</f>
        <v>26-35</v>
      </c>
      <c r="N116" t="str">
        <f t="shared" si="1"/>
        <v>👩 F</v>
      </c>
    </row>
    <row r="117" spans="1:14" x14ac:dyDescent="0.35">
      <c r="A117" t="s">
        <v>198</v>
      </c>
      <c r="B117" t="s">
        <v>21</v>
      </c>
      <c r="C117" t="s">
        <v>633</v>
      </c>
      <c r="D117" t="s">
        <v>199</v>
      </c>
      <c r="E117" t="s">
        <v>51</v>
      </c>
      <c r="F117" s="2">
        <v>34241</v>
      </c>
      <c r="G117" t="s">
        <v>24</v>
      </c>
      <c r="H117" t="s">
        <v>25</v>
      </c>
      <c r="I117" t="s">
        <v>17</v>
      </c>
      <c r="J117" t="s">
        <v>41</v>
      </c>
      <c r="K117" t="s">
        <v>19</v>
      </c>
      <c r="L117" s="3">
        <f ca="1">INT((TODAY()-Datos[[#This Row],[Fecha Nacimiento]])/365)</f>
        <v>29</v>
      </c>
      <c r="M117" t="str">
        <f ca="1">_xlfn.XLOOKUP(Datos[[#This Row],[Edad]],CA!$B$2:$B$6,CA!$A$2:$A$6,,-1)</f>
        <v>26-35</v>
      </c>
      <c r="N117" t="str">
        <f t="shared" si="1"/>
        <v>👨 M</v>
      </c>
    </row>
    <row r="118" spans="1:14" x14ac:dyDescent="0.35">
      <c r="A118" t="s">
        <v>200</v>
      </c>
      <c r="B118" t="s">
        <v>12</v>
      </c>
      <c r="C118" t="s">
        <v>80</v>
      </c>
      <c r="D118" t="s">
        <v>115</v>
      </c>
      <c r="E118" t="s">
        <v>32</v>
      </c>
      <c r="F118" s="2">
        <v>27397</v>
      </c>
      <c r="G118" t="s">
        <v>15</v>
      </c>
      <c r="H118" t="s">
        <v>109</v>
      </c>
      <c r="I118" t="s">
        <v>26</v>
      </c>
      <c r="J118" t="s">
        <v>27</v>
      </c>
      <c r="K118" t="s">
        <v>28</v>
      </c>
      <c r="L118" s="3">
        <f ca="1">INT((TODAY()-Datos[[#This Row],[Fecha Nacimiento]])/365)</f>
        <v>48</v>
      </c>
      <c r="M118" t="str">
        <f ca="1">_xlfn.XLOOKUP(Datos[[#This Row],[Edad]],CA!$B$2:$B$6,CA!$A$2:$A$6,,-1)</f>
        <v>46-55</v>
      </c>
      <c r="N118" t="str">
        <f t="shared" si="1"/>
        <v>👨 M</v>
      </c>
    </row>
    <row r="119" spans="1:14" x14ac:dyDescent="0.35">
      <c r="A119" t="s">
        <v>201</v>
      </c>
      <c r="B119" t="s">
        <v>12</v>
      </c>
      <c r="C119" t="s">
        <v>71</v>
      </c>
      <c r="D119" t="s">
        <v>174</v>
      </c>
      <c r="E119" t="s">
        <v>40</v>
      </c>
      <c r="F119" s="2">
        <v>35785</v>
      </c>
      <c r="G119" t="s">
        <v>24</v>
      </c>
      <c r="H119" t="s">
        <v>25</v>
      </c>
      <c r="I119" t="s">
        <v>26</v>
      </c>
      <c r="J119" t="s">
        <v>41</v>
      </c>
      <c r="K119" t="s">
        <v>73</v>
      </c>
      <c r="L119" s="3">
        <f ca="1">INT((TODAY()-Datos[[#This Row],[Fecha Nacimiento]])/365)</f>
        <v>25</v>
      </c>
      <c r="M119" t="str">
        <f ca="1">_xlfn.XLOOKUP(Datos[[#This Row],[Edad]],CA!$B$2:$B$6,CA!$A$2:$A$6,,-1)</f>
        <v>18-25</v>
      </c>
      <c r="N119" t="str">
        <f t="shared" si="1"/>
        <v>👩 F</v>
      </c>
    </row>
    <row r="120" spans="1:14" x14ac:dyDescent="0.35">
      <c r="A120" t="s">
        <v>202</v>
      </c>
      <c r="B120" t="s">
        <v>12</v>
      </c>
      <c r="C120" t="s">
        <v>22</v>
      </c>
      <c r="D120" t="s">
        <v>124</v>
      </c>
      <c r="E120" t="s">
        <v>40</v>
      </c>
      <c r="F120" s="2">
        <v>24095</v>
      </c>
      <c r="G120" t="s">
        <v>24</v>
      </c>
      <c r="H120" t="s">
        <v>25</v>
      </c>
      <c r="I120" t="s">
        <v>17</v>
      </c>
      <c r="J120" t="s">
        <v>41</v>
      </c>
      <c r="K120" t="s">
        <v>28</v>
      </c>
      <c r="L120" s="3">
        <f ca="1">INT((TODAY()-Datos[[#This Row],[Fecha Nacimiento]])/365)</f>
        <v>57</v>
      </c>
      <c r="M120" t="str">
        <f ca="1">_xlfn.XLOOKUP(Datos[[#This Row],[Edad]],CA!$B$2:$B$6,CA!$A$2:$A$6,,-1)</f>
        <v>56 o  Más</v>
      </c>
      <c r="N120" t="str">
        <f t="shared" si="1"/>
        <v>👩 F</v>
      </c>
    </row>
    <row r="121" spans="1:14" x14ac:dyDescent="0.35">
      <c r="A121" t="s">
        <v>203</v>
      </c>
      <c r="B121" t="s">
        <v>12</v>
      </c>
      <c r="C121" t="s">
        <v>30</v>
      </c>
      <c r="D121" t="s">
        <v>31</v>
      </c>
      <c r="E121" t="s">
        <v>32</v>
      </c>
      <c r="F121" s="2">
        <v>30232</v>
      </c>
      <c r="G121" t="s">
        <v>15</v>
      </c>
      <c r="H121" t="s">
        <v>16</v>
      </c>
      <c r="I121" t="s">
        <v>26</v>
      </c>
      <c r="J121" t="s">
        <v>27</v>
      </c>
      <c r="K121" t="s">
        <v>28</v>
      </c>
      <c r="L121" s="3">
        <f ca="1">INT((TODAY()-Datos[[#This Row],[Fecha Nacimiento]])/365)</f>
        <v>40</v>
      </c>
      <c r="M121" t="str">
        <f ca="1">_xlfn.XLOOKUP(Datos[[#This Row],[Edad]],CA!$B$2:$B$6,CA!$A$2:$A$6,,-1)</f>
        <v>36-45</v>
      </c>
      <c r="N121" t="str">
        <f t="shared" si="1"/>
        <v>👩 F</v>
      </c>
    </row>
    <row r="122" spans="1:14" x14ac:dyDescent="0.35">
      <c r="A122" t="s">
        <v>204</v>
      </c>
      <c r="B122" t="s">
        <v>21</v>
      </c>
      <c r="C122" t="s">
        <v>80</v>
      </c>
      <c r="D122" t="s">
        <v>81</v>
      </c>
      <c r="E122" t="s">
        <v>36</v>
      </c>
      <c r="F122" s="2">
        <v>36645</v>
      </c>
      <c r="G122" t="s">
        <v>15</v>
      </c>
      <c r="H122" t="s">
        <v>16</v>
      </c>
      <c r="I122" t="s">
        <v>26</v>
      </c>
      <c r="J122" t="s">
        <v>41</v>
      </c>
      <c r="K122" t="s">
        <v>28</v>
      </c>
      <c r="L122" s="3">
        <f ca="1">INT((TODAY()-Datos[[#This Row],[Fecha Nacimiento]])/365)</f>
        <v>23</v>
      </c>
      <c r="M122" t="str">
        <f ca="1">_xlfn.XLOOKUP(Datos[[#This Row],[Edad]],CA!$B$2:$B$6,CA!$A$2:$A$6,,-1)</f>
        <v>18-25</v>
      </c>
      <c r="N122" t="str">
        <f t="shared" si="1"/>
        <v>👩 F</v>
      </c>
    </row>
    <row r="123" spans="1:14" x14ac:dyDescent="0.35">
      <c r="A123" t="s">
        <v>205</v>
      </c>
      <c r="B123" t="s">
        <v>21</v>
      </c>
      <c r="C123" t="s">
        <v>56</v>
      </c>
      <c r="D123" t="s">
        <v>57</v>
      </c>
      <c r="E123" t="s">
        <v>45</v>
      </c>
      <c r="F123" s="2">
        <v>30071</v>
      </c>
      <c r="G123" t="s">
        <v>15</v>
      </c>
      <c r="H123" t="s">
        <v>109</v>
      </c>
      <c r="I123" t="s">
        <v>26</v>
      </c>
      <c r="J123" t="s">
        <v>27</v>
      </c>
      <c r="K123" t="s">
        <v>19</v>
      </c>
      <c r="L123" s="3">
        <f ca="1">INT((TODAY()-Datos[[#This Row],[Fecha Nacimiento]])/365)</f>
        <v>41</v>
      </c>
      <c r="M123" t="str">
        <f ca="1">_xlfn.XLOOKUP(Datos[[#This Row],[Edad]],CA!$B$2:$B$6,CA!$A$2:$A$6,,-1)</f>
        <v>36-45</v>
      </c>
      <c r="N123" t="str">
        <f t="shared" si="1"/>
        <v>👨 M</v>
      </c>
    </row>
    <row r="124" spans="1:14" x14ac:dyDescent="0.35">
      <c r="A124" t="s">
        <v>206</v>
      </c>
      <c r="B124" t="s">
        <v>21</v>
      </c>
      <c r="C124" t="s">
        <v>53</v>
      </c>
      <c r="D124" t="s">
        <v>107</v>
      </c>
      <c r="E124" t="s">
        <v>32</v>
      </c>
      <c r="F124" s="2">
        <v>31679</v>
      </c>
      <c r="G124" t="s">
        <v>24</v>
      </c>
      <c r="H124" t="s">
        <v>25</v>
      </c>
      <c r="I124" t="s">
        <v>17</v>
      </c>
      <c r="J124" t="s">
        <v>41</v>
      </c>
      <c r="K124" t="s">
        <v>19</v>
      </c>
      <c r="L124" s="3">
        <f ca="1">INT((TODAY()-Datos[[#This Row],[Fecha Nacimiento]])/365)</f>
        <v>36</v>
      </c>
      <c r="M124" t="str">
        <f ca="1">_xlfn.XLOOKUP(Datos[[#This Row],[Edad]],CA!$B$2:$B$6,CA!$A$2:$A$6,,-1)</f>
        <v>36-45</v>
      </c>
      <c r="N124" t="str">
        <f t="shared" si="1"/>
        <v>👨 M</v>
      </c>
    </row>
    <row r="125" spans="1:14" x14ac:dyDescent="0.35">
      <c r="A125" t="s">
        <v>207</v>
      </c>
      <c r="B125" t="s">
        <v>12</v>
      </c>
      <c r="C125" t="s">
        <v>38</v>
      </c>
      <c r="D125" t="s">
        <v>62</v>
      </c>
      <c r="E125" t="s">
        <v>32</v>
      </c>
      <c r="F125" s="2">
        <v>35722</v>
      </c>
      <c r="G125" t="s">
        <v>15</v>
      </c>
      <c r="H125" t="s">
        <v>16</v>
      </c>
      <c r="I125" t="s">
        <v>17</v>
      </c>
      <c r="J125" t="s">
        <v>41</v>
      </c>
      <c r="K125" t="s">
        <v>28</v>
      </c>
      <c r="L125" s="3">
        <f ca="1">INT((TODAY()-Datos[[#This Row],[Fecha Nacimiento]])/365)</f>
        <v>25</v>
      </c>
      <c r="M125" t="str">
        <f ca="1">_xlfn.XLOOKUP(Datos[[#This Row],[Edad]],CA!$B$2:$B$6,CA!$A$2:$A$6,,-1)</f>
        <v>18-25</v>
      </c>
      <c r="N125" t="str">
        <f t="shared" si="1"/>
        <v>👨 M</v>
      </c>
    </row>
    <row r="126" spans="1:14" x14ac:dyDescent="0.35">
      <c r="A126" t="s">
        <v>208</v>
      </c>
      <c r="B126" t="s">
        <v>21</v>
      </c>
      <c r="C126" t="s">
        <v>71</v>
      </c>
      <c r="D126" t="s">
        <v>163</v>
      </c>
      <c r="E126" t="s">
        <v>40</v>
      </c>
      <c r="F126" s="2">
        <v>30141</v>
      </c>
      <c r="G126" t="s">
        <v>15</v>
      </c>
      <c r="H126" t="s">
        <v>16</v>
      </c>
      <c r="I126" t="s">
        <v>26</v>
      </c>
      <c r="J126" t="s">
        <v>41</v>
      </c>
      <c r="K126" t="s">
        <v>73</v>
      </c>
      <c r="L126" s="3">
        <f ca="1">INT((TODAY()-Datos[[#This Row],[Fecha Nacimiento]])/365)</f>
        <v>41</v>
      </c>
      <c r="M126" t="str">
        <f ca="1">_xlfn.XLOOKUP(Datos[[#This Row],[Edad]],CA!$B$2:$B$6,CA!$A$2:$A$6,,-1)</f>
        <v>36-45</v>
      </c>
      <c r="N126" t="str">
        <f t="shared" si="1"/>
        <v>👩 F</v>
      </c>
    </row>
    <row r="127" spans="1:14" x14ac:dyDescent="0.35">
      <c r="A127" t="s">
        <v>209</v>
      </c>
      <c r="B127" t="s">
        <v>12</v>
      </c>
      <c r="C127" t="s">
        <v>633</v>
      </c>
      <c r="D127" t="s">
        <v>105</v>
      </c>
      <c r="E127" t="s">
        <v>40</v>
      </c>
      <c r="F127" s="2">
        <v>28230</v>
      </c>
      <c r="G127" t="s">
        <v>24</v>
      </c>
      <c r="H127" t="s">
        <v>25</v>
      </c>
      <c r="I127" t="s">
        <v>17</v>
      </c>
      <c r="J127" t="s">
        <v>41</v>
      </c>
      <c r="K127" t="s">
        <v>19</v>
      </c>
      <c r="L127" s="3">
        <f ca="1">INT((TODAY()-Datos[[#This Row],[Fecha Nacimiento]])/365)</f>
        <v>46</v>
      </c>
      <c r="M127" t="str">
        <f ca="1">_xlfn.XLOOKUP(Datos[[#This Row],[Edad]],CA!$B$2:$B$6,CA!$A$2:$A$6,,-1)</f>
        <v>46-55</v>
      </c>
      <c r="N127" t="str">
        <f t="shared" si="1"/>
        <v>👨 M</v>
      </c>
    </row>
    <row r="128" spans="1:14" x14ac:dyDescent="0.35">
      <c r="A128" t="s">
        <v>210</v>
      </c>
      <c r="B128" t="s">
        <v>21</v>
      </c>
      <c r="C128" t="s">
        <v>53</v>
      </c>
      <c r="D128" t="s">
        <v>98</v>
      </c>
      <c r="E128" t="s">
        <v>36</v>
      </c>
      <c r="F128" s="2">
        <v>34306</v>
      </c>
      <c r="G128" t="s">
        <v>15</v>
      </c>
      <c r="H128" t="s">
        <v>16</v>
      </c>
      <c r="I128" t="s">
        <v>17</v>
      </c>
      <c r="J128" t="s">
        <v>41</v>
      </c>
      <c r="K128" t="s">
        <v>19</v>
      </c>
      <c r="L128" s="3">
        <f ca="1">INT((TODAY()-Datos[[#This Row],[Fecha Nacimiento]])/365)</f>
        <v>29</v>
      </c>
      <c r="M128" t="str">
        <f ca="1">_xlfn.XLOOKUP(Datos[[#This Row],[Edad]],CA!$B$2:$B$6,CA!$A$2:$A$6,,-1)</f>
        <v>26-35</v>
      </c>
      <c r="N128" t="str">
        <f t="shared" si="1"/>
        <v>👩 F</v>
      </c>
    </row>
    <row r="129" spans="1:14" x14ac:dyDescent="0.35">
      <c r="A129" t="s">
        <v>211</v>
      </c>
      <c r="B129" t="s">
        <v>21</v>
      </c>
      <c r="C129" t="s">
        <v>71</v>
      </c>
      <c r="D129" t="s">
        <v>72</v>
      </c>
      <c r="E129" t="s">
        <v>40</v>
      </c>
      <c r="F129" s="2">
        <v>36813</v>
      </c>
      <c r="G129" t="s">
        <v>24</v>
      </c>
      <c r="H129" t="s">
        <v>25</v>
      </c>
      <c r="I129" t="s">
        <v>26</v>
      </c>
      <c r="J129" t="s">
        <v>41</v>
      </c>
      <c r="K129" t="s">
        <v>73</v>
      </c>
      <c r="L129" s="3">
        <f ca="1">INT((TODAY()-Datos[[#This Row],[Fecha Nacimiento]])/365)</f>
        <v>22</v>
      </c>
      <c r="M129" t="str">
        <f ca="1">_xlfn.XLOOKUP(Datos[[#This Row],[Edad]],CA!$B$2:$B$6,CA!$A$2:$A$6,,-1)</f>
        <v>18-25</v>
      </c>
      <c r="N129" t="str">
        <f t="shared" si="1"/>
        <v>👨 M</v>
      </c>
    </row>
    <row r="130" spans="1:14" x14ac:dyDescent="0.35">
      <c r="A130" t="s">
        <v>212</v>
      </c>
      <c r="B130" t="s">
        <v>21</v>
      </c>
      <c r="C130" t="s">
        <v>80</v>
      </c>
      <c r="D130" t="s">
        <v>81</v>
      </c>
      <c r="E130" t="s">
        <v>32</v>
      </c>
      <c r="F130" s="2">
        <v>35947</v>
      </c>
      <c r="G130" t="s">
        <v>15</v>
      </c>
      <c r="H130" t="s">
        <v>16</v>
      </c>
      <c r="I130" t="s">
        <v>26</v>
      </c>
      <c r="J130" t="s">
        <v>18</v>
      </c>
      <c r="K130" t="s">
        <v>28</v>
      </c>
      <c r="L130" s="3">
        <f ca="1">INT((TODAY()-Datos[[#This Row],[Fecha Nacimiento]])/365)</f>
        <v>25</v>
      </c>
      <c r="M130" t="str">
        <f ca="1">_xlfn.XLOOKUP(Datos[[#This Row],[Edad]],CA!$B$2:$B$6,CA!$A$2:$A$6,,-1)</f>
        <v>18-25</v>
      </c>
      <c r="N130" t="str">
        <f t="shared" ref="N130:N193" si="2">IF(B129="Masculino","👨 M", "👩 F")</f>
        <v>👨 M</v>
      </c>
    </row>
    <row r="131" spans="1:14" x14ac:dyDescent="0.35">
      <c r="A131" t="s">
        <v>213</v>
      </c>
      <c r="B131" t="s">
        <v>21</v>
      </c>
      <c r="C131" t="s">
        <v>38</v>
      </c>
      <c r="D131" t="s">
        <v>39</v>
      </c>
      <c r="E131" t="s">
        <v>14</v>
      </c>
      <c r="F131" s="2">
        <v>32541</v>
      </c>
      <c r="G131" t="s">
        <v>24</v>
      </c>
      <c r="H131" t="s">
        <v>25</v>
      </c>
      <c r="I131" t="s">
        <v>26</v>
      </c>
      <c r="J131" t="s">
        <v>27</v>
      </c>
      <c r="K131" t="s">
        <v>28</v>
      </c>
      <c r="L131" s="3">
        <f ca="1">INT((TODAY()-Datos[[#This Row],[Fecha Nacimiento]])/365)</f>
        <v>34</v>
      </c>
      <c r="M131" t="str">
        <f ca="1">_xlfn.XLOOKUP(Datos[[#This Row],[Edad]],CA!$B$2:$B$6,CA!$A$2:$A$6,,-1)</f>
        <v>26-35</v>
      </c>
      <c r="N131" t="str">
        <f t="shared" si="2"/>
        <v>👨 M</v>
      </c>
    </row>
    <row r="132" spans="1:14" x14ac:dyDescent="0.35">
      <c r="A132" t="s">
        <v>214</v>
      </c>
      <c r="B132" t="s">
        <v>21</v>
      </c>
      <c r="C132" t="s">
        <v>34</v>
      </c>
      <c r="D132" t="s">
        <v>215</v>
      </c>
      <c r="E132" t="s">
        <v>40</v>
      </c>
      <c r="F132" s="2">
        <v>32820</v>
      </c>
      <c r="G132" t="s">
        <v>15</v>
      </c>
      <c r="H132" t="s">
        <v>16</v>
      </c>
      <c r="I132" t="s">
        <v>26</v>
      </c>
      <c r="J132" t="s">
        <v>41</v>
      </c>
      <c r="K132" t="s">
        <v>19</v>
      </c>
      <c r="L132" s="3">
        <f ca="1">INT((TODAY()-Datos[[#This Row],[Fecha Nacimiento]])/365)</f>
        <v>33</v>
      </c>
      <c r="M132" t="str">
        <f ca="1">_xlfn.XLOOKUP(Datos[[#This Row],[Edad]],CA!$B$2:$B$6,CA!$A$2:$A$6,,-1)</f>
        <v>26-35</v>
      </c>
      <c r="N132" t="str">
        <f t="shared" si="2"/>
        <v>👨 M</v>
      </c>
    </row>
    <row r="133" spans="1:14" x14ac:dyDescent="0.35">
      <c r="A133" t="s">
        <v>216</v>
      </c>
      <c r="B133" t="s">
        <v>21</v>
      </c>
      <c r="C133" t="s">
        <v>80</v>
      </c>
      <c r="D133" t="s">
        <v>81</v>
      </c>
      <c r="E133" t="s">
        <v>36</v>
      </c>
      <c r="F133" s="2">
        <v>23990</v>
      </c>
      <c r="G133" t="s">
        <v>15</v>
      </c>
      <c r="H133" t="s">
        <v>16</v>
      </c>
      <c r="I133" t="s">
        <v>17</v>
      </c>
      <c r="J133" t="s">
        <v>41</v>
      </c>
      <c r="K133" t="s">
        <v>28</v>
      </c>
      <c r="L133" s="3">
        <f ca="1">INT((TODAY()-Datos[[#This Row],[Fecha Nacimiento]])/365)</f>
        <v>58</v>
      </c>
      <c r="M133" t="str">
        <f ca="1">_xlfn.XLOOKUP(Datos[[#This Row],[Edad]],CA!$B$2:$B$6,CA!$A$2:$A$6,,-1)</f>
        <v>56 o  Más</v>
      </c>
      <c r="N133" t="str">
        <f t="shared" si="2"/>
        <v>👨 M</v>
      </c>
    </row>
    <row r="134" spans="1:14" x14ac:dyDescent="0.35">
      <c r="A134" t="s">
        <v>217</v>
      </c>
      <c r="B134" t="s">
        <v>12</v>
      </c>
      <c r="C134" t="s">
        <v>38</v>
      </c>
      <c r="D134" t="s">
        <v>62</v>
      </c>
      <c r="E134" t="s">
        <v>32</v>
      </c>
      <c r="F134" s="2">
        <v>23956</v>
      </c>
      <c r="G134" t="s">
        <v>15</v>
      </c>
      <c r="H134" t="s">
        <v>16</v>
      </c>
      <c r="I134" t="s">
        <v>17</v>
      </c>
      <c r="J134" t="s">
        <v>41</v>
      </c>
      <c r="K134" t="s">
        <v>28</v>
      </c>
      <c r="L134" s="3">
        <f ca="1">INT((TODAY()-Datos[[#This Row],[Fecha Nacimiento]])/365)</f>
        <v>58</v>
      </c>
      <c r="M134" t="str">
        <f ca="1">_xlfn.XLOOKUP(Datos[[#This Row],[Edad]],CA!$B$2:$B$6,CA!$A$2:$A$6,,-1)</f>
        <v>56 o  Más</v>
      </c>
      <c r="N134" t="str">
        <f t="shared" si="2"/>
        <v>👨 M</v>
      </c>
    </row>
    <row r="135" spans="1:14" x14ac:dyDescent="0.35">
      <c r="A135" t="s">
        <v>218</v>
      </c>
      <c r="B135" t="s">
        <v>12</v>
      </c>
      <c r="C135" t="s">
        <v>53</v>
      </c>
      <c r="D135" t="s">
        <v>98</v>
      </c>
      <c r="E135" t="s">
        <v>45</v>
      </c>
      <c r="F135" s="2">
        <v>31213</v>
      </c>
      <c r="G135" t="s">
        <v>24</v>
      </c>
      <c r="H135" t="s">
        <v>25</v>
      </c>
      <c r="I135" t="s">
        <v>17</v>
      </c>
      <c r="J135" t="s">
        <v>41</v>
      </c>
      <c r="K135" t="s">
        <v>19</v>
      </c>
      <c r="L135" s="3">
        <f ca="1">INT((TODAY()-Datos[[#This Row],[Fecha Nacimiento]])/365)</f>
        <v>38</v>
      </c>
      <c r="M135" t="str">
        <f ca="1">_xlfn.XLOOKUP(Datos[[#This Row],[Edad]],CA!$B$2:$B$6,CA!$A$2:$A$6,,-1)</f>
        <v>36-45</v>
      </c>
      <c r="N135" t="str">
        <f t="shared" si="2"/>
        <v>👩 F</v>
      </c>
    </row>
    <row r="136" spans="1:14" x14ac:dyDescent="0.35">
      <c r="A136" t="s">
        <v>219</v>
      </c>
      <c r="B136" t="s">
        <v>21</v>
      </c>
      <c r="C136" t="s">
        <v>80</v>
      </c>
      <c r="D136" t="s">
        <v>115</v>
      </c>
      <c r="E136" t="s">
        <v>36</v>
      </c>
      <c r="F136" s="2">
        <v>35012</v>
      </c>
      <c r="G136" t="s">
        <v>24</v>
      </c>
      <c r="H136" t="s">
        <v>25</v>
      </c>
      <c r="I136" t="s">
        <v>17</v>
      </c>
      <c r="J136" t="s">
        <v>27</v>
      </c>
      <c r="K136" t="s">
        <v>28</v>
      </c>
      <c r="L136" s="3">
        <f ca="1">INT((TODAY()-Datos[[#This Row],[Fecha Nacimiento]])/365)</f>
        <v>27</v>
      </c>
      <c r="M136" t="str">
        <f ca="1">_xlfn.XLOOKUP(Datos[[#This Row],[Edad]],CA!$B$2:$B$6,CA!$A$2:$A$6,,-1)</f>
        <v>26-35</v>
      </c>
      <c r="N136" t="str">
        <f t="shared" si="2"/>
        <v>👩 F</v>
      </c>
    </row>
    <row r="137" spans="1:14" x14ac:dyDescent="0.35">
      <c r="A137" t="s">
        <v>220</v>
      </c>
      <c r="B137" t="s">
        <v>21</v>
      </c>
      <c r="C137" t="s">
        <v>30</v>
      </c>
      <c r="D137" t="s">
        <v>43</v>
      </c>
      <c r="E137" t="s">
        <v>36</v>
      </c>
      <c r="F137" s="2">
        <v>28681</v>
      </c>
      <c r="G137" t="s">
        <v>24</v>
      </c>
      <c r="H137" t="s">
        <v>25</v>
      </c>
      <c r="I137" t="s">
        <v>26</v>
      </c>
      <c r="J137" t="s">
        <v>27</v>
      </c>
      <c r="K137" t="s">
        <v>28</v>
      </c>
      <c r="L137" s="3">
        <f ca="1">INT((TODAY()-Datos[[#This Row],[Fecha Nacimiento]])/365)</f>
        <v>45</v>
      </c>
      <c r="M137" t="str">
        <f ca="1">_xlfn.XLOOKUP(Datos[[#This Row],[Edad]],CA!$B$2:$B$6,CA!$A$2:$A$6,,-1)</f>
        <v>36-45</v>
      </c>
      <c r="N137" t="str">
        <f t="shared" si="2"/>
        <v>👨 M</v>
      </c>
    </row>
    <row r="138" spans="1:14" x14ac:dyDescent="0.35">
      <c r="A138" t="s">
        <v>221</v>
      </c>
      <c r="B138" t="s">
        <v>21</v>
      </c>
      <c r="C138" t="s">
        <v>53</v>
      </c>
      <c r="D138" t="s">
        <v>107</v>
      </c>
      <c r="E138" t="s">
        <v>32</v>
      </c>
      <c r="F138" s="2">
        <v>34282</v>
      </c>
      <c r="G138" t="s">
        <v>24</v>
      </c>
      <c r="H138" t="s">
        <v>25</v>
      </c>
      <c r="I138" t="s">
        <v>17</v>
      </c>
      <c r="J138" t="s">
        <v>41</v>
      </c>
      <c r="K138" t="s">
        <v>19</v>
      </c>
      <c r="L138" s="3">
        <f ca="1">INT((TODAY()-Datos[[#This Row],[Fecha Nacimiento]])/365)</f>
        <v>29</v>
      </c>
      <c r="M138" t="str">
        <f ca="1">_xlfn.XLOOKUP(Datos[[#This Row],[Edad]],CA!$B$2:$B$6,CA!$A$2:$A$6,,-1)</f>
        <v>26-35</v>
      </c>
      <c r="N138" t="str">
        <f t="shared" si="2"/>
        <v>👨 M</v>
      </c>
    </row>
    <row r="139" spans="1:14" x14ac:dyDescent="0.35">
      <c r="A139" t="s">
        <v>222</v>
      </c>
      <c r="B139" t="s">
        <v>21</v>
      </c>
      <c r="C139" t="s">
        <v>30</v>
      </c>
      <c r="D139" t="s">
        <v>31</v>
      </c>
      <c r="E139" t="s">
        <v>32</v>
      </c>
      <c r="F139" s="2">
        <v>30543</v>
      </c>
      <c r="G139" t="s">
        <v>24</v>
      </c>
      <c r="H139" t="s">
        <v>25</v>
      </c>
      <c r="I139" t="s">
        <v>17</v>
      </c>
      <c r="J139" t="s">
        <v>18</v>
      </c>
      <c r="K139" t="s">
        <v>28</v>
      </c>
      <c r="L139" s="3">
        <f ca="1">INT((TODAY()-Datos[[#This Row],[Fecha Nacimiento]])/365)</f>
        <v>40</v>
      </c>
      <c r="M139" t="str">
        <f ca="1">_xlfn.XLOOKUP(Datos[[#This Row],[Edad]],CA!$B$2:$B$6,CA!$A$2:$A$6,,-1)</f>
        <v>36-45</v>
      </c>
      <c r="N139" t="str">
        <f t="shared" si="2"/>
        <v>👨 M</v>
      </c>
    </row>
    <row r="140" spans="1:14" x14ac:dyDescent="0.35">
      <c r="A140" t="s">
        <v>223</v>
      </c>
      <c r="B140" t="s">
        <v>21</v>
      </c>
      <c r="C140" t="s">
        <v>633</v>
      </c>
      <c r="D140" t="s">
        <v>50</v>
      </c>
      <c r="E140" t="s">
        <v>40</v>
      </c>
      <c r="F140" s="2">
        <v>32520</v>
      </c>
      <c r="G140" t="s">
        <v>15</v>
      </c>
      <c r="H140" t="s">
        <v>16</v>
      </c>
      <c r="I140" t="s">
        <v>17</v>
      </c>
      <c r="J140" t="s">
        <v>27</v>
      </c>
      <c r="K140" t="s">
        <v>19</v>
      </c>
      <c r="L140" s="3">
        <f ca="1">INT((TODAY()-Datos[[#This Row],[Fecha Nacimiento]])/365)</f>
        <v>34</v>
      </c>
      <c r="M140" t="str">
        <f ca="1">_xlfn.XLOOKUP(Datos[[#This Row],[Edad]],CA!$B$2:$B$6,CA!$A$2:$A$6,,-1)</f>
        <v>26-35</v>
      </c>
      <c r="N140" t="str">
        <f t="shared" si="2"/>
        <v>👨 M</v>
      </c>
    </row>
    <row r="141" spans="1:14" x14ac:dyDescent="0.35">
      <c r="A141" t="s">
        <v>224</v>
      </c>
      <c r="B141" t="s">
        <v>21</v>
      </c>
      <c r="C141" t="s">
        <v>80</v>
      </c>
      <c r="D141" t="s">
        <v>115</v>
      </c>
      <c r="E141" t="s">
        <v>36</v>
      </c>
      <c r="F141" s="2">
        <v>26326</v>
      </c>
      <c r="G141" t="s">
        <v>15</v>
      </c>
      <c r="H141" t="s">
        <v>119</v>
      </c>
      <c r="I141" t="s">
        <v>26</v>
      </c>
      <c r="J141" t="s">
        <v>18</v>
      </c>
      <c r="K141" t="s">
        <v>28</v>
      </c>
      <c r="L141" s="3">
        <f ca="1">INT((TODAY()-Datos[[#This Row],[Fecha Nacimiento]])/365)</f>
        <v>51</v>
      </c>
      <c r="M141" t="str">
        <f ca="1">_xlfn.XLOOKUP(Datos[[#This Row],[Edad]],CA!$B$2:$B$6,CA!$A$2:$A$6,,-1)</f>
        <v>46-55</v>
      </c>
      <c r="N141" t="str">
        <f t="shared" si="2"/>
        <v>👨 M</v>
      </c>
    </row>
    <row r="142" spans="1:14" x14ac:dyDescent="0.35">
      <c r="A142" t="s">
        <v>225</v>
      </c>
      <c r="B142" t="s">
        <v>12</v>
      </c>
      <c r="C142" t="s">
        <v>633</v>
      </c>
      <c r="D142" t="s">
        <v>105</v>
      </c>
      <c r="E142" t="s">
        <v>14</v>
      </c>
      <c r="F142" s="2">
        <v>32021</v>
      </c>
      <c r="G142" t="s">
        <v>15</v>
      </c>
      <c r="H142" t="s">
        <v>16</v>
      </c>
      <c r="I142" t="s">
        <v>17</v>
      </c>
      <c r="J142" t="s">
        <v>27</v>
      </c>
      <c r="K142" t="s">
        <v>19</v>
      </c>
      <c r="L142" s="3">
        <f ca="1">INT((TODAY()-Datos[[#This Row],[Fecha Nacimiento]])/365)</f>
        <v>36</v>
      </c>
      <c r="M142" t="str">
        <f ca="1">_xlfn.XLOOKUP(Datos[[#This Row],[Edad]],CA!$B$2:$B$6,CA!$A$2:$A$6,,-1)</f>
        <v>36-45</v>
      </c>
      <c r="N142" t="str">
        <f t="shared" si="2"/>
        <v>👨 M</v>
      </c>
    </row>
    <row r="143" spans="1:14" x14ac:dyDescent="0.35">
      <c r="A143" t="s">
        <v>226</v>
      </c>
      <c r="B143" t="s">
        <v>21</v>
      </c>
      <c r="C143" t="s">
        <v>30</v>
      </c>
      <c r="D143" t="s">
        <v>31</v>
      </c>
      <c r="E143" t="s">
        <v>32</v>
      </c>
      <c r="F143" s="2">
        <v>36357</v>
      </c>
      <c r="G143" t="s">
        <v>24</v>
      </c>
      <c r="H143" t="s">
        <v>25</v>
      </c>
      <c r="I143" t="s">
        <v>26</v>
      </c>
      <c r="J143" t="s">
        <v>27</v>
      </c>
      <c r="K143" t="s">
        <v>28</v>
      </c>
      <c r="L143" s="3">
        <f ca="1">INT((TODAY()-Datos[[#This Row],[Fecha Nacimiento]])/365)</f>
        <v>24</v>
      </c>
      <c r="M143" t="str">
        <f ca="1">_xlfn.XLOOKUP(Datos[[#This Row],[Edad]],CA!$B$2:$B$6,CA!$A$2:$A$6,,-1)</f>
        <v>18-25</v>
      </c>
      <c r="N143" t="str">
        <f t="shared" si="2"/>
        <v>👩 F</v>
      </c>
    </row>
    <row r="144" spans="1:14" x14ac:dyDescent="0.35">
      <c r="A144" t="s">
        <v>227</v>
      </c>
      <c r="B144" t="s">
        <v>21</v>
      </c>
      <c r="C144" t="s">
        <v>59</v>
      </c>
      <c r="D144" t="s">
        <v>60</v>
      </c>
      <c r="E144" t="s">
        <v>32</v>
      </c>
      <c r="F144" s="2">
        <v>35767</v>
      </c>
      <c r="G144" t="s">
        <v>24</v>
      </c>
      <c r="H144" t="s">
        <v>25</v>
      </c>
      <c r="I144" t="s">
        <v>26</v>
      </c>
      <c r="J144" t="s">
        <v>41</v>
      </c>
      <c r="K144" t="s">
        <v>19</v>
      </c>
      <c r="L144" s="3">
        <f ca="1">INT((TODAY()-Datos[[#This Row],[Fecha Nacimiento]])/365)</f>
        <v>25</v>
      </c>
      <c r="M144" t="str">
        <f ca="1">_xlfn.XLOOKUP(Datos[[#This Row],[Edad]],CA!$B$2:$B$6,CA!$A$2:$A$6,,-1)</f>
        <v>18-25</v>
      </c>
      <c r="N144" t="str">
        <f t="shared" si="2"/>
        <v>👨 M</v>
      </c>
    </row>
    <row r="145" spans="1:14" x14ac:dyDescent="0.35">
      <c r="A145" t="s">
        <v>228</v>
      </c>
      <c r="B145" t="s">
        <v>12</v>
      </c>
      <c r="C145" t="s">
        <v>56</v>
      </c>
      <c r="D145" t="s">
        <v>57</v>
      </c>
      <c r="E145" t="s">
        <v>32</v>
      </c>
      <c r="F145" s="2">
        <v>28455</v>
      </c>
      <c r="G145" t="s">
        <v>24</v>
      </c>
      <c r="H145" t="s">
        <v>25</v>
      </c>
      <c r="I145" t="s">
        <v>17</v>
      </c>
      <c r="J145" t="s">
        <v>27</v>
      </c>
      <c r="K145" t="s">
        <v>19</v>
      </c>
      <c r="L145" s="3">
        <f ca="1">INT((TODAY()-Datos[[#This Row],[Fecha Nacimiento]])/365)</f>
        <v>45</v>
      </c>
      <c r="M145" t="str">
        <f ca="1">_xlfn.XLOOKUP(Datos[[#This Row],[Edad]],CA!$B$2:$B$6,CA!$A$2:$A$6,,-1)</f>
        <v>36-45</v>
      </c>
      <c r="N145" t="str">
        <f t="shared" si="2"/>
        <v>👨 M</v>
      </c>
    </row>
    <row r="146" spans="1:14" x14ac:dyDescent="0.35">
      <c r="A146" t="s">
        <v>229</v>
      </c>
      <c r="B146" t="s">
        <v>12</v>
      </c>
      <c r="C146" t="s">
        <v>53</v>
      </c>
      <c r="D146" t="s">
        <v>91</v>
      </c>
      <c r="E146" t="s">
        <v>40</v>
      </c>
      <c r="F146" s="2">
        <v>26194</v>
      </c>
      <c r="G146" t="s">
        <v>24</v>
      </c>
      <c r="H146" t="s">
        <v>25</v>
      </c>
      <c r="I146" t="s">
        <v>26</v>
      </c>
      <c r="J146" t="s">
        <v>41</v>
      </c>
      <c r="K146" t="s">
        <v>19</v>
      </c>
      <c r="L146" s="3">
        <f ca="1">INT((TODAY()-Datos[[#This Row],[Fecha Nacimiento]])/365)</f>
        <v>52</v>
      </c>
      <c r="M146" t="str">
        <f ca="1">_xlfn.XLOOKUP(Datos[[#This Row],[Edad]],CA!$B$2:$B$6,CA!$A$2:$A$6,,-1)</f>
        <v>46-55</v>
      </c>
      <c r="N146" t="str">
        <f t="shared" si="2"/>
        <v>👩 F</v>
      </c>
    </row>
    <row r="147" spans="1:14" x14ac:dyDescent="0.35">
      <c r="A147" t="s">
        <v>230</v>
      </c>
      <c r="B147" t="s">
        <v>12</v>
      </c>
      <c r="C147" t="s">
        <v>38</v>
      </c>
      <c r="D147" t="s">
        <v>47</v>
      </c>
      <c r="E147" t="s">
        <v>14</v>
      </c>
      <c r="F147" s="2">
        <v>31993</v>
      </c>
      <c r="G147" t="s">
        <v>15</v>
      </c>
      <c r="H147" t="s">
        <v>16</v>
      </c>
      <c r="I147" t="s">
        <v>26</v>
      </c>
      <c r="J147" t="s">
        <v>18</v>
      </c>
      <c r="K147" t="s">
        <v>28</v>
      </c>
      <c r="L147" s="3">
        <f ca="1">INT((TODAY()-Datos[[#This Row],[Fecha Nacimiento]])/365)</f>
        <v>36</v>
      </c>
      <c r="M147" t="str">
        <f ca="1">_xlfn.XLOOKUP(Datos[[#This Row],[Edad]],CA!$B$2:$B$6,CA!$A$2:$A$6,,-1)</f>
        <v>36-45</v>
      </c>
      <c r="N147" t="str">
        <f t="shared" si="2"/>
        <v>👩 F</v>
      </c>
    </row>
    <row r="148" spans="1:14" x14ac:dyDescent="0.35">
      <c r="A148" t="s">
        <v>231</v>
      </c>
      <c r="B148" t="s">
        <v>12</v>
      </c>
      <c r="C148" t="s">
        <v>633</v>
      </c>
      <c r="D148" t="s">
        <v>232</v>
      </c>
      <c r="E148" t="s">
        <v>51</v>
      </c>
      <c r="F148" s="2">
        <v>20624</v>
      </c>
      <c r="G148" t="s">
        <v>15</v>
      </c>
      <c r="H148" t="s">
        <v>16</v>
      </c>
      <c r="I148" t="s">
        <v>26</v>
      </c>
      <c r="J148" t="s">
        <v>41</v>
      </c>
      <c r="K148" t="s">
        <v>19</v>
      </c>
      <c r="L148" s="3">
        <f ca="1">INT((TODAY()-Datos[[#This Row],[Fecha Nacimiento]])/365)</f>
        <v>67</v>
      </c>
      <c r="M148" t="str">
        <f ca="1">_xlfn.XLOOKUP(Datos[[#This Row],[Edad]],CA!$B$2:$B$6,CA!$A$2:$A$6,,-1)</f>
        <v>56 o  Más</v>
      </c>
      <c r="N148" t="str">
        <f t="shared" si="2"/>
        <v>👩 F</v>
      </c>
    </row>
    <row r="149" spans="1:14" x14ac:dyDescent="0.35">
      <c r="A149" t="s">
        <v>233</v>
      </c>
      <c r="B149" t="s">
        <v>12</v>
      </c>
      <c r="C149" t="s">
        <v>30</v>
      </c>
      <c r="D149" t="s">
        <v>31</v>
      </c>
      <c r="E149" t="s">
        <v>32</v>
      </c>
      <c r="F149" s="2">
        <v>37178</v>
      </c>
      <c r="G149" t="s">
        <v>24</v>
      </c>
      <c r="H149" t="s">
        <v>25</v>
      </c>
      <c r="I149" t="s">
        <v>26</v>
      </c>
      <c r="J149" t="s">
        <v>18</v>
      </c>
      <c r="K149" t="s">
        <v>28</v>
      </c>
      <c r="L149" s="3">
        <f ca="1">INT((TODAY()-Datos[[#This Row],[Fecha Nacimiento]])/365)</f>
        <v>21</v>
      </c>
      <c r="M149" t="str">
        <f ca="1">_xlfn.XLOOKUP(Datos[[#This Row],[Edad]],CA!$B$2:$B$6,CA!$A$2:$A$6,,-1)</f>
        <v>18-25</v>
      </c>
      <c r="N149" t="str">
        <f t="shared" si="2"/>
        <v>👩 F</v>
      </c>
    </row>
    <row r="150" spans="1:14" x14ac:dyDescent="0.35">
      <c r="A150" t="s">
        <v>234</v>
      </c>
      <c r="B150" t="s">
        <v>12</v>
      </c>
      <c r="C150" t="s">
        <v>22</v>
      </c>
      <c r="D150" t="s">
        <v>23</v>
      </c>
      <c r="E150" t="s">
        <v>14</v>
      </c>
      <c r="F150" s="2">
        <v>30915</v>
      </c>
      <c r="G150" t="s">
        <v>24</v>
      </c>
      <c r="H150" t="s">
        <v>25</v>
      </c>
      <c r="I150" t="s">
        <v>17</v>
      </c>
      <c r="J150" t="s">
        <v>18</v>
      </c>
      <c r="K150" t="s">
        <v>28</v>
      </c>
      <c r="L150" s="3">
        <f ca="1">INT((TODAY()-Datos[[#This Row],[Fecha Nacimiento]])/365)</f>
        <v>39</v>
      </c>
      <c r="M150" t="str">
        <f ca="1">_xlfn.XLOOKUP(Datos[[#This Row],[Edad]],CA!$B$2:$B$6,CA!$A$2:$A$6,,-1)</f>
        <v>36-45</v>
      </c>
      <c r="N150" t="str">
        <f t="shared" si="2"/>
        <v>👩 F</v>
      </c>
    </row>
    <row r="151" spans="1:14" x14ac:dyDescent="0.35">
      <c r="A151" t="s">
        <v>235</v>
      </c>
      <c r="B151" t="s">
        <v>12</v>
      </c>
      <c r="C151" t="s">
        <v>80</v>
      </c>
      <c r="D151" t="s">
        <v>81</v>
      </c>
      <c r="E151" t="s">
        <v>32</v>
      </c>
      <c r="F151" s="2">
        <v>35201</v>
      </c>
      <c r="G151" t="s">
        <v>15</v>
      </c>
      <c r="H151" t="s">
        <v>119</v>
      </c>
      <c r="I151" t="s">
        <v>17</v>
      </c>
      <c r="J151" t="s">
        <v>41</v>
      </c>
      <c r="K151" t="s">
        <v>28</v>
      </c>
      <c r="L151" s="3">
        <f ca="1">INT((TODAY()-Datos[[#This Row],[Fecha Nacimiento]])/365)</f>
        <v>27</v>
      </c>
      <c r="M151" t="str">
        <f ca="1">_xlfn.XLOOKUP(Datos[[#This Row],[Edad]],CA!$B$2:$B$6,CA!$A$2:$A$6,,-1)</f>
        <v>26-35</v>
      </c>
      <c r="N151" t="str">
        <f t="shared" si="2"/>
        <v>👩 F</v>
      </c>
    </row>
    <row r="152" spans="1:14" x14ac:dyDescent="0.35">
      <c r="A152" t="s">
        <v>236</v>
      </c>
      <c r="B152" t="s">
        <v>21</v>
      </c>
      <c r="C152" t="s">
        <v>59</v>
      </c>
      <c r="D152" t="s">
        <v>64</v>
      </c>
      <c r="E152" t="s">
        <v>40</v>
      </c>
      <c r="F152" s="2">
        <v>23658</v>
      </c>
      <c r="G152" t="s">
        <v>15</v>
      </c>
      <c r="H152" t="s">
        <v>16</v>
      </c>
      <c r="I152" t="s">
        <v>17</v>
      </c>
      <c r="J152" t="s">
        <v>41</v>
      </c>
      <c r="K152" t="s">
        <v>19</v>
      </c>
      <c r="L152" s="3">
        <f ca="1">INT((TODAY()-Datos[[#This Row],[Fecha Nacimiento]])/365)</f>
        <v>58</v>
      </c>
      <c r="M152" t="str">
        <f ca="1">_xlfn.XLOOKUP(Datos[[#This Row],[Edad]],CA!$B$2:$B$6,CA!$A$2:$A$6,,-1)</f>
        <v>56 o  Más</v>
      </c>
      <c r="N152" t="str">
        <f t="shared" si="2"/>
        <v>👩 F</v>
      </c>
    </row>
    <row r="153" spans="1:14" x14ac:dyDescent="0.35">
      <c r="A153" t="s">
        <v>237</v>
      </c>
      <c r="B153" t="s">
        <v>21</v>
      </c>
      <c r="C153" t="s">
        <v>38</v>
      </c>
      <c r="D153" t="s">
        <v>62</v>
      </c>
      <c r="E153" t="s">
        <v>32</v>
      </c>
      <c r="F153" s="2">
        <v>36973</v>
      </c>
      <c r="G153" t="s">
        <v>24</v>
      </c>
      <c r="H153" t="s">
        <v>25</v>
      </c>
      <c r="I153" t="s">
        <v>17</v>
      </c>
      <c r="J153" t="s">
        <v>27</v>
      </c>
      <c r="K153" t="s">
        <v>28</v>
      </c>
      <c r="L153" s="3">
        <f ca="1">INT((TODAY()-Datos[[#This Row],[Fecha Nacimiento]])/365)</f>
        <v>22</v>
      </c>
      <c r="M153" t="str">
        <f ca="1">_xlfn.XLOOKUP(Datos[[#This Row],[Edad]],CA!$B$2:$B$6,CA!$A$2:$A$6,,-1)</f>
        <v>18-25</v>
      </c>
      <c r="N153" t="str">
        <f t="shared" si="2"/>
        <v>👨 M</v>
      </c>
    </row>
    <row r="154" spans="1:14" x14ac:dyDescent="0.35">
      <c r="A154" t="s">
        <v>238</v>
      </c>
      <c r="B154" t="s">
        <v>21</v>
      </c>
      <c r="C154" t="s">
        <v>71</v>
      </c>
      <c r="D154" t="s">
        <v>141</v>
      </c>
      <c r="E154" t="s">
        <v>45</v>
      </c>
      <c r="F154" s="2">
        <v>36517</v>
      </c>
      <c r="G154" t="s">
        <v>24</v>
      </c>
      <c r="H154" t="s">
        <v>25</v>
      </c>
      <c r="I154" t="s">
        <v>17</v>
      </c>
      <c r="J154" t="s">
        <v>41</v>
      </c>
      <c r="K154" t="s">
        <v>73</v>
      </c>
      <c r="L154" s="3">
        <f ca="1">INT((TODAY()-Datos[[#This Row],[Fecha Nacimiento]])/365)</f>
        <v>23</v>
      </c>
      <c r="M154" t="str">
        <f ca="1">_xlfn.XLOOKUP(Datos[[#This Row],[Edad]],CA!$B$2:$B$6,CA!$A$2:$A$6,,-1)</f>
        <v>18-25</v>
      </c>
      <c r="N154" t="str">
        <f t="shared" si="2"/>
        <v>👨 M</v>
      </c>
    </row>
    <row r="155" spans="1:14" x14ac:dyDescent="0.35">
      <c r="A155" t="s">
        <v>239</v>
      </c>
      <c r="B155" t="s">
        <v>21</v>
      </c>
      <c r="C155" t="s">
        <v>53</v>
      </c>
      <c r="D155" t="s">
        <v>107</v>
      </c>
      <c r="E155" t="s">
        <v>32</v>
      </c>
      <c r="F155" s="2">
        <v>23214</v>
      </c>
      <c r="G155" t="s">
        <v>24</v>
      </c>
      <c r="H155" t="s">
        <v>25</v>
      </c>
      <c r="I155" t="s">
        <v>17</v>
      </c>
      <c r="J155" t="s">
        <v>27</v>
      </c>
      <c r="K155" t="s">
        <v>19</v>
      </c>
      <c r="L155" s="3">
        <f ca="1">INT((TODAY()-Datos[[#This Row],[Fecha Nacimiento]])/365)</f>
        <v>60</v>
      </c>
      <c r="M155" t="str">
        <f ca="1">_xlfn.XLOOKUP(Datos[[#This Row],[Edad]],CA!$B$2:$B$6,CA!$A$2:$A$6,,-1)</f>
        <v>56 o  Más</v>
      </c>
      <c r="N155" t="str">
        <f t="shared" si="2"/>
        <v>👨 M</v>
      </c>
    </row>
    <row r="156" spans="1:14" x14ac:dyDescent="0.35">
      <c r="A156" t="s">
        <v>240</v>
      </c>
      <c r="B156" t="s">
        <v>12</v>
      </c>
      <c r="C156" t="s">
        <v>80</v>
      </c>
      <c r="D156" t="s">
        <v>81</v>
      </c>
      <c r="E156" t="s">
        <v>45</v>
      </c>
      <c r="F156" s="2">
        <v>36036</v>
      </c>
      <c r="G156" t="s">
        <v>24</v>
      </c>
      <c r="H156" t="s">
        <v>25</v>
      </c>
      <c r="I156" t="s">
        <v>26</v>
      </c>
      <c r="J156" t="s">
        <v>18</v>
      </c>
      <c r="K156" t="s">
        <v>28</v>
      </c>
      <c r="L156" s="3">
        <f ca="1">INT((TODAY()-Datos[[#This Row],[Fecha Nacimiento]])/365)</f>
        <v>25</v>
      </c>
      <c r="M156" t="str">
        <f ca="1">_xlfn.XLOOKUP(Datos[[#This Row],[Edad]],CA!$B$2:$B$6,CA!$A$2:$A$6,,-1)</f>
        <v>18-25</v>
      </c>
      <c r="N156" t="str">
        <f t="shared" si="2"/>
        <v>👨 M</v>
      </c>
    </row>
    <row r="157" spans="1:14" x14ac:dyDescent="0.35">
      <c r="A157" t="s">
        <v>241</v>
      </c>
      <c r="B157" t="s">
        <v>21</v>
      </c>
      <c r="C157" t="s">
        <v>71</v>
      </c>
      <c r="D157" t="s">
        <v>72</v>
      </c>
      <c r="E157" t="s">
        <v>40</v>
      </c>
      <c r="F157" s="2">
        <v>27093</v>
      </c>
      <c r="G157" t="s">
        <v>15</v>
      </c>
      <c r="H157" t="s">
        <v>119</v>
      </c>
      <c r="I157" t="s">
        <v>26</v>
      </c>
      <c r="J157" t="s">
        <v>18</v>
      </c>
      <c r="K157" t="s">
        <v>73</v>
      </c>
      <c r="L157" s="3">
        <f ca="1">INT((TODAY()-Datos[[#This Row],[Fecha Nacimiento]])/365)</f>
        <v>49</v>
      </c>
      <c r="M157" t="str">
        <f ca="1">_xlfn.XLOOKUP(Datos[[#This Row],[Edad]],CA!$B$2:$B$6,CA!$A$2:$A$6,,-1)</f>
        <v>46-55</v>
      </c>
      <c r="N157" t="str">
        <f t="shared" si="2"/>
        <v>👩 F</v>
      </c>
    </row>
    <row r="158" spans="1:14" x14ac:dyDescent="0.35">
      <c r="A158" t="s">
        <v>242</v>
      </c>
      <c r="B158" t="s">
        <v>21</v>
      </c>
      <c r="C158" t="s">
        <v>30</v>
      </c>
      <c r="D158" t="s">
        <v>43</v>
      </c>
      <c r="E158" t="s">
        <v>45</v>
      </c>
      <c r="F158" s="2">
        <v>24759</v>
      </c>
      <c r="G158" t="s">
        <v>24</v>
      </c>
      <c r="H158" t="s">
        <v>25</v>
      </c>
      <c r="I158" t="s">
        <v>17</v>
      </c>
      <c r="J158" t="s">
        <v>18</v>
      </c>
      <c r="K158" t="s">
        <v>28</v>
      </c>
      <c r="L158" s="3">
        <f ca="1">INT((TODAY()-Datos[[#This Row],[Fecha Nacimiento]])/365)</f>
        <v>55</v>
      </c>
      <c r="M158" t="str">
        <f ca="1">_xlfn.XLOOKUP(Datos[[#This Row],[Edad]],CA!$B$2:$B$6,CA!$A$2:$A$6,,-1)</f>
        <v>46-55</v>
      </c>
      <c r="N158" t="str">
        <f t="shared" si="2"/>
        <v>👨 M</v>
      </c>
    </row>
    <row r="159" spans="1:14" x14ac:dyDescent="0.35">
      <c r="A159" t="s">
        <v>243</v>
      </c>
      <c r="B159" t="s">
        <v>21</v>
      </c>
      <c r="C159" t="s">
        <v>53</v>
      </c>
      <c r="D159" t="s">
        <v>107</v>
      </c>
      <c r="E159" t="s">
        <v>32</v>
      </c>
      <c r="F159" s="2">
        <v>25084</v>
      </c>
      <c r="G159" t="s">
        <v>15</v>
      </c>
      <c r="H159" t="s">
        <v>16</v>
      </c>
      <c r="I159" t="s">
        <v>26</v>
      </c>
      <c r="J159" t="s">
        <v>41</v>
      </c>
      <c r="K159" t="s">
        <v>19</v>
      </c>
      <c r="L159" s="3">
        <f ca="1">INT((TODAY()-Datos[[#This Row],[Fecha Nacimiento]])/365)</f>
        <v>55</v>
      </c>
      <c r="M159" t="str">
        <f ca="1">_xlfn.XLOOKUP(Datos[[#This Row],[Edad]],CA!$B$2:$B$6,CA!$A$2:$A$6,,-1)</f>
        <v>46-55</v>
      </c>
      <c r="N159" t="str">
        <f t="shared" si="2"/>
        <v>👨 M</v>
      </c>
    </row>
    <row r="160" spans="1:14" x14ac:dyDescent="0.35">
      <c r="A160" t="s">
        <v>244</v>
      </c>
      <c r="B160" t="s">
        <v>21</v>
      </c>
      <c r="C160" t="s">
        <v>53</v>
      </c>
      <c r="D160" t="s">
        <v>245</v>
      </c>
      <c r="E160" t="s">
        <v>14</v>
      </c>
      <c r="F160" s="2">
        <v>35548</v>
      </c>
      <c r="G160" t="s">
        <v>24</v>
      </c>
      <c r="H160" t="s">
        <v>25</v>
      </c>
      <c r="I160" t="s">
        <v>26</v>
      </c>
      <c r="J160" t="s">
        <v>41</v>
      </c>
      <c r="K160" t="s">
        <v>19</v>
      </c>
      <c r="L160" s="3">
        <f ca="1">INT((TODAY()-Datos[[#This Row],[Fecha Nacimiento]])/365)</f>
        <v>26</v>
      </c>
      <c r="M160" t="str">
        <f ca="1">_xlfn.XLOOKUP(Datos[[#This Row],[Edad]],CA!$B$2:$B$6,CA!$A$2:$A$6,,-1)</f>
        <v>26-35</v>
      </c>
      <c r="N160" t="str">
        <f t="shared" si="2"/>
        <v>👨 M</v>
      </c>
    </row>
    <row r="161" spans="1:14" x14ac:dyDescent="0.35">
      <c r="A161" t="s">
        <v>246</v>
      </c>
      <c r="B161" t="s">
        <v>21</v>
      </c>
      <c r="C161" t="s">
        <v>53</v>
      </c>
      <c r="D161" t="s">
        <v>91</v>
      </c>
      <c r="E161" t="s">
        <v>40</v>
      </c>
      <c r="F161" s="2">
        <v>27402</v>
      </c>
      <c r="G161" t="s">
        <v>24</v>
      </c>
      <c r="H161" t="s">
        <v>25</v>
      </c>
      <c r="I161" t="s">
        <v>17</v>
      </c>
      <c r="J161" t="s">
        <v>27</v>
      </c>
      <c r="K161" t="s">
        <v>19</v>
      </c>
      <c r="L161" s="3">
        <f ca="1">INT((TODAY()-Datos[[#This Row],[Fecha Nacimiento]])/365)</f>
        <v>48</v>
      </c>
      <c r="M161" t="str">
        <f ca="1">_xlfn.XLOOKUP(Datos[[#This Row],[Edad]],CA!$B$2:$B$6,CA!$A$2:$A$6,,-1)</f>
        <v>46-55</v>
      </c>
      <c r="N161" t="str">
        <f t="shared" si="2"/>
        <v>👨 M</v>
      </c>
    </row>
    <row r="162" spans="1:14" x14ac:dyDescent="0.35">
      <c r="A162" t="s">
        <v>247</v>
      </c>
      <c r="B162" t="s">
        <v>12</v>
      </c>
      <c r="C162" t="s">
        <v>80</v>
      </c>
      <c r="D162" t="s">
        <v>81</v>
      </c>
      <c r="E162" t="s">
        <v>45</v>
      </c>
      <c r="F162" s="2">
        <v>29078</v>
      </c>
      <c r="G162" t="s">
        <v>15</v>
      </c>
      <c r="H162" t="s">
        <v>119</v>
      </c>
      <c r="I162" t="s">
        <v>26</v>
      </c>
      <c r="J162" t="s">
        <v>27</v>
      </c>
      <c r="K162" t="s">
        <v>28</v>
      </c>
      <c r="L162" s="3">
        <f ca="1">INT((TODAY()-Datos[[#This Row],[Fecha Nacimiento]])/365)</f>
        <v>44</v>
      </c>
      <c r="M162" t="str">
        <f ca="1">_xlfn.XLOOKUP(Datos[[#This Row],[Edad]],CA!$B$2:$B$6,CA!$A$2:$A$6,,-1)</f>
        <v>36-45</v>
      </c>
      <c r="N162" t="str">
        <f t="shared" si="2"/>
        <v>👨 M</v>
      </c>
    </row>
    <row r="163" spans="1:14" x14ac:dyDescent="0.35">
      <c r="A163" t="s">
        <v>248</v>
      </c>
      <c r="B163" t="s">
        <v>21</v>
      </c>
      <c r="C163" t="s">
        <v>80</v>
      </c>
      <c r="D163" t="s">
        <v>115</v>
      </c>
      <c r="E163" t="s">
        <v>45</v>
      </c>
      <c r="F163" s="2">
        <v>31646</v>
      </c>
      <c r="G163" t="s">
        <v>24</v>
      </c>
      <c r="H163" t="s">
        <v>25</v>
      </c>
      <c r="I163" t="s">
        <v>17</v>
      </c>
      <c r="J163" t="s">
        <v>18</v>
      </c>
      <c r="K163" t="s">
        <v>28</v>
      </c>
      <c r="L163" s="3">
        <f ca="1">INT((TODAY()-Datos[[#This Row],[Fecha Nacimiento]])/365)</f>
        <v>37</v>
      </c>
      <c r="M163" t="str">
        <f ca="1">_xlfn.XLOOKUP(Datos[[#This Row],[Edad]],CA!$B$2:$B$6,CA!$A$2:$A$6,,-1)</f>
        <v>36-45</v>
      </c>
      <c r="N163" t="str">
        <f t="shared" si="2"/>
        <v>👩 F</v>
      </c>
    </row>
    <row r="164" spans="1:14" x14ac:dyDescent="0.35">
      <c r="A164" t="s">
        <v>249</v>
      </c>
      <c r="B164" t="s">
        <v>21</v>
      </c>
      <c r="C164" t="s">
        <v>53</v>
      </c>
      <c r="D164" t="s">
        <v>98</v>
      </c>
      <c r="E164" t="s">
        <v>36</v>
      </c>
      <c r="F164" s="2">
        <v>26500</v>
      </c>
      <c r="G164" t="s">
        <v>24</v>
      </c>
      <c r="H164" t="s">
        <v>25</v>
      </c>
      <c r="I164" t="s">
        <v>26</v>
      </c>
      <c r="J164" t="s">
        <v>41</v>
      </c>
      <c r="K164" t="s">
        <v>19</v>
      </c>
      <c r="L164" s="3">
        <f ca="1">INT((TODAY()-Datos[[#This Row],[Fecha Nacimiento]])/365)</f>
        <v>51</v>
      </c>
      <c r="M164" t="str">
        <f ca="1">_xlfn.XLOOKUP(Datos[[#This Row],[Edad]],CA!$B$2:$B$6,CA!$A$2:$A$6,,-1)</f>
        <v>46-55</v>
      </c>
      <c r="N164" t="str">
        <f t="shared" si="2"/>
        <v>👨 M</v>
      </c>
    </row>
    <row r="165" spans="1:14" x14ac:dyDescent="0.35">
      <c r="A165" t="s">
        <v>250</v>
      </c>
      <c r="B165" t="s">
        <v>12</v>
      </c>
      <c r="C165" t="s">
        <v>34</v>
      </c>
      <c r="D165" t="s">
        <v>215</v>
      </c>
      <c r="E165" t="s">
        <v>14</v>
      </c>
      <c r="F165" s="2">
        <v>24732</v>
      </c>
      <c r="G165" t="s">
        <v>15</v>
      </c>
      <c r="H165" t="s">
        <v>109</v>
      </c>
      <c r="I165" t="s">
        <v>17</v>
      </c>
      <c r="J165" t="s">
        <v>27</v>
      </c>
      <c r="K165" t="s">
        <v>19</v>
      </c>
      <c r="L165" s="3">
        <f ca="1">INT((TODAY()-Datos[[#This Row],[Fecha Nacimiento]])/365)</f>
        <v>56</v>
      </c>
      <c r="M165" t="str">
        <f ca="1">_xlfn.XLOOKUP(Datos[[#This Row],[Edad]],CA!$B$2:$B$6,CA!$A$2:$A$6,,-1)</f>
        <v>56 o  Más</v>
      </c>
      <c r="N165" t="str">
        <f t="shared" si="2"/>
        <v>👨 M</v>
      </c>
    </row>
    <row r="166" spans="1:14" x14ac:dyDescent="0.35">
      <c r="A166" t="s">
        <v>251</v>
      </c>
      <c r="B166" t="s">
        <v>21</v>
      </c>
      <c r="C166" t="s">
        <v>59</v>
      </c>
      <c r="D166" t="s">
        <v>60</v>
      </c>
      <c r="E166" t="s">
        <v>32</v>
      </c>
      <c r="F166" s="2">
        <v>35406</v>
      </c>
      <c r="G166" t="s">
        <v>24</v>
      </c>
      <c r="H166" t="s">
        <v>25</v>
      </c>
      <c r="I166" t="s">
        <v>17</v>
      </c>
      <c r="J166" t="s">
        <v>41</v>
      </c>
      <c r="K166" t="s">
        <v>19</v>
      </c>
      <c r="L166" s="3">
        <f ca="1">INT((TODAY()-Datos[[#This Row],[Fecha Nacimiento]])/365)</f>
        <v>26</v>
      </c>
      <c r="M166" t="str">
        <f ca="1">_xlfn.XLOOKUP(Datos[[#This Row],[Edad]],CA!$B$2:$B$6,CA!$A$2:$A$6,,-1)</f>
        <v>26-35</v>
      </c>
      <c r="N166" t="str">
        <f t="shared" si="2"/>
        <v>👩 F</v>
      </c>
    </row>
    <row r="167" spans="1:14" x14ac:dyDescent="0.35">
      <c r="A167" t="s">
        <v>252</v>
      </c>
      <c r="B167" t="s">
        <v>21</v>
      </c>
      <c r="C167" t="s">
        <v>34</v>
      </c>
      <c r="D167" t="s">
        <v>215</v>
      </c>
      <c r="E167" t="s">
        <v>40</v>
      </c>
      <c r="F167" s="2">
        <v>29742</v>
      </c>
      <c r="G167" t="s">
        <v>15</v>
      </c>
      <c r="H167" t="s">
        <v>16</v>
      </c>
      <c r="I167" t="s">
        <v>17</v>
      </c>
      <c r="J167" t="s">
        <v>41</v>
      </c>
      <c r="K167" t="s">
        <v>19</v>
      </c>
      <c r="L167" s="3">
        <f ca="1">INT((TODAY()-Datos[[#This Row],[Fecha Nacimiento]])/365)</f>
        <v>42</v>
      </c>
      <c r="M167" t="str">
        <f ca="1">_xlfn.XLOOKUP(Datos[[#This Row],[Edad]],CA!$B$2:$B$6,CA!$A$2:$A$6,,-1)</f>
        <v>36-45</v>
      </c>
      <c r="N167" t="str">
        <f t="shared" si="2"/>
        <v>👨 M</v>
      </c>
    </row>
    <row r="168" spans="1:14" x14ac:dyDescent="0.35">
      <c r="A168" t="s">
        <v>253</v>
      </c>
      <c r="B168" t="s">
        <v>21</v>
      </c>
      <c r="C168" t="s">
        <v>56</v>
      </c>
      <c r="D168" t="s">
        <v>254</v>
      </c>
      <c r="E168" t="s">
        <v>40</v>
      </c>
      <c r="F168" s="2">
        <v>24170</v>
      </c>
      <c r="G168" t="s">
        <v>24</v>
      </c>
      <c r="H168" t="s">
        <v>25</v>
      </c>
      <c r="I168" t="s">
        <v>17</v>
      </c>
      <c r="J168" t="s">
        <v>41</v>
      </c>
      <c r="K168" t="s">
        <v>19</v>
      </c>
      <c r="L168" s="3">
        <f ca="1">INT((TODAY()-Datos[[#This Row],[Fecha Nacimiento]])/365)</f>
        <v>57</v>
      </c>
      <c r="M168" t="str">
        <f ca="1">_xlfn.XLOOKUP(Datos[[#This Row],[Edad]],CA!$B$2:$B$6,CA!$A$2:$A$6,,-1)</f>
        <v>56 o  Más</v>
      </c>
      <c r="N168" t="str">
        <f t="shared" si="2"/>
        <v>👨 M</v>
      </c>
    </row>
    <row r="169" spans="1:14" x14ac:dyDescent="0.35">
      <c r="A169" t="s">
        <v>255</v>
      </c>
      <c r="B169" t="s">
        <v>12</v>
      </c>
      <c r="C169" t="s">
        <v>38</v>
      </c>
      <c r="D169" t="s">
        <v>39</v>
      </c>
      <c r="E169" t="s">
        <v>96</v>
      </c>
      <c r="F169" s="2">
        <v>31567</v>
      </c>
      <c r="G169" t="s">
        <v>15</v>
      </c>
      <c r="H169" t="s">
        <v>16</v>
      </c>
      <c r="I169" t="s">
        <v>17</v>
      </c>
      <c r="J169" t="s">
        <v>18</v>
      </c>
      <c r="K169" t="s">
        <v>28</v>
      </c>
      <c r="L169" s="3">
        <f ca="1">INT((TODAY()-Datos[[#This Row],[Fecha Nacimiento]])/365)</f>
        <v>37</v>
      </c>
      <c r="M169" t="str">
        <f ca="1">_xlfn.XLOOKUP(Datos[[#This Row],[Edad]],CA!$B$2:$B$6,CA!$A$2:$A$6,,-1)</f>
        <v>36-45</v>
      </c>
      <c r="N169" t="str">
        <f t="shared" si="2"/>
        <v>👨 M</v>
      </c>
    </row>
    <row r="170" spans="1:14" x14ac:dyDescent="0.35">
      <c r="A170" t="s">
        <v>256</v>
      </c>
      <c r="B170" t="s">
        <v>21</v>
      </c>
      <c r="C170" t="s">
        <v>59</v>
      </c>
      <c r="D170" t="s">
        <v>69</v>
      </c>
      <c r="E170" t="s">
        <v>45</v>
      </c>
      <c r="F170" s="2">
        <v>32626</v>
      </c>
      <c r="G170" t="s">
        <v>15</v>
      </c>
      <c r="H170" t="s">
        <v>16</v>
      </c>
      <c r="I170" t="s">
        <v>17</v>
      </c>
      <c r="J170" t="s">
        <v>27</v>
      </c>
      <c r="K170" t="s">
        <v>19</v>
      </c>
      <c r="L170" s="3">
        <f ca="1">INT((TODAY()-Datos[[#This Row],[Fecha Nacimiento]])/365)</f>
        <v>34</v>
      </c>
      <c r="M170" t="str">
        <f ca="1">_xlfn.XLOOKUP(Datos[[#This Row],[Edad]],CA!$B$2:$B$6,CA!$A$2:$A$6,,-1)</f>
        <v>26-35</v>
      </c>
      <c r="N170" t="str">
        <f t="shared" si="2"/>
        <v>👩 F</v>
      </c>
    </row>
    <row r="171" spans="1:14" x14ac:dyDescent="0.35">
      <c r="A171" t="s">
        <v>257</v>
      </c>
      <c r="B171" t="s">
        <v>12</v>
      </c>
      <c r="C171" t="s">
        <v>59</v>
      </c>
      <c r="D171" t="s">
        <v>60</v>
      </c>
      <c r="E171" t="s">
        <v>45</v>
      </c>
      <c r="F171" s="2">
        <v>35337</v>
      </c>
      <c r="G171" t="s">
        <v>24</v>
      </c>
      <c r="H171" t="s">
        <v>25</v>
      </c>
      <c r="I171" t="s">
        <v>17</v>
      </c>
      <c r="J171" t="s">
        <v>41</v>
      </c>
      <c r="K171" t="s">
        <v>19</v>
      </c>
      <c r="L171" s="3">
        <f ca="1">INT((TODAY()-Datos[[#This Row],[Fecha Nacimiento]])/365)</f>
        <v>26</v>
      </c>
      <c r="M171" t="str">
        <f ca="1">_xlfn.XLOOKUP(Datos[[#This Row],[Edad]],CA!$B$2:$B$6,CA!$A$2:$A$6,,-1)</f>
        <v>26-35</v>
      </c>
      <c r="N171" t="str">
        <f t="shared" si="2"/>
        <v>👨 M</v>
      </c>
    </row>
    <row r="172" spans="1:14" x14ac:dyDescent="0.35">
      <c r="A172" t="s">
        <v>258</v>
      </c>
      <c r="B172" t="s">
        <v>21</v>
      </c>
      <c r="C172" t="s">
        <v>53</v>
      </c>
      <c r="D172" t="s">
        <v>91</v>
      </c>
      <c r="E172" t="s">
        <v>40</v>
      </c>
      <c r="F172" s="2">
        <v>33018</v>
      </c>
      <c r="G172" t="s">
        <v>15</v>
      </c>
      <c r="H172" t="s">
        <v>16</v>
      </c>
      <c r="I172" t="s">
        <v>17</v>
      </c>
      <c r="J172" t="s">
        <v>41</v>
      </c>
      <c r="K172" t="s">
        <v>19</v>
      </c>
      <c r="L172" s="3">
        <f ca="1">INT((TODAY()-Datos[[#This Row],[Fecha Nacimiento]])/365)</f>
        <v>33</v>
      </c>
      <c r="M172" t="str">
        <f ca="1">_xlfn.XLOOKUP(Datos[[#This Row],[Edad]],CA!$B$2:$B$6,CA!$A$2:$A$6,,-1)</f>
        <v>26-35</v>
      </c>
      <c r="N172" t="str">
        <f t="shared" si="2"/>
        <v>👩 F</v>
      </c>
    </row>
    <row r="173" spans="1:14" x14ac:dyDescent="0.35">
      <c r="A173" t="s">
        <v>259</v>
      </c>
      <c r="B173" t="s">
        <v>12</v>
      </c>
      <c r="C173" t="s">
        <v>30</v>
      </c>
      <c r="D173" t="s">
        <v>150</v>
      </c>
      <c r="E173" t="s">
        <v>40</v>
      </c>
      <c r="F173" s="2">
        <v>26442</v>
      </c>
      <c r="G173" t="s">
        <v>24</v>
      </c>
      <c r="H173" t="s">
        <v>25</v>
      </c>
      <c r="I173" t="s">
        <v>26</v>
      </c>
      <c r="J173" t="s">
        <v>27</v>
      </c>
      <c r="K173" t="s">
        <v>28</v>
      </c>
      <c r="L173" s="3">
        <f ca="1">INT((TODAY()-Datos[[#This Row],[Fecha Nacimiento]])/365)</f>
        <v>51</v>
      </c>
      <c r="M173" t="str">
        <f ca="1">_xlfn.XLOOKUP(Datos[[#This Row],[Edad]],CA!$B$2:$B$6,CA!$A$2:$A$6,,-1)</f>
        <v>46-55</v>
      </c>
      <c r="N173" t="str">
        <f t="shared" si="2"/>
        <v>👨 M</v>
      </c>
    </row>
    <row r="174" spans="1:14" x14ac:dyDescent="0.35">
      <c r="A174" t="s">
        <v>260</v>
      </c>
      <c r="B174" t="s">
        <v>21</v>
      </c>
      <c r="C174" t="s">
        <v>56</v>
      </c>
      <c r="D174" t="s">
        <v>187</v>
      </c>
      <c r="E174" t="s">
        <v>40</v>
      </c>
      <c r="F174" s="2">
        <v>36674</v>
      </c>
      <c r="G174" t="s">
        <v>24</v>
      </c>
      <c r="H174" t="s">
        <v>25</v>
      </c>
      <c r="I174" t="s">
        <v>17</v>
      </c>
      <c r="J174" t="s">
        <v>27</v>
      </c>
      <c r="K174" t="s">
        <v>19</v>
      </c>
      <c r="L174" s="3">
        <f ca="1">INT((TODAY()-Datos[[#This Row],[Fecha Nacimiento]])/365)</f>
        <v>23</v>
      </c>
      <c r="M174" t="str">
        <f ca="1">_xlfn.XLOOKUP(Datos[[#This Row],[Edad]],CA!$B$2:$B$6,CA!$A$2:$A$6,,-1)</f>
        <v>18-25</v>
      </c>
      <c r="N174" t="str">
        <f t="shared" si="2"/>
        <v>👩 F</v>
      </c>
    </row>
    <row r="175" spans="1:14" x14ac:dyDescent="0.35">
      <c r="A175" t="s">
        <v>261</v>
      </c>
      <c r="B175" t="s">
        <v>12</v>
      </c>
      <c r="C175" t="s">
        <v>59</v>
      </c>
      <c r="D175" t="s">
        <v>69</v>
      </c>
      <c r="E175" t="s">
        <v>32</v>
      </c>
      <c r="F175" s="2">
        <v>28498</v>
      </c>
      <c r="G175" t="s">
        <v>24</v>
      </c>
      <c r="H175" t="s">
        <v>25</v>
      </c>
      <c r="I175" t="s">
        <v>17</v>
      </c>
      <c r="J175" t="s">
        <v>41</v>
      </c>
      <c r="K175" t="s">
        <v>19</v>
      </c>
      <c r="L175" s="3">
        <f ca="1">INT((TODAY()-Datos[[#This Row],[Fecha Nacimiento]])/365)</f>
        <v>45</v>
      </c>
      <c r="M175" t="str">
        <f ca="1">_xlfn.XLOOKUP(Datos[[#This Row],[Edad]],CA!$B$2:$B$6,CA!$A$2:$A$6,,-1)</f>
        <v>36-45</v>
      </c>
      <c r="N175" t="str">
        <f t="shared" si="2"/>
        <v>👨 M</v>
      </c>
    </row>
    <row r="176" spans="1:14" x14ac:dyDescent="0.35">
      <c r="A176" t="s">
        <v>262</v>
      </c>
      <c r="B176" t="s">
        <v>21</v>
      </c>
      <c r="C176" t="s">
        <v>22</v>
      </c>
      <c r="D176" t="s">
        <v>23</v>
      </c>
      <c r="E176" t="s">
        <v>14</v>
      </c>
      <c r="F176" s="2">
        <v>26287</v>
      </c>
      <c r="G176" t="s">
        <v>24</v>
      </c>
      <c r="H176" t="s">
        <v>25</v>
      </c>
      <c r="I176" t="s">
        <v>26</v>
      </c>
      <c r="J176" t="s">
        <v>41</v>
      </c>
      <c r="K176" t="s">
        <v>28</v>
      </c>
      <c r="L176" s="3">
        <f ca="1">INT((TODAY()-Datos[[#This Row],[Fecha Nacimiento]])/365)</f>
        <v>51</v>
      </c>
      <c r="M176" t="str">
        <f ca="1">_xlfn.XLOOKUP(Datos[[#This Row],[Edad]],CA!$B$2:$B$6,CA!$A$2:$A$6,,-1)</f>
        <v>46-55</v>
      </c>
      <c r="N176" t="str">
        <f t="shared" si="2"/>
        <v>👩 F</v>
      </c>
    </row>
    <row r="177" spans="1:14" x14ac:dyDescent="0.35">
      <c r="A177" t="s">
        <v>263</v>
      </c>
      <c r="B177" t="s">
        <v>21</v>
      </c>
      <c r="C177" t="s">
        <v>22</v>
      </c>
      <c r="D177" t="s">
        <v>23</v>
      </c>
      <c r="E177" t="s">
        <v>40</v>
      </c>
      <c r="F177" s="2">
        <v>32413</v>
      </c>
      <c r="G177" t="s">
        <v>15</v>
      </c>
      <c r="H177" t="s">
        <v>16</v>
      </c>
      <c r="I177" t="s">
        <v>17</v>
      </c>
      <c r="J177" t="s">
        <v>27</v>
      </c>
      <c r="K177" t="s">
        <v>28</v>
      </c>
      <c r="L177" s="3">
        <f ca="1">INT((TODAY()-Datos[[#This Row],[Fecha Nacimiento]])/365)</f>
        <v>34</v>
      </c>
      <c r="M177" t="str">
        <f ca="1">_xlfn.XLOOKUP(Datos[[#This Row],[Edad]],CA!$B$2:$B$6,CA!$A$2:$A$6,,-1)</f>
        <v>26-35</v>
      </c>
      <c r="N177" t="str">
        <f t="shared" si="2"/>
        <v>👨 M</v>
      </c>
    </row>
    <row r="178" spans="1:14" x14ac:dyDescent="0.35">
      <c r="A178" t="s">
        <v>264</v>
      </c>
      <c r="B178" t="s">
        <v>12</v>
      </c>
      <c r="C178" t="s">
        <v>59</v>
      </c>
      <c r="D178" t="s">
        <v>69</v>
      </c>
      <c r="E178" t="s">
        <v>45</v>
      </c>
      <c r="F178" s="2">
        <v>28789</v>
      </c>
      <c r="G178" t="s">
        <v>24</v>
      </c>
      <c r="H178" t="s">
        <v>25</v>
      </c>
      <c r="I178" t="s">
        <v>17</v>
      </c>
      <c r="J178" t="s">
        <v>18</v>
      </c>
      <c r="K178" t="s">
        <v>19</v>
      </c>
      <c r="L178" s="3">
        <f ca="1">INT((TODAY()-Datos[[#This Row],[Fecha Nacimiento]])/365)</f>
        <v>44</v>
      </c>
      <c r="M178" t="str">
        <f ca="1">_xlfn.XLOOKUP(Datos[[#This Row],[Edad]],CA!$B$2:$B$6,CA!$A$2:$A$6,,-1)</f>
        <v>36-45</v>
      </c>
      <c r="N178" t="str">
        <f t="shared" si="2"/>
        <v>👨 M</v>
      </c>
    </row>
    <row r="179" spans="1:14" x14ac:dyDescent="0.35">
      <c r="A179" t="s">
        <v>265</v>
      </c>
      <c r="B179" t="s">
        <v>21</v>
      </c>
      <c r="C179" t="s">
        <v>53</v>
      </c>
      <c r="D179" t="s">
        <v>98</v>
      </c>
      <c r="E179" t="s">
        <v>32</v>
      </c>
      <c r="F179" s="2">
        <v>31264</v>
      </c>
      <c r="G179" t="s">
        <v>24</v>
      </c>
      <c r="H179" t="s">
        <v>25</v>
      </c>
      <c r="I179" t="s">
        <v>17</v>
      </c>
      <c r="J179" t="s">
        <v>41</v>
      </c>
      <c r="K179" t="s">
        <v>19</v>
      </c>
      <c r="L179" s="3">
        <f ca="1">INT((TODAY()-Datos[[#This Row],[Fecha Nacimiento]])/365)</f>
        <v>38</v>
      </c>
      <c r="M179" t="str">
        <f ca="1">_xlfn.XLOOKUP(Datos[[#This Row],[Edad]],CA!$B$2:$B$6,CA!$A$2:$A$6,,-1)</f>
        <v>36-45</v>
      </c>
      <c r="N179" t="str">
        <f t="shared" si="2"/>
        <v>👩 F</v>
      </c>
    </row>
    <row r="180" spans="1:14" x14ac:dyDescent="0.35">
      <c r="A180" t="s">
        <v>266</v>
      </c>
      <c r="B180" t="s">
        <v>21</v>
      </c>
      <c r="C180" t="s">
        <v>30</v>
      </c>
      <c r="D180" t="s">
        <v>43</v>
      </c>
      <c r="E180" t="s">
        <v>36</v>
      </c>
      <c r="F180" s="2">
        <v>27822</v>
      </c>
      <c r="G180" t="s">
        <v>15</v>
      </c>
      <c r="H180" t="s">
        <v>16</v>
      </c>
      <c r="I180" t="s">
        <v>26</v>
      </c>
      <c r="J180" t="s">
        <v>41</v>
      </c>
      <c r="K180" t="s">
        <v>28</v>
      </c>
      <c r="L180" s="3">
        <f ca="1">INT((TODAY()-Datos[[#This Row],[Fecha Nacimiento]])/365)</f>
        <v>47</v>
      </c>
      <c r="M180" t="str">
        <f ca="1">_xlfn.XLOOKUP(Datos[[#This Row],[Edad]],CA!$B$2:$B$6,CA!$A$2:$A$6,,-1)</f>
        <v>46-55</v>
      </c>
      <c r="N180" t="str">
        <f t="shared" si="2"/>
        <v>👨 M</v>
      </c>
    </row>
    <row r="181" spans="1:14" x14ac:dyDescent="0.35">
      <c r="A181" t="s">
        <v>267</v>
      </c>
      <c r="B181" t="s">
        <v>21</v>
      </c>
      <c r="C181" t="s">
        <v>30</v>
      </c>
      <c r="D181" t="s">
        <v>43</v>
      </c>
      <c r="E181" t="s">
        <v>45</v>
      </c>
      <c r="F181" s="2">
        <v>25858</v>
      </c>
      <c r="G181" t="s">
        <v>15</v>
      </c>
      <c r="H181" t="s">
        <v>109</v>
      </c>
      <c r="I181" t="s">
        <v>26</v>
      </c>
      <c r="J181" t="s">
        <v>27</v>
      </c>
      <c r="K181" t="s">
        <v>28</v>
      </c>
      <c r="L181" s="3">
        <f ca="1">INT((TODAY()-Datos[[#This Row],[Fecha Nacimiento]])/365)</f>
        <v>52</v>
      </c>
      <c r="M181" t="str">
        <f ca="1">_xlfn.XLOOKUP(Datos[[#This Row],[Edad]],CA!$B$2:$B$6,CA!$A$2:$A$6,,-1)</f>
        <v>46-55</v>
      </c>
      <c r="N181" t="str">
        <f t="shared" si="2"/>
        <v>👨 M</v>
      </c>
    </row>
    <row r="182" spans="1:14" x14ac:dyDescent="0.35">
      <c r="A182" t="s">
        <v>268</v>
      </c>
      <c r="B182" t="s">
        <v>12</v>
      </c>
      <c r="C182" t="s">
        <v>38</v>
      </c>
      <c r="D182" t="s">
        <v>62</v>
      </c>
      <c r="E182" t="s">
        <v>45</v>
      </c>
      <c r="F182" s="2">
        <v>37171</v>
      </c>
      <c r="G182" t="s">
        <v>15</v>
      </c>
      <c r="H182" t="s">
        <v>16</v>
      </c>
      <c r="I182" t="s">
        <v>17</v>
      </c>
      <c r="J182" t="s">
        <v>18</v>
      </c>
      <c r="K182" t="s">
        <v>28</v>
      </c>
      <c r="L182" s="3">
        <f ca="1">INT((TODAY()-Datos[[#This Row],[Fecha Nacimiento]])/365)</f>
        <v>21</v>
      </c>
      <c r="M182" t="str">
        <f ca="1">_xlfn.XLOOKUP(Datos[[#This Row],[Edad]],CA!$B$2:$B$6,CA!$A$2:$A$6,,-1)</f>
        <v>18-25</v>
      </c>
      <c r="N182" t="str">
        <f t="shared" si="2"/>
        <v>👨 M</v>
      </c>
    </row>
    <row r="183" spans="1:14" x14ac:dyDescent="0.35">
      <c r="A183" t="s">
        <v>269</v>
      </c>
      <c r="B183" t="s">
        <v>21</v>
      </c>
      <c r="C183" t="s">
        <v>71</v>
      </c>
      <c r="D183" t="s">
        <v>141</v>
      </c>
      <c r="E183" t="s">
        <v>36</v>
      </c>
      <c r="F183" s="2">
        <v>36141</v>
      </c>
      <c r="G183" t="s">
        <v>15</v>
      </c>
      <c r="H183" t="s">
        <v>16</v>
      </c>
      <c r="I183" t="s">
        <v>26</v>
      </c>
      <c r="J183" t="s">
        <v>18</v>
      </c>
      <c r="K183" t="s">
        <v>73</v>
      </c>
      <c r="L183" s="3">
        <f ca="1">INT((TODAY()-Datos[[#This Row],[Fecha Nacimiento]])/365)</f>
        <v>24</v>
      </c>
      <c r="M183" t="str">
        <f ca="1">_xlfn.XLOOKUP(Datos[[#This Row],[Edad]],CA!$B$2:$B$6,CA!$A$2:$A$6,,-1)</f>
        <v>18-25</v>
      </c>
      <c r="N183" t="str">
        <f t="shared" si="2"/>
        <v>👩 F</v>
      </c>
    </row>
    <row r="184" spans="1:14" x14ac:dyDescent="0.35">
      <c r="A184" t="s">
        <v>270</v>
      </c>
      <c r="B184" t="s">
        <v>12</v>
      </c>
      <c r="C184" t="s">
        <v>633</v>
      </c>
      <c r="D184" t="s">
        <v>95</v>
      </c>
      <c r="E184" t="s">
        <v>14</v>
      </c>
      <c r="F184" s="2">
        <v>32965</v>
      </c>
      <c r="G184" t="s">
        <v>24</v>
      </c>
      <c r="H184" t="s">
        <v>25</v>
      </c>
      <c r="I184" t="s">
        <v>17</v>
      </c>
      <c r="J184" t="s">
        <v>41</v>
      </c>
      <c r="K184" t="s">
        <v>19</v>
      </c>
      <c r="L184" s="3">
        <f ca="1">INT((TODAY()-Datos[[#This Row],[Fecha Nacimiento]])/365)</f>
        <v>33</v>
      </c>
      <c r="M184" t="str">
        <f ca="1">_xlfn.XLOOKUP(Datos[[#This Row],[Edad]],CA!$B$2:$B$6,CA!$A$2:$A$6,,-1)</f>
        <v>26-35</v>
      </c>
      <c r="N184" t="str">
        <f t="shared" si="2"/>
        <v>👨 M</v>
      </c>
    </row>
    <row r="185" spans="1:14" x14ac:dyDescent="0.35">
      <c r="A185" t="s">
        <v>271</v>
      </c>
      <c r="B185" t="s">
        <v>21</v>
      </c>
      <c r="C185" t="s">
        <v>59</v>
      </c>
      <c r="D185" t="s">
        <v>69</v>
      </c>
      <c r="E185" t="s">
        <v>32</v>
      </c>
      <c r="F185" s="2">
        <v>23250</v>
      </c>
      <c r="G185" t="s">
        <v>24</v>
      </c>
      <c r="H185" t="s">
        <v>25</v>
      </c>
      <c r="I185" t="s">
        <v>17</v>
      </c>
      <c r="J185" t="s">
        <v>41</v>
      </c>
      <c r="K185" t="s">
        <v>19</v>
      </c>
      <c r="L185" s="3">
        <f ca="1">INT((TODAY()-Datos[[#This Row],[Fecha Nacimiento]])/365)</f>
        <v>60</v>
      </c>
      <c r="M185" t="str">
        <f ca="1">_xlfn.XLOOKUP(Datos[[#This Row],[Edad]],CA!$B$2:$B$6,CA!$A$2:$A$6,,-1)</f>
        <v>56 o  Más</v>
      </c>
      <c r="N185" t="str">
        <f t="shared" si="2"/>
        <v>👩 F</v>
      </c>
    </row>
    <row r="186" spans="1:14" x14ac:dyDescent="0.35">
      <c r="A186" t="s">
        <v>272</v>
      </c>
      <c r="B186" t="s">
        <v>12</v>
      </c>
      <c r="C186" t="s">
        <v>56</v>
      </c>
      <c r="D186" t="s">
        <v>187</v>
      </c>
      <c r="E186" t="s">
        <v>40</v>
      </c>
      <c r="F186" s="2">
        <v>33301</v>
      </c>
      <c r="G186" t="s">
        <v>24</v>
      </c>
      <c r="H186" t="s">
        <v>25</v>
      </c>
      <c r="I186" t="s">
        <v>26</v>
      </c>
      <c r="J186" t="s">
        <v>41</v>
      </c>
      <c r="K186" t="s">
        <v>19</v>
      </c>
      <c r="L186" s="3">
        <f ca="1">INT((TODAY()-Datos[[#This Row],[Fecha Nacimiento]])/365)</f>
        <v>32</v>
      </c>
      <c r="M186" t="str">
        <f ca="1">_xlfn.XLOOKUP(Datos[[#This Row],[Edad]],CA!$B$2:$B$6,CA!$A$2:$A$6,,-1)</f>
        <v>26-35</v>
      </c>
      <c r="N186" t="str">
        <f t="shared" si="2"/>
        <v>👨 M</v>
      </c>
    </row>
    <row r="187" spans="1:14" x14ac:dyDescent="0.35">
      <c r="A187" t="s">
        <v>273</v>
      </c>
      <c r="B187" t="s">
        <v>12</v>
      </c>
      <c r="C187" t="s">
        <v>30</v>
      </c>
      <c r="D187" t="s">
        <v>150</v>
      </c>
      <c r="E187" t="s">
        <v>32</v>
      </c>
      <c r="F187" s="2">
        <v>25087</v>
      </c>
      <c r="G187" t="s">
        <v>15</v>
      </c>
      <c r="H187" t="s">
        <v>16</v>
      </c>
      <c r="I187" t="s">
        <v>26</v>
      </c>
      <c r="J187" t="s">
        <v>41</v>
      </c>
      <c r="K187" t="s">
        <v>28</v>
      </c>
      <c r="L187" s="3">
        <f ca="1">INT((TODAY()-Datos[[#This Row],[Fecha Nacimiento]])/365)</f>
        <v>55</v>
      </c>
      <c r="M187" t="str">
        <f ca="1">_xlfn.XLOOKUP(Datos[[#This Row],[Edad]],CA!$B$2:$B$6,CA!$A$2:$A$6,,-1)</f>
        <v>46-55</v>
      </c>
      <c r="N187" t="str">
        <f t="shared" si="2"/>
        <v>👩 F</v>
      </c>
    </row>
    <row r="188" spans="1:14" x14ac:dyDescent="0.35">
      <c r="A188" t="s">
        <v>274</v>
      </c>
      <c r="B188" t="s">
        <v>12</v>
      </c>
      <c r="C188" t="s">
        <v>30</v>
      </c>
      <c r="D188" t="s">
        <v>150</v>
      </c>
      <c r="E188" t="s">
        <v>32</v>
      </c>
      <c r="F188" s="2">
        <v>30813</v>
      </c>
      <c r="G188" t="s">
        <v>15</v>
      </c>
      <c r="H188" t="s">
        <v>16</v>
      </c>
      <c r="I188" t="s">
        <v>17</v>
      </c>
      <c r="J188" t="s">
        <v>41</v>
      </c>
      <c r="K188" t="s">
        <v>28</v>
      </c>
      <c r="L188" s="3">
        <f ca="1">INT((TODAY()-Datos[[#This Row],[Fecha Nacimiento]])/365)</f>
        <v>39</v>
      </c>
      <c r="M188" t="str">
        <f ca="1">_xlfn.XLOOKUP(Datos[[#This Row],[Edad]],CA!$B$2:$B$6,CA!$A$2:$A$6,,-1)</f>
        <v>36-45</v>
      </c>
      <c r="N188" t="str">
        <f t="shared" si="2"/>
        <v>👩 F</v>
      </c>
    </row>
    <row r="189" spans="1:14" x14ac:dyDescent="0.35">
      <c r="A189" t="s">
        <v>275</v>
      </c>
      <c r="B189" t="s">
        <v>21</v>
      </c>
      <c r="C189" t="s">
        <v>59</v>
      </c>
      <c r="D189" t="s">
        <v>64</v>
      </c>
      <c r="E189" t="s">
        <v>14</v>
      </c>
      <c r="F189" s="2">
        <v>30286</v>
      </c>
      <c r="G189" t="s">
        <v>24</v>
      </c>
      <c r="H189" t="s">
        <v>25</v>
      </c>
      <c r="I189" t="s">
        <v>26</v>
      </c>
      <c r="J189" t="s">
        <v>18</v>
      </c>
      <c r="K189" t="s">
        <v>19</v>
      </c>
      <c r="L189" s="3">
        <f ca="1">INT((TODAY()-Datos[[#This Row],[Fecha Nacimiento]])/365)</f>
        <v>40</v>
      </c>
      <c r="M189" t="str">
        <f ca="1">_xlfn.XLOOKUP(Datos[[#This Row],[Edad]],CA!$B$2:$B$6,CA!$A$2:$A$6,,-1)</f>
        <v>36-45</v>
      </c>
      <c r="N189" t="str">
        <f t="shared" si="2"/>
        <v>👩 F</v>
      </c>
    </row>
    <row r="190" spans="1:14" x14ac:dyDescent="0.35">
      <c r="A190" t="s">
        <v>276</v>
      </c>
      <c r="B190" t="s">
        <v>12</v>
      </c>
      <c r="C190" t="s">
        <v>633</v>
      </c>
      <c r="D190" t="s">
        <v>118</v>
      </c>
      <c r="E190" t="s">
        <v>14</v>
      </c>
      <c r="F190" s="2">
        <v>26530</v>
      </c>
      <c r="G190" t="s">
        <v>15</v>
      </c>
      <c r="H190" t="s">
        <v>109</v>
      </c>
      <c r="I190" t="s">
        <v>17</v>
      </c>
      <c r="J190" t="s">
        <v>41</v>
      </c>
      <c r="K190" t="s">
        <v>19</v>
      </c>
      <c r="L190" s="3">
        <f ca="1">INT((TODAY()-Datos[[#This Row],[Fecha Nacimiento]])/365)</f>
        <v>51</v>
      </c>
      <c r="M190" t="str">
        <f ca="1">_xlfn.XLOOKUP(Datos[[#This Row],[Edad]],CA!$B$2:$B$6,CA!$A$2:$A$6,,-1)</f>
        <v>46-55</v>
      </c>
      <c r="N190" t="str">
        <f t="shared" si="2"/>
        <v>👨 M</v>
      </c>
    </row>
    <row r="191" spans="1:14" x14ac:dyDescent="0.35">
      <c r="A191" t="s">
        <v>277</v>
      </c>
      <c r="B191" t="s">
        <v>12</v>
      </c>
      <c r="C191" t="s">
        <v>80</v>
      </c>
      <c r="D191" t="s">
        <v>81</v>
      </c>
      <c r="E191" t="s">
        <v>36</v>
      </c>
      <c r="F191" s="2">
        <v>24621</v>
      </c>
      <c r="G191" t="s">
        <v>24</v>
      </c>
      <c r="H191" t="s">
        <v>25</v>
      </c>
      <c r="I191" t="s">
        <v>17</v>
      </c>
      <c r="J191" t="s">
        <v>27</v>
      </c>
      <c r="K191" t="s">
        <v>28</v>
      </c>
      <c r="L191" s="3">
        <f ca="1">INT((TODAY()-Datos[[#This Row],[Fecha Nacimiento]])/365)</f>
        <v>56</v>
      </c>
      <c r="M191" t="str">
        <f ca="1">_xlfn.XLOOKUP(Datos[[#This Row],[Edad]],CA!$B$2:$B$6,CA!$A$2:$A$6,,-1)</f>
        <v>56 o  Más</v>
      </c>
      <c r="N191" t="str">
        <f t="shared" si="2"/>
        <v>👩 F</v>
      </c>
    </row>
    <row r="192" spans="1:14" x14ac:dyDescent="0.35">
      <c r="A192" t="s">
        <v>278</v>
      </c>
      <c r="B192" t="s">
        <v>12</v>
      </c>
      <c r="C192" t="s">
        <v>80</v>
      </c>
      <c r="D192" t="s">
        <v>115</v>
      </c>
      <c r="E192" t="s">
        <v>36</v>
      </c>
      <c r="F192" s="2">
        <v>35697</v>
      </c>
      <c r="G192" t="s">
        <v>24</v>
      </c>
      <c r="H192" t="s">
        <v>25</v>
      </c>
      <c r="I192" t="s">
        <v>17</v>
      </c>
      <c r="J192" t="s">
        <v>18</v>
      </c>
      <c r="K192" t="s">
        <v>28</v>
      </c>
      <c r="L192" s="3">
        <f ca="1">INT((TODAY()-Datos[[#This Row],[Fecha Nacimiento]])/365)</f>
        <v>25</v>
      </c>
      <c r="M192" t="str">
        <f ca="1">_xlfn.XLOOKUP(Datos[[#This Row],[Edad]],CA!$B$2:$B$6,CA!$A$2:$A$6,,-1)</f>
        <v>18-25</v>
      </c>
      <c r="N192" t="str">
        <f t="shared" si="2"/>
        <v>👩 F</v>
      </c>
    </row>
    <row r="193" spans="1:14" x14ac:dyDescent="0.35">
      <c r="A193" t="s">
        <v>279</v>
      </c>
      <c r="B193" t="s">
        <v>21</v>
      </c>
      <c r="C193" t="s">
        <v>59</v>
      </c>
      <c r="D193" t="s">
        <v>189</v>
      </c>
      <c r="E193" t="s">
        <v>40</v>
      </c>
      <c r="F193" s="2">
        <v>30771</v>
      </c>
      <c r="G193" t="s">
        <v>24</v>
      </c>
      <c r="H193" t="s">
        <v>25</v>
      </c>
      <c r="I193" t="s">
        <v>17</v>
      </c>
      <c r="J193" t="s">
        <v>18</v>
      </c>
      <c r="K193" t="s">
        <v>19</v>
      </c>
      <c r="L193" s="3">
        <f ca="1">INT((TODAY()-Datos[[#This Row],[Fecha Nacimiento]])/365)</f>
        <v>39</v>
      </c>
      <c r="M193" t="str">
        <f ca="1">_xlfn.XLOOKUP(Datos[[#This Row],[Edad]],CA!$B$2:$B$6,CA!$A$2:$A$6,,-1)</f>
        <v>36-45</v>
      </c>
      <c r="N193" t="str">
        <f t="shared" si="2"/>
        <v>👩 F</v>
      </c>
    </row>
    <row r="194" spans="1:14" x14ac:dyDescent="0.35">
      <c r="A194" t="s">
        <v>280</v>
      </c>
      <c r="B194" t="s">
        <v>12</v>
      </c>
      <c r="C194" t="s">
        <v>22</v>
      </c>
      <c r="D194" t="s">
        <v>124</v>
      </c>
      <c r="E194" t="s">
        <v>96</v>
      </c>
      <c r="F194" s="2">
        <v>35416</v>
      </c>
      <c r="G194" t="s">
        <v>15</v>
      </c>
      <c r="H194" t="s">
        <v>16</v>
      </c>
      <c r="I194" t="s">
        <v>17</v>
      </c>
      <c r="J194" t="s">
        <v>41</v>
      </c>
      <c r="K194" t="s">
        <v>28</v>
      </c>
      <c r="L194" s="3">
        <f ca="1">INT((TODAY()-Datos[[#This Row],[Fecha Nacimiento]])/365)</f>
        <v>26</v>
      </c>
      <c r="M194" t="str">
        <f ca="1">_xlfn.XLOOKUP(Datos[[#This Row],[Edad]],CA!$B$2:$B$6,CA!$A$2:$A$6,,-1)</f>
        <v>26-35</v>
      </c>
      <c r="N194" t="str">
        <f t="shared" ref="N194:N257" si="3">IF(B193="Masculino","👨 M", "👩 F")</f>
        <v>👨 M</v>
      </c>
    </row>
    <row r="195" spans="1:14" x14ac:dyDescent="0.35">
      <c r="A195" t="s">
        <v>281</v>
      </c>
      <c r="B195" t="s">
        <v>12</v>
      </c>
      <c r="C195" t="s">
        <v>53</v>
      </c>
      <c r="D195" t="s">
        <v>107</v>
      </c>
      <c r="E195" t="s">
        <v>45</v>
      </c>
      <c r="F195" s="2">
        <v>37222</v>
      </c>
      <c r="G195" t="s">
        <v>15</v>
      </c>
      <c r="H195" t="s">
        <v>16</v>
      </c>
      <c r="I195" t="s">
        <v>17</v>
      </c>
      <c r="J195" t="s">
        <v>41</v>
      </c>
      <c r="K195" t="s">
        <v>19</v>
      </c>
      <c r="L195" s="3">
        <f ca="1">INT((TODAY()-Datos[[#This Row],[Fecha Nacimiento]])/365)</f>
        <v>21</v>
      </c>
      <c r="M195" t="str">
        <f ca="1">_xlfn.XLOOKUP(Datos[[#This Row],[Edad]],CA!$B$2:$B$6,CA!$A$2:$A$6,,-1)</f>
        <v>18-25</v>
      </c>
      <c r="N195" t="str">
        <f t="shared" si="3"/>
        <v>👩 F</v>
      </c>
    </row>
    <row r="196" spans="1:14" x14ac:dyDescent="0.35">
      <c r="A196" t="s">
        <v>282</v>
      </c>
      <c r="B196" t="s">
        <v>21</v>
      </c>
      <c r="C196" t="s">
        <v>633</v>
      </c>
      <c r="D196" t="s">
        <v>283</v>
      </c>
      <c r="E196" t="s">
        <v>51</v>
      </c>
      <c r="F196" s="2">
        <v>28455</v>
      </c>
      <c r="G196" t="s">
        <v>24</v>
      </c>
      <c r="H196" t="s">
        <v>25</v>
      </c>
      <c r="I196" t="s">
        <v>26</v>
      </c>
      <c r="J196" t="s">
        <v>27</v>
      </c>
      <c r="K196" t="s">
        <v>19</v>
      </c>
      <c r="L196" s="3">
        <f ca="1">INT((TODAY()-Datos[[#This Row],[Fecha Nacimiento]])/365)</f>
        <v>45</v>
      </c>
      <c r="M196" t="str">
        <f ca="1">_xlfn.XLOOKUP(Datos[[#This Row],[Edad]],CA!$B$2:$B$6,CA!$A$2:$A$6,,-1)</f>
        <v>36-45</v>
      </c>
      <c r="N196" t="str">
        <f t="shared" si="3"/>
        <v>👩 F</v>
      </c>
    </row>
    <row r="197" spans="1:14" x14ac:dyDescent="0.35">
      <c r="A197" t="s">
        <v>284</v>
      </c>
      <c r="B197" t="s">
        <v>12</v>
      </c>
      <c r="C197" t="s">
        <v>53</v>
      </c>
      <c r="D197" t="s">
        <v>136</v>
      </c>
      <c r="E197" t="s">
        <v>96</v>
      </c>
      <c r="F197" s="2">
        <v>36228</v>
      </c>
      <c r="G197" t="s">
        <v>24</v>
      </c>
      <c r="H197" t="s">
        <v>25</v>
      </c>
      <c r="I197" t="s">
        <v>17</v>
      </c>
      <c r="J197" t="s">
        <v>41</v>
      </c>
      <c r="K197" t="s">
        <v>19</v>
      </c>
      <c r="L197" s="3">
        <f ca="1">INT((TODAY()-Datos[[#This Row],[Fecha Nacimiento]])/365)</f>
        <v>24</v>
      </c>
      <c r="M197" t="str">
        <f ca="1">_xlfn.XLOOKUP(Datos[[#This Row],[Edad]],CA!$B$2:$B$6,CA!$A$2:$A$6,,-1)</f>
        <v>18-25</v>
      </c>
      <c r="N197" t="str">
        <f t="shared" si="3"/>
        <v>👨 M</v>
      </c>
    </row>
    <row r="198" spans="1:14" x14ac:dyDescent="0.35">
      <c r="A198" t="s">
        <v>285</v>
      </c>
      <c r="B198" t="s">
        <v>21</v>
      </c>
      <c r="C198" t="s">
        <v>80</v>
      </c>
      <c r="D198" t="s">
        <v>115</v>
      </c>
      <c r="E198" t="s">
        <v>32</v>
      </c>
      <c r="F198" s="2">
        <v>24830</v>
      </c>
      <c r="G198" t="s">
        <v>15</v>
      </c>
      <c r="H198" t="s">
        <v>16</v>
      </c>
      <c r="I198" t="s">
        <v>17</v>
      </c>
      <c r="J198" t="s">
        <v>41</v>
      </c>
      <c r="K198" t="s">
        <v>28</v>
      </c>
      <c r="L198" s="3">
        <f ca="1">INT((TODAY()-Datos[[#This Row],[Fecha Nacimiento]])/365)</f>
        <v>55</v>
      </c>
      <c r="M198" t="str">
        <f ca="1">_xlfn.XLOOKUP(Datos[[#This Row],[Edad]],CA!$B$2:$B$6,CA!$A$2:$A$6,,-1)</f>
        <v>46-55</v>
      </c>
      <c r="N198" t="str">
        <f t="shared" si="3"/>
        <v>👩 F</v>
      </c>
    </row>
    <row r="199" spans="1:14" x14ac:dyDescent="0.35">
      <c r="A199" t="s">
        <v>286</v>
      </c>
      <c r="B199" t="s">
        <v>21</v>
      </c>
      <c r="C199" t="s">
        <v>80</v>
      </c>
      <c r="D199" t="s">
        <v>115</v>
      </c>
      <c r="E199" t="s">
        <v>45</v>
      </c>
      <c r="F199" s="2">
        <v>38135</v>
      </c>
      <c r="G199" t="s">
        <v>24</v>
      </c>
      <c r="H199" t="s">
        <v>25</v>
      </c>
      <c r="I199" t="s">
        <v>26</v>
      </c>
      <c r="J199" t="s">
        <v>27</v>
      </c>
      <c r="K199" t="s">
        <v>28</v>
      </c>
      <c r="L199" s="3">
        <f ca="1">INT((TODAY()-Datos[[#This Row],[Fecha Nacimiento]])/365)</f>
        <v>19</v>
      </c>
      <c r="M199" t="str">
        <f ca="1">_xlfn.XLOOKUP(Datos[[#This Row],[Edad]],CA!$B$2:$B$6,CA!$A$2:$A$6,,-1)</f>
        <v>18-25</v>
      </c>
      <c r="N199" t="str">
        <f t="shared" si="3"/>
        <v>👨 M</v>
      </c>
    </row>
    <row r="200" spans="1:14" x14ac:dyDescent="0.35">
      <c r="A200" t="s">
        <v>287</v>
      </c>
      <c r="B200" t="s">
        <v>12</v>
      </c>
      <c r="C200" t="s">
        <v>53</v>
      </c>
      <c r="D200" t="s">
        <v>136</v>
      </c>
      <c r="E200" t="s">
        <v>40</v>
      </c>
      <c r="F200" s="2">
        <v>35488</v>
      </c>
      <c r="G200" t="s">
        <v>15</v>
      </c>
      <c r="H200" t="s">
        <v>16</v>
      </c>
      <c r="I200" t="s">
        <v>26</v>
      </c>
      <c r="J200" t="s">
        <v>41</v>
      </c>
      <c r="K200" t="s">
        <v>19</v>
      </c>
      <c r="L200" s="3">
        <f ca="1">INT((TODAY()-Datos[[#This Row],[Fecha Nacimiento]])/365)</f>
        <v>26</v>
      </c>
      <c r="M200" t="str">
        <f ca="1">_xlfn.XLOOKUP(Datos[[#This Row],[Edad]],CA!$B$2:$B$6,CA!$A$2:$A$6,,-1)</f>
        <v>26-35</v>
      </c>
      <c r="N200" t="str">
        <f t="shared" si="3"/>
        <v>👨 M</v>
      </c>
    </row>
    <row r="201" spans="1:14" x14ac:dyDescent="0.35">
      <c r="A201" t="s">
        <v>288</v>
      </c>
      <c r="B201" t="s">
        <v>21</v>
      </c>
      <c r="C201" t="s">
        <v>59</v>
      </c>
      <c r="D201" t="s">
        <v>189</v>
      </c>
      <c r="E201" t="s">
        <v>45</v>
      </c>
      <c r="F201" s="2">
        <v>33053</v>
      </c>
      <c r="G201" t="s">
        <v>15</v>
      </c>
      <c r="H201" t="s">
        <v>119</v>
      </c>
      <c r="I201" t="s">
        <v>17</v>
      </c>
      <c r="J201" t="s">
        <v>41</v>
      </c>
      <c r="K201" t="s">
        <v>19</v>
      </c>
      <c r="L201" s="3">
        <f ca="1">INT((TODAY()-Datos[[#This Row],[Fecha Nacimiento]])/365)</f>
        <v>33</v>
      </c>
      <c r="M201" t="str">
        <f ca="1">_xlfn.XLOOKUP(Datos[[#This Row],[Edad]],CA!$B$2:$B$6,CA!$A$2:$A$6,,-1)</f>
        <v>26-35</v>
      </c>
      <c r="N201" t="str">
        <f t="shared" si="3"/>
        <v>👩 F</v>
      </c>
    </row>
    <row r="202" spans="1:14" x14ac:dyDescent="0.35">
      <c r="A202" t="s">
        <v>289</v>
      </c>
      <c r="B202" t="s">
        <v>12</v>
      </c>
      <c r="C202" t="s">
        <v>71</v>
      </c>
      <c r="D202" t="s">
        <v>93</v>
      </c>
      <c r="E202" t="s">
        <v>40</v>
      </c>
      <c r="F202" s="2">
        <v>32823</v>
      </c>
      <c r="G202" t="s">
        <v>15</v>
      </c>
      <c r="H202" t="s">
        <v>16</v>
      </c>
      <c r="I202" t="s">
        <v>17</v>
      </c>
      <c r="J202" t="s">
        <v>41</v>
      </c>
      <c r="K202" t="s">
        <v>73</v>
      </c>
      <c r="L202" s="3">
        <f ca="1">INT((TODAY()-Datos[[#This Row],[Fecha Nacimiento]])/365)</f>
        <v>33</v>
      </c>
      <c r="M202" t="str">
        <f ca="1">_xlfn.XLOOKUP(Datos[[#This Row],[Edad]],CA!$B$2:$B$6,CA!$A$2:$A$6,,-1)</f>
        <v>26-35</v>
      </c>
      <c r="N202" t="str">
        <f t="shared" si="3"/>
        <v>👨 M</v>
      </c>
    </row>
    <row r="203" spans="1:14" x14ac:dyDescent="0.35">
      <c r="A203" t="s">
        <v>290</v>
      </c>
      <c r="B203" t="s">
        <v>21</v>
      </c>
      <c r="C203" t="s">
        <v>53</v>
      </c>
      <c r="D203" t="s">
        <v>107</v>
      </c>
      <c r="E203" t="s">
        <v>32</v>
      </c>
      <c r="F203" s="2">
        <v>22240</v>
      </c>
      <c r="G203" t="s">
        <v>24</v>
      </c>
      <c r="H203" t="s">
        <v>25</v>
      </c>
      <c r="I203" t="s">
        <v>26</v>
      </c>
      <c r="J203" t="s">
        <v>41</v>
      </c>
      <c r="K203" t="s">
        <v>19</v>
      </c>
      <c r="L203" s="3">
        <f ca="1">INT((TODAY()-Datos[[#This Row],[Fecha Nacimiento]])/365)</f>
        <v>62</v>
      </c>
      <c r="M203" t="str">
        <f ca="1">_xlfn.XLOOKUP(Datos[[#This Row],[Edad]],CA!$B$2:$B$6,CA!$A$2:$A$6,,-1)</f>
        <v>56 o  Más</v>
      </c>
      <c r="N203" t="str">
        <f t="shared" si="3"/>
        <v>👩 F</v>
      </c>
    </row>
    <row r="204" spans="1:14" x14ac:dyDescent="0.35">
      <c r="A204" t="s">
        <v>291</v>
      </c>
      <c r="B204" t="s">
        <v>21</v>
      </c>
      <c r="C204" t="s">
        <v>80</v>
      </c>
      <c r="D204" t="s">
        <v>115</v>
      </c>
      <c r="E204" t="s">
        <v>36</v>
      </c>
      <c r="F204" s="2">
        <v>34933</v>
      </c>
      <c r="G204" t="s">
        <v>15</v>
      </c>
      <c r="H204" t="s">
        <v>16</v>
      </c>
      <c r="I204" t="s">
        <v>17</v>
      </c>
      <c r="J204" t="s">
        <v>41</v>
      </c>
      <c r="K204" t="s">
        <v>28</v>
      </c>
      <c r="L204" s="3">
        <f ca="1">INT((TODAY()-Datos[[#This Row],[Fecha Nacimiento]])/365)</f>
        <v>28</v>
      </c>
      <c r="M204" t="str">
        <f ca="1">_xlfn.XLOOKUP(Datos[[#This Row],[Edad]],CA!$B$2:$B$6,CA!$A$2:$A$6,,-1)</f>
        <v>26-35</v>
      </c>
      <c r="N204" t="str">
        <f t="shared" si="3"/>
        <v>👨 M</v>
      </c>
    </row>
    <row r="205" spans="1:14" x14ac:dyDescent="0.35">
      <c r="A205" t="s">
        <v>292</v>
      </c>
      <c r="B205" t="s">
        <v>12</v>
      </c>
      <c r="C205" t="s">
        <v>59</v>
      </c>
      <c r="D205" t="s">
        <v>60</v>
      </c>
      <c r="E205" t="s">
        <v>36</v>
      </c>
      <c r="F205" s="2">
        <v>33378</v>
      </c>
      <c r="G205" t="s">
        <v>15</v>
      </c>
      <c r="H205" t="s">
        <v>119</v>
      </c>
      <c r="I205" t="s">
        <v>26</v>
      </c>
      <c r="J205" t="s">
        <v>41</v>
      </c>
      <c r="K205" t="s">
        <v>19</v>
      </c>
      <c r="L205" s="3">
        <f ca="1">INT((TODAY()-Datos[[#This Row],[Fecha Nacimiento]])/365)</f>
        <v>32</v>
      </c>
      <c r="M205" t="str">
        <f ca="1">_xlfn.XLOOKUP(Datos[[#This Row],[Edad]],CA!$B$2:$B$6,CA!$A$2:$A$6,,-1)</f>
        <v>26-35</v>
      </c>
      <c r="N205" t="str">
        <f t="shared" si="3"/>
        <v>👨 M</v>
      </c>
    </row>
    <row r="206" spans="1:14" x14ac:dyDescent="0.35">
      <c r="A206" t="s">
        <v>293</v>
      </c>
      <c r="B206" t="s">
        <v>21</v>
      </c>
      <c r="C206" t="s">
        <v>53</v>
      </c>
      <c r="D206" t="s">
        <v>98</v>
      </c>
      <c r="E206" t="s">
        <v>32</v>
      </c>
      <c r="F206" s="2">
        <v>36184</v>
      </c>
      <c r="G206" t="s">
        <v>24</v>
      </c>
      <c r="H206" t="s">
        <v>25</v>
      </c>
      <c r="I206" t="s">
        <v>26</v>
      </c>
      <c r="J206" t="s">
        <v>41</v>
      </c>
      <c r="K206" t="s">
        <v>19</v>
      </c>
      <c r="L206" s="3">
        <f ca="1">INT((TODAY()-Datos[[#This Row],[Fecha Nacimiento]])/365)</f>
        <v>24</v>
      </c>
      <c r="M206" t="str">
        <f ca="1">_xlfn.XLOOKUP(Datos[[#This Row],[Edad]],CA!$B$2:$B$6,CA!$A$2:$A$6,,-1)</f>
        <v>18-25</v>
      </c>
      <c r="N206" t="str">
        <f t="shared" si="3"/>
        <v>👩 F</v>
      </c>
    </row>
    <row r="207" spans="1:14" x14ac:dyDescent="0.35">
      <c r="A207" t="s">
        <v>294</v>
      </c>
      <c r="B207" t="s">
        <v>12</v>
      </c>
      <c r="C207" t="s">
        <v>71</v>
      </c>
      <c r="D207" t="s">
        <v>93</v>
      </c>
      <c r="E207" t="s">
        <v>40</v>
      </c>
      <c r="F207" s="2">
        <v>31184</v>
      </c>
      <c r="G207" t="s">
        <v>15</v>
      </c>
      <c r="H207" t="s">
        <v>16</v>
      </c>
      <c r="I207" t="s">
        <v>17</v>
      </c>
      <c r="J207" t="s">
        <v>27</v>
      </c>
      <c r="K207" t="s">
        <v>73</v>
      </c>
      <c r="L207" s="3">
        <f ca="1">INT((TODAY()-Datos[[#This Row],[Fecha Nacimiento]])/365)</f>
        <v>38</v>
      </c>
      <c r="M207" t="str">
        <f ca="1">_xlfn.XLOOKUP(Datos[[#This Row],[Edad]],CA!$B$2:$B$6,CA!$A$2:$A$6,,-1)</f>
        <v>36-45</v>
      </c>
      <c r="N207" t="str">
        <f t="shared" si="3"/>
        <v>👨 M</v>
      </c>
    </row>
    <row r="208" spans="1:14" x14ac:dyDescent="0.35">
      <c r="A208" t="s">
        <v>295</v>
      </c>
      <c r="B208" t="s">
        <v>12</v>
      </c>
      <c r="C208" t="s">
        <v>53</v>
      </c>
      <c r="D208" t="s">
        <v>54</v>
      </c>
      <c r="E208" t="s">
        <v>45</v>
      </c>
      <c r="F208" s="2">
        <v>25545</v>
      </c>
      <c r="G208" t="s">
        <v>15</v>
      </c>
      <c r="H208" t="s">
        <v>109</v>
      </c>
      <c r="I208" t="s">
        <v>26</v>
      </c>
      <c r="J208" t="s">
        <v>18</v>
      </c>
      <c r="K208" t="s">
        <v>19</v>
      </c>
      <c r="L208" s="3">
        <f ca="1">INT((TODAY()-Datos[[#This Row],[Fecha Nacimiento]])/365)</f>
        <v>53</v>
      </c>
      <c r="M208" t="str">
        <f ca="1">_xlfn.XLOOKUP(Datos[[#This Row],[Edad]],CA!$B$2:$B$6,CA!$A$2:$A$6,,-1)</f>
        <v>46-55</v>
      </c>
      <c r="N208" t="str">
        <f t="shared" si="3"/>
        <v>👩 F</v>
      </c>
    </row>
    <row r="209" spans="1:14" x14ac:dyDescent="0.35">
      <c r="A209" t="s">
        <v>296</v>
      </c>
      <c r="B209" t="s">
        <v>21</v>
      </c>
      <c r="C209" t="s">
        <v>53</v>
      </c>
      <c r="D209" t="s">
        <v>136</v>
      </c>
      <c r="E209" t="s">
        <v>96</v>
      </c>
      <c r="F209" s="2">
        <v>27747</v>
      </c>
      <c r="G209" t="s">
        <v>24</v>
      </c>
      <c r="H209" t="s">
        <v>25</v>
      </c>
      <c r="I209" t="s">
        <v>17</v>
      </c>
      <c r="J209" t="s">
        <v>41</v>
      </c>
      <c r="K209" t="s">
        <v>19</v>
      </c>
      <c r="L209" s="3">
        <f ca="1">INT((TODAY()-Datos[[#This Row],[Fecha Nacimiento]])/365)</f>
        <v>47</v>
      </c>
      <c r="M209" t="str">
        <f ca="1">_xlfn.XLOOKUP(Datos[[#This Row],[Edad]],CA!$B$2:$B$6,CA!$A$2:$A$6,,-1)</f>
        <v>46-55</v>
      </c>
      <c r="N209" t="str">
        <f t="shared" si="3"/>
        <v>👩 F</v>
      </c>
    </row>
    <row r="210" spans="1:14" x14ac:dyDescent="0.35">
      <c r="A210" t="s">
        <v>297</v>
      </c>
      <c r="B210" t="s">
        <v>21</v>
      </c>
      <c r="C210" t="s">
        <v>38</v>
      </c>
      <c r="D210" t="s">
        <v>47</v>
      </c>
      <c r="E210" t="s">
        <v>32</v>
      </c>
      <c r="F210" s="2">
        <v>36038</v>
      </c>
      <c r="G210" t="s">
        <v>15</v>
      </c>
      <c r="H210" t="s">
        <v>109</v>
      </c>
      <c r="I210" t="s">
        <v>17</v>
      </c>
      <c r="J210" t="s">
        <v>41</v>
      </c>
      <c r="K210" t="s">
        <v>28</v>
      </c>
      <c r="L210" s="3">
        <f ca="1">INT((TODAY()-Datos[[#This Row],[Fecha Nacimiento]])/365)</f>
        <v>25</v>
      </c>
      <c r="M210" t="str">
        <f ca="1">_xlfn.XLOOKUP(Datos[[#This Row],[Edad]],CA!$B$2:$B$6,CA!$A$2:$A$6,,-1)</f>
        <v>18-25</v>
      </c>
      <c r="N210" t="str">
        <f t="shared" si="3"/>
        <v>👨 M</v>
      </c>
    </row>
    <row r="211" spans="1:14" x14ac:dyDescent="0.35">
      <c r="A211" t="s">
        <v>298</v>
      </c>
      <c r="B211" t="s">
        <v>12</v>
      </c>
      <c r="C211" t="s">
        <v>80</v>
      </c>
      <c r="D211" t="s">
        <v>115</v>
      </c>
      <c r="E211" t="s">
        <v>45</v>
      </c>
      <c r="F211" s="2">
        <v>31333</v>
      </c>
      <c r="G211" t="s">
        <v>15</v>
      </c>
      <c r="H211" t="s">
        <v>16</v>
      </c>
      <c r="I211" t="s">
        <v>17</v>
      </c>
      <c r="J211" t="s">
        <v>18</v>
      </c>
      <c r="K211" t="s">
        <v>28</v>
      </c>
      <c r="L211" s="3">
        <f ca="1">INT((TODAY()-Datos[[#This Row],[Fecha Nacimiento]])/365)</f>
        <v>37</v>
      </c>
      <c r="M211" t="str">
        <f ca="1">_xlfn.XLOOKUP(Datos[[#This Row],[Edad]],CA!$B$2:$B$6,CA!$A$2:$A$6,,-1)</f>
        <v>36-45</v>
      </c>
      <c r="N211" t="str">
        <f t="shared" si="3"/>
        <v>👨 M</v>
      </c>
    </row>
    <row r="212" spans="1:14" x14ac:dyDescent="0.35">
      <c r="A212" t="s">
        <v>299</v>
      </c>
      <c r="B212" t="s">
        <v>21</v>
      </c>
      <c r="C212" t="s">
        <v>80</v>
      </c>
      <c r="D212" t="s">
        <v>81</v>
      </c>
      <c r="E212" t="s">
        <v>36</v>
      </c>
      <c r="F212" s="2">
        <v>34571</v>
      </c>
      <c r="G212" t="s">
        <v>15</v>
      </c>
      <c r="H212" t="s">
        <v>109</v>
      </c>
      <c r="I212" t="s">
        <v>17</v>
      </c>
      <c r="J212" t="s">
        <v>41</v>
      </c>
      <c r="K212" t="s">
        <v>28</v>
      </c>
      <c r="L212" s="3">
        <f ca="1">INT((TODAY()-Datos[[#This Row],[Fecha Nacimiento]])/365)</f>
        <v>29</v>
      </c>
      <c r="M212" t="str">
        <f ca="1">_xlfn.XLOOKUP(Datos[[#This Row],[Edad]],CA!$B$2:$B$6,CA!$A$2:$A$6,,-1)</f>
        <v>26-35</v>
      </c>
      <c r="N212" t="str">
        <f t="shared" si="3"/>
        <v>👩 F</v>
      </c>
    </row>
    <row r="213" spans="1:14" x14ac:dyDescent="0.35">
      <c r="A213" t="s">
        <v>300</v>
      </c>
      <c r="B213" t="s">
        <v>12</v>
      </c>
      <c r="C213" t="s">
        <v>30</v>
      </c>
      <c r="D213" t="s">
        <v>43</v>
      </c>
      <c r="E213" t="s">
        <v>36</v>
      </c>
      <c r="F213" s="2">
        <v>30059</v>
      </c>
      <c r="G213" t="s">
        <v>15</v>
      </c>
      <c r="H213" t="s">
        <v>16</v>
      </c>
      <c r="I213" t="s">
        <v>17</v>
      </c>
      <c r="J213" t="s">
        <v>41</v>
      </c>
      <c r="K213" t="s">
        <v>28</v>
      </c>
      <c r="L213" s="3">
        <f ca="1">INT((TODAY()-Datos[[#This Row],[Fecha Nacimiento]])/365)</f>
        <v>41</v>
      </c>
      <c r="M213" t="str">
        <f ca="1">_xlfn.XLOOKUP(Datos[[#This Row],[Edad]],CA!$B$2:$B$6,CA!$A$2:$A$6,,-1)</f>
        <v>36-45</v>
      </c>
      <c r="N213" t="str">
        <f t="shared" si="3"/>
        <v>👨 M</v>
      </c>
    </row>
    <row r="214" spans="1:14" x14ac:dyDescent="0.35">
      <c r="A214" t="s">
        <v>301</v>
      </c>
      <c r="B214" t="s">
        <v>21</v>
      </c>
      <c r="C214" t="s">
        <v>80</v>
      </c>
      <c r="D214" t="s">
        <v>115</v>
      </c>
      <c r="E214" t="s">
        <v>32</v>
      </c>
      <c r="F214" s="2">
        <v>33118</v>
      </c>
      <c r="G214" t="s">
        <v>15</v>
      </c>
      <c r="H214" t="s">
        <v>16</v>
      </c>
      <c r="I214" t="s">
        <v>17</v>
      </c>
      <c r="J214" t="s">
        <v>41</v>
      </c>
      <c r="K214" t="s">
        <v>28</v>
      </c>
      <c r="L214" s="3">
        <f ca="1">INT((TODAY()-Datos[[#This Row],[Fecha Nacimiento]])/365)</f>
        <v>33</v>
      </c>
      <c r="M214" t="str">
        <f ca="1">_xlfn.XLOOKUP(Datos[[#This Row],[Edad]],CA!$B$2:$B$6,CA!$A$2:$A$6,,-1)</f>
        <v>26-35</v>
      </c>
      <c r="N214" t="str">
        <f t="shared" si="3"/>
        <v>👩 F</v>
      </c>
    </row>
    <row r="215" spans="1:14" x14ac:dyDescent="0.35">
      <c r="A215" t="s">
        <v>302</v>
      </c>
      <c r="B215" t="s">
        <v>21</v>
      </c>
      <c r="C215" t="s">
        <v>80</v>
      </c>
      <c r="D215" t="s">
        <v>115</v>
      </c>
      <c r="E215" t="s">
        <v>45</v>
      </c>
      <c r="F215" s="2">
        <v>27870</v>
      </c>
      <c r="G215" t="s">
        <v>24</v>
      </c>
      <c r="H215" t="s">
        <v>25</v>
      </c>
      <c r="I215" t="s">
        <v>26</v>
      </c>
      <c r="J215" t="s">
        <v>41</v>
      </c>
      <c r="K215" t="s">
        <v>28</v>
      </c>
      <c r="L215" s="3">
        <f ca="1">INT((TODAY()-Datos[[#This Row],[Fecha Nacimiento]])/365)</f>
        <v>47</v>
      </c>
      <c r="M215" t="str">
        <f ca="1">_xlfn.XLOOKUP(Datos[[#This Row],[Edad]],CA!$B$2:$B$6,CA!$A$2:$A$6,,-1)</f>
        <v>46-55</v>
      </c>
      <c r="N215" t="str">
        <f t="shared" si="3"/>
        <v>👨 M</v>
      </c>
    </row>
    <row r="216" spans="1:14" x14ac:dyDescent="0.35">
      <c r="A216" t="s">
        <v>303</v>
      </c>
      <c r="B216" t="s">
        <v>21</v>
      </c>
      <c r="C216" t="s">
        <v>53</v>
      </c>
      <c r="D216" t="s">
        <v>54</v>
      </c>
      <c r="E216" t="s">
        <v>32</v>
      </c>
      <c r="F216" s="2">
        <v>25075</v>
      </c>
      <c r="G216" t="s">
        <v>24</v>
      </c>
      <c r="H216" t="s">
        <v>25</v>
      </c>
      <c r="I216" t="s">
        <v>17</v>
      </c>
      <c r="J216" t="s">
        <v>41</v>
      </c>
      <c r="K216" t="s">
        <v>19</v>
      </c>
      <c r="L216" s="3">
        <f ca="1">INT((TODAY()-Datos[[#This Row],[Fecha Nacimiento]])/365)</f>
        <v>55</v>
      </c>
      <c r="M216" t="str">
        <f ca="1">_xlfn.XLOOKUP(Datos[[#This Row],[Edad]],CA!$B$2:$B$6,CA!$A$2:$A$6,,-1)</f>
        <v>46-55</v>
      </c>
      <c r="N216" t="str">
        <f t="shared" si="3"/>
        <v>👨 M</v>
      </c>
    </row>
    <row r="217" spans="1:14" x14ac:dyDescent="0.35">
      <c r="A217" t="s">
        <v>304</v>
      </c>
      <c r="B217" t="s">
        <v>21</v>
      </c>
      <c r="C217" t="s">
        <v>80</v>
      </c>
      <c r="D217" t="s">
        <v>81</v>
      </c>
      <c r="E217" t="s">
        <v>45</v>
      </c>
      <c r="F217" s="2">
        <v>28015</v>
      </c>
      <c r="G217" t="s">
        <v>15</v>
      </c>
      <c r="H217" t="s">
        <v>16</v>
      </c>
      <c r="I217" t="s">
        <v>17</v>
      </c>
      <c r="J217" t="s">
        <v>41</v>
      </c>
      <c r="K217" t="s">
        <v>28</v>
      </c>
      <c r="L217" s="3">
        <f ca="1">INT((TODAY()-Datos[[#This Row],[Fecha Nacimiento]])/365)</f>
        <v>47</v>
      </c>
      <c r="M217" t="str">
        <f ca="1">_xlfn.XLOOKUP(Datos[[#This Row],[Edad]],CA!$B$2:$B$6,CA!$A$2:$A$6,,-1)</f>
        <v>46-55</v>
      </c>
      <c r="N217" t="str">
        <f t="shared" si="3"/>
        <v>👨 M</v>
      </c>
    </row>
    <row r="218" spans="1:14" x14ac:dyDescent="0.35">
      <c r="A218" t="s">
        <v>305</v>
      </c>
      <c r="B218" t="s">
        <v>21</v>
      </c>
      <c r="C218" t="s">
        <v>38</v>
      </c>
      <c r="D218" t="s">
        <v>39</v>
      </c>
      <c r="E218" t="s">
        <v>14</v>
      </c>
      <c r="F218" s="2">
        <v>21553</v>
      </c>
      <c r="G218" t="s">
        <v>24</v>
      </c>
      <c r="H218" t="s">
        <v>25</v>
      </c>
      <c r="I218" t="s">
        <v>17</v>
      </c>
      <c r="J218" t="s">
        <v>27</v>
      </c>
      <c r="K218" t="s">
        <v>28</v>
      </c>
      <c r="L218" s="3">
        <f ca="1">INT((TODAY()-Datos[[#This Row],[Fecha Nacimiento]])/365)</f>
        <v>64</v>
      </c>
      <c r="M218" t="str">
        <f ca="1">_xlfn.XLOOKUP(Datos[[#This Row],[Edad]],CA!$B$2:$B$6,CA!$A$2:$A$6,,-1)</f>
        <v>56 o  Más</v>
      </c>
      <c r="N218" t="str">
        <f t="shared" si="3"/>
        <v>👨 M</v>
      </c>
    </row>
    <row r="219" spans="1:14" x14ac:dyDescent="0.35">
      <c r="A219" t="s">
        <v>306</v>
      </c>
      <c r="B219" t="s">
        <v>12</v>
      </c>
      <c r="C219" t="s">
        <v>71</v>
      </c>
      <c r="D219" t="s">
        <v>174</v>
      </c>
      <c r="E219" t="s">
        <v>96</v>
      </c>
      <c r="F219" s="2">
        <v>27804</v>
      </c>
      <c r="G219" t="s">
        <v>24</v>
      </c>
      <c r="H219" t="s">
        <v>25</v>
      </c>
      <c r="I219" t="s">
        <v>26</v>
      </c>
      <c r="J219" t="s">
        <v>41</v>
      </c>
      <c r="K219" t="s">
        <v>73</v>
      </c>
      <c r="L219" s="3">
        <f ca="1">INT((TODAY()-Datos[[#This Row],[Fecha Nacimiento]])/365)</f>
        <v>47</v>
      </c>
      <c r="M219" t="str">
        <f ca="1">_xlfn.XLOOKUP(Datos[[#This Row],[Edad]],CA!$B$2:$B$6,CA!$A$2:$A$6,,-1)</f>
        <v>46-55</v>
      </c>
      <c r="N219" t="str">
        <f t="shared" si="3"/>
        <v>👨 M</v>
      </c>
    </row>
    <row r="220" spans="1:14" x14ac:dyDescent="0.35">
      <c r="A220" t="s">
        <v>307</v>
      </c>
      <c r="B220" t="s">
        <v>21</v>
      </c>
      <c r="C220" t="s">
        <v>38</v>
      </c>
      <c r="D220" t="s">
        <v>39</v>
      </c>
      <c r="E220" t="s">
        <v>14</v>
      </c>
      <c r="F220" s="2">
        <v>32830</v>
      </c>
      <c r="G220" t="s">
        <v>24</v>
      </c>
      <c r="H220" t="s">
        <v>25</v>
      </c>
      <c r="I220" t="s">
        <v>26</v>
      </c>
      <c r="J220" t="s">
        <v>27</v>
      </c>
      <c r="K220" t="s">
        <v>28</v>
      </c>
      <c r="L220" s="3">
        <f ca="1">INT((TODAY()-Datos[[#This Row],[Fecha Nacimiento]])/365)</f>
        <v>33</v>
      </c>
      <c r="M220" t="str">
        <f ca="1">_xlfn.XLOOKUP(Datos[[#This Row],[Edad]],CA!$B$2:$B$6,CA!$A$2:$A$6,,-1)</f>
        <v>26-35</v>
      </c>
      <c r="N220" t="str">
        <f t="shared" si="3"/>
        <v>👩 F</v>
      </c>
    </row>
    <row r="221" spans="1:14" x14ac:dyDescent="0.35">
      <c r="A221" t="s">
        <v>308</v>
      </c>
      <c r="B221" t="s">
        <v>12</v>
      </c>
      <c r="C221" t="s">
        <v>22</v>
      </c>
      <c r="D221" t="s">
        <v>124</v>
      </c>
      <c r="E221" t="s">
        <v>40</v>
      </c>
      <c r="F221" s="2">
        <v>32925</v>
      </c>
      <c r="G221" t="s">
        <v>15</v>
      </c>
      <c r="H221" t="s">
        <v>109</v>
      </c>
      <c r="I221" t="s">
        <v>26</v>
      </c>
      <c r="J221" t="s">
        <v>41</v>
      </c>
      <c r="K221" t="s">
        <v>28</v>
      </c>
      <c r="L221" s="3">
        <f ca="1">INT((TODAY()-Datos[[#This Row],[Fecha Nacimiento]])/365)</f>
        <v>33</v>
      </c>
      <c r="M221" t="str">
        <f ca="1">_xlfn.XLOOKUP(Datos[[#This Row],[Edad]],CA!$B$2:$B$6,CA!$A$2:$A$6,,-1)</f>
        <v>26-35</v>
      </c>
      <c r="N221" t="str">
        <f t="shared" si="3"/>
        <v>👨 M</v>
      </c>
    </row>
    <row r="222" spans="1:14" x14ac:dyDescent="0.35">
      <c r="A222" t="s">
        <v>309</v>
      </c>
      <c r="B222" t="s">
        <v>21</v>
      </c>
      <c r="C222" t="s">
        <v>80</v>
      </c>
      <c r="D222" t="s">
        <v>81</v>
      </c>
      <c r="E222" t="s">
        <v>36</v>
      </c>
      <c r="F222" s="2">
        <v>26927</v>
      </c>
      <c r="G222" t="s">
        <v>24</v>
      </c>
      <c r="H222" t="s">
        <v>25</v>
      </c>
      <c r="I222" t="s">
        <v>26</v>
      </c>
      <c r="J222" t="s">
        <v>18</v>
      </c>
      <c r="K222" t="s">
        <v>28</v>
      </c>
      <c r="L222" s="3">
        <f ca="1">INT((TODAY()-Datos[[#This Row],[Fecha Nacimiento]])/365)</f>
        <v>49</v>
      </c>
      <c r="M222" t="str">
        <f ca="1">_xlfn.XLOOKUP(Datos[[#This Row],[Edad]],CA!$B$2:$B$6,CA!$A$2:$A$6,,-1)</f>
        <v>46-55</v>
      </c>
      <c r="N222" t="str">
        <f t="shared" si="3"/>
        <v>👩 F</v>
      </c>
    </row>
    <row r="223" spans="1:14" x14ac:dyDescent="0.35">
      <c r="A223" t="s">
        <v>310</v>
      </c>
      <c r="B223" t="s">
        <v>21</v>
      </c>
      <c r="C223" t="s">
        <v>59</v>
      </c>
      <c r="D223" t="s">
        <v>69</v>
      </c>
      <c r="E223" t="s">
        <v>45</v>
      </c>
      <c r="F223" s="2">
        <v>27905</v>
      </c>
      <c r="G223" t="s">
        <v>24</v>
      </c>
      <c r="H223" t="s">
        <v>25</v>
      </c>
      <c r="I223" t="s">
        <v>26</v>
      </c>
      <c r="J223" t="s">
        <v>41</v>
      </c>
      <c r="K223" t="s">
        <v>19</v>
      </c>
      <c r="L223" s="3">
        <f ca="1">INT((TODAY()-Datos[[#This Row],[Fecha Nacimiento]])/365)</f>
        <v>47</v>
      </c>
      <c r="M223" t="str">
        <f ca="1">_xlfn.XLOOKUP(Datos[[#This Row],[Edad]],CA!$B$2:$B$6,CA!$A$2:$A$6,,-1)</f>
        <v>46-55</v>
      </c>
      <c r="N223" t="str">
        <f t="shared" si="3"/>
        <v>👨 M</v>
      </c>
    </row>
    <row r="224" spans="1:14" x14ac:dyDescent="0.35">
      <c r="A224" t="s">
        <v>311</v>
      </c>
      <c r="B224" t="s">
        <v>12</v>
      </c>
      <c r="C224" t="s">
        <v>80</v>
      </c>
      <c r="D224" t="s">
        <v>81</v>
      </c>
      <c r="E224" t="s">
        <v>45</v>
      </c>
      <c r="F224" s="2">
        <v>26071</v>
      </c>
      <c r="G224" t="s">
        <v>24</v>
      </c>
      <c r="H224" t="s">
        <v>25</v>
      </c>
      <c r="I224" t="s">
        <v>17</v>
      </c>
      <c r="J224" t="s">
        <v>27</v>
      </c>
      <c r="K224" t="s">
        <v>28</v>
      </c>
      <c r="L224" s="3">
        <f ca="1">INT((TODAY()-Datos[[#This Row],[Fecha Nacimiento]])/365)</f>
        <v>52</v>
      </c>
      <c r="M224" t="str">
        <f ca="1">_xlfn.XLOOKUP(Datos[[#This Row],[Edad]],CA!$B$2:$B$6,CA!$A$2:$A$6,,-1)</f>
        <v>46-55</v>
      </c>
      <c r="N224" t="str">
        <f t="shared" si="3"/>
        <v>👨 M</v>
      </c>
    </row>
    <row r="225" spans="1:14" x14ac:dyDescent="0.35">
      <c r="A225" t="s">
        <v>312</v>
      </c>
      <c r="B225" t="s">
        <v>21</v>
      </c>
      <c r="C225" t="s">
        <v>30</v>
      </c>
      <c r="D225" t="s">
        <v>43</v>
      </c>
      <c r="E225" t="s">
        <v>36</v>
      </c>
      <c r="F225" s="2">
        <v>26811</v>
      </c>
      <c r="G225" t="s">
        <v>15</v>
      </c>
      <c r="H225" t="s">
        <v>119</v>
      </c>
      <c r="I225" t="s">
        <v>26</v>
      </c>
      <c r="J225" t="s">
        <v>41</v>
      </c>
      <c r="K225" t="s">
        <v>28</v>
      </c>
      <c r="L225" s="3">
        <f ca="1">INT((TODAY()-Datos[[#This Row],[Fecha Nacimiento]])/365)</f>
        <v>50</v>
      </c>
      <c r="M225" t="str">
        <f ca="1">_xlfn.XLOOKUP(Datos[[#This Row],[Edad]],CA!$B$2:$B$6,CA!$A$2:$A$6,,-1)</f>
        <v>46-55</v>
      </c>
      <c r="N225" t="str">
        <f t="shared" si="3"/>
        <v>👩 F</v>
      </c>
    </row>
    <row r="226" spans="1:14" x14ac:dyDescent="0.35">
      <c r="A226" t="s">
        <v>313</v>
      </c>
      <c r="B226" t="s">
        <v>21</v>
      </c>
      <c r="C226" t="s">
        <v>633</v>
      </c>
      <c r="D226" t="s">
        <v>50</v>
      </c>
      <c r="E226" t="s">
        <v>40</v>
      </c>
      <c r="F226" s="2">
        <v>35344</v>
      </c>
      <c r="G226" t="s">
        <v>24</v>
      </c>
      <c r="H226" t="s">
        <v>25</v>
      </c>
      <c r="I226" t="s">
        <v>17</v>
      </c>
      <c r="J226" t="s">
        <v>41</v>
      </c>
      <c r="K226" t="s">
        <v>19</v>
      </c>
      <c r="L226" s="3">
        <f ca="1">INT((TODAY()-Datos[[#This Row],[Fecha Nacimiento]])/365)</f>
        <v>26</v>
      </c>
      <c r="M226" t="str">
        <f ca="1">_xlfn.XLOOKUP(Datos[[#This Row],[Edad]],CA!$B$2:$B$6,CA!$A$2:$A$6,,-1)</f>
        <v>26-35</v>
      </c>
      <c r="N226" t="str">
        <f t="shared" si="3"/>
        <v>👨 M</v>
      </c>
    </row>
    <row r="227" spans="1:14" x14ac:dyDescent="0.35">
      <c r="A227" t="s">
        <v>314</v>
      </c>
      <c r="B227" t="s">
        <v>21</v>
      </c>
      <c r="C227" t="s">
        <v>71</v>
      </c>
      <c r="D227" t="s">
        <v>75</v>
      </c>
      <c r="E227" t="s">
        <v>45</v>
      </c>
      <c r="F227" s="2">
        <v>28655</v>
      </c>
      <c r="G227" t="s">
        <v>15</v>
      </c>
      <c r="H227" t="s">
        <v>119</v>
      </c>
      <c r="I227" t="s">
        <v>26</v>
      </c>
      <c r="J227" t="s">
        <v>41</v>
      </c>
      <c r="K227" t="s">
        <v>73</v>
      </c>
      <c r="L227" s="3">
        <f ca="1">INT((TODAY()-Datos[[#This Row],[Fecha Nacimiento]])/365)</f>
        <v>45</v>
      </c>
      <c r="M227" t="str">
        <f ca="1">_xlfn.XLOOKUP(Datos[[#This Row],[Edad]],CA!$B$2:$B$6,CA!$A$2:$A$6,,-1)</f>
        <v>36-45</v>
      </c>
      <c r="N227" t="str">
        <f t="shared" si="3"/>
        <v>👨 M</v>
      </c>
    </row>
    <row r="228" spans="1:14" x14ac:dyDescent="0.35">
      <c r="A228" t="s">
        <v>315</v>
      </c>
      <c r="B228" t="s">
        <v>21</v>
      </c>
      <c r="C228" t="s">
        <v>71</v>
      </c>
      <c r="D228" t="s">
        <v>154</v>
      </c>
      <c r="E228" t="s">
        <v>32</v>
      </c>
      <c r="F228" s="2">
        <v>30204</v>
      </c>
      <c r="G228" t="s">
        <v>15</v>
      </c>
      <c r="H228" t="s">
        <v>16</v>
      </c>
      <c r="I228" t="s">
        <v>17</v>
      </c>
      <c r="J228" t="s">
        <v>41</v>
      </c>
      <c r="K228" t="s">
        <v>73</v>
      </c>
      <c r="L228" s="3">
        <f ca="1">INT((TODAY()-Datos[[#This Row],[Fecha Nacimiento]])/365)</f>
        <v>41</v>
      </c>
      <c r="M228" t="str">
        <f ca="1">_xlfn.XLOOKUP(Datos[[#This Row],[Edad]],CA!$B$2:$B$6,CA!$A$2:$A$6,,-1)</f>
        <v>36-45</v>
      </c>
      <c r="N228" t="str">
        <f t="shared" si="3"/>
        <v>👨 M</v>
      </c>
    </row>
    <row r="229" spans="1:14" x14ac:dyDescent="0.35">
      <c r="A229" t="s">
        <v>316</v>
      </c>
      <c r="B229" t="s">
        <v>21</v>
      </c>
      <c r="C229" t="s">
        <v>22</v>
      </c>
      <c r="D229" t="s">
        <v>317</v>
      </c>
      <c r="E229" t="s">
        <v>32</v>
      </c>
      <c r="F229" s="2">
        <v>37970</v>
      </c>
      <c r="G229" t="s">
        <v>15</v>
      </c>
      <c r="H229" t="s">
        <v>16</v>
      </c>
      <c r="I229" t="s">
        <v>17</v>
      </c>
      <c r="J229" t="s">
        <v>41</v>
      </c>
      <c r="K229" t="s">
        <v>28</v>
      </c>
      <c r="L229" s="3">
        <f ca="1">INT((TODAY()-Datos[[#This Row],[Fecha Nacimiento]])/365)</f>
        <v>19</v>
      </c>
      <c r="M229" t="str">
        <f ca="1">_xlfn.XLOOKUP(Datos[[#This Row],[Edad]],CA!$B$2:$B$6,CA!$A$2:$A$6,,-1)</f>
        <v>18-25</v>
      </c>
      <c r="N229" t="str">
        <f t="shared" si="3"/>
        <v>👨 M</v>
      </c>
    </row>
    <row r="230" spans="1:14" x14ac:dyDescent="0.35">
      <c r="A230" t="s">
        <v>318</v>
      </c>
      <c r="B230" t="s">
        <v>12</v>
      </c>
      <c r="C230" t="s">
        <v>56</v>
      </c>
      <c r="D230" t="s">
        <v>178</v>
      </c>
      <c r="E230" t="s">
        <v>51</v>
      </c>
      <c r="F230" s="2">
        <v>28971</v>
      </c>
      <c r="G230" t="s">
        <v>24</v>
      </c>
      <c r="H230" t="s">
        <v>25</v>
      </c>
      <c r="I230" t="s">
        <v>17</v>
      </c>
      <c r="J230" t="s">
        <v>41</v>
      </c>
      <c r="K230" t="s">
        <v>19</v>
      </c>
      <c r="L230" s="3">
        <f ca="1">INT((TODAY()-Datos[[#This Row],[Fecha Nacimiento]])/365)</f>
        <v>44</v>
      </c>
      <c r="M230" t="str">
        <f ca="1">_xlfn.XLOOKUP(Datos[[#This Row],[Edad]],CA!$B$2:$B$6,CA!$A$2:$A$6,,-1)</f>
        <v>36-45</v>
      </c>
      <c r="N230" t="str">
        <f t="shared" si="3"/>
        <v>👨 M</v>
      </c>
    </row>
    <row r="231" spans="1:14" x14ac:dyDescent="0.35">
      <c r="A231" t="s">
        <v>319</v>
      </c>
      <c r="B231" t="s">
        <v>12</v>
      </c>
      <c r="C231" t="s">
        <v>59</v>
      </c>
      <c r="D231" t="s">
        <v>69</v>
      </c>
      <c r="E231" t="s">
        <v>45</v>
      </c>
      <c r="F231" s="2">
        <v>34799</v>
      </c>
      <c r="G231" t="s">
        <v>24</v>
      </c>
      <c r="H231" t="s">
        <v>25</v>
      </c>
      <c r="I231" t="s">
        <v>17</v>
      </c>
      <c r="J231" t="s">
        <v>41</v>
      </c>
      <c r="K231" t="s">
        <v>19</v>
      </c>
      <c r="L231" s="3">
        <f ca="1">INT((TODAY()-Datos[[#This Row],[Fecha Nacimiento]])/365)</f>
        <v>28</v>
      </c>
      <c r="M231" t="str">
        <f ca="1">_xlfn.XLOOKUP(Datos[[#This Row],[Edad]],CA!$B$2:$B$6,CA!$A$2:$A$6,,-1)</f>
        <v>26-35</v>
      </c>
      <c r="N231" t="str">
        <f t="shared" si="3"/>
        <v>👩 F</v>
      </c>
    </row>
    <row r="232" spans="1:14" x14ac:dyDescent="0.35">
      <c r="A232" t="s">
        <v>320</v>
      </c>
      <c r="B232" t="s">
        <v>12</v>
      </c>
      <c r="C232" t="s">
        <v>38</v>
      </c>
      <c r="D232" t="s">
        <v>47</v>
      </c>
      <c r="E232" t="s">
        <v>32</v>
      </c>
      <c r="F232" s="2">
        <v>24787</v>
      </c>
      <c r="G232" t="s">
        <v>24</v>
      </c>
      <c r="H232" t="s">
        <v>25</v>
      </c>
      <c r="I232" t="s">
        <v>17</v>
      </c>
      <c r="J232" t="s">
        <v>18</v>
      </c>
      <c r="K232" t="s">
        <v>28</v>
      </c>
      <c r="L232" s="3">
        <f ca="1">INT((TODAY()-Datos[[#This Row],[Fecha Nacimiento]])/365)</f>
        <v>55</v>
      </c>
      <c r="M232" t="str">
        <f ca="1">_xlfn.XLOOKUP(Datos[[#This Row],[Edad]],CA!$B$2:$B$6,CA!$A$2:$A$6,,-1)</f>
        <v>46-55</v>
      </c>
      <c r="N232" t="str">
        <f t="shared" si="3"/>
        <v>👩 F</v>
      </c>
    </row>
    <row r="233" spans="1:14" x14ac:dyDescent="0.35">
      <c r="A233" t="s">
        <v>321</v>
      </c>
      <c r="B233" t="s">
        <v>12</v>
      </c>
      <c r="C233" t="s">
        <v>22</v>
      </c>
      <c r="D233" t="s">
        <v>124</v>
      </c>
      <c r="E233" t="s">
        <v>14</v>
      </c>
      <c r="F233" s="2">
        <v>28295</v>
      </c>
      <c r="G233" t="s">
        <v>15</v>
      </c>
      <c r="H233" t="s">
        <v>16</v>
      </c>
      <c r="I233" t="s">
        <v>17</v>
      </c>
      <c r="J233" t="s">
        <v>18</v>
      </c>
      <c r="K233" t="s">
        <v>28</v>
      </c>
      <c r="L233" s="3">
        <f ca="1">INT((TODAY()-Datos[[#This Row],[Fecha Nacimiento]])/365)</f>
        <v>46</v>
      </c>
      <c r="M233" t="str">
        <f ca="1">_xlfn.XLOOKUP(Datos[[#This Row],[Edad]],CA!$B$2:$B$6,CA!$A$2:$A$6,,-1)</f>
        <v>46-55</v>
      </c>
      <c r="N233" t="str">
        <f t="shared" si="3"/>
        <v>👩 F</v>
      </c>
    </row>
    <row r="234" spans="1:14" x14ac:dyDescent="0.35">
      <c r="A234" t="s">
        <v>322</v>
      </c>
      <c r="B234" t="s">
        <v>12</v>
      </c>
      <c r="C234" t="s">
        <v>30</v>
      </c>
      <c r="D234" t="s">
        <v>43</v>
      </c>
      <c r="E234" t="s">
        <v>45</v>
      </c>
      <c r="F234" s="2">
        <v>28240</v>
      </c>
      <c r="G234" t="s">
        <v>24</v>
      </c>
      <c r="H234" t="s">
        <v>25</v>
      </c>
      <c r="I234" t="s">
        <v>17</v>
      </c>
      <c r="J234" t="s">
        <v>41</v>
      </c>
      <c r="K234" t="s">
        <v>28</v>
      </c>
      <c r="L234" s="3">
        <f ca="1">INT((TODAY()-Datos[[#This Row],[Fecha Nacimiento]])/365)</f>
        <v>46</v>
      </c>
      <c r="M234" t="str">
        <f ca="1">_xlfn.XLOOKUP(Datos[[#This Row],[Edad]],CA!$B$2:$B$6,CA!$A$2:$A$6,,-1)</f>
        <v>46-55</v>
      </c>
      <c r="N234" t="str">
        <f t="shared" si="3"/>
        <v>👩 F</v>
      </c>
    </row>
    <row r="235" spans="1:14" x14ac:dyDescent="0.35">
      <c r="A235" t="s">
        <v>323</v>
      </c>
      <c r="B235" t="s">
        <v>21</v>
      </c>
      <c r="C235" t="s">
        <v>80</v>
      </c>
      <c r="D235" t="s">
        <v>115</v>
      </c>
      <c r="E235" t="s">
        <v>36</v>
      </c>
      <c r="F235" s="2">
        <v>27686</v>
      </c>
      <c r="G235" t="s">
        <v>15</v>
      </c>
      <c r="H235" t="s">
        <v>16</v>
      </c>
      <c r="I235" t="s">
        <v>26</v>
      </c>
      <c r="J235" t="s">
        <v>27</v>
      </c>
      <c r="K235" t="s">
        <v>28</v>
      </c>
      <c r="L235" s="3">
        <f ca="1">INT((TODAY()-Datos[[#This Row],[Fecha Nacimiento]])/365)</f>
        <v>47</v>
      </c>
      <c r="M235" t="str">
        <f ca="1">_xlfn.XLOOKUP(Datos[[#This Row],[Edad]],CA!$B$2:$B$6,CA!$A$2:$A$6,,-1)</f>
        <v>46-55</v>
      </c>
      <c r="N235" t="str">
        <f t="shared" si="3"/>
        <v>👩 F</v>
      </c>
    </row>
    <row r="236" spans="1:14" x14ac:dyDescent="0.35">
      <c r="A236" t="s">
        <v>324</v>
      </c>
      <c r="B236" t="s">
        <v>12</v>
      </c>
      <c r="C236" t="s">
        <v>56</v>
      </c>
      <c r="D236" t="s">
        <v>187</v>
      </c>
      <c r="E236" t="s">
        <v>45</v>
      </c>
      <c r="F236" s="2">
        <v>34168</v>
      </c>
      <c r="G236" t="s">
        <v>15</v>
      </c>
      <c r="H236" t="s">
        <v>16</v>
      </c>
      <c r="I236" t="s">
        <v>26</v>
      </c>
      <c r="J236" t="s">
        <v>41</v>
      </c>
      <c r="K236" t="s">
        <v>19</v>
      </c>
      <c r="L236" s="3">
        <f ca="1">INT((TODAY()-Datos[[#This Row],[Fecha Nacimiento]])/365)</f>
        <v>30</v>
      </c>
      <c r="M236" t="str">
        <f ca="1">_xlfn.XLOOKUP(Datos[[#This Row],[Edad]],CA!$B$2:$B$6,CA!$A$2:$A$6,,-1)</f>
        <v>26-35</v>
      </c>
      <c r="N236" t="str">
        <f t="shared" si="3"/>
        <v>👨 M</v>
      </c>
    </row>
    <row r="237" spans="1:14" x14ac:dyDescent="0.35">
      <c r="A237" t="s">
        <v>325</v>
      </c>
      <c r="B237" t="s">
        <v>21</v>
      </c>
      <c r="C237" t="s">
        <v>53</v>
      </c>
      <c r="D237" t="s">
        <v>54</v>
      </c>
      <c r="E237" t="s">
        <v>32</v>
      </c>
      <c r="F237" s="2">
        <v>33897</v>
      </c>
      <c r="G237" t="s">
        <v>15</v>
      </c>
      <c r="H237" t="s">
        <v>119</v>
      </c>
      <c r="I237" t="s">
        <v>26</v>
      </c>
      <c r="J237" t="s">
        <v>41</v>
      </c>
      <c r="K237" t="s">
        <v>19</v>
      </c>
      <c r="L237" s="3">
        <f ca="1">INT((TODAY()-Datos[[#This Row],[Fecha Nacimiento]])/365)</f>
        <v>30</v>
      </c>
      <c r="M237" t="str">
        <f ca="1">_xlfn.XLOOKUP(Datos[[#This Row],[Edad]],CA!$B$2:$B$6,CA!$A$2:$A$6,,-1)</f>
        <v>26-35</v>
      </c>
      <c r="N237" t="str">
        <f t="shared" si="3"/>
        <v>👩 F</v>
      </c>
    </row>
    <row r="238" spans="1:14" x14ac:dyDescent="0.35">
      <c r="A238" t="s">
        <v>326</v>
      </c>
      <c r="B238" t="s">
        <v>21</v>
      </c>
      <c r="C238" t="s">
        <v>80</v>
      </c>
      <c r="D238" t="s">
        <v>81</v>
      </c>
      <c r="E238" t="s">
        <v>45</v>
      </c>
      <c r="F238" s="2">
        <v>30315</v>
      </c>
      <c r="G238" t="s">
        <v>15</v>
      </c>
      <c r="H238" t="s">
        <v>16</v>
      </c>
      <c r="I238" t="s">
        <v>26</v>
      </c>
      <c r="J238" t="s">
        <v>27</v>
      </c>
      <c r="K238" t="s">
        <v>28</v>
      </c>
      <c r="L238" s="3">
        <f ca="1">INT((TODAY()-Datos[[#This Row],[Fecha Nacimiento]])/365)</f>
        <v>40</v>
      </c>
      <c r="M238" t="str">
        <f ca="1">_xlfn.XLOOKUP(Datos[[#This Row],[Edad]],CA!$B$2:$B$6,CA!$A$2:$A$6,,-1)</f>
        <v>36-45</v>
      </c>
      <c r="N238" t="str">
        <f t="shared" si="3"/>
        <v>👨 M</v>
      </c>
    </row>
    <row r="239" spans="1:14" x14ac:dyDescent="0.35">
      <c r="A239" t="s">
        <v>327</v>
      </c>
      <c r="B239" t="s">
        <v>21</v>
      </c>
      <c r="C239" t="s">
        <v>71</v>
      </c>
      <c r="D239" t="s">
        <v>84</v>
      </c>
      <c r="E239" t="s">
        <v>45</v>
      </c>
      <c r="F239" s="2">
        <v>27533</v>
      </c>
      <c r="G239" t="s">
        <v>15</v>
      </c>
      <c r="H239" t="s">
        <v>119</v>
      </c>
      <c r="I239" t="s">
        <v>26</v>
      </c>
      <c r="J239" t="s">
        <v>41</v>
      </c>
      <c r="K239" t="s">
        <v>73</v>
      </c>
      <c r="L239" s="3">
        <f ca="1">INT((TODAY()-Datos[[#This Row],[Fecha Nacimiento]])/365)</f>
        <v>48</v>
      </c>
      <c r="M239" t="str">
        <f ca="1">_xlfn.XLOOKUP(Datos[[#This Row],[Edad]],CA!$B$2:$B$6,CA!$A$2:$A$6,,-1)</f>
        <v>46-55</v>
      </c>
      <c r="N239" t="str">
        <f t="shared" si="3"/>
        <v>👨 M</v>
      </c>
    </row>
    <row r="240" spans="1:14" x14ac:dyDescent="0.35">
      <c r="A240" t="s">
        <v>328</v>
      </c>
      <c r="B240" t="s">
        <v>21</v>
      </c>
      <c r="C240" t="s">
        <v>71</v>
      </c>
      <c r="D240" t="s">
        <v>154</v>
      </c>
      <c r="E240" t="s">
        <v>45</v>
      </c>
      <c r="F240" s="2">
        <v>36705</v>
      </c>
      <c r="G240" t="s">
        <v>15</v>
      </c>
      <c r="H240" t="s">
        <v>16</v>
      </c>
      <c r="I240" t="s">
        <v>17</v>
      </c>
      <c r="J240" t="s">
        <v>41</v>
      </c>
      <c r="K240" t="s">
        <v>73</v>
      </c>
      <c r="L240" s="3">
        <f ca="1">INT((TODAY()-Datos[[#This Row],[Fecha Nacimiento]])/365)</f>
        <v>23</v>
      </c>
      <c r="M240" t="str">
        <f ca="1">_xlfn.XLOOKUP(Datos[[#This Row],[Edad]],CA!$B$2:$B$6,CA!$A$2:$A$6,,-1)</f>
        <v>18-25</v>
      </c>
      <c r="N240" t="str">
        <f t="shared" si="3"/>
        <v>👨 M</v>
      </c>
    </row>
    <row r="241" spans="1:14" x14ac:dyDescent="0.35">
      <c r="A241" t="s">
        <v>329</v>
      </c>
      <c r="B241" t="s">
        <v>21</v>
      </c>
      <c r="C241" t="s">
        <v>633</v>
      </c>
      <c r="D241" t="s">
        <v>95</v>
      </c>
      <c r="E241" t="s">
        <v>40</v>
      </c>
      <c r="F241" s="2">
        <v>21835</v>
      </c>
      <c r="G241" t="s">
        <v>15</v>
      </c>
      <c r="H241" t="s">
        <v>16</v>
      </c>
      <c r="I241" t="s">
        <v>17</v>
      </c>
      <c r="J241" t="s">
        <v>18</v>
      </c>
      <c r="K241" t="s">
        <v>19</v>
      </c>
      <c r="L241" s="3">
        <f ca="1">INT((TODAY()-Datos[[#This Row],[Fecha Nacimiento]])/365)</f>
        <v>63</v>
      </c>
      <c r="M241" t="str">
        <f ca="1">_xlfn.XLOOKUP(Datos[[#This Row],[Edad]],CA!$B$2:$B$6,CA!$A$2:$A$6,,-1)</f>
        <v>56 o  Más</v>
      </c>
      <c r="N241" t="str">
        <f t="shared" si="3"/>
        <v>👨 M</v>
      </c>
    </row>
    <row r="242" spans="1:14" x14ac:dyDescent="0.35">
      <c r="A242" t="s">
        <v>330</v>
      </c>
      <c r="B242" t="s">
        <v>21</v>
      </c>
      <c r="C242" t="s">
        <v>59</v>
      </c>
      <c r="D242" t="s">
        <v>64</v>
      </c>
      <c r="E242" t="s">
        <v>14</v>
      </c>
      <c r="F242" s="2">
        <v>29239</v>
      </c>
      <c r="G242" t="s">
        <v>15</v>
      </c>
      <c r="H242" t="s">
        <v>16</v>
      </c>
      <c r="I242" t="s">
        <v>26</v>
      </c>
      <c r="J242" t="s">
        <v>18</v>
      </c>
      <c r="K242" t="s">
        <v>19</v>
      </c>
      <c r="L242" s="3">
        <f ca="1">INT((TODAY()-Datos[[#This Row],[Fecha Nacimiento]])/365)</f>
        <v>43</v>
      </c>
      <c r="M242" t="str">
        <f ca="1">_xlfn.XLOOKUP(Datos[[#This Row],[Edad]],CA!$B$2:$B$6,CA!$A$2:$A$6,,-1)</f>
        <v>36-45</v>
      </c>
      <c r="N242" t="str">
        <f t="shared" si="3"/>
        <v>👨 M</v>
      </c>
    </row>
    <row r="243" spans="1:14" x14ac:dyDescent="0.35">
      <c r="A243" t="s">
        <v>331</v>
      </c>
      <c r="B243" t="s">
        <v>21</v>
      </c>
      <c r="C243" t="s">
        <v>38</v>
      </c>
      <c r="D243" t="s">
        <v>62</v>
      </c>
      <c r="E243" t="s">
        <v>45</v>
      </c>
      <c r="F243" s="2">
        <v>24680</v>
      </c>
      <c r="G243" t="s">
        <v>15</v>
      </c>
      <c r="H243" t="s">
        <v>16</v>
      </c>
      <c r="I243" t="s">
        <v>26</v>
      </c>
      <c r="J243" t="s">
        <v>27</v>
      </c>
      <c r="K243" t="s">
        <v>28</v>
      </c>
      <c r="L243" s="3">
        <f ca="1">INT((TODAY()-Datos[[#This Row],[Fecha Nacimiento]])/365)</f>
        <v>56</v>
      </c>
      <c r="M243" t="str">
        <f ca="1">_xlfn.XLOOKUP(Datos[[#This Row],[Edad]],CA!$B$2:$B$6,CA!$A$2:$A$6,,-1)</f>
        <v>56 o  Más</v>
      </c>
      <c r="N243" t="str">
        <f t="shared" si="3"/>
        <v>👨 M</v>
      </c>
    </row>
    <row r="244" spans="1:14" x14ac:dyDescent="0.35">
      <c r="A244" t="s">
        <v>332</v>
      </c>
      <c r="B244" t="s">
        <v>21</v>
      </c>
      <c r="C244" t="s">
        <v>30</v>
      </c>
      <c r="D244" t="s">
        <v>31</v>
      </c>
      <c r="E244" t="s">
        <v>45</v>
      </c>
      <c r="F244" s="2">
        <v>26991</v>
      </c>
      <c r="G244" t="s">
        <v>15</v>
      </c>
      <c r="H244" t="s">
        <v>109</v>
      </c>
      <c r="I244" t="s">
        <v>17</v>
      </c>
      <c r="J244" t="s">
        <v>18</v>
      </c>
      <c r="K244" t="s">
        <v>28</v>
      </c>
      <c r="L244" s="3">
        <f ca="1">INT((TODAY()-Datos[[#This Row],[Fecha Nacimiento]])/365)</f>
        <v>49</v>
      </c>
      <c r="M244" t="str">
        <f ca="1">_xlfn.XLOOKUP(Datos[[#This Row],[Edad]],CA!$B$2:$B$6,CA!$A$2:$A$6,,-1)</f>
        <v>46-55</v>
      </c>
      <c r="N244" t="str">
        <f t="shared" si="3"/>
        <v>👨 M</v>
      </c>
    </row>
    <row r="245" spans="1:14" x14ac:dyDescent="0.35">
      <c r="A245" t="s">
        <v>333</v>
      </c>
      <c r="B245" t="s">
        <v>21</v>
      </c>
      <c r="C245" t="s">
        <v>59</v>
      </c>
      <c r="D245" t="s">
        <v>64</v>
      </c>
      <c r="E245" t="s">
        <v>96</v>
      </c>
      <c r="F245" s="2">
        <v>23217</v>
      </c>
      <c r="G245" t="s">
        <v>24</v>
      </c>
      <c r="H245" t="s">
        <v>25</v>
      </c>
      <c r="I245" t="s">
        <v>26</v>
      </c>
      <c r="J245" t="s">
        <v>18</v>
      </c>
      <c r="K245" t="s">
        <v>19</v>
      </c>
      <c r="L245" s="3">
        <f ca="1">INT((TODAY()-Datos[[#This Row],[Fecha Nacimiento]])/365)</f>
        <v>60</v>
      </c>
      <c r="M245" t="str">
        <f ca="1">_xlfn.XLOOKUP(Datos[[#This Row],[Edad]],CA!$B$2:$B$6,CA!$A$2:$A$6,,-1)</f>
        <v>56 o  Más</v>
      </c>
      <c r="N245" t="str">
        <f t="shared" si="3"/>
        <v>👨 M</v>
      </c>
    </row>
    <row r="246" spans="1:14" x14ac:dyDescent="0.35">
      <c r="A246" t="s">
        <v>334</v>
      </c>
      <c r="B246" t="s">
        <v>21</v>
      </c>
      <c r="C246" t="s">
        <v>53</v>
      </c>
      <c r="D246" t="s">
        <v>136</v>
      </c>
      <c r="E246" t="s">
        <v>14</v>
      </c>
      <c r="F246" s="2">
        <v>26408</v>
      </c>
      <c r="G246" t="s">
        <v>15</v>
      </c>
      <c r="H246" t="s">
        <v>16</v>
      </c>
      <c r="I246" t="s">
        <v>17</v>
      </c>
      <c r="J246" t="s">
        <v>41</v>
      </c>
      <c r="K246" t="s">
        <v>19</v>
      </c>
      <c r="L246" s="3">
        <f ca="1">INT((TODAY()-Datos[[#This Row],[Fecha Nacimiento]])/365)</f>
        <v>51</v>
      </c>
      <c r="M246" t="str">
        <f ca="1">_xlfn.XLOOKUP(Datos[[#This Row],[Edad]],CA!$B$2:$B$6,CA!$A$2:$A$6,,-1)</f>
        <v>46-55</v>
      </c>
      <c r="N246" t="str">
        <f t="shared" si="3"/>
        <v>👨 M</v>
      </c>
    </row>
    <row r="247" spans="1:14" x14ac:dyDescent="0.35">
      <c r="A247" t="s">
        <v>335</v>
      </c>
      <c r="B247" t="s">
        <v>21</v>
      </c>
      <c r="C247" t="s">
        <v>71</v>
      </c>
      <c r="D247" t="s">
        <v>174</v>
      </c>
      <c r="E247" t="s">
        <v>14</v>
      </c>
      <c r="F247" s="2">
        <v>34850</v>
      </c>
      <c r="G247" t="s">
        <v>24</v>
      </c>
      <c r="H247" t="s">
        <v>25</v>
      </c>
      <c r="I247" t="s">
        <v>17</v>
      </c>
      <c r="J247" t="s">
        <v>41</v>
      </c>
      <c r="K247" t="s">
        <v>73</v>
      </c>
      <c r="L247" s="3">
        <f ca="1">INT((TODAY()-Datos[[#This Row],[Fecha Nacimiento]])/365)</f>
        <v>28</v>
      </c>
      <c r="M247" t="str">
        <f ca="1">_xlfn.XLOOKUP(Datos[[#This Row],[Edad]],CA!$B$2:$B$6,CA!$A$2:$A$6,,-1)</f>
        <v>26-35</v>
      </c>
      <c r="N247" t="str">
        <f t="shared" si="3"/>
        <v>👨 M</v>
      </c>
    </row>
    <row r="248" spans="1:14" x14ac:dyDescent="0.35">
      <c r="A248" t="s">
        <v>336</v>
      </c>
      <c r="B248" t="s">
        <v>21</v>
      </c>
      <c r="C248" t="s">
        <v>80</v>
      </c>
      <c r="D248" t="s">
        <v>81</v>
      </c>
      <c r="E248" t="s">
        <v>32</v>
      </c>
      <c r="F248" s="2">
        <v>26583</v>
      </c>
      <c r="G248" t="s">
        <v>15</v>
      </c>
      <c r="H248" t="s">
        <v>109</v>
      </c>
      <c r="I248" t="s">
        <v>26</v>
      </c>
      <c r="J248" t="s">
        <v>41</v>
      </c>
      <c r="K248" t="s">
        <v>28</v>
      </c>
      <c r="L248" s="3">
        <f ca="1">INT((TODAY()-Datos[[#This Row],[Fecha Nacimiento]])/365)</f>
        <v>50</v>
      </c>
      <c r="M248" t="str">
        <f ca="1">_xlfn.XLOOKUP(Datos[[#This Row],[Edad]],CA!$B$2:$B$6,CA!$A$2:$A$6,,-1)</f>
        <v>46-55</v>
      </c>
      <c r="N248" t="str">
        <f t="shared" si="3"/>
        <v>👨 M</v>
      </c>
    </row>
    <row r="249" spans="1:14" x14ac:dyDescent="0.35">
      <c r="A249" t="s">
        <v>337</v>
      </c>
      <c r="B249" t="s">
        <v>21</v>
      </c>
      <c r="C249" t="s">
        <v>38</v>
      </c>
      <c r="D249" t="s">
        <v>62</v>
      </c>
      <c r="E249" t="s">
        <v>40</v>
      </c>
      <c r="F249" s="2">
        <v>24374</v>
      </c>
      <c r="G249" t="s">
        <v>15</v>
      </c>
      <c r="H249" t="s">
        <v>16</v>
      </c>
      <c r="I249" t="s">
        <v>26</v>
      </c>
      <c r="J249" t="s">
        <v>27</v>
      </c>
      <c r="K249" t="s">
        <v>28</v>
      </c>
      <c r="L249" s="3">
        <f ca="1">INT((TODAY()-Datos[[#This Row],[Fecha Nacimiento]])/365)</f>
        <v>56</v>
      </c>
      <c r="M249" t="str">
        <f ca="1">_xlfn.XLOOKUP(Datos[[#This Row],[Edad]],CA!$B$2:$B$6,CA!$A$2:$A$6,,-1)</f>
        <v>56 o  Más</v>
      </c>
      <c r="N249" t="str">
        <f t="shared" si="3"/>
        <v>👨 M</v>
      </c>
    </row>
    <row r="250" spans="1:14" x14ac:dyDescent="0.35">
      <c r="A250" t="s">
        <v>338</v>
      </c>
      <c r="B250" t="s">
        <v>21</v>
      </c>
      <c r="C250" t="s">
        <v>30</v>
      </c>
      <c r="D250" t="s">
        <v>43</v>
      </c>
      <c r="E250" t="s">
        <v>45</v>
      </c>
      <c r="F250" s="2">
        <v>25798</v>
      </c>
      <c r="G250" t="s">
        <v>24</v>
      </c>
      <c r="H250" t="s">
        <v>25</v>
      </c>
      <c r="I250" t="s">
        <v>17</v>
      </c>
      <c r="J250" t="s">
        <v>18</v>
      </c>
      <c r="K250" t="s">
        <v>28</v>
      </c>
      <c r="L250" s="3">
        <f ca="1">INT((TODAY()-Datos[[#This Row],[Fecha Nacimiento]])/365)</f>
        <v>53</v>
      </c>
      <c r="M250" t="str">
        <f ca="1">_xlfn.XLOOKUP(Datos[[#This Row],[Edad]],CA!$B$2:$B$6,CA!$A$2:$A$6,,-1)</f>
        <v>46-55</v>
      </c>
      <c r="N250" t="str">
        <f t="shared" si="3"/>
        <v>👨 M</v>
      </c>
    </row>
    <row r="251" spans="1:14" x14ac:dyDescent="0.35">
      <c r="A251" t="s">
        <v>339</v>
      </c>
      <c r="B251" t="s">
        <v>21</v>
      </c>
      <c r="C251" t="s">
        <v>56</v>
      </c>
      <c r="D251" t="s">
        <v>67</v>
      </c>
      <c r="E251" t="s">
        <v>14</v>
      </c>
      <c r="F251" s="2">
        <v>35501</v>
      </c>
      <c r="G251" t="s">
        <v>15</v>
      </c>
      <c r="H251" t="s">
        <v>16</v>
      </c>
      <c r="I251" t="s">
        <v>17</v>
      </c>
      <c r="J251" t="s">
        <v>41</v>
      </c>
      <c r="K251" t="s">
        <v>19</v>
      </c>
      <c r="L251" s="3">
        <f ca="1">INT((TODAY()-Datos[[#This Row],[Fecha Nacimiento]])/365)</f>
        <v>26</v>
      </c>
      <c r="M251" t="str">
        <f ca="1">_xlfn.XLOOKUP(Datos[[#This Row],[Edad]],CA!$B$2:$B$6,CA!$A$2:$A$6,,-1)</f>
        <v>26-35</v>
      </c>
      <c r="N251" t="str">
        <f t="shared" si="3"/>
        <v>👨 M</v>
      </c>
    </row>
    <row r="252" spans="1:14" x14ac:dyDescent="0.35">
      <c r="A252" t="s">
        <v>340</v>
      </c>
      <c r="B252" t="s">
        <v>12</v>
      </c>
      <c r="C252" t="s">
        <v>59</v>
      </c>
      <c r="D252" t="s">
        <v>60</v>
      </c>
      <c r="E252" t="s">
        <v>45</v>
      </c>
      <c r="F252" s="2">
        <v>26648</v>
      </c>
      <c r="G252" t="s">
        <v>15</v>
      </c>
      <c r="H252" t="s">
        <v>16</v>
      </c>
      <c r="I252" t="s">
        <v>26</v>
      </c>
      <c r="J252" t="s">
        <v>18</v>
      </c>
      <c r="K252" t="s">
        <v>19</v>
      </c>
      <c r="L252" s="3">
        <f ca="1">INT((TODAY()-Datos[[#This Row],[Fecha Nacimiento]])/365)</f>
        <v>50</v>
      </c>
      <c r="M252" t="str">
        <f ca="1">_xlfn.XLOOKUP(Datos[[#This Row],[Edad]],CA!$B$2:$B$6,CA!$A$2:$A$6,,-1)</f>
        <v>46-55</v>
      </c>
      <c r="N252" t="str">
        <f t="shared" si="3"/>
        <v>👨 M</v>
      </c>
    </row>
    <row r="253" spans="1:14" x14ac:dyDescent="0.35">
      <c r="A253" t="s">
        <v>341</v>
      </c>
      <c r="B253" t="s">
        <v>21</v>
      </c>
      <c r="C253" t="s">
        <v>53</v>
      </c>
      <c r="D253" t="s">
        <v>136</v>
      </c>
      <c r="E253" t="s">
        <v>96</v>
      </c>
      <c r="F253" s="2">
        <v>30082</v>
      </c>
      <c r="G253" t="s">
        <v>15</v>
      </c>
      <c r="H253" t="s">
        <v>16</v>
      </c>
      <c r="I253" t="s">
        <v>26</v>
      </c>
      <c r="J253" t="s">
        <v>18</v>
      </c>
      <c r="K253" t="s">
        <v>19</v>
      </c>
      <c r="L253" s="3">
        <f ca="1">INT((TODAY()-Datos[[#This Row],[Fecha Nacimiento]])/365)</f>
        <v>41</v>
      </c>
      <c r="M253" t="str">
        <f ca="1">_xlfn.XLOOKUP(Datos[[#This Row],[Edad]],CA!$B$2:$B$6,CA!$A$2:$A$6,,-1)</f>
        <v>36-45</v>
      </c>
      <c r="N253" t="str">
        <f t="shared" si="3"/>
        <v>👩 F</v>
      </c>
    </row>
    <row r="254" spans="1:14" x14ac:dyDescent="0.35">
      <c r="A254" t="s">
        <v>342</v>
      </c>
      <c r="B254" t="s">
        <v>12</v>
      </c>
      <c r="C254" t="s">
        <v>59</v>
      </c>
      <c r="D254" t="s">
        <v>69</v>
      </c>
      <c r="E254" t="s">
        <v>32</v>
      </c>
      <c r="F254" s="2">
        <v>22977</v>
      </c>
      <c r="G254" t="s">
        <v>24</v>
      </c>
      <c r="H254" t="s">
        <v>25</v>
      </c>
      <c r="I254" t="s">
        <v>26</v>
      </c>
      <c r="J254" t="s">
        <v>41</v>
      </c>
      <c r="K254" t="s">
        <v>19</v>
      </c>
      <c r="L254" s="3">
        <f ca="1">INT((TODAY()-Datos[[#This Row],[Fecha Nacimiento]])/365)</f>
        <v>60</v>
      </c>
      <c r="M254" t="str">
        <f ca="1">_xlfn.XLOOKUP(Datos[[#This Row],[Edad]],CA!$B$2:$B$6,CA!$A$2:$A$6,,-1)</f>
        <v>56 o  Más</v>
      </c>
      <c r="N254" t="str">
        <f t="shared" si="3"/>
        <v>👨 M</v>
      </c>
    </row>
    <row r="255" spans="1:14" x14ac:dyDescent="0.35">
      <c r="A255" t="s">
        <v>343</v>
      </c>
      <c r="B255" t="s">
        <v>21</v>
      </c>
      <c r="C255" t="s">
        <v>30</v>
      </c>
      <c r="D255" t="s">
        <v>31</v>
      </c>
      <c r="E255" t="s">
        <v>32</v>
      </c>
      <c r="F255" s="2">
        <v>30869</v>
      </c>
      <c r="G255" t="s">
        <v>24</v>
      </c>
      <c r="H255" t="s">
        <v>25</v>
      </c>
      <c r="I255" t="s">
        <v>17</v>
      </c>
      <c r="J255" t="s">
        <v>18</v>
      </c>
      <c r="K255" t="s">
        <v>28</v>
      </c>
      <c r="L255" s="3">
        <f ca="1">INT((TODAY()-Datos[[#This Row],[Fecha Nacimiento]])/365)</f>
        <v>39</v>
      </c>
      <c r="M255" t="str">
        <f ca="1">_xlfn.XLOOKUP(Datos[[#This Row],[Edad]],CA!$B$2:$B$6,CA!$A$2:$A$6,,-1)</f>
        <v>36-45</v>
      </c>
      <c r="N255" t="str">
        <f t="shared" si="3"/>
        <v>👩 F</v>
      </c>
    </row>
    <row r="256" spans="1:14" x14ac:dyDescent="0.35">
      <c r="A256" t="s">
        <v>344</v>
      </c>
      <c r="B256" t="s">
        <v>21</v>
      </c>
      <c r="C256" t="s">
        <v>53</v>
      </c>
      <c r="D256" t="s">
        <v>54</v>
      </c>
      <c r="E256" t="s">
        <v>45</v>
      </c>
      <c r="F256" s="2">
        <v>31482</v>
      </c>
      <c r="G256" t="s">
        <v>15</v>
      </c>
      <c r="H256" t="s">
        <v>16</v>
      </c>
      <c r="I256" t="s">
        <v>26</v>
      </c>
      <c r="J256" t="s">
        <v>41</v>
      </c>
      <c r="K256" t="s">
        <v>19</v>
      </c>
      <c r="L256" s="3">
        <f ca="1">INT((TODAY()-Datos[[#This Row],[Fecha Nacimiento]])/365)</f>
        <v>37</v>
      </c>
      <c r="M256" t="str">
        <f ca="1">_xlfn.XLOOKUP(Datos[[#This Row],[Edad]],CA!$B$2:$B$6,CA!$A$2:$A$6,,-1)</f>
        <v>36-45</v>
      </c>
      <c r="N256" t="str">
        <f t="shared" si="3"/>
        <v>👨 M</v>
      </c>
    </row>
    <row r="257" spans="1:14" x14ac:dyDescent="0.35">
      <c r="A257" t="s">
        <v>345</v>
      </c>
      <c r="B257" t="s">
        <v>12</v>
      </c>
      <c r="C257" t="s">
        <v>38</v>
      </c>
      <c r="D257" t="s">
        <v>39</v>
      </c>
      <c r="E257" t="s">
        <v>96</v>
      </c>
      <c r="F257" s="2">
        <v>34472</v>
      </c>
      <c r="G257" t="s">
        <v>24</v>
      </c>
      <c r="H257" t="s">
        <v>25</v>
      </c>
      <c r="I257" t="s">
        <v>26</v>
      </c>
      <c r="J257" t="s">
        <v>41</v>
      </c>
      <c r="K257" t="s">
        <v>28</v>
      </c>
      <c r="L257" s="3">
        <f ca="1">INT((TODAY()-Datos[[#This Row],[Fecha Nacimiento]])/365)</f>
        <v>29</v>
      </c>
      <c r="M257" t="str">
        <f ca="1">_xlfn.XLOOKUP(Datos[[#This Row],[Edad]],CA!$B$2:$B$6,CA!$A$2:$A$6,,-1)</f>
        <v>26-35</v>
      </c>
      <c r="N257" t="str">
        <f t="shared" si="3"/>
        <v>👨 M</v>
      </c>
    </row>
    <row r="258" spans="1:14" x14ac:dyDescent="0.35">
      <c r="A258" t="s">
        <v>346</v>
      </c>
      <c r="B258" t="s">
        <v>21</v>
      </c>
      <c r="C258" t="s">
        <v>59</v>
      </c>
      <c r="D258" t="s">
        <v>64</v>
      </c>
      <c r="E258" t="s">
        <v>14</v>
      </c>
      <c r="F258" s="2">
        <v>24262</v>
      </c>
      <c r="G258" t="s">
        <v>15</v>
      </c>
      <c r="H258" t="s">
        <v>16</v>
      </c>
      <c r="I258" t="s">
        <v>26</v>
      </c>
      <c r="J258" t="s">
        <v>41</v>
      </c>
      <c r="K258" t="s">
        <v>19</v>
      </c>
      <c r="L258" s="3">
        <f ca="1">INT((TODAY()-Datos[[#This Row],[Fecha Nacimiento]])/365)</f>
        <v>57</v>
      </c>
      <c r="M258" t="str">
        <f ca="1">_xlfn.XLOOKUP(Datos[[#This Row],[Edad]],CA!$B$2:$B$6,CA!$A$2:$A$6,,-1)</f>
        <v>56 o  Más</v>
      </c>
      <c r="N258" t="str">
        <f t="shared" ref="N258:N321" si="4">IF(B257="Masculino","👨 M", "👩 F")</f>
        <v>👩 F</v>
      </c>
    </row>
    <row r="259" spans="1:14" x14ac:dyDescent="0.35">
      <c r="A259" t="s">
        <v>347</v>
      </c>
      <c r="B259" t="s">
        <v>21</v>
      </c>
      <c r="C259" t="s">
        <v>80</v>
      </c>
      <c r="D259" t="s">
        <v>81</v>
      </c>
      <c r="E259" t="s">
        <v>45</v>
      </c>
      <c r="F259" s="2">
        <v>29775</v>
      </c>
      <c r="G259" t="s">
        <v>24</v>
      </c>
      <c r="H259" t="s">
        <v>25</v>
      </c>
      <c r="I259" t="s">
        <v>17</v>
      </c>
      <c r="J259" t="s">
        <v>41</v>
      </c>
      <c r="K259" t="s">
        <v>28</v>
      </c>
      <c r="L259" s="3">
        <f ca="1">INT((TODAY()-Datos[[#This Row],[Fecha Nacimiento]])/365)</f>
        <v>42</v>
      </c>
      <c r="M259" t="str">
        <f ca="1">_xlfn.XLOOKUP(Datos[[#This Row],[Edad]],CA!$B$2:$B$6,CA!$A$2:$A$6,,-1)</f>
        <v>36-45</v>
      </c>
      <c r="N259" t="str">
        <f t="shared" si="4"/>
        <v>👨 M</v>
      </c>
    </row>
    <row r="260" spans="1:14" x14ac:dyDescent="0.35">
      <c r="A260" t="s">
        <v>348</v>
      </c>
      <c r="B260" t="s">
        <v>12</v>
      </c>
      <c r="C260" t="s">
        <v>53</v>
      </c>
      <c r="D260" t="s">
        <v>245</v>
      </c>
      <c r="E260" t="s">
        <v>40</v>
      </c>
      <c r="F260" s="2">
        <v>24114</v>
      </c>
      <c r="G260" t="s">
        <v>24</v>
      </c>
      <c r="H260" t="s">
        <v>25</v>
      </c>
      <c r="I260" t="s">
        <v>17</v>
      </c>
      <c r="J260" t="s">
        <v>41</v>
      </c>
      <c r="K260" t="s">
        <v>19</v>
      </c>
      <c r="L260" s="3">
        <f ca="1">INT((TODAY()-Datos[[#This Row],[Fecha Nacimiento]])/365)</f>
        <v>57</v>
      </c>
      <c r="M260" t="str">
        <f ca="1">_xlfn.XLOOKUP(Datos[[#This Row],[Edad]],CA!$B$2:$B$6,CA!$A$2:$A$6,,-1)</f>
        <v>56 o  Más</v>
      </c>
      <c r="N260" t="str">
        <f t="shared" si="4"/>
        <v>👨 M</v>
      </c>
    </row>
    <row r="261" spans="1:14" x14ac:dyDescent="0.35">
      <c r="A261" t="s">
        <v>349</v>
      </c>
      <c r="B261" t="s">
        <v>21</v>
      </c>
      <c r="C261" t="s">
        <v>56</v>
      </c>
      <c r="D261" t="s">
        <v>254</v>
      </c>
      <c r="E261" t="s">
        <v>32</v>
      </c>
      <c r="F261" s="2">
        <v>25660</v>
      </c>
      <c r="G261" t="s">
        <v>15</v>
      </c>
      <c r="H261" t="s">
        <v>16</v>
      </c>
      <c r="I261" t="s">
        <v>17</v>
      </c>
      <c r="J261" t="s">
        <v>41</v>
      </c>
      <c r="K261" t="s">
        <v>19</v>
      </c>
      <c r="L261" s="3">
        <f ca="1">INT((TODAY()-Datos[[#This Row],[Fecha Nacimiento]])/365)</f>
        <v>53</v>
      </c>
      <c r="M261" t="str">
        <f ca="1">_xlfn.XLOOKUP(Datos[[#This Row],[Edad]],CA!$B$2:$B$6,CA!$A$2:$A$6,,-1)</f>
        <v>46-55</v>
      </c>
      <c r="N261" t="str">
        <f t="shared" si="4"/>
        <v>👩 F</v>
      </c>
    </row>
    <row r="262" spans="1:14" x14ac:dyDescent="0.35">
      <c r="A262" t="s">
        <v>350</v>
      </c>
      <c r="B262" t="s">
        <v>12</v>
      </c>
      <c r="C262" t="s">
        <v>59</v>
      </c>
      <c r="D262" t="s">
        <v>69</v>
      </c>
      <c r="E262" t="s">
        <v>32</v>
      </c>
      <c r="F262" s="2">
        <v>35172</v>
      </c>
      <c r="G262" t="s">
        <v>24</v>
      </c>
      <c r="H262" t="s">
        <v>25</v>
      </c>
      <c r="I262" t="s">
        <v>17</v>
      </c>
      <c r="J262" t="s">
        <v>41</v>
      </c>
      <c r="K262" t="s">
        <v>19</v>
      </c>
      <c r="L262" s="3">
        <f ca="1">INT((TODAY()-Datos[[#This Row],[Fecha Nacimiento]])/365)</f>
        <v>27</v>
      </c>
      <c r="M262" t="str">
        <f ca="1">_xlfn.XLOOKUP(Datos[[#This Row],[Edad]],CA!$B$2:$B$6,CA!$A$2:$A$6,,-1)</f>
        <v>26-35</v>
      </c>
      <c r="N262" t="str">
        <f t="shared" si="4"/>
        <v>👨 M</v>
      </c>
    </row>
    <row r="263" spans="1:14" x14ac:dyDescent="0.35">
      <c r="A263" t="s">
        <v>351</v>
      </c>
      <c r="B263" t="s">
        <v>12</v>
      </c>
      <c r="C263" t="s">
        <v>22</v>
      </c>
      <c r="D263" t="s">
        <v>317</v>
      </c>
      <c r="E263" t="s">
        <v>40</v>
      </c>
      <c r="F263" s="2">
        <v>27135</v>
      </c>
      <c r="G263" t="s">
        <v>15</v>
      </c>
      <c r="H263" t="s">
        <v>16</v>
      </c>
      <c r="I263" t="s">
        <v>17</v>
      </c>
      <c r="J263" t="s">
        <v>27</v>
      </c>
      <c r="K263" t="s">
        <v>28</v>
      </c>
      <c r="L263" s="3">
        <f ca="1">INT((TODAY()-Datos[[#This Row],[Fecha Nacimiento]])/365)</f>
        <v>49</v>
      </c>
      <c r="M263" t="str">
        <f ca="1">_xlfn.XLOOKUP(Datos[[#This Row],[Edad]],CA!$B$2:$B$6,CA!$A$2:$A$6,,-1)</f>
        <v>46-55</v>
      </c>
      <c r="N263" t="str">
        <f t="shared" si="4"/>
        <v>👩 F</v>
      </c>
    </row>
    <row r="264" spans="1:14" x14ac:dyDescent="0.35">
      <c r="A264" t="s">
        <v>352</v>
      </c>
      <c r="B264" t="s">
        <v>21</v>
      </c>
      <c r="C264" t="s">
        <v>22</v>
      </c>
      <c r="D264" t="s">
        <v>124</v>
      </c>
      <c r="E264" t="s">
        <v>96</v>
      </c>
      <c r="F264" s="2">
        <v>30758</v>
      </c>
      <c r="G264" t="s">
        <v>15</v>
      </c>
      <c r="H264" t="s">
        <v>109</v>
      </c>
      <c r="I264" t="s">
        <v>17</v>
      </c>
      <c r="J264" t="s">
        <v>27</v>
      </c>
      <c r="K264" t="s">
        <v>28</v>
      </c>
      <c r="L264" s="3">
        <f ca="1">INT((TODAY()-Datos[[#This Row],[Fecha Nacimiento]])/365)</f>
        <v>39</v>
      </c>
      <c r="M264" t="str">
        <f ca="1">_xlfn.XLOOKUP(Datos[[#This Row],[Edad]],CA!$B$2:$B$6,CA!$A$2:$A$6,,-1)</f>
        <v>36-45</v>
      </c>
      <c r="N264" t="str">
        <f t="shared" si="4"/>
        <v>👩 F</v>
      </c>
    </row>
    <row r="265" spans="1:14" x14ac:dyDescent="0.35">
      <c r="A265" t="s">
        <v>353</v>
      </c>
      <c r="B265" t="s">
        <v>21</v>
      </c>
      <c r="C265" t="s">
        <v>80</v>
      </c>
      <c r="D265" t="s">
        <v>115</v>
      </c>
      <c r="E265" t="s">
        <v>45</v>
      </c>
      <c r="F265" s="2">
        <v>30493</v>
      </c>
      <c r="G265" t="s">
        <v>24</v>
      </c>
      <c r="H265" t="s">
        <v>25</v>
      </c>
      <c r="I265" t="s">
        <v>17</v>
      </c>
      <c r="J265" t="s">
        <v>41</v>
      </c>
      <c r="K265" t="s">
        <v>28</v>
      </c>
      <c r="L265" s="3">
        <f ca="1">INT((TODAY()-Datos[[#This Row],[Fecha Nacimiento]])/365)</f>
        <v>40</v>
      </c>
      <c r="M265" t="str">
        <f ca="1">_xlfn.XLOOKUP(Datos[[#This Row],[Edad]],CA!$B$2:$B$6,CA!$A$2:$A$6,,-1)</f>
        <v>36-45</v>
      </c>
      <c r="N265" t="str">
        <f t="shared" si="4"/>
        <v>👨 M</v>
      </c>
    </row>
    <row r="266" spans="1:14" x14ac:dyDescent="0.35">
      <c r="A266" t="s">
        <v>354</v>
      </c>
      <c r="B266" t="s">
        <v>21</v>
      </c>
      <c r="C266" t="s">
        <v>30</v>
      </c>
      <c r="D266" t="s">
        <v>150</v>
      </c>
      <c r="E266" t="s">
        <v>32</v>
      </c>
      <c r="F266" s="2">
        <v>33873</v>
      </c>
      <c r="G266" t="s">
        <v>15</v>
      </c>
      <c r="H266" t="s">
        <v>119</v>
      </c>
      <c r="I266" t="s">
        <v>26</v>
      </c>
      <c r="J266" t="s">
        <v>41</v>
      </c>
      <c r="K266" t="s">
        <v>28</v>
      </c>
      <c r="L266" s="3">
        <f ca="1">INT((TODAY()-Datos[[#This Row],[Fecha Nacimiento]])/365)</f>
        <v>30</v>
      </c>
      <c r="M266" t="str">
        <f ca="1">_xlfn.XLOOKUP(Datos[[#This Row],[Edad]],CA!$B$2:$B$6,CA!$A$2:$A$6,,-1)</f>
        <v>26-35</v>
      </c>
      <c r="N266" t="str">
        <f t="shared" si="4"/>
        <v>👨 M</v>
      </c>
    </row>
    <row r="267" spans="1:14" x14ac:dyDescent="0.35">
      <c r="A267" t="s">
        <v>355</v>
      </c>
      <c r="B267" t="s">
        <v>12</v>
      </c>
      <c r="C267" t="s">
        <v>633</v>
      </c>
      <c r="D267" t="s">
        <v>118</v>
      </c>
      <c r="E267" t="s">
        <v>96</v>
      </c>
      <c r="F267" s="2">
        <v>25372</v>
      </c>
      <c r="G267" t="s">
        <v>24</v>
      </c>
      <c r="H267" t="s">
        <v>25</v>
      </c>
      <c r="I267" t="s">
        <v>17</v>
      </c>
      <c r="J267" t="s">
        <v>27</v>
      </c>
      <c r="K267" t="s">
        <v>19</v>
      </c>
      <c r="L267" s="3">
        <f ca="1">INT((TODAY()-Datos[[#This Row],[Fecha Nacimiento]])/365)</f>
        <v>54</v>
      </c>
      <c r="M267" t="str">
        <f ca="1">_xlfn.XLOOKUP(Datos[[#This Row],[Edad]],CA!$B$2:$B$6,CA!$A$2:$A$6,,-1)</f>
        <v>46-55</v>
      </c>
      <c r="N267" t="str">
        <f t="shared" si="4"/>
        <v>👨 M</v>
      </c>
    </row>
    <row r="268" spans="1:14" x14ac:dyDescent="0.35">
      <c r="A268" t="s">
        <v>356</v>
      </c>
      <c r="B268" t="s">
        <v>12</v>
      </c>
      <c r="C268" t="s">
        <v>53</v>
      </c>
      <c r="D268" t="s">
        <v>107</v>
      </c>
      <c r="E268" t="s">
        <v>45</v>
      </c>
      <c r="F268" s="2">
        <v>26249</v>
      </c>
      <c r="G268" t="s">
        <v>24</v>
      </c>
      <c r="H268" t="s">
        <v>25</v>
      </c>
      <c r="I268" t="s">
        <v>17</v>
      </c>
      <c r="J268" t="s">
        <v>27</v>
      </c>
      <c r="K268" t="s">
        <v>19</v>
      </c>
      <c r="L268" s="3">
        <f ca="1">INT((TODAY()-Datos[[#This Row],[Fecha Nacimiento]])/365)</f>
        <v>51</v>
      </c>
      <c r="M268" t="str">
        <f ca="1">_xlfn.XLOOKUP(Datos[[#This Row],[Edad]],CA!$B$2:$B$6,CA!$A$2:$A$6,,-1)</f>
        <v>46-55</v>
      </c>
      <c r="N268" t="str">
        <f t="shared" si="4"/>
        <v>👩 F</v>
      </c>
    </row>
    <row r="269" spans="1:14" x14ac:dyDescent="0.35">
      <c r="A269" t="s">
        <v>357</v>
      </c>
      <c r="B269" t="s">
        <v>12</v>
      </c>
      <c r="C269" t="s">
        <v>80</v>
      </c>
      <c r="D269" t="s">
        <v>115</v>
      </c>
      <c r="E269" t="s">
        <v>32</v>
      </c>
      <c r="F269" s="2">
        <v>35194</v>
      </c>
      <c r="G269" t="s">
        <v>15</v>
      </c>
      <c r="H269" t="s">
        <v>16</v>
      </c>
      <c r="I269" t="s">
        <v>26</v>
      </c>
      <c r="J269" t="s">
        <v>41</v>
      </c>
      <c r="K269" t="s">
        <v>28</v>
      </c>
      <c r="L269" s="3">
        <f ca="1">INT((TODAY()-Datos[[#This Row],[Fecha Nacimiento]])/365)</f>
        <v>27</v>
      </c>
      <c r="M269" t="str">
        <f ca="1">_xlfn.XLOOKUP(Datos[[#This Row],[Edad]],CA!$B$2:$B$6,CA!$A$2:$A$6,,-1)</f>
        <v>26-35</v>
      </c>
      <c r="N269" t="str">
        <f t="shared" si="4"/>
        <v>👩 F</v>
      </c>
    </row>
    <row r="270" spans="1:14" x14ac:dyDescent="0.35">
      <c r="A270" t="s">
        <v>358</v>
      </c>
      <c r="B270" t="s">
        <v>21</v>
      </c>
      <c r="C270" t="s">
        <v>22</v>
      </c>
      <c r="D270" t="s">
        <v>23</v>
      </c>
      <c r="E270" t="s">
        <v>96</v>
      </c>
      <c r="F270" s="2">
        <v>28778</v>
      </c>
      <c r="G270" t="s">
        <v>24</v>
      </c>
      <c r="H270" t="s">
        <v>25</v>
      </c>
      <c r="I270" t="s">
        <v>26</v>
      </c>
      <c r="J270" t="s">
        <v>41</v>
      </c>
      <c r="K270" t="s">
        <v>28</v>
      </c>
      <c r="L270" s="3">
        <f ca="1">INT((TODAY()-Datos[[#This Row],[Fecha Nacimiento]])/365)</f>
        <v>44</v>
      </c>
      <c r="M270" t="str">
        <f ca="1">_xlfn.XLOOKUP(Datos[[#This Row],[Edad]],CA!$B$2:$B$6,CA!$A$2:$A$6,,-1)</f>
        <v>36-45</v>
      </c>
      <c r="N270" t="str">
        <f t="shared" si="4"/>
        <v>👩 F</v>
      </c>
    </row>
    <row r="271" spans="1:14" x14ac:dyDescent="0.35">
      <c r="A271" t="s">
        <v>359</v>
      </c>
      <c r="B271" t="s">
        <v>21</v>
      </c>
      <c r="C271" t="s">
        <v>80</v>
      </c>
      <c r="D271" t="s">
        <v>115</v>
      </c>
      <c r="E271" t="s">
        <v>36</v>
      </c>
      <c r="F271" s="2">
        <v>28339</v>
      </c>
      <c r="G271" t="s">
        <v>24</v>
      </c>
      <c r="H271" t="s">
        <v>25</v>
      </c>
      <c r="I271" t="s">
        <v>17</v>
      </c>
      <c r="J271" t="s">
        <v>27</v>
      </c>
      <c r="K271" t="s">
        <v>28</v>
      </c>
      <c r="L271" s="3">
        <f ca="1">INT((TODAY()-Datos[[#This Row],[Fecha Nacimiento]])/365)</f>
        <v>46</v>
      </c>
      <c r="M271" t="str">
        <f ca="1">_xlfn.XLOOKUP(Datos[[#This Row],[Edad]],CA!$B$2:$B$6,CA!$A$2:$A$6,,-1)</f>
        <v>46-55</v>
      </c>
      <c r="N271" t="str">
        <f t="shared" si="4"/>
        <v>👨 M</v>
      </c>
    </row>
    <row r="272" spans="1:14" x14ac:dyDescent="0.35">
      <c r="A272" t="s">
        <v>360</v>
      </c>
      <c r="B272" t="s">
        <v>12</v>
      </c>
      <c r="C272" t="s">
        <v>38</v>
      </c>
      <c r="D272" t="s">
        <v>62</v>
      </c>
      <c r="E272" t="s">
        <v>32</v>
      </c>
      <c r="F272" s="2">
        <v>34616</v>
      </c>
      <c r="G272" t="s">
        <v>24</v>
      </c>
      <c r="H272" t="s">
        <v>25</v>
      </c>
      <c r="I272" t="s">
        <v>17</v>
      </c>
      <c r="J272" t="s">
        <v>41</v>
      </c>
      <c r="K272" t="s">
        <v>28</v>
      </c>
      <c r="L272" s="3">
        <f ca="1">INT((TODAY()-Datos[[#This Row],[Fecha Nacimiento]])/365)</f>
        <v>28</v>
      </c>
      <c r="M272" t="str">
        <f ca="1">_xlfn.XLOOKUP(Datos[[#This Row],[Edad]],CA!$B$2:$B$6,CA!$A$2:$A$6,,-1)</f>
        <v>26-35</v>
      </c>
      <c r="N272" t="str">
        <f t="shared" si="4"/>
        <v>👨 M</v>
      </c>
    </row>
    <row r="273" spans="1:14" x14ac:dyDescent="0.35">
      <c r="A273" t="s">
        <v>361</v>
      </c>
      <c r="B273" t="s">
        <v>12</v>
      </c>
      <c r="C273" t="s">
        <v>53</v>
      </c>
      <c r="D273" t="s">
        <v>136</v>
      </c>
      <c r="E273" t="s">
        <v>96</v>
      </c>
      <c r="F273" s="2">
        <v>24539</v>
      </c>
      <c r="G273" t="s">
        <v>15</v>
      </c>
      <c r="H273" t="s">
        <v>16</v>
      </c>
      <c r="I273" t="s">
        <v>26</v>
      </c>
      <c r="J273" t="s">
        <v>18</v>
      </c>
      <c r="K273" t="s">
        <v>19</v>
      </c>
      <c r="L273" s="3">
        <f ca="1">INT((TODAY()-Datos[[#This Row],[Fecha Nacimiento]])/365)</f>
        <v>56</v>
      </c>
      <c r="M273" t="str">
        <f ca="1">_xlfn.XLOOKUP(Datos[[#This Row],[Edad]],CA!$B$2:$B$6,CA!$A$2:$A$6,,-1)</f>
        <v>56 o  Más</v>
      </c>
      <c r="N273" t="str">
        <f t="shared" si="4"/>
        <v>👩 F</v>
      </c>
    </row>
    <row r="274" spans="1:14" x14ac:dyDescent="0.35">
      <c r="A274" t="s">
        <v>362</v>
      </c>
      <c r="B274" t="s">
        <v>21</v>
      </c>
      <c r="C274" t="s">
        <v>53</v>
      </c>
      <c r="D274" t="s">
        <v>54</v>
      </c>
      <c r="E274" t="s">
        <v>32</v>
      </c>
      <c r="F274" s="2">
        <v>33049</v>
      </c>
      <c r="G274" t="s">
        <v>15</v>
      </c>
      <c r="H274" t="s">
        <v>16</v>
      </c>
      <c r="I274" t="s">
        <v>17</v>
      </c>
      <c r="J274" t="s">
        <v>41</v>
      </c>
      <c r="K274" t="s">
        <v>19</v>
      </c>
      <c r="L274" s="3">
        <f ca="1">INT((TODAY()-Datos[[#This Row],[Fecha Nacimiento]])/365)</f>
        <v>33</v>
      </c>
      <c r="M274" t="str">
        <f ca="1">_xlfn.XLOOKUP(Datos[[#This Row],[Edad]],CA!$B$2:$B$6,CA!$A$2:$A$6,,-1)</f>
        <v>26-35</v>
      </c>
      <c r="N274" t="str">
        <f t="shared" si="4"/>
        <v>👩 F</v>
      </c>
    </row>
    <row r="275" spans="1:14" x14ac:dyDescent="0.35">
      <c r="A275" t="s">
        <v>363</v>
      </c>
      <c r="B275" t="s">
        <v>12</v>
      </c>
      <c r="C275" t="s">
        <v>80</v>
      </c>
      <c r="D275" t="s">
        <v>115</v>
      </c>
      <c r="E275" t="s">
        <v>36</v>
      </c>
      <c r="F275" s="2">
        <v>36228</v>
      </c>
      <c r="G275" t="s">
        <v>24</v>
      </c>
      <c r="H275" t="s">
        <v>25</v>
      </c>
      <c r="I275" t="s">
        <v>26</v>
      </c>
      <c r="J275" t="s">
        <v>18</v>
      </c>
      <c r="K275" t="s">
        <v>28</v>
      </c>
      <c r="L275" s="3">
        <f ca="1">INT((TODAY()-Datos[[#This Row],[Fecha Nacimiento]])/365)</f>
        <v>24</v>
      </c>
      <c r="M275" t="str">
        <f ca="1">_xlfn.XLOOKUP(Datos[[#This Row],[Edad]],CA!$B$2:$B$6,CA!$A$2:$A$6,,-1)</f>
        <v>18-25</v>
      </c>
      <c r="N275" t="str">
        <f t="shared" si="4"/>
        <v>👨 M</v>
      </c>
    </row>
    <row r="276" spans="1:14" x14ac:dyDescent="0.35">
      <c r="A276" t="s">
        <v>364</v>
      </c>
      <c r="B276" t="s">
        <v>12</v>
      </c>
      <c r="C276" t="s">
        <v>80</v>
      </c>
      <c r="D276" t="s">
        <v>81</v>
      </c>
      <c r="E276" t="s">
        <v>32</v>
      </c>
      <c r="F276" s="2">
        <v>27389</v>
      </c>
      <c r="G276" t="s">
        <v>15</v>
      </c>
      <c r="H276" t="s">
        <v>16</v>
      </c>
      <c r="I276" t="s">
        <v>26</v>
      </c>
      <c r="J276" t="s">
        <v>41</v>
      </c>
      <c r="K276" t="s">
        <v>28</v>
      </c>
      <c r="L276" s="3">
        <f ca="1">INT((TODAY()-Datos[[#This Row],[Fecha Nacimiento]])/365)</f>
        <v>48</v>
      </c>
      <c r="M276" t="str">
        <f ca="1">_xlfn.XLOOKUP(Datos[[#This Row],[Edad]],CA!$B$2:$B$6,CA!$A$2:$A$6,,-1)</f>
        <v>46-55</v>
      </c>
      <c r="N276" t="str">
        <f t="shared" si="4"/>
        <v>👩 F</v>
      </c>
    </row>
    <row r="277" spans="1:14" x14ac:dyDescent="0.35">
      <c r="A277" t="s">
        <v>365</v>
      </c>
      <c r="B277" t="s">
        <v>12</v>
      </c>
      <c r="C277" t="s">
        <v>633</v>
      </c>
      <c r="D277" t="s">
        <v>118</v>
      </c>
      <c r="E277" t="s">
        <v>40</v>
      </c>
      <c r="F277" s="2">
        <v>24421</v>
      </c>
      <c r="G277" t="s">
        <v>15</v>
      </c>
      <c r="H277" t="s">
        <v>16</v>
      </c>
      <c r="I277" t="s">
        <v>17</v>
      </c>
      <c r="J277" t="s">
        <v>41</v>
      </c>
      <c r="K277" t="s">
        <v>19</v>
      </c>
      <c r="L277" s="3">
        <f ca="1">INT((TODAY()-Datos[[#This Row],[Fecha Nacimiento]])/365)</f>
        <v>56</v>
      </c>
      <c r="M277" t="str">
        <f ca="1">_xlfn.XLOOKUP(Datos[[#This Row],[Edad]],CA!$B$2:$B$6,CA!$A$2:$A$6,,-1)</f>
        <v>56 o  Más</v>
      </c>
      <c r="N277" t="str">
        <f t="shared" si="4"/>
        <v>👩 F</v>
      </c>
    </row>
    <row r="278" spans="1:14" x14ac:dyDescent="0.35">
      <c r="A278" t="s">
        <v>366</v>
      </c>
      <c r="B278" t="s">
        <v>12</v>
      </c>
      <c r="C278" t="s">
        <v>80</v>
      </c>
      <c r="D278" t="s">
        <v>81</v>
      </c>
      <c r="E278" t="s">
        <v>36</v>
      </c>
      <c r="F278" s="2">
        <v>34494</v>
      </c>
      <c r="G278" t="s">
        <v>15</v>
      </c>
      <c r="H278" t="s">
        <v>16</v>
      </c>
      <c r="I278" t="s">
        <v>17</v>
      </c>
      <c r="J278" t="s">
        <v>41</v>
      </c>
      <c r="K278" t="s">
        <v>28</v>
      </c>
      <c r="L278" s="3">
        <f ca="1">INT((TODAY()-Datos[[#This Row],[Fecha Nacimiento]])/365)</f>
        <v>29</v>
      </c>
      <c r="M278" t="str">
        <f ca="1">_xlfn.XLOOKUP(Datos[[#This Row],[Edad]],CA!$B$2:$B$6,CA!$A$2:$A$6,,-1)</f>
        <v>26-35</v>
      </c>
      <c r="N278" t="str">
        <f t="shared" si="4"/>
        <v>👩 F</v>
      </c>
    </row>
    <row r="279" spans="1:14" x14ac:dyDescent="0.35">
      <c r="A279" t="s">
        <v>367</v>
      </c>
      <c r="B279" t="s">
        <v>12</v>
      </c>
      <c r="C279" t="s">
        <v>53</v>
      </c>
      <c r="D279" t="s">
        <v>98</v>
      </c>
      <c r="E279" t="s">
        <v>36</v>
      </c>
      <c r="F279" s="2">
        <v>31050</v>
      </c>
      <c r="G279" t="s">
        <v>15</v>
      </c>
      <c r="H279" t="s">
        <v>16</v>
      </c>
      <c r="I279" t="s">
        <v>17</v>
      </c>
      <c r="J279" t="s">
        <v>41</v>
      </c>
      <c r="K279" t="s">
        <v>19</v>
      </c>
      <c r="L279" s="3">
        <f ca="1">INT((TODAY()-Datos[[#This Row],[Fecha Nacimiento]])/365)</f>
        <v>38</v>
      </c>
      <c r="M279" t="str">
        <f ca="1">_xlfn.XLOOKUP(Datos[[#This Row],[Edad]],CA!$B$2:$B$6,CA!$A$2:$A$6,,-1)</f>
        <v>36-45</v>
      </c>
      <c r="N279" t="str">
        <f t="shared" si="4"/>
        <v>👩 F</v>
      </c>
    </row>
    <row r="280" spans="1:14" x14ac:dyDescent="0.35">
      <c r="A280" t="s">
        <v>368</v>
      </c>
      <c r="B280" t="s">
        <v>21</v>
      </c>
      <c r="C280" t="s">
        <v>56</v>
      </c>
      <c r="D280" t="s">
        <v>187</v>
      </c>
      <c r="E280" t="s">
        <v>40</v>
      </c>
      <c r="F280" s="2">
        <v>27259</v>
      </c>
      <c r="G280" t="s">
        <v>24</v>
      </c>
      <c r="H280" t="s">
        <v>25</v>
      </c>
      <c r="I280" t="s">
        <v>17</v>
      </c>
      <c r="J280" t="s">
        <v>27</v>
      </c>
      <c r="K280" t="s">
        <v>19</v>
      </c>
      <c r="L280" s="3">
        <f ca="1">INT((TODAY()-Datos[[#This Row],[Fecha Nacimiento]])/365)</f>
        <v>49</v>
      </c>
      <c r="M280" t="str">
        <f ca="1">_xlfn.XLOOKUP(Datos[[#This Row],[Edad]],CA!$B$2:$B$6,CA!$A$2:$A$6,,-1)</f>
        <v>46-55</v>
      </c>
      <c r="N280" t="str">
        <f t="shared" si="4"/>
        <v>👩 F</v>
      </c>
    </row>
    <row r="281" spans="1:14" x14ac:dyDescent="0.35">
      <c r="A281" t="s">
        <v>369</v>
      </c>
      <c r="B281" t="s">
        <v>12</v>
      </c>
      <c r="C281" t="s">
        <v>71</v>
      </c>
      <c r="D281" t="s">
        <v>154</v>
      </c>
      <c r="E281" t="s">
        <v>32</v>
      </c>
      <c r="F281" s="2">
        <v>31904</v>
      </c>
      <c r="G281" t="s">
        <v>24</v>
      </c>
      <c r="H281" t="s">
        <v>25</v>
      </c>
      <c r="I281" t="s">
        <v>17</v>
      </c>
      <c r="J281" t="s">
        <v>18</v>
      </c>
      <c r="K281" t="s">
        <v>73</v>
      </c>
      <c r="L281" s="3">
        <f ca="1">INT((TODAY()-Datos[[#This Row],[Fecha Nacimiento]])/365)</f>
        <v>36</v>
      </c>
      <c r="M281" t="str">
        <f ca="1">_xlfn.XLOOKUP(Datos[[#This Row],[Edad]],CA!$B$2:$B$6,CA!$A$2:$A$6,,-1)</f>
        <v>36-45</v>
      </c>
      <c r="N281" t="str">
        <f t="shared" si="4"/>
        <v>👨 M</v>
      </c>
    </row>
    <row r="282" spans="1:14" x14ac:dyDescent="0.35">
      <c r="A282" t="s">
        <v>370</v>
      </c>
      <c r="B282" t="s">
        <v>21</v>
      </c>
      <c r="C282" t="s">
        <v>59</v>
      </c>
      <c r="D282" t="s">
        <v>69</v>
      </c>
      <c r="E282" t="s">
        <v>32</v>
      </c>
      <c r="F282" s="2">
        <v>25268</v>
      </c>
      <c r="G282" t="s">
        <v>15</v>
      </c>
      <c r="H282" t="s">
        <v>16</v>
      </c>
      <c r="I282" t="s">
        <v>26</v>
      </c>
      <c r="J282" t="s">
        <v>27</v>
      </c>
      <c r="K282" t="s">
        <v>19</v>
      </c>
      <c r="L282" s="3">
        <f ca="1">INT((TODAY()-Datos[[#This Row],[Fecha Nacimiento]])/365)</f>
        <v>54</v>
      </c>
      <c r="M282" t="str">
        <f ca="1">_xlfn.XLOOKUP(Datos[[#This Row],[Edad]],CA!$B$2:$B$6,CA!$A$2:$A$6,,-1)</f>
        <v>46-55</v>
      </c>
      <c r="N282" t="str">
        <f t="shared" si="4"/>
        <v>👩 F</v>
      </c>
    </row>
    <row r="283" spans="1:14" x14ac:dyDescent="0.35">
      <c r="A283" t="s">
        <v>371</v>
      </c>
      <c r="B283" t="s">
        <v>12</v>
      </c>
      <c r="C283" t="s">
        <v>30</v>
      </c>
      <c r="D283" t="s">
        <v>43</v>
      </c>
      <c r="E283" t="s">
        <v>36</v>
      </c>
      <c r="F283" s="2">
        <v>25615</v>
      </c>
      <c r="G283" t="s">
        <v>24</v>
      </c>
      <c r="H283" t="s">
        <v>25</v>
      </c>
      <c r="I283" t="s">
        <v>17</v>
      </c>
      <c r="J283" t="s">
        <v>41</v>
      </c>
      <c r="K283" t="s">
        <v>28</v>
      </c>
      <c r="L283" s="3">
        <f ca="1">INT((TODAY()-Datos[[#This Row],[Fecha Nacimiento]])/365)</f>
        <v>53</v>
      </c>
      <c r="M283" t="str">
        <f ca="1">_xlfn.XLOOKUP(Datos[[#This Row],[Edad]],CA!$B$2:$B$6,CA!$A$2:$A$6,,-1)</f>
        <v>46-55</v>
      </c>
      <c r="N283" t="str">
        <f t="shared" si="4"/>
        <v>👨 M</v>
      </c>
    </row>
    <row r="284" spans="1:14" x14ac:dyDescent="0.35">
      <c r="A284" t="s">
        <v>372</v>
      </c>
      <c r="B284" t="s">
        <v>21</v>
      </c>
      <c r="C284" t="s">
        <v>71</v>
      </c>
      <c r="D284" t="s">
        <v>174</v>
      </c>
      <c r="E284" t="s">
        <v>96</v>
      </c>
      <c r="F284" s="2">
        <v>24623</v>
      </c>
      <c r="G284" t="s">
        <v>24</v>
      </c>
      <c r="H284" t="s">
        <v>25</v>
      </c>
      <c r="I284" t="s">
        <v>17</v>
      </c>
      <c r="J284" t="s">
        <v>41</v>
      </c>
      <c r="K284" t="s">
        <v>73</v>
      </c>
      <c r="L284" s="3">
        <f ca="1">INT((TODAY()-Datos[[#This Row],[Fecha Nacimiento]])/365)</f>
        <v>56</v>
      </c>
      <c r="M284" t="str">
        <f ca="1">_xlfn.XLOOKUP(Datos[[#This Row],[Edad]],CA!$B$2:$B$6,CA!$A$2:$A$6,,-1)</f>
        <v>56 o  Más</v>
      </c>
      <c r="N284" t="str">
        <f t="shared" si="4"/>
        <v>👩 F</v>
      </c>
    </row>
    <row r="285" spans="1:14" x14ac:dyDescent="0.35">
      <c r="A285" t="s">
        <v>373</v>
      </c>
      <c r="B285" t="s">
        <v>21</v>
      </c>
      <c r="C285" t="s">
        <v>80</v>
      </c>
      <c r="D285" t="s">
        <v>81</v>
      </c>
      <c r="E285" t="s">
        <v>45</v>
      </c>
      <c r="F285" s="2">
        <v>34306</v>
      </c>
      <c r="G285" t="s">
        <v>15</v>
      </c>
      <c r="H285" t="s">
        <v>109</v>
      </c>
      <c r="I285" t="s">
        <v>26</v>
      </c>
      <c r="J285" t="s">
        <v>41</v>
      </c>
      <c r="K285" t="s">
        <v>28</v>
      </c>
      <c r="L285" s="3">
        <f ca="1">INT((TODAY()-Datos[[#This Row],[Fecha Nacimiento]])/365)</f>
        <v>29</v>
      </c>
      <c r="M285" t="str">
        <f ca="1">_xlfn.XLOOKUP(Datos[[#This Row],[Edad]],CA!$B$2:$B$6,CA!$A$2:$A$6,,-1)</f>
        <v>26-35</v>
      </c>
      <c r="N285" t="str">
        <f t="shared" si="4"/>
        <v>👨 M</v>
      </c>
    </row>
    <row r="286" spans="1:14" x14ac:dyDescent="0.35">
      <c r="A286" t="s">
        <v>374</v>
      </c>
      <c r="B286" t="s">
        <v>21</v>
      </c>
      <c r="C286" t="s">
        <v>22</v>
      </c>
      <c r="D286" t="s">
        <v>23</v>
      </c>
      <c r="E286" t="s">
        <v>40</v>
      </c>
      <c r="F286" s="2">
        <v>26075</v>
      </c>
      <c r="G286" t="s">
        <v>24</v>
      </c>
      <c r="H286" t="s">
        <v>25</v>
      </c>
      <c r="I286" t="s">
        <v>26</v>
      </c>
      <c r="J286" t="s">
        <v>27</v>
      </c>
      <c r="K286" t="s">
        <v>28</v>
      </c>
      <c r="L286" s="3">
        <f ca="1">INT((TODAY()-Datos[[#This Row],[Fecha Nacimiento]])/365)</f>
        <v>52</v>
      </c>
      <c r="M286" t="str">
        <f ca="1">_xlfn.XLOOKUP(Datos[[#This Row],[Edad]],CA!$B$2:$B$6,CA!$A$2:$A$6,,-1)</f>
        <v>46-55</v>
      </c>
      <c r="N286" t="str">
        <f t="shared" si="4"/>
        <v>👨 M</v>
      </c>
    </row>
    <row r="287" spans="1:14" x14ac:dyDescent="0.35">
      <c r="A287" t="s">
        <v>375</v>
      </c>
      <c r="B287" t="s">
        <v>12</v>
      </c>
      <c r="C287" t="s">
        <v>30</v>
      </c>
      <c r="D287" t="s">
        <v>31</v>
      </c>
      <c r="E287" t="s">
        <v>32</v>
      </c>
      <c r="F287" s="2">
        <v>24757</v>
      </c>
      <c r="G287" t="s">
        <v>15</v>
      </c>
      <c r="H287" t="s">
        <v>16</v>
      </c>
      <c r="I287" t="s">
        <v>17</v>
      </c>
      <c r="J287" t="s">
        <v>41</v>
      </c>
      <c r="K287" t="s">
        <v>28</v>
      </c>
      <c r="L287" s="3">
        <f ca="1">INT((TODAY()-Datos[[#This Row],[Fecha Nacimiento]])/365)</f>
        <v>55</v>
      </c>
      <c r="M287" t="str">
        <f ca="1">_xlfn.XLOOKUP(Datos[[#This Row],[Edad]],CA!$B$2:$B$6,CA!$A$2:$A$6,,-1)</f>
        <v>46-55</v>
      </c>
      <c r="N287" t="str">
        <f t="shared" si="4"/>
        <v>👨 M</v>
      </c>
    </row>
    <row r="288" spans="1:14" x14ac:dyDescent="0.35">
      <c r="A288" t="s">
        <v>376</v>
      </c>
      <c r="B288" t="s">
        <v>21</v>
      </c>
      <c r="C288" t="s">
        <v>53</v>
      </c>
      <c r="D288" t="s">
        <v>107</v>
      </c>
      <c r="E288" t="s">
        <v>32</v>
      </c>
      <c r="F288" s="2">
        <v>27377</v>
      </c>
      <c r="G288" t="s">
        <v>24</v>
      </c>
      <c r="H288" t="s">
        <v>25</v>
      </c>
      <c r="I288" t="s">
        <v>17</v>
      </c>
      <c r="J288" t="s">
        <v>41</v>
      </c>
      <c r="K288" t="s">
        <v>19</v>
      </c>
      <c r="L288" s="3">
        <f ca="1">INT((TODAY()-Datos[[#This Row],[Fecha Nacimiento]])/365)</f>
        <v>48</v>
      </c>
      <c r="M288" t="str">
        <f ca="1">_xlfn.XLOOKUP(Datos[[#This Row],[Edad]],CA!$B$2:$B$6,CA!$A$2:$A$6,,-1)</f>
        <v>46-55</v>
      </c>
      <c r="N288" t="str">
        <f t="shared" si="4"/>
        <v>👩 F</v>
      </c>
    </row>
    <row r="289" spans="1:14" x14ac:dyDescent="0.35">
      <c r="A289" t="s">
        <v>377</v>
      </c>
      <c r="B289" t="s">
        <v>12</v>
      </c>
      <c r="C289" t="s">
        <v>38</v>
      </c>
      <c r="D289" t="s">
        <v>39</v>
      </c>
      <c r="E289" t="s">
        <v>40</v>
      </c>
      <c r="F289" s="2">
        <v>32124</v>
      </c>
      <c r="G289" t="s">
        <v>24</v>
      </c>
      <c r="H289" t="s">
        <v>25</v>
      </c>
      <c r="I289" t="s">
        <v>26</v>
      </c>
      <c r="J289" t="s">
        <v>27</v>
      </c>
      <c r="K289" t="s">
        <v>28</v>
      </c>
      <c r="L289" s="3">
        <f ca="1">INT((TODAY()-Datos[[#This Row],[Fecha Nacimiento]])/365)</f>
        <v>35</v>
      </c>
      <c r="M289" t="str">
        <f ca="1">_xlfn.XLOOKUP(Datos[[#This Row],[Edad]],CA!$B$2:$B$6,CA!$A$2:$A$6,,-1)</f>
        <v>26-35</v>
      </c>
      <c r="N289" t="str">
        <f t="shared" si="4"/>
        <v>👨 M</v>
      </c>
    </row>
    <row r="290" spans="1:14" x14ac:dyDescent="0.35">
      <c r="A290" t="s">
        <v>378</v>
      </c>
      <c r="B290" t="s">
        <v>21</v>
      </c>
      <c r="C290" t="s">
        <v>71</v>
      </c>
      <c r="D290" t="s">
        <v>75</v>
      </c>
      <c r="E290" t="s">
        <v>40</v>
      </c>
      <c r="F290" s="2">
        <v>25575</v>
      </c>
      <c r="G290" t="s">
        <v>15</v>
      </c>
      <c r="H290" t="s">
        <v>109</v>
      </c>
      <c r="I290" t="s">
        <v>17</v>
      </c>
      <c r="J290" t="s">
        <v>27</v>
      </c>
      <c r="K290" t="s">
        <v>73</v>
      </c>
      <c r="L290" s="3">
        <f ca="1">INT((TODAY()-Datos[[#This Row],[Fecha Nacimiento]])/365)</f>
        <v>53</v>
      </c>
      <c r="M290" t="str">
        <f ca="1">_xlfn.XLOOKUP(Datos[[#This Row],[Edad]],CA!$B$2:$B$6,CA!$A$2:$A$6,,-1)</f>
        <v>46-55</v>
      </c>
      <c r="N290" t="str">
        <f t="shared" si="4"/>
        <v>👩 F</v>
      </c>
    </row>
    <row r="291" spans="1:14" x14ac:dyDescent="0.35">
      <c r="A291" t="s">
        <v>379</v>
      </c>
      <c r="B291" t="s">
        <v>21</v>
      </c>
      <c r="C291" t="s">
        <v>22</v>
      </c>
      <c r="D291" t="s">
        <v>124</v>
      </c>
      <c r="E291" t="s">
        <v>40</v>
      </c>
      <c r="F291" s="2">
        <v>27290</v>
      </c>
      <c r="G291" t="s">
        <v>15</v>
      </c>
      <c r="H291" t="s">
        <v>119</v>
      </c>
      <c r="I291" t="s">
        <v>17</v>
      </c>
      <c r="J291" t="s">
        <v>41</v>
      </c>
      <c r="K291" t="s">
        <v>28</v>
      </c>
      <c r="L291" s="3">
        <f ca="1">INT((TODAY()-Datos[[#This Row],[Fecha Nacimiento]])/365)</f>
        <v>49</v>
      </c>
      <c r="M291" t="str">
        <f ca="1">_xlfn.XLOOKUP(Datos[[#This Row],[Edad]],CA!$B$2:$B$6,CA!$A$2:$A$6,,-1)</f>
        <v>46-55</v>
      </c>
      <c r="N291" t="str">
        <f t="shared" si="4"/>
        <v>👨 M</v>
      </c>
    </row>
    <row r="292" spans="1:14" x14ac:dyDescent="0.35">
      <c r="A292" t="s">
        <v>380</v>
      </c>
      <c r="B292" t="s">
        <v>21</v>
      </c>
      <c r="C292" t="s">
        <v>22</v>
      </c>
      <c r="D292" t="s">
        <v>124</v>
      </c>
      <c r="E292" t="s">
        <v>40</v>
      </c>
      <c r="F292" s="2">
        <v>31609</v>
      </c>
      <c r="G292" t="s">
        <v>15</v>
      </c>
      <c r="H292" t="s">
        <v>16</v>
      </c>
      <c r="I292" t="s">
        <v>17</v>
      </c>
      <c r="J292" t="s">
        <v>18</v>
      </c>
      <c r="K292" t="s">
        <v>28</v>
      </c>
      <c r="L292" s="3">
        <f ca="1">INT((TODAY()-Datos[[#This Row],[Fecha Nacimiento]])/365)</f>
        <v>37</v>
      </c>
      <c r="M292" t="str">
        <f ca="1">_xlfn.XLOOKUP(Datos[[#This Row],[Edad]],CA!$B$2:$B$6,CA!$A$2:$A$6,,-1)</f>
        <v>36-45</v>
      </c>
      <c r="N292" t="str">
        <f t="shared" si="4"/>
        <v>👨 M</v>
      </c>
    </row>
    <row r="293" spans="1:14" x14ac:dyDescent="0.35">
      <c r="A293" t="s">
        <v>381</v>
      </c>
      <c r="B293" t="s">
        <v>21</v>
      </c>
      <c r="C293" t="s">
        <v>633</v>
      </c>
      <c r="D293" t="s">
        <v>118</v>
      </c>
      <c r="E293" t="s">
        <v>14</v>
      </c>
      <c r="F293" s="2">
        <v>19455</v>
      </c>
      <c r="G293" t="s">
        <v>15</v>
      </c>
      <c r="H293" t="s">
        <v>119</v>
      </c>
      <c r="I293" t="s">
        <v>26</v>
      </c>
      <c r="J293" t="s">
        <v>41</v>
      </c>
      <c r="K293" t="s">
        <v>19</v>
      </c>
      <c r="L293" s="3">
        <f ca="1">INT((TODAY()-Datos[[#This Row],[Fecha Nacimiento]])/365)</f>
        <v>70</v>
      </c>
      <c r="M293" t="str">
        <f ca="1">_xlfn.XLOOKUP(Datos[[#This Row],[Edad]],CA!$B$2:$B$6,CA!$A$2:$A$6,,-1)</f>
        <v>56 o  Más</v>
      </c>
      <c r="N293" t="str">
        <f t="shared" si="4"/>
        <v>👨 M</v>
      </c>
    </row>
    <row r="294" spans="1:14" x14ac:dyDescent="0.35">
      <c r="A294" t="s">
        <v>382</v>
      </c>
      <c r="B294" t="s">
        <v>21</v>
      </c>
      <c r="C294" t="s">
        <v>22</v>
      </c>
      <c r="D294" t="s">
        <v>23</v>
      </c>
      <c r="E294" t="s">
        <v>96</v>
      </c>
      <c r="F294" s="2">
        <v>34789</v>
      </c>
      <c r="G294" t="s">
        <v>24</v>
      </c>
      <c r="H294" t="s">
        <v>25</v>
      </c>
      <c r="I294" t="s">
        <v>26</v>
      </c>
      <c r="J294" t="s">
        <v>18</v>
      </c>
      <c r="K294" t="s">
        <v>28</v>
      </c>
      <c r="L294" s="3">
        <f ca="1">INT((TODAY()-Datos[[#This Row],[Fecha Nacimiento]])/365)</f>
        <v>28</v>
      </c>
      <c r="M294" t="str">
        <f ca="1">_xlfn.XLOOKUP(Datos[[#This Row],[Edad]],CA!$B$2:$B$6,CA!$A$2:$A$6,,-1)</f>
        <v>26-35</v>
      </c>
      <c r="N294" t="str">
        <f t="shared" si="4"/>
        <v>👨 M</v>
      </c>
    </row>
    <row r="295" spans="1:14" x14ac:dyDescent="0.35">
      <c r="A295" t="s">
        <v>383</v>
      </c>
      <c r="B295" t="s">
        <v>21</v>
      </c>
      <c r="C295" t="s">
        <v>38</v>
      </c>
      <c r="D295" t="s">
        <v>62</v>
      </c>
      <c r="E295" t="s">
        <v>45</v>
      </c>
      <c r="F295" s="2">
        <v>26635</v>
      </c>
      <c r="G295" t="s">
        <v>24</v>
      </c>
      <c r="H295" t="s">
        <v>25</v>
      </c>
      <c r="I295" t="s">
        <v>17</v>
      </c>
      <c r="J295" t="s">
        <v>27</v>
      </c>
      <c r="K295" t="s">
        <v>28</v>
      </c>
      <c r="L295" s="3">
        <f ca="1">INT((TODAY()-Datos[[#This Row],[Fecha Nacimiento]])/365)</f>
        <v>50</v>
      </c>
      <c r="M295" t="str">
        <f ca="1">_xlfn.XLOOKUP(Datos[[#This Row],[Edad]],CA!$B$2:$B$6,CA!$A$2:$A$6,,-1)</f>
        <v>46-55</v>
      </c>
      <c r="N295" t="str">
        <f t="shared" si="4"/>
        <v>👨 M</v>
      </c>
    </row>
    <row r="296" spans="1:14" x14ac:dyDescent="0.35">
      <c r="A296" t="s">
        <v>384</v>
      </c>
      <c r="B296" t="s">
        <v>21</v>
      </c>
      <c r="C296" t="s">
        <v>34</v>
      </c>
      <c r="D296" t="s">
        <v>385</v>
      </c>
      <c r="E296" t="s">
        <v>36</v>
      </c>
      <c r="F296" s="2">
        <v>24666</v>
      </c>
      <c r="G296" t="s">
        <v>24</v>
      </c>
      <c r="H296" t="s">
        <v>25</v>
      </c>
      <c r="I296" t="s">
        <v>26</v>
      </c>
      <c r="J296" t="s">
        <v>41</v>
      </c>
      <c r="K296" t="s">
        <v>19</v>
      </c>
      <c r="L296" s="3">
        <f ca="1">INT((TODAY()-Datos[[#This Row],[Fecha Nacimiento]])/365)</f>
        <v>56</v>
      </c>
      <c r="M296" t="str">
        <f ca="1">_xlfn.XLOOKUP(Datos[[#This Row],[Edad]],CA!$B$2:$B$6,CA!$A$2:$A$6,,-1)</f>
        <v>56 o  Más</v>
      </c>
      <c r="N296" t="str">
        <f t="shared" si="4"/>
        <v>👨 M</v>
      </c>
    </row>
    <row r="297" spans="1:14" x14ac:dyDescent="0.35">
      <c r="A297" t="s">
        <v>386</v>
      </c>
      <c r="B297" t="s">
        <v>21</v>
      </c>
      <c r="C297" t="s">
        <v>53</v>
      </c>
      <c r="D297" t="s">
        <v>136</v>
      </c>
      <c r="E297" t="s">
        <v>40</v>
      </c>
      <c r="F297" s="2">
        <v>33230</v>
      </c>
      <c r="G297" t="s">
        <v>24</v>
      </c>
      <c r="H297" t="s">
        <v>25</v>
      </c>
      <c r="I297" t="s">
        <v>17</v>
      </c>
      <c r="J297" t="s">
        <v>18</v>
      </c>
      <c r="K297" t="s">
        <v>19</v>
      </c>
      <c r="L297" s="3">
        <f ca="1">INT((TODAY()-Datos[[#This Row],[Fecha Nacimiento]])/365)</f>
        <v>32</v>
      </c>
      <c r="M297" t="str">
        <f ca="1">_xlfn.XLOOKUP(Datos[[#This Row],[Edad]],CA!$B$2:$B$6,CA!$A$2:$A$6,,-1)</f>
        <v>26-35</v>
      </c>
      <c r="N297" t="str">
        <f t="shared" si="4"/>
        <v>👨 M</v>
      </c>
    </row>
    <row r="298" spans="1:14" x14ac:dyDescent="0.35">
      <c r="A298" t="s">
        <v>387</v>
      </c>
      <c r="B298" t="s">
        <v>21</v>
      </c>
      <c r="C298" t="s">
        <v>71</v>
      </c>
      <c r="D298" t="s">
        <v>174</v>
      </c>
      <c r="E298" t="s">
        <v>96</v>
      </c>
      <c r="F298" s="2">
        <v>33300</v>
      </c>
      <c r="G298" t="s">
        <v>24</v>
      </c>
      <c r="H298" t="s">
        <v>25</v>
      </c>
      <c r="I298" t="s">
        <v>17</v>
      </c>
      <c r="J298" t="s">
        <v>27</v>
      </c>
      <c r="K298" t="s">
        <v>73</v>
      </c>
      <c r="L298" s="3">
        <f ca="1">INT((TODAY()-Datos[[#This Row],[Fecha Nacimiento]])/365)</f>
        <v>32</v>
      </c>
      <c r="M298" t="str">
        <f ca="1">_xlfn.XLOOKUP(Datos[[#This Row],[Edad]],CA!$B$2:$B$6,CA!$A$2:$A$6,,-1)</f>
        <v>26-35</v>
      </c>
      <c r="N298" t="str">
        <f t="shared" si="4"/>
        <v>👨 M</v>
      </c>
    </row>
    <row r="299" spans="1:14" x14ac:dyDescent="0.35">
      <c r="A299" t="s">
        <v>388</v>
      </c>
      <c r="B299" t="s">
        <v>12</v>
      </c>
      <c r="C299" t="s">
        <v>53</v>
      </c>
      <c r="D299" t="s">
        <v>107</v>
      </c>
      <c r="E299" t="s">
        <v>45</v>
      </c>
      <c r="F299" s="2">
        <v>35660</v>
      </c>
      <c r="G299" t="s">
        <v>15</v>
      </c>
      <c r="H299" t="s">
        <v>16</v>
      </c>
      <c r="I299" t="s">
        <v>17</v>
      </c>
      <c r="J299" t="s">
        <v>18</v>
      </c>
      <c r="K299" t="s">
        <v>19</v>
      </c>
      <c r="L299" s="3">
        <f ca="1">INT((TODAY()-Datos[[#This Row],[Fecha Nacimiento]])/365)</f>
        <v>26</v>
      </c>
      <c r="M299" t="str">
        <f ca="1">_xlfn.XLOOKUP(Datos[[#This Row],[Edad]],CA!$B$2:$B$6,CA!$A$2:$A$6,,-1)</f>
        <v>26-35</v>
      </c>
      <c r="N299" t="str">
        <f t="shared" si="4"/>
        <v>👨 M</v>
      </c>
    </row>
    <row r="300" spans="1:14" x14ac:dyDescent="0.35">
      <c r="A300" t="s">
        <v>389</v>
      </c>
      <c r="B300" t="s">
        <v>21</v>
      </c>
      <c r="C300" t="s">
        <v>34</v>
      </c>
      <c r="D300" t="s">
        <v>385</v>
      </c>
      <c r="E300" t="s">
        <v>36</v>
      </c>
      <c r="F300" s="2">
        <v>28784</v>
      </c>
      <c r="G300" t="s">
        <v>15</v>
      </c>
      <c r="H300" t="s">
        <v>16</v>
      </c>
      <c r="I300" t="s">
        <v>17</v>
      </c>
      <c r="J300" t="s">
        <v>41</v>
      </c>
      <c r="K300" t="s">
        <v>19</v>
      </c>
      <c r="L300" s="3">
        <f ca="1">INT((TODAY()-Datos[[#This Row],[Fecha Nacimiento]])/365)</f>
        <v>44</v>
      </c>
      <c r="M300" t="str">
        <f ca="1">_xlfn.XLOOKUP(Datos[[#This Row],[Edad]],CA!$B$2:$B$6,CA!$A$2:$A$6,,-1)</f>
        <v>36-45</v>
      </c>
      <c r="N300" t="str">
        <f t="shared" si="4"/>
        <v>👩 F</v>
      </c>
    </row>
    <row r="301" spans="1:14" x14ac:dyDescent="0.35">
      <c r="A301" t="s">
        <v>390</v>
      </c>
      <c r="B301" t="s">
        <v>12</v>
      </c>
      <c r="C301" t="s">
        <v>56</v>
      </c>
      <c r="D301" t="s">
        <v>178</v>
      </c>
      <c r="E301" t="s">
        <v>96</v>
      </c>
      <c r="F301" s="2">
        <v>25410</v>
      </c>
      <c r="G301" t="s">
        <v>15</v>
      </c>
      <c r="H301" t="s">
        <v>109</v>
      </c>
      <c r="I301" t="s">
        <v>26</v>
      </c>
      <c r="J301" t="s">
        <v>18</v>
      </c>
      <c r="K301" t="s">
        <v>19</v>
      </c>
      <c r="L301" s="3">
        <f ca="1">INT((TODAY()-Datos[[#This Row],[Fecha Nacimiento]])/365)</f>
        <v>54</v>
      </c>
      <c r="M301" t="str">
        <f ca="1">_xlfn.XLOOKUP(Datos[[#This Row],[Edad]],CA!$B$2:$B$6,CA!$A$2:$A$6,,-1)</f>
        <v>46-55</v>
      </c>
      <c r="N301" t="str">
        <f t="shared" si="4"/>
        <v>👨 M</v>
      </c>
    </row>
    <row r="302" spans="1:14" x14ac:dyDescent="0.35">
      <c r="A302" t="s">
        <v>391</v>
      </c>
      <c r="B302" t="s">
        <v>21</v>
      </c>
      <c r="C302" t="s">
        <v>71</v>
      </c>
      <c r="D302" t="s">
        <v>163</v>
      </c>
      <c r="E302" t="s">
        <v>96</v>
      </c>
      <c r="F302" s="2">
        <v>34125</v>
      </c>
      <c r="G302" t="s">
        <v>15</v>
      </c>
      <c r="H302" t="s">
        <v>16</v>
      </c>
      <c r="I302" t="s">
        <v>17</v>
      </c>
      <c r="J302" t="s">
        <v>41</v>
      </c>
      <c r="K302" t="s">
        <v>73</v>
      </c>
      <c r="L302" s="3">
        <f ca="1">INT((TODAY()-Datos[[#This Row],[Fecha Nacimiento]])/365)</f>
        <v>30</v>
      </c>
      <c r="M302" t="str">
        <f ca="1">_xlfn.XLOOKUP(Datos[[#This Row],[Edad]],CA!$B$2:$B$6,CA!$A$2:$A$6,,-1)</f>
        <v>26-35</v>
      </c>
      <c r="N302" t="str">
        <f t="shared" si="4"/>
        <v>👩 F</v>
      </c>
    </row>
    <row r="303" spans="1:14" x14ac:dyDescent="0.35">
      <c r="A303" t="s">
        <v>392</v>
      </c>
      <c r="B303" t="s">
        <v>21</v>
      </c>
      <c r="C303" t="s">
        <v>22</v>
      </c>
      <c r="D303" t="s">
        <v>317</v>
      </c>
      <c r="E303" t="s">
        <v>45</v>
      </c>
      <c r="F303" s="2">
        <v>30793</v>
      </c>
      <c r="G303" t="s">
        <v>24</v>
      </c>
      <c r="H303" t="s">
        <v>25</v>
      </c>
      <c r="I303" t="s">
        <v>26</v>
      </c>
      <c r="J303" t="s">
        <v>41</v>
      </c>
      <c r="K303" t="s">
        <v>28</v>
      </c>
      <c r="L303" s="3">
        <f ca="1">INT((TODAY()-Datos[[#This Row],[Fecha Nacimiento]])/365)</f>
        <v>39</v>
      </c>
      <c r="M303" t="str">
        <f ca="1">_xlfn.XLOOKUP(Datos[[#This Row],[Edad]],CA!$B$2:$B$6,CA!$A$2:$A$6,,-1)</f>
        <v>36-45</v>
      </c>
      <c r="N303" t="str">
        <f t="shared" si="4"/>
        <v>👨 M</v>
      </c>
    </row>
    <row r="304" spans="1:14" x14ac:dyDescent="0.35">
      <c r="A304" t="s">
        <v>393</v>
      </c>
      <c r="B304" t="s">
        <v>21</v>
      </c>
      <c r="C304" t="s">
        <v>38</v>
      </c>
      <c r="D304" t="s">
        <v>39</v>
      </c>
      <c r="E304" t="s">
        <v>14</v>
      </c>
      <c r="F304" s="2">
        <v>24979</v>
      </c>
      <c r="G304" t="s">
        <v>15</v>
      </c>
      <c r="H304" t="s">
        <v>16</v>
      </c>
      <c r="I304" t="s">
        <v>26</v>
      </c>
      <c r="J304" t="s">
        <v>41</v>
      </c>
      <c r="K304" t="s">
        <v>28</v>
      </c>
      <c r="L304" s="3">
        <f ca="1">INT((TODAY()-Datos[[#This Row],[Fecha Nacimiento]])/365)</f>
        <v>55</v>
      </c>
      <c r="M304" t="str">
        <f ca="1">_xlfn.XLOOKUP(Datos[[#This Row],[Edad]],CA!$B$2:$B$6,CA!$A$2:$A$6,,-1)</f>
        <v>46-55</v>
      </c>
      <c r="N304" t="str">
        <f t="shared" si="4"/>
        <v>👨 M</v>
      </c>
    </row>
    <row r="305" spans="1:14" x14ac:dyDescent="0.35">
      <c r="A305" t="s">
        <v>394</v>
      </c>
      <c r="B305" t="s">
        <v>21</v>
      </c>
      <c r="C305" t="s">
        <v>53</v>
      </c>
      <c r="D305" t="s">
        <v>54</v>
      </c>
      <c r="E305" t="s">
        <v>32</v>
      </c>
      <c r="F305" s="2">
        <v>35548</v>
      </c>
      <c r="G305" t="s">
        <v>15</v>
      </c>
      <c r="H305" t="s">
        <v>109</v>
      </c>
      <c r="I305" t="s">
        <v>17</v>
      </c>
      <c r="J305" t="s">
        <v>41</v>
      </c>
      <c r="K305" t="s">
        <v>19</v>
      </c>
      <c r="L305" s="3">
        <f ca="1">INT((TODAY()-Datos[[#This Row],[Fecha Nacimiento]])/365)</f>
        <v>26</v>
      </c>
      <c r="M305" t="str">
        <f ca="1">_xlfn.XLOOKUP(Datos[[#This Row],[Edad]],CA!$B$2:$B$6,CA!$A$2:$A$6,,-1)</f>
        <v>26-35</v>
      </c>
      <c r="N305" t="str">
        <f t="shared" si="4"/>
        <v>👨 M</v>
      </c>
    </row>
    <row r="306" spans="1:14" x14ac:dyDescent="0.35">
      <c r="A306" t="s">
        <v>395</v>
      </c>
      <c r="B306" t="s">
        <v>21</v>
      </c>
      <c r="C306" t="s">
        <v>80</v>
      </c>
      <c r="D306" t="s">
        <v>115</v>
      </c>
      <c r="E306" t="s">
        <v>45</v>
      </c>
      <c r="F306" s="2">
        <v>35236</v>
      </c>
      <c r="G306" t="s">
        <v>15</v>
      </c>
      <c r="H306" t="s">
        <v>16</v>
      </c>
      <c r="I306" t="s">
        <v>26</v>
      </c>
      <c r="J306" t="s">
        <v>41</v>
      </c>
      <c r="K306" t="s">
        <v>28</v>
      </c>
      <c r="L306" s="3">
        <f ca="1">INT((TODAY()-Datos[[#This Row],[Fecha Nacimiento]])/365)</f>
        <v>27</v>
      </c>
      <c r="M306" t="str">
        <f ca="1">_xlfn.XLOOKUP(Datos[[#This Row],[Edad]],CA!$B$2:$B$6,CA!$A$2:$A$6,,-1)</f>
        <v>26-35</v>
      </c>
      <c r="N306" t="str">
        <f t="shared" si="4"/>
        <v>👨 M</v>
      </c>
    </row>
    <row r="307" spans="1:14" x14ac:dyDescent="0.35">
      <c r="A307" t="s">
        <v>396</v>
      </c>
      <c r="B307" t="s">
        <v>21</v>
      </c>
      <c r="C307" t="s">
        <v>59</v>
      </c>
      <c r="D307" t="s">
        <v>60</v>
      </c>
      <c r="E307" t="s">
        <v>36</v>
      </c>
      <c r="F307" s="2">
        <v>29263</v>
      </c>
      <c r="G307" t="s">
        <v>24</v>
      </c>
      <c r="H307" t="s">
        <v>25</v>
      </c>
      <c r="I307" t="s">
        <v>26</v>
      </c>
      <c r="J307" t="s">
        <v>41</v>
      </c>
      <c r="K307" t="s">
        <v>19</v>
      </c>
      <c r="L307" s="3">
        <f ca="1">INT((TODAY()-Datos[[#This Row],[Fecha Nacimiento]])/365)</f>
        <v>43</v>
      </c>
      <c r="M307" t="str">
        <f ca="1">_xlfn.XLOOKUP(Datos[[#This Row],[Edad]],CA!$B$2:$B$6,CA!$A$2:$A$6,,-1)</f>
        <v>36-45</v>
      </c>
      <c r="N307" t="str">
        <f t="shared" si="4"/>
        <v>👨 M</v>
      </c>
    </row>
    <row r="308" spans="1:14" x14ac:dyDescent="0.35">
      <c r="A308" t="s">
        <v>397</v>
      </c>
      <c r="B308" t="s">
        <v>21</v>
      </c>
      <c r="C308" t="s">
        <v>30</v>
      </c>
      <c r="D308" t="s">
        <v>31</v>
      </c>
      <c r="E308" t="s">
        <v>45</v>
      </c>
      <c r="F308" s="2">
        <v>27451</v>
      </c>
      <c r="G308" t="s">
        <v>15</v>
      </c>
      <c r="H308" t="s">
        <v>398</v>
      </c>
      <c r="I308" t="s">
        <v>26</v>
      </c>
      <c r="J308" t="s">
        <v>27</v>
      </c>
      <c r="K308" t="s">
        <v>28</v>
      </c>
      <c r="L308" s="3">
        <f ca="1">INT((TODAY()-Datos[[#This Row],[Fecha Nacimiento]])/365)</f>
        <v>48</v>
      </c>
      <c r="M308" t="str">
        <f ca="1">_xlfn.XLOOKUP(Datos[[#This Row],[Edad]],CA!$B$2:$B$6,CA!$A$2:$A$6,,-1)</f>
        <v>46-55</v>
      </c>
      <c r="N308" t="str">
        <f t="shared" si="4"/>
        <v>👨 M</v>
      </c>
    </row>
    <row r="309" spans="1:14" x14ac:dyDescent="0.35">
      <c r="A309" t="s">
        <v>399</v>
      </c>
      <c r="B309" t="s">
        <v>12</v>
      </c>
      <c r="C309" t="s">
        <v>80</v>
      </c>
      <c r="D309" t="s">
        <v>81</v>
      </c>
      <c r="E309" t="s">
        <v>32</v>
      </c>
      <c r="F309" s="2">
        <v>36436</v>
      </c>
      <c r="G309" t="s">
        <v>24</v>
      </c>
      <c r="H309" t="s">
        <v>25</v>
      </c>
      <c r="I309" t="s">
        <v>17</v>
      </c>
      <c r="J309" t="s">
        <v>18</v>
      </c>
      <c r="K309" t="s">
        <v>28</v>
      </c>
      <c r="L309" s="3">
        <f ca="1">INT((TODAY()-Datos[[#This Row],[Fecha Nacimiento]])/365)</f>
        <v>23</v>
      </c>
      <c r="M309" t="str">
        <f ca="1">_xlfn.XLOOKUP(Datos[[#This Row],[Edad]],CA!$B$2:$B$6,CA!$A$2:$A$6,,-1)</f>
        <v>18-25</v>
      </c>
      <c r="N309" t="str">
        <f t="shared" si="4"/>
        <v>👨 M</v>
      </c>
    </row>
    <row r="310" spans="1:14" x14ac:dyDescent="0.35">
      <c r="A310" t="s">
        <v>400</v>
      </c>
      <c r="B310" t="s">
        <v>21</v>
      </c>
      <c r="C310" t="s">
        <v>71</v>
      </c>
      <c r="D310" t="s">
        <v>163</v>
      </c>
      <c r="E310" t="s">
        <v>14</v>
      </c>
      <c r="F310" s="2">
        <v>27385</v>
      </c>
      <c r="G310" t="s">
        <v>24</v>
      </c>
      <c r="H310" t="s">
        <v>25</v>
      </c>
      <c r="I310" t="s">
        <v>17</v>
      </c>
      <c r="J310" t="s">
        <v>18</v>
      </c>
      <c r="K310" t="s">
        <v>73</v>
      </c>
      <c r="L310" s="3">
        <f ca="1">INT((TODAY()-Datos[[#This Row],[Fecha Nacimiento]])/365)</f>
        <v>48</v>
      </c>
      <c r="M310" t="str">
        <f ca="1">_xlfn.XLOOKUP(Datos[[#This Row],[Edad]],CA!$B$2:$B$6,CA!$A$2:$A$6,,-1)</f>
        <v>46-55</v>
      </c>
      <c r="N310" t="str">
        <f t="shared" si="4"/>
        <v>👩 F</v>
      </c>
    </row>
    <row r="311" spans="1:14" x14ac:dyDescent="0.35">
      <c r="A311" t="s">
        <v>401</v>
      </c>
      <c r="B311" t="s">
        <v>21</v>
      </c>
      <c r="C311" t="s">
        <v>30</v>
      </c>
      <c r="D311" t="s">
        <v>150</v>
      </c>
      <c r="E311" t="s">
        <v>45</v>
      </c>
      <c r="F311" s="2">
        <v>36211</v>
      </c>
      <c r="G311" t="s">
        <v>24</v>
      </c>
      <c r="H311" t="s">
        <v>25</v>
      </c>
      <c r="I311" t="s">
        <v>26</v>
      </c>
      <c r="J311" t="s">
        <v>41</v>
      </c>
      <c r="K311" t="s">
        <v>28</v>
      </c>
      <c r="L311" s="3">
        <f ca="1">INT((TODAY()-Datos[[#This Row],[Fecha Nacimiento]])/365)</f>
        <v>24</v>
      </c>
      <c r="M311" t="str">
        <f ca="1">_xlfn.XLOOKUP(Datos[[#This Row],[Edad]],CA!$B$2:$B$6,CA!$A$2:$A$6,,-1)</f>
        <v>18-25</v>
      </c>
      <c r="N311" t="str">
        <f t="shared" si="4"/>
        <v>👨 M</v>
      </c>
    </row>
    <row r="312" spans="1:14" x14ac:dyDescent="0.35">
      <c r="A312" t="s">
        <v>402</v>
      </c>
      <c r="B312" t="s">
        <v>21</v>
      </c>
      <c r="C312" t="s">
        <v>80</v>
      </c>
      <c r="D312" t="s">
        <v>115</v>
      </c>
      <c r="E312" t="s">
        <v>45</v>
      </c>
      <c r="F312" s="2">
        <v>33907</v>
      </c>
      <c r="G312" t="s">
        <v>24</v>
      </c>
      <c r="H312" t="s">
        <v>25</v>
      </c>
      <c r="I312" t="s">
        <v>17</v>
      </c>
      <c r="J312" t="s">
        <v>41</v>
      </c>
      <c r="K312" t="s">
        <v>28</v>
      </c>
      <c r="L312" s="3">
        <f ca="1">INT((TODAY()-Datos[[#This Row],[Fecha Nacimiento]])/365)</f>
        <v>30</v>
      </c>
      <c r="M312" t="str">
        <f ca="1">_xlfn.XLOOKUP(Datos[[#This Row],[Edad]],CA!$B$2:$B$6,CA!$A$2:$A$6,,-1)</f>
        <v>26-35</v>
      </c>
      <c r="N312" t="str">
        <f t="shared" si="4"/>
        <v>👨 M</v>
      </c>
    </row>
    <row r="313" spans="1:14" x14ac:dyDescent="0.35">
      <c r="A313" t="s">
        <v>403</v>
      </c>
      <c r="B313" t="s">
        <v>21</v>
      </c>
      <c r="C313" t="s">
        <v>22</v>
      </c>
      <c r="D313" t="s">
        <v>317</v>
      </c>
      <c r="E313" t="s">
        <v>32</v>
      </c>
      <c r="F313" s="2">
        <v>30963</v>
      </c>
      <c r="G313" t="s">
        <v>24</v>
      </c>
      <c r="H313" t="s">
        <v>25</v>
      </c>
      <c r="I313" t="s">
        <v>26</v>
      </c>
      <c r="J313" t="s">
        <v>41</v>
      </c>
      <c r="K313" t="s">
        <v>28</v>
      </c>
      <c r="L313" s="3">
        <f ca="1">INT((TODAY()-Datos[[#This Row],[Fecha Nacimiento]])/365)</f>
        <v>38</v>
      </c>
      <c r="M313" t="str">
        <f ca="1">_xlfn.XLOOKUP(Datos[[#This Row],[Edad]],CA!$B$2:$B$6,CA!$A$2:$A$6,,-1)</f>
        <v>36-45</v>
      </c>
      <c r="N313" t="str">
        <f t="shared" si="4"/>
        <v>👨 M</v>
      </c>
    </row>
    <row r="314" spans="1:14" x14ac:dyDescent="0.35">
      <c r="A314" t="s">
        <v>404</v>
      </c>
      <c r="B314" t="s">
        <v>21</v>
      </c>
      <c r="C314" t="s">
        <v>30</v>
      </c>
      <c r="D314" t="s">
        <v>31</v>
      </c>
      <c r="E314" t="s">
        <v>36</v>
      </c>
      <c r="F314" s="2">
        <v>27399</v>
      </c>
      <c r="G314" t="s">
        <v>24</v>
      </c>
      <c r="H314" t="s">
        <v>25</v>
      </c>
      <c r="I314" t="s">
        <v>26</v>
      </c>
      <c r="J314" t="s">
        <v>41</v>
      </c>
      <c r="K314" t="s">
        <v>28</v>
      </c>
      <c r="L314" s="3">
        <f ca="1">INT((TODAY()-Datos[[#This Row],[Fecha Nacimiento]])/365)</f>
        <v>48</v>
      </c>
      <c r="M314" t="str">
        <f ca="1">_xlfn.XLOOKUP(Datos[[#This Row],[Edad]],CA!$B$2:$B$6,CA!$A$2:$A$6,,-1)</f>
        <v>46-55</v>
      </c>
      <c r="N314" t="str">
        <f t="shared" si="4"/>
        <v>👨 M</v>
      </c>
    </row>
    <row r="315" spans="1:14" x14ac:dyDescent="0.35">
      <c r="A315" t="s">
        <v>405</v>
      </c>
      <c r="B315" t="s">
        <v>12</v>
      </c>
      <c r="C315" t="s">
        <v>56</v>
      </c>
      <c r="D315" t="s">
        <v>57</v>
      </c>
      <c r="E315" t="s">
        <v>45</v>
      </c>
      <c r="F315" s="2">
        <v>26033</v>
      </c>
      <c r="G315" t="s">
        <v>15</v>
      </c>
      <c r="H315" t="s">
        <v>119</v>
      </c>
      <c r="I315" t="s">
        <v>26</v>
      </c>
      <c r="J315" t="s">
        <v>41</v>
      </c>
      <c r="K315" t="s">
        <v>19</v>
      </c>
      <c r="L315" s="3">
        <f ca="1">INT((TODAY()-Datos[[#This Row],[Fecha Nacimiento]])/365)</f>
        <v>52</v>
      </c>
      <c r="M315" t="str">
        <f ca="1">_xlfn.XLOOKUP(Datos[[#This Row],[Edad]],CA!$B$2:$B$6,CA!$A$2:$A$6,,-1)</f>
        <v>46-55</v>
      </c>
      <c r="N315" t="str">
        <f t="shared" si="4"/>
        <v>👨 M</v>
      </c>
    </row>
    <row r="316" spans="1:14" x14ac:dyDescent="0.35">
      <c r="A316" t="s">
        <v>406</v>
      </c>
      <c r="B316" t="s">
        <v>21</v>
      </c>
      <c r="C316" t="s">
        <v>38</v>
      </c>
      <c r="D316" t="s">
        <v>47</v>
      </c>
      <c r="E316" t="s">
        <v>14</v>
      </c>
      <c r="F316" s="2">
        <v>32547</v>
      </c>
      <c r="G316" t="s">
        <v>24</v>
      </c>
      <c r="H316" t="s">
        <v>25</v>
      </c>
      <c r="I316" t="s">
        <v>17</v>
      </c>
      <c r="J316" t="s">
        <v>41</v>
      </c>
      <c r="K316" t="s">
        <v>28</v>
      </c>
      <c r="L316" s="3">
        <f ca="1">INT((TODAY()-Datos[[#This Row],[Fecha Nacimiento]])/365)</f>
        <v>34</v>
      </c>
      <c r="M316" t="str">
        <f ca="1">_xlfn.XLOOKUP(Datos[[#This Row],[Edad]],CA!$B$2:$B$6,CA!$A$2:$A$6,,-1)</f>
        <v>26-35</v>
      </c>
      <c r="N316" t="str">
        <f t="shared" si="4"/>
        <v>👩 F</v>
      </c>
    </row>
    <row r="317" spans="1:14" x14ac:dyDescent="0.35">
      <c r="A317" t="s">
        <v>407</v>
      </c>
      <c r="B317" t="s">
        <v>21</v>
      </c>
      <c r="C317" t="s">
        <v>22</v>
      </c>
      <c r="D317" t="s">
        <v>124</v>
      </c>
      <c r="E317" t="s">
        <v>40</v>
      </c>
      <c r="F317" s="2">
        <v>29070</v>
      </c>
      <c r="G317" t="s">
        <v>15</v>
      </c>
      <c r="H317" t="s">
        <v>16</v>
      </c>
      <c r="I317" t="s">
        <v>26</v>
      </c>
      <c r="J317" t="s">
        <v>41</v>
      </c>
      <c r="K317" t="s">
        <v>28</v>
      </c>
      <c r="L317" s="3">
        <f ca="1">INT((TODAY()-Datos[[#This Row],[Fecha Nacimiento]])/365)</f>
        <v>44</v>
      </c>
      <c r="M317" t="str">
        <f ca="1">_xlfn.XLOOKUP(Datos[[#This Row],[Edad]],CA!$B$2:$B$6,CA!$A$2:$A$6,,-1)</f>
        <v>36-45</v>
      </c>
      <c r="N317" t="str">
        <f t="shared" si="4"/>
        <v>👨 M</v>
      </c>
    </row>
    <row r="318" spans="1:14" x14ac:dyDescent="0.35">
      <c r="A318" t="s">
        <v>408</v>
      </c>
      <c r="B318" t="s">
        <v>21</v>
      </c>
      <c r="C318" t="s">
        <v>71</v>
      </c>
      <c r="D318" t="s">
        <v>141</v>
      </c>
      <c r="E318" t="s">
        <v>45</v>
      </c>
      <c r="F318" s="2">
        <v>31540</v>
      </c>
      <c r="G318" t="s">
        <v>15</v>
      </c>
      <c r="H318" t="s">
        <v>16</v>
      </c>
      <c r="I318" t="s">
        <v>17</v>
      </c>
      <c r="J318" t="s">
        <v>18</v>
      </c>
      <c r="K318" t="s">
        <v>73</v>
      </c>
      <c r="L318" s="3">
        <f ca="1">INT((TODAY()-Datos[[#This Row],[Fecha Nacimiento]])/365)</f>
        <v>37</v>
      </c>
      <c r="M318" t="str">
        <f ca="1">_xlfn.XLOOKUP(Datos[[#This Row],[Edad]],CA!$B$2:$B$6,CA!$A$2:$A$6,,-1)</f>
        <v>36-45</v>
      </c>
      <c r="N318" t="str">
        <f t="shared" si="4"/>
        <v>👨 M</v>
      </c>
    </row>
    <row r="319" spans="1:14" x14ac:dyDescent="0.35">
      <c r="A319" t="s">
        <v>409</v>
      </c>
      <c r="B319" t="s">
        <v>21</v>
      </c>
      <c r="C319" t="s">
        <v>22</v>
      </c>
      <c r="D319" t="s">
        <v>23</v>
      </c>
      <c r="E319" t="s">
        <v>96</v>
      </c>
      <c r="F319" s="2">
        <v>34266</v>
      </c>
      <c r="G319" t="s">
        <v>24</v>
      </c>
      <c r="H319" t="s">
        <v>25</v>
      </c>
      <c r="I319" t="s">
        <v>17</v>
      </c>
      <c r="J319" t="s">
        <v>41</v>
      </c>
      <c r="K319" t="s">
        <v>28</v>
      </c>
      <c r="L319" s="3">
        <f ca="1">INT((TODAY()-Datos[[#This Row],[Fecha Nacimiento]])/365)</f>
        <v>29</v>
      </c>
      <c r="M319" t="str">
        <f ca="1">_xlfn.XLOOKUP(Datos[[#This Row],[Edad]],CA!$B$2:$B$6,CA!$A$2:$A$6,,-1)</f>
        <v>26-35</v>
      </c>
      <c r="N319" t="str">
        <f t="shared" si="4"/>
        <v>👨 M</v>
      </c>
    </row>
    <row r="320" spans="1:14" x14ac:dyDescent="0.35">
      <c r="A320" t="s">
        <v>410</v>
      </c>
      <c r="B320" t="s">
        <v>21</v>
      </c>
      <c r="C320" t="s">
        <v>59</v>
      </c>
      <c r="D320" t="s">
        <v>69</v>
      </c>
      <c r="E320" t="s">
        <v>32</v>
      </c>
      <c r="F320" s="2">
        <v>35175</v>
      </c>
      <c r="G320" t="s">
        <v>24</v>
      </c>
      <c r="H320" t="s">
        <v>25</v>
      </c>
      <c r="I320" t="s">
        <v>17</v>
      </c>
      <c r="J320" t="s">
        <v>18</v>
      </c>
      <c r="K320" t="s">
        <v>19</v>
      </c>
      <c r="L320" s="3">
        <f ca="1">INT((TODAY()-Datos[[#This Row],[Fecha Nacimiento]])/365)</f>
        <v>27</v>
      </c>
      <c r="M320" t="str">
        <f ca="1">_xlfn.XLOOKUP(Datos[[#This Row],[Edad]],CA!$B$2:$B$6,CA!$A$2:$A$6,,-1)</f>
        <v>26-35</v>
      </c>
      <c r="N320" t="str">
        <f t="shared" si="4"/>
        <v>👨 M</v>
      </c>
    </row>
    <row r="321" spans="1:14" x14ac:dyDescent="0.35">
      <c r="A321" t="s">
        <v>411</v>
      </c>
      <c r="B321" t="s">
        <v>21</v>
      </c>
      <c r="C321" t="s">
        <v>71</v>
      </c>
      <c r="D321" t="s">
        <v>84</v>
      </c>
      <c r="E321" t="s">
        <v>36</v>
      </c>
      <c r="F321" s="2">
        <v>37064</v>
      </c>
      <c r="G321" t="s">
        <v>24</v>
      </c>
      <c r="H321" t="s">
        <v>25</v>
      </c>
      <c r="I321" t="s">
        <v>17</v>
      </c>
      <c r="J321" t="s">
        <v>41</v>
      </c>
      <c r="K321" t="s">
        <v>73</v>
      </c>
      <c r="L321" s="3">
        <f ca="1">INT((TODAY()-Datos[[#This Row],[Fecha Nacimiento]])/365)</f>
        <v>22</v>
      </c>
      <c r="M321" t="str">
        <f ca="1">_xlfn.XLOOKUP(Datos[[#This Row],[Edad]],CA!$B$2:$B$6,CA!$A$2:$A$6,,-1)</f>
        <v>18-25</v>
      </c>
      <c r="N321" t="str">
        <f t="shared" si="4"/>
        <v>👨 M</v>
      </c>
    </row>
    <row r="322" spans="1:14" x14ac:dyDescent="0.35">
      <c r="A322" t="s">
        <v>412</v>
      </c>
      <c r="B322" t="s">
        <v>21</v>
      </c>
      <c r="C322" t="s">
        <v>59</v>
      </c>
      <c r="D322" t="s">
        <v>69</v>
      </c>
      <c r="E322" t="s">
        <v>45</v>
      </c>
      <c r="F322" s="2">
        <v>23072</v>
      </c>
      <c r="G322" t="s">
        <v>24</v>
      </c>
      <c r="H322" t="s">
        <v>25</v>
      </c>
      <c r="I322" t="s">
        <v>26</v>
      </c>
      <c r="J322" t="s">
        <v>41</v>
      </c>
      <c r="K322" t="s">
        <v>19</v>
      </c>
      <c r="L322" s="3">
        <f ca="1">INT((TODAY()-Datos[[#This Row],[Fecha Nacimiento]])/365)</f>
        <v>60</v>
      </c>
      <c r="M322" t="str">
        <f ca="1">_xlfn.XLOOKUP(Datos[[#This Row],[Edad]],CA!$B$2:$B$6,CA!$A$2:$A$6,,-1)</f>
        <v>56 o  Más</v>
      </c>
      <c r="N322" t="str">
        <f t="shared" ref="N322:N385" si="5">IF(B321="Masculino","👨 M", "👩 F")</f>
        <v>👨 M</v>
      </c>
    </row>
    <row r="323" spans="1:14" x14ac:dyDescent="0.35">
      <c r="A323" t="s">
        <v>413</v>
      </c>
      <c r="B323" t="s">
        <v>21</v>
      </c>
      <c r="C323" t="s">
        <v>59</v>
      </c>
      <c r="D323" t="s">
        <v>64</v>
      </c>
      <c r="E323" t="s">
        <v>96</v>
      </c>
      <c r="F323" s="2">
        <v>31280</v>
      </c>
      <c r="G323" t="s">
        <v>15</v>
      </c>
      <c r="H323" t="s">
        <v>16</v>
      </c>
      <c r="I323" t="s">
        <v>26</v>
      </c>
      <c r="J323" t="s">
        <v>41</v>
      </c>
      <c r="K323" t="s">
        <v>19</v>
      </c>
      <c r="L323" s="3">
        <f ca="1">INT((TODAY()-Datos[[#This Row],[Fecha Nacimiento]])/365)</f>
        <v>38</v>
      </c>
      <c r="M323" t="str">
        <f ca="1">_xlfn.XLOOKUP(Datos[[#This Row],[Edad]],CA!$B$2:$B$6,CA!$A$2:$A$6,,-1)</f>
        <v>36-45</v>
      </c>
      <c r="N323" t="str">
        <f t="shared" si="5"/>
        <v>👨 M</v>
      </c>
    </row>
    <row r="324" spans="1:14" x14ac:dyDescent="0.35">
      <c r="A324" t="s">
        <v>414</v>
      </c>
      <c r="B324" t="s">
        <v>21</v>
      </c>
      <c r="C324" t="s">
        <v>71</v>
      </c>
      <c r="D324" t="s">
        <v>415</v>
      </c>
      <c r="E324" t="s">
        <v>32</v>
      </c>
      <c r="F324" s="2">
        <v>27617</v>
      </c>
      <c r="G324" t="s">
        <v>24</v>
      </c>
      <c r="H324" t="s">
        <v>25</v>
      </c>
      <c r="I324" t="s">
        <v>17</v>
      </c>
      <c r="J324" t="s">
        <v>18</v>
      </c>
      <c r="K324" t="s">
        <v>73</v>
      </c>
      <c r="L324" s="3">
        <f ca="1">INT((TODAY()-Datos[[#This Row],[Fecha Nacimiento]])/365)</f>
        <v>48</v>
      </c>
      <c r="M324" t="str">
        <f ca="1">_xlfn.XLOOKUP(Datos[[#This Row],[Edad]],CA!$B$2:$B$6,CA!$A$2:$A$6,,-1)</f>
        <v>46-55</v>
      </c>
      <c r="N324" t="str">
        <f t="shared" si="5"/>
        <v>👨 M</v>
      </c>
    </row>
    <row r="325" spans="1:14" x14ac:dyDescent="0.35">
      <c r="A325" t="s">
        <v>416</v>
      </c>
      <c r="B325" t="s">
        <v>21</v>
      </c>
      <c r="C325" t="s">
        <v>34</v>
      </c>
      <c r="D325" t="s">
        <v>215</v>
      </c>
      <c r="E325" t="s">
        <v>40</v>
      </c>
      <c r="F325" s="2">
        <v>27056</v>
      </c>
      <c r="G325" t="s">
        <v>24</v>
      </c>
      <c r="H325" t="s">
        <v>25</v>
      </c>
      <c r="I325" t="s">
        <v>17</v>
      </c>
      <c r="J325" t="s">
        <v>18</v>
      </c>
      <c r="K325" t="s">
        <v>19</v>
      </c>
      <c r="L325" s="3">
        <f ca="1">INT((TODAY()-Datos[[#This Row],[Fecha Nacimiento]])/365)</f>
        <v>49</v>
      </c>
      <c r="M325" t="str">
        <f ca="1">_xlfn.XLOOKUP(Datos[[#This Row],[Edad]],CA!$B$2:$B$6,CA!$A$2:$A$6,,-1)</f>
        <v>46-55</v>
      </c>
      <c r="N325" t="str">
        <f t="shared" si="5"/>
        <v>👨 M</v>
      </c>
    </row>
    <row r="326" spans="1:14" x14ac:dyDescent="0.35">
      <c r="A326" t="s">
        <v>417</v>
      </c>
      <c r="B326" t="s">
        <v>21</v>
      </c>
      <c r="C326" t="s">
        <v>633</v>
      </c>
      <c r="D326" t="s">
        <v>118</v>
      </c>
      <c r="E326" t="s">
        <v>14</v>
      </c>
      <c r="F326" s="2">
        <v>23105</v>
      </c>
      <c r="G326" t="s">
        <v>15</v>
      </c>
      <c r="H326" t="s">
        <v>16</v>
      </c>
      <c r="I326" t="s">
        <v>26</v>
      </c>
      <c r="J326" t="s">
        <v>27</v>
      </c>
      <c r="K326" t="s">
        <v>19</v>
      </c>
      <c r="L326" s="3">
        <f ca="1">INT((TODAY()-Datos[[#This Row],[Fecha Nacimiento]])/365)</f>
        <v>60</v>
      </c>
      <c r="M326" t="str">
        <f ca="1">_xlfn.XLOOKUP(Datos[[#This Row],[Edad]],CA!$B$2:$B$6,CA!$A$2:$A$6,,-1)</f>
        <v>56 o  Más</v>
      </c>
      <c r="N326" t="str">
        <f t="shared" si="5"/>
        <v>👨 M</v>
      </c>
    </row>
    <row r="327" spans="1:14" x14ac:dyDescent="0.35">
      <c r="A327" t="s">
        <v>418</v>
      </c>
      <c r="B327" t="s">
        <v>21</v>
      </c>
      <c r="C327" t="s">
        <v>80</v>
      </c>
      <c r="D327" t="s">
        <v>81</v>
      </c>
      <c r="E327" t="s">
        <v>32</v>
      </c>
      <c r="F327" s="2">
        <v>37508</v>
      </c>
      <c r="G327" t="s">
        <v>24</v>
      </c>
      <c r="H327" t="s">
        <v>25</v>
      </c>
      <c r="I327" t="s">
        <v>26</v>
      </c>
      <c r="J327" t="s">
        <v>41</v>
      </c>
      <c r="K327" t="s">
        <v>28</v>
      </c>
      <c r="L327" s="3">
        <f ca="1">INT((TODAY()-Datos[[#This Row],[Fecha Nacimiento]])/365)</f>
        <v>21</v>
      </c>
      <c r="M327" t="str">
        <f ca="1">_xlfn.XLOOKUP(Datos[[#This Row],[Edad]],CA!$B$2:$B$6,CA!$A$2:$A$6,,-1)</f>
        <v>18-25</v>
      </c>
      <c r="N327" t="str">
        <f t="shared" si="5"/>
        <v>👨 M</v>
      </c>
    </row>
    <row r="328" spans="1:14" x14ac:dyDescent="0.35">
      <c r="A328" t="s">
        <v>419</v>
      </c>
      <c r="B328" t="s">
        <v>12</v>
      </c>
      <c r="C328" t="s">
        <v>53</v>
      </c>
      <c r="D328" t="s">
        <v>136</v>
      </c>
      <c r="E328" t="s">
        <v>96</v>
      </c>
      <c r="F328" s="2">
        <v>35782</v>
      </c>
      <c r="G328" t="s">
        <v>15</v>
      </c>
      <c r="H328" t="s">
        <v>16</v>
      </c>
      <c r="I328" t="s">
        <v>17</v>
      </c>
      <c r="J328" t="s">
        <v>41</v>
      </c>
      <c r="K328" t="s">
        <v>19</v>
      </c>
      <c r="L328" s="3">
        <f ca="1">INT((TODAY()-Datos[[#This Row],[Fecha Nacimiento]])/365)</f>
        <v>25</v>
      </c>
      <c r="M328" t="str">
        <f ca="1">_xlfn.XLOOKUP(Datos[[#This Row],[Edad]],CA!$B$2:$B$6,CA!$A$2:$A$6,,-1)</f>
        <v>18-25</v>
      </c>
      <c r="N328" t="str">
        <f t="shared" si="5"/>
        <v>👨 M</v>
      </c>
    </row>
    <row r="329" spans="1:14" x14ac:dyDescent="0.35">
      <c r="A329" t="s">
        <v>420</v>
      </c>
      <c r="B329" t="s">
        <v>21</v>
      </c>
      <c r="C329" t="s">
        <v>80</v>
      </c>
      <c r="D329" t="s">
        <v>81</v>
      </c>
      <c r="E329" t="s">
        <v>45</v>
      </c>
      <c r="F329" s="2">
        <v>37154</v>
      </c>
      <c r="G329" t="s">
        <v>24</v>
      </c>
      <c r="H329" t="s">
        <v>25</v>
      </c>
      <c r="I329" t="s">
        <v>26</v>
      </c>
      <c r="J329" t="s">
        <v>41</v>
      </c>
      <c r="K329" t="s">
        <v>28</v>
      </c>
      <c r="L329" s="3">
        <f ca="1">INT((TODAY()-Datos[[#This Row],[Fecha Nacimiento]])/365)</f>
        <v>21</v>
      </c>
      <c r="M329" t="str">
        <f ca="1">_xlfn.XLOOKUP(Datos[[#This Row],[Edad]],CA!$B$2:$B$6,CA!$A$2:$A$6,,-1)</f>
        <v>18-25</v>
      </c>
      <c r="N329" t="str">
        <f t="shared" si="5"/>
        <v>👩 F</v>
      </c>
    </row>
    <row r="330" spans="1:14" x14ac:dyDescent="0.35">
      <c r="A330" t="s">
        <v>421</v>
      </c>
      <c r="B330" t="s">
        <v>21</v>
      </c>
      <c r="C330" t="s">
        <v>53</v>
      </c>
      <c r="D330" t="s">
        <v>245</v>
      </c>
      <c r="E330" t="s">
        <v>96</v>
      </c>
      <c r="F330" s="2">
        <v>29379</v>
      </c>
      <c r="G330" t="s">
        <v>24</v>
      </c>
      <c r="H330" t="s">
        <v>25</v>
      </c>
      <c r="I330" t="s">
        <v>17</v>
      </c>
      <c r="J330" t="s">
        <v>27</v>
      </c>
      <c r="K330" t="s">
        <v>19</v>
      </c>
      <c r="L330" s="3">
        <f ca="1">INT((TODAY()-Datos[[#This Row],[Fecha Nacimiento]])/365)</f>
        <v>43</v>
      </c>
      <c r="M330" t="str">
        <f ca="1">_xlfn.XLOOKUP(Datos[[#This Row],[Edad]],CA!$B$2:$B$6,CA!$A$2:$A$6,,-1)</f>
        <v>36-45</v>
      </c>
      <c r="N330" t="str">
        <f t="shared" si="5"/>
        <v>👨 M</v>
      </c>
    </row>
    <row r="331" spans="1:14" x14ac:dyDescent="0.35">
      <c r="A331" t="s">
        <v>422</v>
      </c>
      <c r="B331" t="s">
        <v>12</v>
      </c>
      <c r="C331" t="s">
        <v>80</v>
      </c>
      <c r="D331" t="s">
        <v>115</v>
      </c>
      <c r="E331" t="s">
        <v>36</v>
      </c>
      <c r="F331" s="2">
        <v>37357</v>
      </c>
      <c r="G331" t="s">
        <v>24</v>
      </c>
      <c r="H331" t="s">
        <v>25</v>
      </c>
      <c r="I331" t="s">
        <v>17</v>
      </c>
      <c r="J331" t="s">
        <v>41</v>
      </c>
      <c r="K331" t="s">
        <v>28</v>
      </c>
      <c r="L331" s="3">
        <f ca="1">INT((TODAY()-Datos[[#This Row],[Fecha Nacimiento]])/365)</f>
        <v>21</v>
      </c>
      <c r="M331" t="str">
        <f ca="1">_xlfn.XLOOKUP(Datos[[#This Row],[Edad]],CA!$B$2:$B$6,CA!$A$2:$A$6,,-1)</f>
        <v>18-25</v>
      </c>
      <c r="N331" t="str">
        <f t="shared" si="5"/>
        <v>👨 M</v>
      </c>
    </row>
    <row r="332" spans="1:14" x14ac:dyDescent="0.35">
      <c r="A332" t="s">
        <v>423</v>
      </c>
      <c r="B332" t="s">
        <v>21</v>
      </c>
      <c r="C332" t="s">
        <v>38</v>
      </c>
      <c r="D332" t="s">
        <v>62</v>
      </c>
      <c r="E332" t="s">
        <v>40</v>
      </c>
      <c r="F332" s="2">
        <v>28672</v>
      </c>
      <c r="G332" t="s">
        <v>24</v>
      </c>
      <c r="H332" t="s">
        <v>25</v>
      </c>
      <c r="I332" t="s">
        <v>26</v>
      </c>
      <c r="J332" t="s">
        <v>41</v>
      </c>
      <c r="K332" t="s">
        <v>28</v>
      </c>
      <c r="L332" s="3">
        <f ca="1">INT((TODAY()-Datos[[#This Row],[Fecha Nacimiento]])/365)</f>
        <v>45</v>
      </c>
      <c r="M332" t="str">
        <f ca="1">_xlfn.XLOOKUP(Datos[[#This Row],[Edad]],CA!$B$2:$B$6,CA!$A$2:$A$6,,-1)</f>
        <v>36-45</v>
      </c>
      <c r="N332" t="str">
        <f t="shared" si="5"/>
        <v>👩 F</v>
      </c>
    </row>
    <row r="333" spans="1:14" x14ac:dyDescent="0.35">
      <c r="A333" t="s">
        <v>424</v>
      </c>
      <c r="B333" t="s">
        <v>21</v>
      </c>
      <c r="C333" t="s">
        <v>80</v>
      </c>
      <c r="D333" t="s">
        <v>81</v>
      </c>
      <c r="E333" t="s">
        <v>36</v>
      </c>
      <c r="F333" s="2">
        <v>24712</v>
      </c>
      <c r="G333" t="s">
        <v>15</v>
      </c>
      <c r="H333" t="s">
        <v>16</v>
      </c>
      <c r="I333" t="s">
        <v>26</v>
      </c>
      <c r="J333" t="s">
        <v>18</v>
      </c>
      <c r="K333" t="s">
        <v>28</v>
      </c>
      <c r="L333" s="3">
        <f ca="1">INT((TODAY()-Datos[[#This Row],[Fecha Nacimiento]])/365)</f>
        <v>56</v>
      </c>
      <c r="M333" t="str">
        <f ca="1">_xlfn.XLOOKUP(Datos[[#This Row],[Edad]],CA!$B$2:$B$6,CA!$A$2:$A$6,,-1)</f>
        <v>56 o  Más</v>
      </c>
      <c r="N333" t="str">
        <f t="shared" si="5"/>
        <v>👨 M</v>
      </c>
    </row>
    <row r="334" spans="1:14" x14ac:dyDescent="0.35">
      <c r="A334" t="s">
        <v>425</v>
      </c>
      <c r="B334" t="s">
        <v>21</v>
      </c>
      <c r="C334" t="s">
        <v>80</v>
      </c>
      <c r="D334" t="s">
        <v>81</v>
      </c>
      <c r="E334" t="s">
        <v>36</v>
      </c>
      <c r="F334" s="2">
        <v>31207</v>
      </c>
      <c r="G334" t="s">
        <v>24</v>
      </c>
      <c r="H334" t="s">
        <v>25</v>
      </c>
      <c r="I334" t="s">
        <v>26</v>
      </c>
      <c r="J334" t="s">
        <v>18</v>
      </c>
      <c r="K334" t="s">
        <v>28</v>
      </c>
      <c r="L334" s="3">
        <f ca="1">INT((TODAY()-Datos[[#This Row],[Fecha Nacimiento]])/365)</f>
        <v>38</v>
      </c>
      <c r="M334" t="str">
        <f ca="1">_xlfn.XLOOKUP(Datos[[#This Row],[Edad]],CA!$B$2:$B$6,CA!$A$2:$A$6,,-1)</f>
        <v>36-45</v>
      </c>
      <c r="N334" t="str">
        <f t="shared" si="5"/>
        <v>👨 M</v>
      </c>
    </row>
    <row r="335" spans="1:14" x14ac:dyDescent="0.35">
      <c r="A335" t="s">
        <v>426</v>
      </c>
      <c r="B335" t="s">
        <v>21</v>
      </c>
      <c r="C335" t="s">
        <v>53</v>
      </c>
      <c r="D335" t="s">
        <v>136</v>
      </c>
      <c r="E335" t="s">
        <v>14</v>
      </c>
      <c r="F335" s="2">
        <v>33215</v>
      </c>
      <c r="G335" t="s">
        <v>15</v>
      </c>
      <c r="H335" t="s">
        <v>16</v>
      </c>
      <c r="I335" t="s">
        <v>17</v>
      </c>
      <c r="J335" t="s">
        <v>18</v>
      </c>
      <c r="K335" t="s">
        <v>19</v>
      </c>
      <c r="L335" s="3">
        <f ca="1">INT((TODAY()-Datos[[#This Row],[Fecha Nacimiento]])/365)</f>
        <v>32</v>
      </c>
      <c r="M335" t="str">
        <f ca="1">_xlfn.XLOOKUP(Datos[[#This Row],[Edad]],CA!$B$2:$B$6,CA!$A$2:$A$6,,-1)</f>
        <v>26-35</v>
      </c>
      <c r="N335" t="str">
        <f t="shared" si="5"/>
        <v>👨 M</v>
      </c>
    </row>
    <row r="336" spans="1:14" x14ac:dyDescent="0.35">
      <c r="A336" t="s">
        <v>427</v>
      </c>
      <c r="B336" t="s">
        <v>21</v>
      </c>
      <c r="C336" t="s">
        <v>34</v>
      </c>
      <c r="D336" t="s">
        <v>169</v>
      </c>
      <c r="E336" t="s">
        <v>45</v>
      </c>
      <c r="F336" s="2">
        <v>33452</v>
      </c>
      <c r="G336" t="s">
        <v>24</v>
      </c>
      <c r="H336" t="s">
        <v>25</v>
      </c>
      <c r="I336" t="s">
        <v>17</v>
      </c>
      <c r="J336" t="s">
        <v>41</v>
      </c>
      <c r="K336" t="s">
        <v>19</v>
      </c>
      <c r="L336" s="3">
        <f ca="1">INT((TODAY()-Datos[[#This Row],[Fecha Nacimiento]])/365)</f>
        <v>32</v>
      </c>
      <c r="M336" t="str">
        <f ca="1">_xlfn.XLOOKUP(Datos[[#This Row],[Edad]],CA!$B$2:$B$6,CA!$A$2:$A$6,,-1)</f>
        <v>26-35</v>
      </c>
      <c r="N336" t="str">
        <f t="shared" si="5"/>
        <v>👨 M</v>
      </c>
    </row>
    <row r="337" spans="1:14" x14ac:dyDescent="0.35">
      <c r="A337" t="s">
        <v>428</v>
      </c>
      <c r="B337" t="s">
        <v>21</v>
      </c>
      <c r="C337" t="s">
        <v>71</v>
      </c>
      <c r="D337" t="s">
        <v>154</v>
      </c>
      <c r="E337" t="s">
        <v>32</v>
      </c>
      <c r="F337" s="2">
        <v>25776</v>
      </c>
      <c r="G337" t="s">
        <v>24</v>
      </c>
      <c r="H337" t="s">
        <v>25</v>
      </c>
      <c r="I337" t="s">
        <v>26</v>
      </c>
      <c r="J337" t="s">
        <v>41</v>
      </c>
      <c r="K337" t="s">
        <v>73</v>
      </c>
      <c r="L337" s="3">
        <f ca="1">INT((TODAY()-Datos[[#This Row],[Fecha Nacimiento]])/365)</f>
        <v>53</v>
      </c>
      <c r="M337" t="str">
        <f ca="1">_xlfn.XLOOKUP(Datos[[#This Row],[Edad]],CA!$B$2:$B$6,CA!$A$2:$A$6,,-1)</f>
        <v>46-55</v>
      </c>
      <c r="N337" t="str">
        <f t="shared" si="5"/>
        <v>👨 M</v>
      </c>
    </row>
    <row r="338" spans="1:14" x14ac:dyDescent="0.35">
      <c r="A338" t="s">
        <v>429</v>
      </c>
      <c r="B338" t="s">
        <v>21</v>
      </c>
      <c r="C338" t="s">
        <v>80</v>
      </c>
      <c r="D338" t="s">
        <v>115</v>
      </c>
      <c r="E338" t="s">
        <v>36</v>
      </c>
      <c r="F338" s="2">
        <v>24821</v>
      </c>
      <c r="G338" t="s">
        <v>24</v>
      </c>
      <c r="H338" t="s">
        <v>25</v>
      </c>
      <c r="I338" t="s">
        <v>26</v>
      </c>
      <c r="J338" t="s">
        <v>41</v>
      </c>
      <c r="K338" t="s">
        <v>28</v>
      </c>
      <c r="L338" s="3">
        <f ca="1">INT((TODAY()-Datos[[#This Row],[Fecha Nacimiento]])/365)</f>
        <v>55</v>
      </c>
      <c r="M338" t="str">
        <f ca="1">_xlfn.XLOOKUP(Datos[[#This Row],[Edad]],CA!$B$2:$B$6,CA!$A$2:$A$6,,-1)</f>
        <v>46-55</v>
      </c>
      <c r="N338" t="str">
        <f t="shared" si="5"/>
        <v>👨 M</v>
      </c>
    </row>
    <row r="339" spans="1:14" x14ac:dyDescent="0.35">
      <c r="A339" t="s">
        <v>430</v>
      </c>
      <c r="B339" t="s">
        <v>21</v>
      </c>
      <c r="C339" t="s">
        <v>30</v>
      </c>
      <c r="D339" t="s">
        <v>150</v>
      </c>
      <c r="E339" t="s">
        <v>45</v>
      </c>
      <c r="F339" s="2">
        <v>28593</v>
      </c>
      <c r="G339" t="s">
        <v>15</v>
      </c>
      <c r="H339" t="s">
        <v>109</v>
      </c>
      <c r="I339" t="s">
        <v>17</v>
      </c>
      <c r="J339" t="s">
        <v>41</v>
      </c>
      <c r="K339" t="s">
        <v>28</v>
      </c>
      <c r="L339" s="3">
        <f ca="1">INT((TODAY()-Datos[[#This Row],[Fecha Nacimiento]])/365)</f>
        <v>45</v>
      </c>
      <c r="M339" t="str">
        <f ca="1">_xlfn.XLOOKUP(Datos[[#This Row],[Edad]],CA!$B$2:$B$6,CA!$A$2:$A$6,,-1)</f>
        <v>36-45</v>
      </c>
      <c r="N339" t="str">
        <f t="shared" si="5"/>
        <v>👨 M</v>
      </c>
    </row>
    <row r="340" spans="1:14" x14ac:dyDescent="0.35">
      <c r="A340" t="s">
        <v>431</v>
      </c>
      <c r="B340" t="s">
        <v>12</v>
      </c>
      <c r="C340" t="s">
        <v>53</v>
      </c>
      <c r="D340" t="s">
        <v>136</v>
      </c>
      <c r="E340" t="s">
        <v>14</v>
      </c>
      <c r="F340" s="2">
        <v>25212</v>
      </c>
      <c r="G340" t="s">
        <v>24</v>
      </c>
      <c r="H340" t="s">
        <v>25</v>
      </c>
      <c r="I340" t="s">
        <v>17</v>
      </c>
      <c r="J340" t="s">
        <v>41</v>
      </c>
      <c r="K340" t="s">
        <v>19</v>
      </c>
      <c r="L340" s="3">
        <f ca="1">INT((TODAY()-Datos[[#This Row],[Fecha Nacimiento]])/365)</f>
        <v>54</v>
      </c>
      <c r="M340" t="str">
        <f ca="1">_xlfn.XLOOKUP(Datos[[#This Row],[Edad]],CA!$B$2:$B$6,CA!$A$2:$A$6,,-1)</f>
        <v>46-55</v>
      </c>
      <c r="N340" t="str">
        <f t="shared" si="5"/>
        <v>👨 M</v>
      </c>
    </row>
    <row r="341" spans="1:14" x14ac:dyDescent="0.35">
      <c r="A341" t="s">
        <v>432</v>
      </c>
      <c r="B341" t="s">
        <v>21</v>
      </c>
      <c r="C341" t="s">
        <v>59</v>
      </c>
      <c r="D341" t="s">
        <v>60</v>
      </c>
      <c r="E341" t="s">
        <v>36</v>
      </c>
      <c r="F341" s="2">
        <v>23456</v>
      </c>
      <c r="G341" t="s">
        <v>24</v>
      </c>
      <c r="H341" t="s">
        <v>25</v>
      </c>
      <c r="I341" t="s">
        <v>26</v>
      </c>
      <c r="J341" t="s">
        <v>41</v>
      </c>
      <c r="K341" t="s">
        <v>19</v>
      </c>
      <c r="L341" s="3">
        <f ca="1">INT((TODAY()-Datos[[#This Row],[Fecha Nacimiento]])/365)</f>
        <v>59</v>
      </c>
      <c r="M341" t="str">
        <f ca="1">_xlfn.XLOOKUP(Datos[[#This Row],[Edad]],CA!$B$2:$B$6,CA!$A$2:$A$6,,-1)</f>
        <v>56 o  Más</v>
      </c>
      <c r="N341" t="str">
        <f t="shared" si="5"/>
        <v>👩 F</v>
      </c>
    </row>
    <row r="342" spans="1:14" x14ac:dyDescent="0.35">
      <c r="A342" t="s">
        <v>433</v>
      </c>
      <c r="B342" t="s">
        <v>12</v>
      </c>
      <c r="C342" t="s">
        <v>59</v>
      </c>
      <c r="D342" t="s">
        <v>64</v>
      </c>
      <c r="E342" t="s">
        <v>40</v>
      </c>
      <c r="F342" s="2">
        <v>24821</v>
      </c>
      <c r="G342" t="s">
        <v>15</v>
      </c>
      <c r="H342" t="s">
        <v>16</v>
      </c>
      <c r="I342" t="s">
        <v>17</v>
      </c>
      <c r="J342" t="s">
        <v>41</v>
      </c>
      <c r="K342" t="s">
        <v>19</v>
      </c>
      <c r="L342" s="3">
        <f ca="1">INT((TODAY()-Datos[[#This Row],[Fecha Nacimiento]])/365)</f>
        <v>55</v>
      </c>
      <c r="M342" t="str">
        <f ca="1">_xlfn.XLOOKUP(Datos[[#This Row],[Edad]],CA!$B$2:$B$6,CA!$A$2:$A$6,,-1)</f>
        <v>46-55</v>
      </c>
      <c r="N342" t="str">
        <f t="shared" si="5"/>
        <v>👨 M</v>
      </c>
    </row>
    <row r="343" spans="1:14" x14ac:dyDescent="0.35">
      <c r="A343" t="s">
        <v>434</v>
      </c>
      <c r="B343" t="s">
        <v>12</v>
      </c>
      <c r="C343" t="s">
        <v>38</v>
      </c>
      <c r="D343" t="s">
        <v>47</v>
      </c>
      <c r="E343" t="s">
        <v>40</v>
      </c>
      <c r="F343" s="2">
        <v>30784</v>
      </c>
      <c r="G343" t="s">
        <v>24</v>
      </c>
      <c r="H343" t="s">
        <v>25</v>
      </c>
      <c r="I343" t="s">
        <v>26</v>
      </c>
      <c r="J343" t="s">
        <v>41</v>
      </c>
      <c r="K343" t="s">
        <v>28</v>
      </c>
      <c r="L343" s="3">
        <f ca="1">INT((TODAY()-Datos[[#This Row],[Fecha Nacimiento]])/365)</f>
        <v>39</v>
      </c>
      <c r="M343" t="str">
        <f ca="1">_xlfn.XLOOKUP(Datos[[#This Row],[Edad]],CA!$B$2:$B$6,CA!$A$2:$A$6,,-1)</f>
        <v>36-45</v>
      </c>
      <c r="N343" t="str">
        <f t="shared" si="5"/>
        <v>👩 F</v>
      </c>
    </row>
    <row r="344" spans="1:14" x14ac:dyDescent="0.35">
      <c r="A344" t="s">
        <v>435</v>
      </c>
      <c r="B344" t="s">
        <v>12</v>
      </c>
      <c r="C344" t="s">
        <v>80</v>
      </c>
      <c r="D344" t="s">
        <v>81</v>
      </c>
      <c r="E344" t="s">
        <v>36</v>
      </c>
      <c r="F344" s="2">
        <v>28941</v>
      </c>
      <c r="G344" t="s">
        <v>15</v>
      </c>
      <c r="H344" t="s">
        <v>16</v>
      </c>
      <c r="I344" t="s">
        <v>17</v>
      </c>
      <c r="J344" t="s">
        <v>27</v>
      </c>
      <c r="K344" t="s">
        <v>28</v>
      </c>
      <c r="L344" s="3">
        <f ca="1">INT((TODAY()-Datos[[#This Row],[Fecha Nacimiento]])/365)</f>
        <v>44</v>
      </c>
      <c r="M344" t="str">
        <f ca="1">_xlfn.XLOOKUP(Datos[[#This Row],[Edad]],CA!$B$2:$B$6,CA!$A$2:$A$6,,-1)</f>
        <v>36-45</v>
      </c>
      <c r="N344" t="str">
        <f t="shared" si="5"/>
        <v>👩 F</v>
      </c>
    </row>
    <row r="345" spans="1:14" x14ac:dyDescent="0.35">
      <c r="A345" t="s">
        <v>436</v>
      </c>
      <c r="B345" t="s">
        <v>21</v>
      </c>
      <c r="C345" t="s">
        <v>56</v>
      </c>
      <c r="D345" t="s">
        <v>254</v>
      </c>
      <c r="E345" t="s">
        <v>32</v>
      </c>
      <c r="F345" s="2">
        <v>33920</v>
      </c>
      <c r="G345" t="s">
        <v>24</v>
      </c>
      <c r="H345" t="s">
        <v>25</v>
      </c>
      <c r="I345" t="s">
        <v>17</v>
      </c>
      <c r="J345" t="s">
        <v>27</v>
      </c>
      <c r="K345" t="s">
        <v>19</v>
      </c>
      <c r="L345" s="3">
        <f ca="1">INT((TODAY()-Datos[[#This Row],[Fecha Nacimiento]])/365)</f>
        <v>30</v>
      </c>
      <c r="M345" t="str">
        <f ca="1">_xlfn.XLOOKUP(Datos[[#This Row],[Edad]],CA!$B$2:$B$6,CA!$A$2:$A$6,,-1)</f>
        <v>26-35</v>
      </c>
      <c r="N345" t="str">
        <f t="shared" si="5"/>
        <v>👩 F</v>
      </c>
    </row>
    <row r="346" spans="1:14" x14ac:dyDescent="0.35">
      <c r="A346" t="s">
        <v>437</v>
      </c>
      <c r="B346" t="s">
        <v>12</v>
      </c>
      <c r="C346" t="s">
        <v>30</v>
      </c>
      <c r="D346" t="s">
        <v>150</v>
      </c>
      <c r="E346" t="s">
        <v>32</v>
      </c>
      <c r="F346" s="2">
        <v>35232</v>
      </c>
      <c r="G346" t="s">
        <v>24</v>
      </c>
      <c r="H346" t="s">
        <v>25</v>
      </c>
      <c r="I346" t="s">
        <v>26</v>
      </c>
      <c r="J346" t="s">
        <v>27</v>
      </c>
      <c r="K346" t="s">
        <v>28</v>
      </c>
      <c r="L346" s="3">
        <f ca="1">INT((TODAY()-Datos[[#This Row],[Fecha Nacimiento]])/365)</f>
        <v>27</v>
      </c>
      <c r="M346" t="str">
        <f ca="1">_xlfn.XLOOKUP(Datos[[#This Row],[Edad]],CA!$B$2:$B$6,CA!$A$2:$A$6,,-1)</f>
        <v>26-35</v>
      </c>
      <c r="N346" t="str">
        <f t="shared" si="5"/>
        <v>👨 M</v>
      </c>
    </row>
    <row r="347" spans="1:14" x14ac:dyDescent="0.35">
      <c r="A347" t="s">
        <v>438</v>
      </c>
      <c r="B347" t="s">
        <v>21</v>
      </c>
      <c r="C347" t="s">
        <v>633</v>
      </c>
      <c r="D347" t="s">
        <v>118</v>
      </c>
      <c r="E347" t="s">
        <v>96</v>
      </c>
      <c r="F347" s="2">
        <v>28593</v>
      </c>
      <c r="G347" t="s">
        <v>24</v>
      </c>
      <c r="H347" t="s">
        <v>25</v>
      </c>
      <c r="I347" t="s">
        <v>17</v>
      </c>
      <c r="J347" t="s">
        <v>41</v>
      </c>
      <c r="K347" t="s">
        <v>19</v>
      </c>
      <c r="L347" s="3">
        <f ca="1">INT((TODAY()-Datos[[#This Row],[Fecha Nacimiento]])/365)</f>
        <v>45</v>
      </c>
      <c r="M347" t="str">
        <f ca="1">_xlfn.XLOOKUP(Datos[[#This Row],[Edad]],CA!$B$2:$B$6,CA!$A$2:$A$6,,-1)</f>
        <v>36-45</v>
      </c>
      <c r="N347" t="str">
        <f t="shared" si="5"/>
        <v>👩 F</v>
      </c>
    </row>
    <row r="348" spans="1:14" x14ac:dyDescent="0.35">
      <c r="A348" t="s">
        <v>439</v>
      </c>
      <c r="B348" t="s">
        <v>21</v>
      </c>
      <c r="C348" t="s">
        <v>80</v>
      </c>
      <c r="D348" t="s">
        <v>115</v>
      </c>
      <c r="E348" t="s">
        <v>32</v>
      </c>
      <c r="F348" s="2">
        <v>29526</v>
      </c>
      <c r="G348" t="s">
        <v>24</v>
      </c>
      <c r="H348" t="s">
        <v>25</v>
      </c>
      <c r="I348" t="s">
        <v>17</v>
      </c>
      <c r="J348" t="s">
        <v>41</v>
      </c>
      <c r="K348" t="s">
        <v>28</v>
      </c>
      <c r="L348" s="3">
        <f ca="1">INT((TODAY()-Datos[[#This Row],[Fecha Nacimiento]])/365)</f>
        <v>42</v>
      </c>
      <c r="M348" t="str">
        <f ca="1">_xlfn.XLOOKUP(Datos[[#This Row],[Edad]],CA!$B$2:$B$6,CA!$A$2:$A$6,,-1)</f>
        <v>36-45</v>
      </c>
      <c r="N348" t="str">
        <f t="shared" si="5"/>
        <v>👨 M</v>
      </c>
    </row>
    <row r="349" spans="1:14" x14ac:dyDescent="0.35">
      <c r="A349" t="s">
        <v>440</v>
      </c>
      <c r="B349" t="s">
        <v>21</v>
      </c>
      <c r="C349" t="s">
        <v>56</v>
      </c>
      <c r="D349" t="s">
        <v>57</v>
      </c>
      <c r="E349" t="s">
        <v>32</v>
      </c>
      <c r="F349" s="2">
        <v>30903</v>
      </c>
      <c r="G349" t="s">
        <v>15</v>
      </c>
      <c r="H349" t="s">
        <v>16</v>
      </c>
      <c r="I349" t="s">
        <v>17</v>
      </c>
      <c r="J349" t="s">
        <v>18</v>
      </c>
      <c r="K349" t="s">
        <v>19</v>
      </c>
      <c r="L349" s="3">
        <f ca="1">INT((TODAY()-Datos[[#This Row],[Fecha Nacimiento]])/365)</f>
        <v>39</v>
      </c>
      <c r="M349" t="str">
        <f ca="1">_xlfn.XLOOKUP(Datos[[#This Row],[Edad]],CA!$B$2:$B$6,CA!$A$2:$A$6,,-1)</f>
        <v>36-45</v>
      </c>
      <c r="N349" t="str">
        <f t="shared" si="5"/>
        <v>👨 M</v>
      </c>
    </row>
    <row r="350" spans="1:14" x14ac:dyDescent="0.35">
      <c r="A350" t="s">
        <v>441</v>
      </c>
      <c r="B350" t="s">
        <v>12</v>
      </c>
      <c r="C350" t="s">
        <v>80</v>
      </c>
      <c r="D350" t="s">
        <v>81</v>
      </c>
      <c r="E350" t="s">
        <v>36</v>
      </c>
      <c r="F350" s="2">
        <v>35158</v>
      </c>
      <c r="G350" t="s">
        <v>24</v>
      </c>
      <c r="H350" t="s">
        <v>25</v>
      </c>
      <c r="I350" t="s">
        <v>17</v>
      </c>
      <c r="J350" t="s">
        <v>41</v>
      </c>
      <c r="K350" t="s">
        <v>28</v>
      </c>
      <c r="L350" s="3">
        <f ca="1">INT((TODAY()-Datos[[#This Row],[Fecha Nacimiento]])/365)</f>
        <v>27</v>
      </c>
      <c r="M350" t="str">
        <f ca="1">_xlfn.XLOOKUP(Datos[[#This Row],[Edad]],CA!$B$2:$B$6,CA!$A$2:$A$6,,-1)</f>
        <v>26-35</v>
      </c>
      <c r="N350" t="str">
        <f t="shared" si="5"/>
        <v>👨 M</v>
      </c>
    </row>
    <row r="351" spans="1:14" x14ac:dyDescent="0.35">
      <c r="A351" t="s">
        <v>442</v>
      </c>
      <c r="B351" t="s">
        <v>12</v>
      </c>
      <c r="C351" t="s">
        <v>38</v>
      </c>
      <c r="D351" t="s">
        <v>62</v>
      </c>
      <c r="E351" t="s">
        <v>40</v>
      </c>
      <c r="F351" s="2">
        <v>37685</v>
      </c>
      <c r="G351" t="s">
        <v>24</v>
      </c>
      <c r="H351" t="s">
        <v>25</v>
      </c>
      <c r="I351" t="s">
        <v>26</v>
      </c>
      <c r="J351" t="s">
        <v>41</v>
      </c>
      <c r="K351" t="s">
        <v>28</v>
      </c>
      <c r="L351" s="3">
        <f ca="1">INT((TODAY()-Datos[[#This Row],[Fecha Nacimiento]])/365)</f>
        <v>20</v>
      </c>
      <c r="M351" t="str">
        <f ca="1">_xlfn.XLOOKUP(Datos[[#This Row],[Edad]],CA!$B$2:$B$6,CA!$A$2:$A$6,,-1)</f>
        <v>18-25</v>
      </c>
      <c r="N351" t="str">
        <f t="shared" si="5"/>
        <v>👩 F</v>
      </c>
    </row>
    <row r="352" spans="1:14" x14ac:dyDescent="0.35">
      <c r="A352" t="s">
        <v>443</v>
      </c>
      <c r="B352" t="s">
        <v>12</v>
      </c>
      <c r="C352" t="s">
        <v>30</v>
      </c>
      <c r="D352" t="s">
        <v>31</v>
      </c>
      <c r="E352" t="s">
        <v>45</v>
      </c>
      <c r="F352" s="2">
        <v>26078</v>
      </c>
      <c r="G352" t="s">
        <v>15</v>
      </c>
      <c r="H352" t="s">
        <v>16</v>
      </c>
      <c r="I352" t="s">
        <v>26</v>
      </c>
      <c r="J352" t="s">
        <v>27</v>
      </c>
      <c r="K352" t="s">
        <v>28</v>
      </c>
      <c r="L352" s="3">
        <f ca="1">INT((TODAY()-Datos[[#This Row],[Fecha Nacimiento]])/365)</f>
        <v>52</v>
      </c>
      <c r="M352" t="str">
        <f ca="1">_xlfn.XLOOKUP(Datos[[#This Row],[Edad]],CA!$B$2:$B$6,CA!$A$2:$A$6,,-1)</f>
        <v>46-55</v>
      </c>
      <c r="N352" t="str">
        <f t="shared" si="5"/>
        <v>👩 F</v>
      </c>
    </row>
    <row r="353" spans="1:14" x14ac:dyDescent="0.35">
      <c r="A353" t="s">
        <v>444</v>
      </c>
      <c r="B353" t="s">
        <v>21</v>
      </c>
      <c r="C353" t="s">
        <v>22</v>
      </c>
      <c r="D353" t="s">
        <v>124</v>
      </c>
      <c r="E353" t="s">
        <v>96</v>
      </c>
      <c r="F353" s="2">
        <v>33383</v>
      </c>
      <c r="G353" t="s">
        <v>24</v>
      </c>
      <c r="H353" t="s">
        <v>25</v>
      </c>
      <c r="I353" t="s">
        <v>17</v>
      </c>
      <c r="J353" t="s">
        <v>18</v>
      </c>
      <c r="K353" t="s">
        <v>28</v>
      </c>
      <c r="L353" s="3">
        <f ca="1">INT((TODAY()-Datos[[#This Row],[Fecha Nacimiento]])/365)</f>
        <v>32</v>
      </c>
      <c r="M353" t="str">
        <f ca="1">_xlfn.XLOOKUP(Datos[[#This Row],[Edad]],CA!$B$2:$B$6,CA!$A$2:$A$6,,-1)</f>
        <v>26-35</v>
      </c>
      <c r="N353" t="str">
        <f t="shared" si="5"/>
        <v>👩 F</v>
      </c>
    </row>
    <row r="354" spans="1:14" x14ac:dyDescent="0.35">
      <c r="A354" t="s">
        <v>445</v>
      </c>
      <c r="B354" t="s">
        <v>12</v>
      </c>
      <c r="C354" t="s">
        <v>71</v>
      </c>
      <c r="D354" t="s">
        <v>163</v>
      </c>
      <c r="E354" t="s">
        <v>96</v>
      </c>
      <c r="F354" s="2">
        <v>30333</v>
      </c>
      <c r="G354" t="s">
        <v>15</v>
      </c>
      <c r="H354" t="s">
        <v>16</v>
      </c>
      <c r="I354" t="s">
        <v>26</v>
      </c>
      <c r="J354" t="s">
        <v>41</v>
      </c>
      <c r="K354" t="s">
        <v>73</v>
      </c>
      <c r="L354" s="3">
        <f ca="1">INT((TODAY()-Datos[[#This Row],[Fecha Nacimiento]])/365)</f>
        <v>40</v>
      </c>
      <c r="M354" t="str">
        <f ca="1">_xlfn.XLOOKUP(Datos[[#This Row],[Edad]],CA!$B$2:$B$6,CA!$A$2:$A$6,,-1)</f>
        <v>36-45</v>
      </c>
      <c r="N354" t="str">
        <f t="shared" si="5"/>
        <v>👨 M</v>
      </c>
    </row>
    <row r="355" spans="1:14" x14ac:dyDescent="0.35">
      <c r="A355" t="s">
        <v>446</v>
      </c>
      <c r="B355" t="s">
        <v>21</v>
      </c>
      <c r="C355" t="s">
        <v>53</v>
      </c>
      <c r="D355" t="s">
        <v>54</v>
      </c>
      <c r="E355" t="s">
        <v>45</v>
      </c>
      <c r="F355" s="2">
        <v>29667</v>
      </c>
      <c r="G355" t="s">
        <v>24</v>
      </c>
      <c r="H355" t="s">
        <v>25</v>
      </c>
      <c r="I355" t="s">
        <v>17</v>
      </c>
      <c r="J355" t="s">
        <v>41</v>
      </c>
      <c r="K355" t="s">
        <v>19</v>
      </c>
      <c r="L355" s="3">
        <f ca="1">INT((TODAY()-Datos[[#This Row],[Fecha Nacimiento]])/365)</f>
        <v>42</v>
      </c>
      <c r="M355" t="str">
        <f ca="1">_xlfn.XLOOKUP(Datos[[#This Row],[Edad]],CA!$B$2:$B$6,CA!$A$2:$A$6,,-1)</f>
        <v>36-45</v>
      </c>
      <c r="N355" t="str">
        <f t="shared" si="5"/>
        <v>👩 F</v>
      </c>
    </row>
    <row r="356" spans="1:14" x14ac:dyDescent="0.35">
      <c r="A356" t="s">
        <v>447</v>
      </c>
      <c r="B356" t="s">
        <v>21</v>
      </c>
      <c r="C356" t="s">
        <v>22</v>
      </c>
      <c r="D356" t="s">
        <v>124</v>
      </c>
      <c r="E356" t="s">
        <v>40</v>
      </c>
      <c r="F356" s="2">
        <v>29630</v>
      </c>
      <c r="G356" t="s">
        <v>15</v>
      </c>
      <c r="H356" t="s">
        <v>16</v>
      </c>
      <c r="I356" t="s">
        <v>17</v>
      </c>
      <c r="J356" t="s">
        <v>18</v>
      </c>
      <c r="K356" t="s">
        <v>28</v>
      </c>
      <c r="L356" s="3">
        <f ca="1">INT((TODAY()-Datos[[#This Row],[Fecha Nacimiento]])/365)</f>
        <v>42</v>
      </c>
      <c r="M356" t="str">
        <f ca="1">_xlfn.XLOOKUP(Datos[[#This Row],[Edad]],CA!$B$2:$B$6,CA!$A$2:$A$6,,-1)</f>
        <v>36-45</v>
      </c>
      <c r="N356" t="str">
        <f t="shared" si="5"/>
        <v>👨 M</v>
      </c>
    </row>
    <row r="357" spans="1:14" x14ac:dyDescent="0.35">
      <c r="A357" t="s">
        <v>448</v>
      </c>
      <c r="B357" t="s">
        <v>21</v>
      </c>
      <c r="C357" t="s">
        <v>53</v>
      </c>
      <c r="D357" t="s">
        <v>98</v>
      </c>
      <c r="E357" t="s">
        <v>45</v>
      </c>
      <c r="F357" s="2">
        <v>30432</v>
      </c>
      <c r="G357" t="s">
        <v>24</v>
      </c>
      <c r="H357" t="s">
        <v>25</v>
      </c>
      <c r="I357" t="s">
        <v>17</v>
      </c>
      <c r="J357" t="s">
        <v>41</v>
      </c>
      <c r="K357" t="s">
        <v>19</v>
      </c>
      <c r="L357" s="3">
        <f ca="1">INT((TODAY()-Datos[[#This Row],[Fecha Nacimiento]])/365)</f>
        <v>40</v>
      </c>
      <c r="M357" t="str">
        <f ca="1">_xlfn.XLOOKUP(Datos[[#This Row],[Edad]],CA!$B$2:$B$6,CA!$A$2:$A$6,,-1)</f>
        <v>36-45</v>
      </c>
      <c r="N357" t="str">
        <f t="shared" si="5"/>
        <v>👨 M</v>
      </c>
    </row>
    <row r="358" spans="1:14" x14ac:dyDescent="0.35">
      <c r="A358" t="s">
        <v>449</v>
      </c>
      <c r="B358" t="s">
        <v>21</v>
      </c>
      <c r="C358" t="s">
        <v>80</v>
      </c>
      <c r="D358" t="s">
        <v>81</v>
      </c>
      <c r="E358" t="s">
        <v>45</v>
      </c>
      <c r="F358" s="2">
        <v>26981</v>
      </c>
      <c r="G358" t="s">
        <v>15</v>
      </c>
      <c r="H358" t="s">
        <v>119</v>
      </c>
      <c r="I358" t="s">
        <v>26</v>
      </c>
      <c r="J358" t="s">
        <v>27</v>
      </c>
      <c r="K358" t="s">
        <v>28</v>
      </c>
      <c r="L358" s="3">
        <f ca="1">INT((TODAY()-Datos[[#This Row],[Fecha Nacimiento]])/365)</f>
        <v>49</v>
      </c>
      <c r="M358" t="str">
        <f ca="1">_xlfn.XLOOKUP(Datos[[#This Row],[Edad]],CA!$B$2:$B$6,CA!$A$2:$A$6,,-1)</f>
        <v>46-55</v>
      </c>
      <c r="N358" t="str">
        <f t="shared" si="5"/>
        <v>👨 M</v>
      </c>
    </row>
    <row r="359" spans="1:14" x14ac:dyDescent="0.35">
      <c r="A359" t="s">
        <v>450</v>
      </c>
      <c r="B359" t="s">
        <v>21</v>
      </c>
      <c r="C359" t="s">
        <v>59</v>
      </c>
      <c r="D359" t="s">
        <v>69</v>
      </c>
      <c r="E359" t="s">
        <v>45</v>
      </c>
      <c r="F359" s="2">
        <v>33725</v>
      </c>
      <c r="G359" t="s">
        <v>15</v>
      </c>
      <c r="H359" t="s">
        <v>109</v>
      </c>
      <c r="I359" t="s">
        <v>17</v>
      </c>
      <c r="J359" t="s">
        <v>41</v>
      </c>
      <c r="K359" t="s">
        <v>19</v>
      </c>
      <c r="L359" s="3">
        <f ca="1">INT((TODAY()-Datos[[#This Row],[Fecha Nacimiento]])/365)</f>
        <v>31</v>
      </c>
      <c r="M359" t="str">
        <f ca="1">_xlfn.XLOOKUP(Datos[[#This Row],[Edad]],CA!$B$2:$B$6,CA!$A$2:$A$6,,-1)</f>
        <v>26-35</v>
      </c>
      <c r="N359" t="str">
        <f t="shared" si="5"/>
        <v>👨 M</v>
      </c>
    </row>
    <row r="360" spans="1:14" x14ac:dyDescent="0.35">
      <c r="A360" t="s">
        <v>451</v>
      </c>
      <c r="B360" t="s">
        <v>12</v>
      </c>
      <c r="C360" t="s">
        <v>38</v>
      </c>
      <c r="D360" t="s">
        <v>39</v>
      </c>
      <c r="E360" t="s">
        <v>14</v>
      </c>
      <c r="F360" s="2">
        <v>28655</v>
      </c>
      <c r="G360" t="s">
        <v>24</v>
      </c>
      <c r="H360" t="s">
        <v>25</v>
      </c>
      <c r="I360" t="s">
        <v>17</v>
      </c>
      <c r="J360" t="s">
        <v>41</v>
      </c>
      <c r="K360" t="s">
        <v>28</v>
      </c>
      <c r="L360" s="3">
        <f ca="1">INT((TODAY()-Datos[[#This Row],[Fecha Nacimiento]])/365)</f>
        <v>45</v>
      </c>
      <c r="M360" t="str">
        <f ca="1">_xlfn.XLOOKUP(Datos[[#This Row],[Edad]],CA!$B$2:$B$6,CA!$A$2:$A$6,,-1)</f>
        <v>36-45</v>
      </c>
      <c r="N360" t="str">
        <f t="shared" si="5"/>
        <v>👨 M</v>
      </c>
    </row>
    <row r="361" spans="1:14" x14ac:dyDescent="0.35">
      <c r="A361" t="s">
        <v>452</v>
      </c>
      <c r="B361" t="s">
        <v>12</v>
      </c>
      <c r="C361" t="s">
        <v>59</v>
      </c>
      <c r="D361" t="s">
        <v>69</v>
      </c>
      <c r="E361" t="s">
        <v>45</v>
      </c>
      <c r="F361" s="2">
        <v>32716</v>
      </c>
      <c r="G361" t="s">
        <v>15</v>
      </c>
      <c r="H361" t="s">
        <v>16</v>
      </c>
      <c r="I361" t="s">
        <v>17</v>
      </c>
      <c r="J361" t="s">
        <v>41</v>
      </c>
      <c r="K361" t="s">
        <v>19</v>
      </c>
      <c r="L361" s="3">
        <f ca="1">INT((TODAY()-Datos[[#This Row],[Fecha Nacimiento]])/365)</f>
        <v>34</v>
      </c>
      <c r="M361" t="str">
        <f ca="1">_xlfn.XLOOKUP(Datos[[#This Row],[Edad]],CA!$B$2:$B$6,CA!$A$2:$A$6,,-1)</f>
        <v>26-35</v>
      </c>
      <c r="N361" t="str">
        <f t="shared" si="5"/>
        <v>👩 F</v>
      </c>
    </row>
    <row r="362" spans="1:14" x14ac:dyDescent="0.35">
      <c r="A362" t="s">
        <v>453</v>
      </c>
      <c r="B362" t="s">
        <v>12</v>
      </c>
      <c r="C362" t="s">
        <v>30</v>
      </c>
      <c r="D362" t="s">
        <v>150</v>
      </c>
      <c r="E362" t="s">
        <v>32</v>
      </c>
      <c r="F362" s="2">
        <v>32023</v>
      </c>
      <c r="G362" t="s">
        <v>15</v>
      </c>
      <c r="H362" t="s">
        <v>109</v>
      </c>
      <c r="I362" t="s">
        <v>17</v>
      </c>
      <c r="J362" t="s">
        <v>41</v>
      </c>
      <c r="K362" t="s">
        <v>28</v>
      </c>
      <c r="L362" s="3">
        <f ca="1">INT((TODAY()-Datos[[#This Row],[Fecha Nacimiento]])/365)</f>
        <v>36</v>
      </c>
      <c r="M362" t="str">
        <f ca="1">_xlfn.XLOOKUP(Datos[[#This Row],[Edad]],CA!$B$2:$B$6,CA!$A$2:$A$6,,-1)</f>
        <v>36-45</v>
      </c>
      <c r="N362" t="str">
        <f t="shared" si="5"/>
        <v>👩 F</v>
      </c>
    </row>
    <row r="363" spans="1:14" x14ac:dyDescent="0.35">
      <c r="A363" t="s">
        <v>454</v>
      </c>
      <c r="B363" t="s">
        <v>21</v>
      </c>
      <c r="C363" t="s">
        <v>22</v>
      </c>
      <c r="D363" t="s">
        <v>124</v>
      </c>
      <c r="E363" t="s">
        <v>40</v>
      </c>
      <c r="F363" s="2">
        <v>24640</v>
      </c>
      <c r="G363" t="s">
        <v>15</v>
      </c>
      <c r="H363" t="s">
        <v>16</v>
      </c>
      <c r="I363" t="s">
        <v>26</v>
      </c>
      <c r="J363" t="s">
        <v>41</v>
      </c>
      <c r="K363" t="s">
        <v>28</v>
      </c>
      <c r="L363" s="3">
        <f ca="1">INT((TODAY()-Datos[[#This Row],[Fecha Nacimiento]])/365)</f>
        <v>56</v>
      </c>
      <c r="M363" t="str">
        <f ca="1">_xlfn.XLOOKUP(Datos[[#This Row],[Edad]],CA!$B$2:$B$6,CA!$A$2:$A$6,,-1)</f>
        <v>56 o  Más</v>
      </c>
      <c r="N363" t="str">
        <f t="shared" si="5"/>
        <v>👩 F</v>
      </c>
    </row>
    <row r="364" spans="1:14" x14ac:dyDescent="0.35">
      <c r="A364" t="s">
        <v>455</v>
      </c>
      <c r="B364" t="s">
        <v>21</v>
      </c>
      <c r="C364" t="s">
        <v>80</v>
      </c>
      <c r="D364" t="s">
        <v>115</v>
      </c>
      <c r="E364" t="s">
        <v>32</v>
      </c>
      <c r="F364" s="2">
        <v>24499</v>
      </c>
      <c r="G364" t="s">
        <v>15</v>
      </c>
      <c r="H364" t="s">
        <v>109</v>
      </c>
      <c r="I364" t="s">
        <v>17</v>
      </c>
      <c r="J364" t="s">
        <v>41</v>
      </c>
      <c r="K364" t="s">
        <v>28</v>
      </c>
      <c r="L364" s="3">
        <f ca="1">INT((TODAY()-Datos[[#This Row],[Fecha Nacimiento]])/365)</f>
        <v>56</v>
      </c>
      <c r="M364" t="str">
        <f ca="1">_xlfn.XLOOKUP(Datos[[#This Row],[Edad]],CA!$B$2:$B$6,CA!$A$2:$A$6,,-1)</f>
        <v>56 o  Más</v>
      </c>
      <c r="N364" t="str">
        <f t="shared" si="5"/>
        <v>👨 M</v>
      </c>
    </row>
    <row r="365" spans="1:14" x14ac:dyDescent="0.35">
      <c r="A365" t="s">
        <v>456</v>
      </c>
      <c r="B365" t="s">
        <v>21</v>
      </c>
      <c r="C365" t="s">
        <v>53</v>
      </c>
      <c r="D365" t="s">
        <v>98</v>
      </c>
      <c r="E365" t="s">
        <v>45</v>
      </c>
      <c r="F365" s="2">
        <v>24538</v>
      </c>
      <c r="G365" t="s">
        <v>24</v>
      </c>
      <c r="H365" t="s">
        <v>25</v>
      </c>
      <c r="I365" t="s">
        <v>26</v>
      </c>
      <c r="J365" t="s">
        <v>41</v>
      </c>
      <c r="K365" t="s">
        <v>19</v>
      </c>
      <c r="L365" s="3">
        <f ca="1">INT((TODAY()-Datos[[#This Row],[Fecha Nacimiento]])/365)</f>
        <v>56</v>
      </c>
      <c r="M365" t="str">
        <f ca="1">_xlfn.XLOOKUP(Datos[[#This Row],[Edad]],CA!$B$2:$B$6,CA!$A$2:$A$6,,-1)</f>
        <v>56 o  Más</v>
      </c>
      <c r="N365" t="str">
        <f t="shared" si="5"/>
        <v>👨 M</v>
      </c>
    </row>
    <row r="366" spans="1:14" x14ac:dyDescent="0.35">
      <c r="A366" t="s">
        <v>457</v>
      </c>
      <c r="B366" t="s">
        <v>12</v>
      </c>
      <c r="C366" t="s">
        <v>30</v>
      </c>
      <c r="D366" t="s">
        <v>150</v>
      </c>
      <c r="E366" t="s">
        <v>45</v>
      </c>
      <c r="F366" s="2">
        <v>36129</v>
      </c>
      <c r="G366" t="s">
        <v>24</v>
      </c>
      <c r="H366" t="s">
        <v>25</v>
      </c>
      <c r="I366" t="s">
        <v>17</v>
      </c>
      <c r="J366" t="s">
        <v>27</v>
      </c>
      <c r="K366" t="s">
        <v>28</v>
      </c>
      <c r="L366" s="3">
        <f ca="1">INT((TODAY()-Datos[[#This Row],[Fecha Nacimiento]])/365)</f>
        <v>24</v>
      </c>
      <c r="M366" t="str">
        <f ca="1">_xlfn.XLOOKUP(Datos[[#This Row],[Edad]],CA!$B$2:$B$6,CA!$A$2:$A$6,,-1)</f>
        <v>18-25</v>
      </c>
      <c r="N366" t="str">
        <f t="shared" si="5"/>
        <v>👨 M</v>
      </c>
    </row>
    <row r="367" spans="1:14" x14ac:dyDescent="0.35">
      <c r="A367" t="s">
        <v>458</v>
      </c>
      <c r="B367" t="s">
        <v>21</v>
      </c>
      <c r="C367" t="s">
        <v>22</v>
      </c>
      <c r="D367" t="s">
        <v>124</v>
      </c>
      <c r="E367" t="s">
        <v>14</v>
      </c>
      <c r="F367" s="2">
        <v>28667</v>
      </c>
      <c r="G367" t="s">
        <v>15</v>
      </c>
      <c r="H367" t="s">
        <v>16</v>
      </c>
      <c r="I367" t="s">
        <v>17</v>
      </c>
      <c r="J367" t="s">
        <v>27</v>
      </c>
      <c r="K367" t="s">
        <v>28</v>
      </c>
      <c r="L367" s="3">
        <f ca="1">INT((TODAY()-Datos[[#This Row],[Fecha Nacimiento]])/365)</f>
        <v>45</v>
      </c>
      <c r="M367" t="str">
        <f ca="1">_xlfn.XLOOKUP(Datos[[#This Row],[Edad]],CA!$B$2:$B$6,CA!$A$2:$A$6,,-1)</f>
        <v>36-45</v>
      </c>
      <c r="N367" t="str">
        <f t="shared" si="5"/>
        <v>👩 F</v>
      </c>
    </row>
    <row r="368" spans="1:14" x14ac:dyDescent="0.35">
      <c r="A368" t="s">
        <v>459</v>
      </c>
      <c r="B368" t="s">
        <v>12</v>
      </c>
      <c r="C368" t="s">
        <v>53</v>
      </c>
      <c r="D368" t="s">
        <v>107</v>
      </c>
      <c r="E368" t="s">
        <v>32</v>
      </c>
      <c r="F368" s="2">
        <v>36513</v>
      </c>
      <c r="G368" t="s">
        <v>24</v>
      </c>
      <c r="H368" t="s">
        <v>25</v>
      </c>
      <c r="I368" t="s">
        <v>26</v>
      </c>
      <c r="J368" t="s">
        <v>41</v>
      </c>
      <c r="K368" t="s">
        <v>19</v>
      </c>
      <c r="L368" s="3">
        <f ca="1">INT((TODAY()-Datos[[#This Row],[Fecha Nacimiento]])/365)</f>
        <v>23</v>
      </c>
      <c r="M368" t="str">
        <f ca="1">_xlfn.XLOOKUP(Datos[[#This Row],[Edad]],CA!$B$2:$B$6,CA!$A$2:$A$6,,-1)</f>
        <v>18-25</v>
      </c>
      <c r="N368" t="str">
        <f t="shared" si="5"/>
        <v>👨 M</v>
      </c>
    </row>
    <row r="369" spans="1:14" x14ac:dyDescent="0.35">
      <c r="A369" t="s">
        <v>460</v>
      </c>
      <c r="B369" t="s">
        <v>21</v>
      </c>
      <c r="C369" t="s">
        <v>56</v>
      </c>
      <c r="D369" t="s">
        <v>254</v>
      </c>
      <c r="E369" t="s">
        <v>45</v>
      </c>
      <c r="F369" s="2">
        <v>31919</v>
      </c>
      <c r="G369" t="s">
        <v>15</v>
      </c>
      <c r="H369" t="s">
        <v>16</v>
      </c>
      <c r="I369" t="s">
        <v>26</v>
      </c>
      <c r="J369" t="s">
        <v>41</v>
      </c>
      <c r="K369" t="s">
        <v>19</v>
      </c>
      <c r="L369" s="3">
        <f ca="1">INT((TODAY()-Datos[[#This Row],[Fecha Nacimiento]])/365)</f>
        <v>36</v>
      </c>
      <c r="M369" t="str">
        <f ca="1">_xlfn.XLOOKUP(Datos[[#This Row],[Edad]],CA!$B$2:$B$6,CA!$A$2:$A$6,,-1)</f>
        <v>36-45</v>
      </c>
      <c r="N369" t="str">
        <f t="shared" si="5"/>
        <v>👩 F</v>
      </c>
    </row>
    <row r="370" spans="1:14" x14ac:dyDescent="0.35">
      <c r="A370" t="s">
        <v>461</v>
      </c>
      <c r="B370" t="s">
        <v>21</v>
      </c>
      <c r="C370" t="s">
        <v>59</v>
      </c>
      <c r="D370" t="s">
        <v>189</v>
      </c>
      <c r="E370" t="s">
        <v>32</v>
      </c>
      <c r="F370" s="2">
        <v>26443</v>
      </c>
      <c r="G370" t="s">
        <v>24</v>
      </c>
      <c r="H370" t="s">
        <v>25</v>
      </c>
      <c r="I370" t="s">
        <v>26</v>
      </c>
      <c r="J370" t="s">
        <v>41</v>
      </c>
      <c r="K370" t="s">
        <v>19</v>
      </c>
      <c r="L370" s="3">
        <f ca="1">INT((TODAY()-Datos[[#This Row],[Fecha Nacimiento]])/365)</f>
        <v>51</v>
      </c>
      <c r="M370" t="str">
        <f ca="1">_xlfn.XLOOKUP(Datos[[#This Row],[Edad]],CA!$B$2:$B$6,CA!$A$2:$A$6,,-1)</f>
        <v>46-55</v>
      </c>
      <c r="N370" t="str">
        <f t="shared" si="5"/>
        <v>👨 M</v>
      </c>
    </row>
    <row r="371" spans="1:14" x14ac:dyDescent="0.35">
      <c r="A371" t="s">
        <v>462</v>
      </c>
      <c r="B371" t="s">
        <v>21</v>
      </c>
      <c r="C371" t="s">
        <v>71</v>
      </c>
      <c r="D371" t="s">
        <v>141</v>
      </c>
      <c r="E371" t="s">
        <v>32</v>
      </c>
      <c r="F371" s="2">
        <v>34754</v>
      </c>
      <c r="G371" t="s">
        <v>24</v>
      </c>
      <c r="H371" t="s">
        <v>25</v>
      </c>
      <c r="I371" t="s">
        <v>26</v>
      </c>
      <c r="J371" t="s">
        <v>41</v>
      </c>
      <c r="K371" t="s">
        <v>73</v>
      </c>
      <c r="L371" s="3">
        <f ca="1">INT((TODAY()-Datos[[#This Row],[Fecha Nacimiento]])/365)</f>
        <v>28</v>
      </c>
      <c r="M371" t="str">
        <f ca="1">_xlfn.XLOOKUP(Datos[[#This Row],[Edad]],CA!$B$2:$B$6,CA!$A$2:$A$6,,-1)</f>
        <v>26-35</v>
      </c>
      <c r="N371" t="str">
        <f t="shared" si="5"/>
        <v>👨 M</v>
      </c>
    </row>
    <row r="372" spans="1:14" x14ac:dyDescent="0.35">
      <c r="A372" t="s">
        <v>463</v>
      </c>
      <c r="B372" t="s">
        <v>21</v>
      </c>
      <c r="C372" t="s">
        <v>80</v>
      </c>
      <c r="D372" t="s">
        <v>81</v>
      </c>
      <c r="E372" t="s">
        <v>32</v>
      </c>
      <c r="F372" s="2">
        <v>33632</v>
      </c>
      <c r="G372" t="s">
        <v>15</v>
      </c>
      <c r="H372" t="s">
        <v>16</v>
      </c>
      <c r="I372" t="s">
        <v>26</v>
      </c>
      <c r="J372" t="s">
        <v>41</v>
      </c>
      <c r="K372" t="s">
        <v>28</v>
      </c>
      <c r="L372" s="3">
        <f ca="1">INT((TODAY()-Datos[[#This Row],[Fecha Nacimiento]])/365)</f>
        <v>31</v>
      </c>
      <c r="M372" t="str">
        <f ca="1">_xlfn.XLOOKUP(Datos[[#This Row],[Edad]],CA!$B$2:$B$6,CA!$A$2:$A$6,,-1)</f>
        <v>26-35</v>
      </c>
      <c r="N372" t="str">
        <f t="shared" si="5"/>
        <v>👨 M</v>
      </c>
    </row>
    <row r="373" spans="1:14" x14ac:dyDescent="0.35">
      <c r="A373" t="s">
        <v>464</v>
      </c>
      <c r="B373" t="s">
        <v>12</v>
      </c>
      <c r="C373" t="s">
        <v>38</v>
      </c>
      <c r="D373" t="s">
        <v>39</v>
      </c>
      <c r="E373" t="s">
        <v>96</v>
      </c>
      <c r="F373" s="2">
        <v>24365</v>
      </c>
      <c r="G373" t="s">
        <v>24</v>
      </c>
      <c r="H373" t="s">
        <v>25</v>
      </c>
      <c r="I373" t="s">
        <v>17</v>
      </c>
      <c r="J373" t="s">
        <v>41</v>
      </c>
      <c r="K373" t="s">
        <v>28</v>
      </c>
      <c r="L373" s="3">
        <f ca="1">INT((TODAY()-Datos[[#This Row],[Fecha Nacimiento]])/365)</f>
        <v>57</v>
      </c>
      <c r="M373" t="str">
        <f ca="1">_xlfn.XLOOKUP(Datos[[#This Row],[Edad]],CA!$B$2:$B$6,CA!$A$2:$A$6,,-1)</f>
        <v>56 o  Más</v>
      </c>
      <c r="N373" t="str">
        <f t="shared" si="5"/>
        <v>👨 M</v>
      </c>
    </row>
    <row r="374" spans="1:14" x14ac:dyDescent="0.35">
      <c r="A374" t="s">
        <v>465</v>
      </c>
      <c r="B374" t="s">
        <v>21</v>
      </c>
      <c r="C374" t="s">
        <v>56</v>
      </c>
      <c r="D374" t="s">
        <v>57</v>
      </c>
      <c r="E374" t="s">
        <v>32</v>
      </c>
      <c r="F374" s="2">
        <v>37136</v>
      </c>
      <c r="G374" t="s">
        <v>15</v>
      </c>
      <c r="H374" t="s">
        <v>16</v>
      </c>
      <c r="I374" t="s">
        <v>17</v>
      </c>
      <c r="J374" t="s">
        <v>41</v>
      </c>
      <c r="K374" t="s">
        <v>19</v>
      </c>
      <c r="L374" s="3">
        <f ca="1">INT((TODAY()-Datos[[#This Row],[Fecha Nacimiento]])/365)</f>
        <v>22</v>
      </c>
      <c r="M374" t="str">
        <f ca="1">_xlfn.XLOOKUP(Datos[[#This Row],[Edad]],CA!$B$2:$B$6,CA!$A$2:$A$6,,-1)</f>
        <v>18-25</v>
      </c>
      <c r="N374" t="str">
        <f t="shared" si="5"/>
        <v>👩 F</v>
      </c>
    </row>
    <row r="375" spans="1:14" x14ac:dyDescent="0.35">
      <c r="A375" t="s">
        <v>466</v>
      </c>
      <c r="B375" t="s">
        <v>21</v>
      </c>
      <c r="C375" t="s">
        <v>53</v>
      </c>
      <c r="D375" t="s">
        <v>91</v>
      </c>
      <c r="E375" t="s">
        <v>96</v>
      </c>
      <c r="F375" s="2">
        <v>26308</v>
      </c>
      <c r="G375" t="s">
        <v>15</v>
      </c>
      <c r="H375" t="s">
        <v>119</v>
      </c>
      <c r="I375" t="s">
        <v>26</v>
      </c>
      <c r="J375" t="s">
        <v>27</v>
      </c>
      <c r="K375" t="s">
        <v>19</v>
      </c>
      <c r="L375" s="3">
        <f ca="1">INT((TODAY()-Datos[[#This Row],[Fecha Nacimiento]])/365)</f>
        <v>51</v>
      </c>
      <c r="M375" t="str">
        <f ca="1">_xlfn.XLOOKUP(Datos[[#This Row],[Edad]],CA!$B$2:$B$6,CA!$A$2:$A$6,,-1)</f>
        <v>46-55</v>
      </c>
      <c r="N375" t="str">
        <f t="shared" si="5"/>
        <v>👨 M</v>
      </c>
    </row>
    <row r="376" spans="1:14" x14ac:dyDescent="0.35">
      <c r="A376" t="s">
        <v>467</v>
      </c>
      <c r="B376" t="s">
        <v>12</v>
      </c>
      <c r="C376" t="s">
        <v>53</v>
      </c>
      <c r="D376" t="s">
        <v>54</v>
      </c>
      <c r="E376" t="s">
        <v>45</v>
      </c>
      <c r="F376" s="2">
        <v>32073</v>
      </c>
      <c r="G376" t="s">
        <v>24</v>
      </c>
      <c r="H376" t="s">
        <v>25</v>
      </c>
      <c r="I376" t="s">
        <v>17</v>
      </c>
      <c r="J376" t="s">
        <v>18</v>
      </c>
      <c r="K376" t="s">
        <v>19</v>
      </c>
      <c r="L376" s="3">
        <f ca="1">INT((TODAY()-Datos[[#This Row],[Fecha Nacimiento]])/365)</f>
        <v>35</v>
      </c>
      <c r="M376" t="str">
        <f ca="1">_xlfn.XLOOKUP(Datos[[#This Row],[Edad]],CA!$B$2:$B$6,CA!$A$2:$A$6,,-1)</f>
        <v>26-35</v>
      </c>
      <c r="N376" t="str">
        <f t="shared" si="5"/>
        <v>👨 M</v>
      </c>
    </row>
    <row r="377" spans="1:14" x14ac:dyDescent="0.35">
      <c r="A377" t="s">
        <v>468</v>
      </c>
      <c r="B377" t="s">
        <v>21</v>
      </c>
      <c r="C377" t="s">
        <v>633</v>
      </c>
      <c r="D377" t="s">
        <v>232</v>
      </c>
      <c r="E377" t="s">
        <v>51</v>
      </c>
      <c r="F377" s="2">
        <v>27604</v>
      </c>
      <c r="G377" t="s">
        <v>24</v>
      </c>
      <c r="H377" t="s">
        <v>25</v>
      </c>
      <c r="I377" t="s">
        <v>26</v>
      </c>
      <c r="J377" t="s">
        <v>41</v>
      </c>
      <c r="K377" t="s">
        <v>19</v>
      </c>
      <c r="L377" s="3">
        <f ca="1">INT((TODAY()-Datos[[#This Row],[Fecha Nacimiento]])/365)</f>
        <v>48</v>
      </c>
      <c r="M377" t="str">
        <f ca="1">_xlfn.XLOOKUP(Datos[[#This Row],[Edad]],CA!$B$2:$B$6,CA!$A$2:$A$6,,-1)</f>
        <v>46-55</v>
      </c>
      <c r="N377" t="str">
        <f t="shared" si="5"/>
        <v>👩 F</v>
      </c>
    </row>
    <row r="378" spans="1:14" x14ac:dyDescent="0.35">
      <c r="A378" t="s">
        <v>469</v>
      </c>
      <c r="B378" t="s">
        <v>21</v>
      </c>
      <c r="C378" t="s">
        <v>53</v>
      </c>
      <c r="D378" t="s">
        <v>91</v>
      </c>
      <c r="E378" t="s">
        <v>14</v>
      </c>
      <c r="F378" s="2">
        <v>30120</v>
      </c>
      <c r="G378" t="s">
        <v>15</v>
      </c>
      <c r="H378" t="s">
        <v>16</v>
      </c>
      <c r="I378" t="s">
        <v>17</v>
      </c>
      <c r="J378" t="s">
        <v>41</v>
      </c>
      <c r="K378" t="s">
        <v>19</v>
      </c>
      <c r="L378" s="3">
        <f ca="1">INT((TODAY()-Datos[[#This Row],[Fecha Nacimiento]])/365)</f>
        <v>41</v>
      </c>
      <c r="M378" t="str">
        <f ca="1">_xlfn.XLOOKUP(Datos[[#This Row],[Edad]],CA!$B$2:$B$6,CA!$A$2:$A$6,,-1)</f>
        <v>36-45</v>
      </c>
      <c r="N378" t="str">
        <f t="shared" si="5"/>
        <v>👨 M</v>
      </c>
    </row>
    <row r="379" spans="1:14" x14ac:dyDescent="0.35">
      <c r="A379" t="s">
        <v>470</v>
      </c>
      <c r="B379" t="s">
        <v>21</v>
      </c>
      <c r="C379" t="s">
        <v>56</v>
      </c>
      <c r="D379" t="s">
        <v>57</v>
      </c>
      <c r="E379" t="s">
        <v>45</v>
      </c>
      <c r="F379" s="2">
        <v>31565</v>
      </c>
      <c r="G379" t="s">
        <v>24</v>
      </c>
      <c r="H379" t="s">
        <v>25</v>
      </c>
      <c r="I379" t="s">
        <v>26</v>
      </c>
      <c r="J379" t="s">
        <v>41</v>
      </c>
      <c r="K379" t="s">
        <v>19</v>
      </c>
      <c r="L379" s="3">
        <f ca="1">INT((TODAY()-Datos[[#This Row],[Fecha Nacimiento]])/365)</f>
        <v>37</v>
      </c>
      <c r="M379" t="str">
        <f ca="1">_xlfn.XLOOKUP(Datos[[#This Row],[Edad]],CA!$B$2:$B$6,CA!$A$2:$A$6,,-1)</f>
        <v>36-45</v>
      </c>
      <c r="N379" t="str">
        <f t="shared" si="5"/>
        <v>👨 M</v>
      </c>
    </row>
    <row r="380" spans="1:14" x14ac:dyDescent="0.35">
      <c r="A380" t="s">
        <v>471</v>
      </c>
      <c r="B380" t="s">
        <v>21</v>
      </c>
      <c r="C380" t="s">
        <v>38</v>
      </c>
      <c r="D380" t="s">
        <v>62</v>
      </c>
      <c r="E380" t="s">
        <v>40</v>
      </c>
      <c r="F380" s="2">
        <v>37540</v>
      </c>
      <c r="G380" t="s">
        <v>15</v>
      </c>
      <c r="H380" t="s">
        <v>16</v>
      </c>
      <c r="I380" t="s">
        <v>17</v>
      </c>
      <c r="J380" t="s">
        <v>18</v>
      </c>
      <c r="K380" t="s">
        <v>28</v>
      </c>
      <c r="L380" s="3">
        <f ca="1">INT((TODAY()-Datos[[#This Row],[Fecha Nacimiento]])/365)</f>
        <v>20</v>
      </c>
      <c r="M380" t="str">
        <f ca="1">_xlfn.XLOOKUP(Datos[[#This Row],[Edad]],CA!$B$2:$B$6,CA!$A$2:$A$6,,-1)</f>
        <v>18-25</v>
      </c>
      <c r="N380" t="str">
        <f t="shared" si="5"/>
        <v>👨 M</v>
      </c>
    </row>
    <row r="381" spans="1:14" x14ac:dyDescent="0.35">
      <c r="A381" t="s">
        <v>472</v>
      </c>
      <c r="B381" t="s">
        <v>12</v>
      </c>
      <c r="C381" t="s">
        <v>633</v>
      </c>
      <c r="D381" t="s">
        <v>473</v>
      </c>
      <c r="E381" t="s">
        <v>14</v>
      </c>
      <c r="F381" s="2">
        <v>32581</v>
      </c>
      <c r="G381" t="s">
        <v>24</v>
      </c>
      <c r="H381" t="s">
        <v>25</v>
      </c>
      <c r="I381" t="s">
        <v>17</v>
      </c>
      <c r="J381" t="s">
        <v>41</v>
      </c>
      <c r="K381" t="s">
        <v>19</v>
      </c>
      <c r="L381" s="3">
        <f ca="1">INT((TODAY()-Datos[[#This Row],[Fecha Nacimiento]])/365)</f>
        <v>34</v>
      </c>
      <c r="M381" t="str">
        <f ca="1">_xlfn.XLOOKUP(Datos[[#This Row],[Edad]],CA!$B$2:$B$6,CA!$A$2:$A$6,,-1)</f>
        <v>26-35</v>
      </c>
      <c r="N381" t="str">
        <f t="shared" si="5"/>
        <v>👨 M</v>
      </c>
    </row>
    <row r="382" spans="1:14" x14ac:dyDescent="0.35">
      <c r="A382" t="s">
        <v>474</v>
      </c>
      <c r="B382" t="s">
        <v>21</v>
      </c>
      <c r="C382" t="s">
        <v>80</v>
      </c>
      <c r="D382" t="s">
        <v>115</v>
      </c>
      <c r="E382" t="s">
        <v>45</v>
      </c>
      <c r="F382" s="2">
        <v>30005</v>
      </c>
      <c r="G382" t="s">
        <v>15</v>
      </c>
      <c r="H382" t="s">
        <v>119</v>
      </c>
      <c r="I382" t="s">
        <v>26</v>
      </c>
      <c r="J382" t="s">
        <v>18</v>
      </c>
      <c r="K382" t="s">
        <v>28</v>
      </c>
      <c r="L382" s="3">
        <f ca="1">INT((TODAY()-Datos[[#This Row],[Fecha Nacimiento]])/365)</f>
        <v>41</v>
      </c>
      <c r="M382" t="str">
        <f ca="1">_xlfn.XLOOKUP(Datos[[#This Row],[Edad]],CA!$B$2:$B$6,CA!$A$2:$A$6,,-1)</f>
        <v>36-45</v>
      </c>
      <c r="N382" t="str">
        <f t="shared" si="5"/>
        <v>👩 F</v>
      </c>
    </row>
    <row r="383" spans="1:14" x14ac:dyDescent="0.35">
      <c r="A383" t="s">
        <v>475</v>
      </c>
      <c r="B383" t="s">
        <v>21</v>
      </c>
      <c r="C383" t="s">
        <v>53</v>
      </c>
      <c r="D383" t="s">
        <v>91</v>
      </c>
      <c r="E383" t="s">
        <v>40</v>
      </c>
      <c r="F383" s="2">
        <v>31542</v>
      </c>
      <c r="G383" t="s">
        <v>24</v>
      </c>
      <c r="H383" t="s">
        <v>25</v>
      </c>
      <c r="I383" t="s">
        <v>17</v>
      </c>
      <c r="J383" t="s">
        <v>41</v>
      </c>
      <c r="K383" t="s">
        <v>19</v>
      </c>
      <c r="L383" s="3">
        <f ca="1">INT((TODAY()-Datos[[#This Row],[Fecha Nacimiento]])/365)</f>
        <v>37</v>
      </c>
      <c r="M383" t="str">
        <f ca="1">_xlfn.XLOOKUP(Datos[[#This Row],[Edad]],CA!$B$2:$B$6,CA!$A$2:$A$6,,-1)</f>
        <v>36-45</v>
      </c>
      <c r="N383" t="str">
        <f t="shared" si="5"/>
        <v>👨 M</v>
      </c>
    </row>
    <row r="384" spans="1:14" x14ac:dyDescent="0.35">
      <c r="A384" t="s">
        <v>476</v>
      </c>
      <c r="B384" t="s">
        <v>21</v>
      </c>
      <c r="C384" t="s">
        <v>56</v>
      </c>
      <c r="D384" t="s">
        <v>178</v>
      </c>
      <c r="E384" t="s">
        <v>96</v>
      </c>
      <c r="F384" s="2">
        <v>31765</v>
      </c>
      <c r="G384" t="s">
        <v>15</v>
      </c>
      <c r="H384" t="s">
        <v>109</v>
      </c>
      <c r="I384" t="s">
        <v>26</v>
      </c>
      <c r="J384" t="s">
        <v>41</v>
      </c>
      <c r="K384" t="s">
        <v>19</v>
      </c>
      <c r="L384" s="3">
        <f ca="1">INT((TODAY()-Datos[[#This Row],[Fecha Nacimiento]])/365)</f>
        <v>36</v>
      </c>
      <c r="M384" t="str">
        <f ca="1">_xlfn.XLOOKUP(Datos[[#This Row],[Edad]],CA!$B$2:$B$6,CA!$A$2:$A$6,,-1)</f>
        <v>36-45</v>
      </c>
      <c r="N384" t="str">
        <f t="shared" si="5"/>
        <v>👨 M</v>
      </c>
    </row>
    <row r="385" spans="1:14" x14ac:dyDescent="0.35">
      <c r="A385" t="s">
        <v>477</v>
      </c>
      <c r="B385" t="s">
        <v>21</v>
      </c>
      <c r="C385" t="s">
        <v>53</v>
      </c>
      <c r="D385" t="s">
        <v>136</v>
      </c>
      <c r="E385" t="s">
        <v>96</v>
      </c>
      <c r="F385" s="2">
        <v>35766</v>
      </c>
      <c r="G385" t="s">
        <v>15</v>
      </c>
      <c r="H385" t="s">
        <v>16</v>
      </c>
      <c r="I385" t="s">
        <v>17</v>
      </c>
      <c r="J385" t="s">
        <v>41</v>
      </c>
      <c r="K385" t="s">
        <v>19</v>
      </c>
      <c r="L385" s="3">
        <f ca="1">INT((TODAY()-Datos[[#This Row],[Fecha Nacimiento]])/365)</f>
        <v>25</v>
      </c>
      <c r="M385" t="str">
        <f ca="1">_xlfn.XLOOKUP(Datos[[#This Row],[Edad]],CA!$B$2:$B$6,CA!$A$2:$A$6,,-1)</f>
        <v>18-25</v>
      </c>
      <c r="N385" t="str">
        <f t="shared" si="5"/>
        <v>👨 M</v>
      </c>
    </row>
    <row r="386" spans="1:14" x14ac:dyDescent="0.35">
      <c r="A386" t="s">
        <v>478</v>
      </c>
      <c r="B386" t="s">
        <v>12</v>
      </c>
      <c r="C386" t="s">
        <v>71</v>
      </c>
      <c r="D386" t="s">
        <v>72</v>
      </c>
      <c r="E386" t="s">
        <v>45</v>
      </c>
      <c r="F386" s="2">
        <v>27793</v>
      </c>
      <c r="G386" t="s">
        <v>15</v>
      </c>
      <c r="H386" t="s">
        <v>16</v>
      </c>
      <c r="I386" t="s">
        <v>17</v>
      </c>
      <c r="J386" t="s">
        <v>18</v>
      </c>
      <c r="K386" t="s">
        <v>73</v>
      </c>
      <c r="L386" s="3">
        <f ca="1">INT((TODAY()-Datos[[#This Row],[Fecha Nacimiento]])/365)</f>
        <v>47</v>
      </c>
      <c r="M386" t="str">
        <f ca="1">_xlfn.XLOOKUP(Datos[[#This Row],[Edad]],CA!$B$2:$B$6,CA!$A$2:$A$6,,-1)</f>
        <v>46-55</v>
      </c>
      <c r="N386" t="str">
        <f t="shared" ref="N386:N449" si="6">IF(B385="Masculino","👨 M", "👩 F")</f>
        <v>👨 M</v>
      </c>
    </row>
    <row r="387" spans="1:14" x14ac:dyDescent="0.35">
      <c r="A387" t="s">
        <v>479</v>
      </c>
      <c r="B387" t="s">
        <v>12</v>
      </c>
      <c r="C387" t="s">
        <v>53</v>
      </c>
      <c r="D387" t="s">
        <v>91</v>
      </c>
      <c r="E387" t="s">
        <v>96</v>
      </c>
      <c r="F387" s="2">
        <v>25489</v>
      </c>
      <c r="G387" t="s">
        <v>24</v>
      </c>
      <c r="H387" t="s">
        <v>25</v>
      </c>
      <c r="I387" t="s">
        <v>17</v>
      </c>
      <c r="J387" t="s">
        <v>41</v>
      </c>
      <c r="K387" t="s">
        <v>19</v>
      </c>
      <c r="L387" s="3">
        <f ca="1">INT((TODAY()-Datos[[#This Row],[Fecha Nacimiento]])/365)</f>
        <v>53</v>
      </c>
      <c r="M387" t="str">
        <f ca="1">_xlfn.XLOOKUP(Datos[[#This Row],[Edad]],CA!$B$2:$B$6,CA!$A$2:$A$6,,-1)</f>
        <v>46-55</v>
      </c>
      <c r="N387" t="str">
        <f t="shared" si="6"/>
        <v>👩 F</v>
      </c>
    </row>
    <row r="388" spans="1:14" x14ac:dyDescent="0.35">
      <c r="A388" t="s">
        <v>480</v>
      </c>
      <c r="B388" t="s">
        <v>12</v>
      </c>
      <c r="C388" t="s">
        <v>53</v>
      </c>
      <c r="D388" t="s">
        <v>245</v>
      </c>
      <c r="E388" t="s">
        <v>14</v>
      </c>
      <c r="F388" s="2">
        <v>32161</v>
      </c>
      <c r="G388" t="s">
        <v>24</v>
      </c>
      <c r="H388" t="s">
        <v>25</v>
      </c>
      <c r="I388" t="s">
        <v>17</v>
      </c>
      <c r="J388" t="s">
        <v>27</v>
      </c>
      <c r="K388" t="s">
        <v>19</v>
      </c>
      <c r="L388" s="3">
        <f ca="1">INT((TODAY()-Datos[[#This Row],[Fecha Nacimiento]])/365)</f>
        <v>35</v>
      </c>
      <c r="M388" t="str">
        <f ca="1">_xlfn.XLOOKUP(Datos[[#This Row],[Edad]],CA!$B$2:$B$6,CA!$A$2:$A$6,,-1)</f>
        <v>26-35</v>
      </c>
      <c r="N388" t="str">
        <f t="shared" si="6"/>
        <v>👩 F</v>
      </c>
    </row>
    <row r="389" spans="1:14" x14ac:dyDescent="0.35">
      <c r="A389" t="s">
        <v>481</v>
      </c>
      <c r="B389" t="s">
        <v>21</v>
      </c>
      <c r="C389" t="s">
        <v>59</v>
      </c>
      <c r="D389" t="s">
        <v>189</v>
      </c>
      <c r="E389" t="s">
        <v>45</v>
      </c>
      <c r="F389" s="2">
        <v>28513</v>
      </c>
      <c r="G389" t="s">
        <v>15</v>
      </c>
      <c r="H389" t="s">
        <v>16</v>
      </c>
      <c r="I389" t="s">
        <v>17</v>
      </c>
      <c r="J389" t="s">
        <v>27</v>
      </c>
      <c r="K389" t="s">
        <v>19</v>
      </c>
      <c r="L389" s="3">
        <f ca="1">INT((TODAY()-Datos[[#This Row],[Fecha Nacimiento]])/365)</f>
        <v>45</v>
      </c>
      <c r="M389" t="str">
        <f ca="1">_xlfn.XLOOKUP(Datos[[#This Row],[Edad]],CA!$B$2:$B$6,CA!$A$2:$A$6,,-1)</f>
        <v>36-45</v>
      </c>
      <c r="N389" t="str">
        <f t="shared" si="6"/>
        <v>👩 F</v>
      </c>
    </row>
    <row r="390" spans="1:14" x14ac:dyDescent="0.35">
      <c r="A390" t="s">
        <v>482</v>
      </c>
      <c r="B390" t="s">
        <v>21</v>
      </c>
      <c r="C390" t="s">
        <v>30</v>
      </c>
      <c r="D390" t="s">
        <v>31</v>
      </c>
      <c r="E390" t="s">
        <v>32</v>
      </c>
      <c r="F390" s="2">
        <v>28561</v>
      </c>
      <c r="G390" t="s">
        <v>24</v>
      </c>
      <c r="H390" t="s">
        <v>25</v>
      </c>
      <c r="I390" t="s">
        <v>17</v>
      </c>
      <c r="J390" t="s">
        <v>41</v>
      </c>
      <c r="K390" t="s">
        <v>28</v>
      </c>
      <c r="L390" s="3">
        <f ca="1">INT((TODAY()-Datos[[#This Row],[Fecha Nacimiento]])/365)</f>
        <v>45</v>
      </c>
      <c r="M390" t="str">
        <f ca="1">_xlfn.XLOOKUP(Datos[[#This Row],[Edad]],CA!$B$2:$B$6,CA!$A$2:$A$6,,-1)</f>
        <v>36-45</v>
      </c>
      <c r="N390" t="str">
        <f t="shared" si="6"/>
        <v>👨 M</v>
      </c>
    </row>
    <row r="391" spans="1:14" x14ac:dyDescent="0.35">
      <c r="A391" t="s">
        <v>483</v>
      </c>
      <c r="B391" t="s">
        <v>21</v>
      </c>
      <c r="C391" t="s">
        <v>56</v>
      </c>
      <c r="D391" t="s">
        <v>57</v>
      </c>
      <c r="E391" t="s">
        <v>32</v>
      </c>
      <c r="F391" s="2">
        <v>33918</v>
      </c>
      <c r="G391" t="s">
        <v>24</v>
      </c>
      <c r="H391" t="s">
        <v>25</v>
      </c>
      <c r="I391" t="s">
        <v>17</v>
      </c>
      <c r="J391" t="s">
        <v>18</v>
      </c>
      <c r="K391" t="s">
        <v>19</v>
      </c>
      <c r="L391" s="3">
        <f ca="1">INT((TODAY()-Datos[[#This Row],[Fecha Nacimiento]])/365)</f>
        <v>30</v>
      </c>
      <c r="M391" t="str">
        <f ca="1">_xlfn.XLOOKUP(Datos[[#This Row],[Edad]],CA!$B$2:$B$6,CA!$A$2:$A$6,,-1)</f>
        <v>26-35</v>
      </c>
      <c r="N391" t="str">
        <f t="shared" si="6"/>
        <v>👨 M</v>
      </c>
    </row>
    <row r="392" spans="1:14" x14ac:dyDescent="0.35">
      <c r="A392" t="s">
        <v>484</v>
      </c>
      <c r="B392" t="s">
        <v>21</v>
      </c>
      <c r="C392" t="s">
        <v>56</v>
      </c>
      <c r="D392" t="s">
        <v>57</v>
      </c>
      <c r="E392" t="s">
        <v>45</v>
      </c>
      <c r="F392" s="2">
        <v>24118</v>
      </c>
      <c r="G392" t="s">
        <v>24</v>
      </c>
      <c r="H392" t="s">
        <v>25</v>
      </c>
      <c r="I392" t="s">
        <v>26</v>
      </c>
      <c r="J392" t="s">
        <v>41</v>
      </c>
      <c r="K392" t="s">
        <v>19</v>
      </c>
      <c r="L392" s="3">
        <f ca="1">INT((TODAY()-Datos[[#This Row],[Fecha Nacimiento]])/365)</f>
        <v>57</v>
      </c>
      <c r="M392" t="str">
        <f ca="1">_xlfn.XLOOKUP(Datos[[#This Row],[Edad]],CA!$B$2:$B$6,CA!$A$2:$A$6,,-1)</f>
        <v>56 o  Más</v>
      </c>
      <c r="N392" t="str">
        <f t="shared" si="6"/>
        <v>👨 M</v>
      </c>
    </row>
    <row r="393" spans="1:14" x14ac:dyDescent="0.35">
      <c r="A393" t="s">
        <v>485</v>
      </c>
      <c r="B393" t="s">
        <v>12</v>
      </c>
      <c r="C393" t="s">
        <v>38</v>
      </c>
      <c r="D393" t="s">
        <v>39</v>
      </c>
      <c r="E393" t="s">
        <v>96</v>
      </c>
      <c r="F393" s="2">
        <v>27106</v>
      </c>
      <c r="G393" t="s">
        <v>15</v>
      </c>
      <c r="H393" t="s">
        <v>16</v>
      </c>
      <c r="I393" t="s">
        <v>17</v>
      </c>
      <c r="J393" t="s">
        <v>27</v>
      </c>
      <c r="K393" t="s">
        <v>28</v>
      </c>
      <c r="L393" s="3">
        <f ca="1">INT((TODAY()-Datos[[#This Row],[Fecha Nacimiento]])/365)</f>
        <v>49</v>
      </c>
      <c r="M393" t="str">
        <f ca="1">_xlfn.XLOOKUP(Datos[[#This Row],[Edad]],CA!$B$2:$B$6,CA!$A$2:$A$6,,-1)</f>
        <v>46-55</v>
      </c>
      <c r="N393" t="str">
        <f t="shared" si="6"/>
        <v>👨 M</v>
      </c>
    </row>
    <row r="394" spans="1:14" x14ac:dyDescent="0.35">
      <c r="A394" t="s">
        <v>486</v>
      </c>
      <c r="B394" t="s">
        <v>21</v>
      </c>
      <c r="C394" t="s">
        <v>22</v>
      </c>
      <c r="D394" t="s">
        <v>124</v>
      </c>
      <c r="E394" t="s">
        <v>96</v>
      </c>
      <c r="F394" s="2">
        <v>35293</v>
      </c>
      <c r="G394" t="s">
        <v>24</v>
      </c>
      <c r="H394" t="s">
        <v>25</v>
      </c>
      <c r="I394" t="s">
        <v>17</v>
      </c>
      <c r="J394" t="s">
        <v>41</v>
      </c>
      <c r="K394" t="s">
        <v>28</v>
      </c>
      <c r="L394" s="3">
        <f ca="1">INT((TODAY()-Datos[[#This Row],[Fecha Nacimiento]])/365)</f>
        <v>27</v>
      </c>
      <c r="M394" t="str">
        <f ca="1">_xlfn.XLOOKUP(Datos[[#This Row],[Edad]],CA!$B$2:$B$6,CA!$A$2:$A$6,,-1)</f>
        <v>26-35</v>
      </c>
      <c r="N394" t="str">
        <f t="shared" si="6"/>
        <v>👩 F</v>
      </c>
    </row>
    <row r="395" spans="1:14" x14ac:dyDescent="0.35">
      <c r="A395" t="s">
        <v>487</v>
      </c>
      <c r="B395" t="s">
        <v>21</v>
      </c>
      <c r="C395" t="s">
        <v>633</v>
      </c>
      <c r="D395" t="s">
        <v>95</v>
      </c>
      <c r="E395" t="s">
        <v>96</v>
      </c>
      <c r="F395" s="2">
        <v>23040</v>
      </c>
      <c r="G395" t="s">
        <v>15</v>
      </c>
      <c r="H395" t="s">
        <v>16</v>
      </c>
      <c r="I395" t="s">
        <v>17</v>
      </c>
      <c r="J395" t="s">
        <v>41</v>
      </c>
      <c r="K395" t="s">
        <v>19</v>
      </c>
      <c r="L395" s="3">
        <f ca="1">INT((TODAY()-Datos[[#This Row],[Fecha Nacimiento]])/365)</f>
        <v>60</v>
      </c>
      <c r="M395" t="str">
        <f ca="1">_xlfn.XLOOKUP(Datos[[#This Row],[Edad]],CA!$B$2:$B$6,CA!$A$2:$A$6,,-1)</f>
        <v>56 o  Más</v>
      </c>
      <c r="N395" t="str">
        <f t="shared" si="6"/>
        <v>👨 M</v>
      </c>
    </row>
    <row r="396" spans="1:14" x14ac:dyDescent="0.35">
      <c r="A396" t="s">
        <v>488</v>
      </c>
      <c r="B396" t="s">
        <v>21</v>
      </c>
      <c r="C396" t="s">
        <v>80</v>
      </c>
      <c r="D396" t="s">
        <v>115</v>
      </c>
      <c r="E396" t="s">
        <v>32</v>
      </c>
      <c r="F396" s="2">
        <v>34854</v>
      </c>
      <c r="G396" t="s">
        <v>15</v>
      </c>
      <c r="H396" t="s">
        <v>16</v>
      </c>
      <c r="I396" t="s">
        <v>26</v>
      </c>
      <c r="J396" t="s">
        <v>41</v>
      </c>
      <c r="K396" t="s">
        <v>28</v>
      </c>
      <c r="L396" s="3">
        <f ca="1">INT((TODAY()-Datos[[#This Row],[Fecha Nacimiento]])/365)</f>
        <v>28</v>
      </c>
      <c r="M396" t="str">
        <f ca="1">_xlfn.XLOOKUP(Datos[[#This Row],[Edad]],CA!$B$2:$B$6,CA!$A$2:$A$6,,-1)</f>
        <v>26-35</v>
      </c>
      <c r="N396" t="str">
        <f t="shared" si="6"/>
        <v>👨 M</v>
      </c>
    </row>
    <row r="397" spans="1:14" x14ac:dyDescent="0.35">
      <c r="A397" t="s">
        <v>489</v>
      </c>
      <c r="B397" t="s">
        <v>12</v>
      </c>
      <c r="C397" t="s">
        <v>633</v>
      </c>
      <c r="D397" t="s">
        <v>199</v>
      </c>
      <c r="E397" t="s">
        <v>14</v>
      </c>
      <c r="F397" s="2">
        <v>24070</v>
      </c>
      <c r="G397" t="s">
        <v>15</v>
      </c>
      <c r="H397" t="s">
        <v>16</v>
      </c>
      <c r="I397" t="s">
        <v>26</v>
      </c>
      <c r="J397" t="s">
        <v>18</v>
      </c>
      <c r="K397" t="s">
        <v>19</v>
      </c>
      <c r="L397" s="3">
        <f ca="1">INT((TODAY()-Datos[[#This Row],[Fecha Nacimiento]])/365)</f>
        <v>57</v>
      </c>
      <c r="M397" t="str">
        <f ca="1">_xlfn.XLOOKUP(Datos[[#This Row],[Edad]],CA!$B$2:$B$6,CA!$A$2:$A$6,,-1)</f>
        <v>56 o  Más</v>
      </c>
      <c r="N397" t="str">
        <f t="shared" si="6"/>
        <v>👨 M</v>
      </c>
    </row>
    <row r="398" spans="1:14" x14ac:dyDescent="0.35">
      <c r="A398" t="s">
        <v>490</v>
      </c>
      <c r="B398" t="s">
        <v>21</v>
      </c>
      <c r="C398" t="s">
        <v>38</v>
      </c>
      <c r="D398" t="s">
        <v>39</v>
      </c>
      <c r="E398" t="s">
        <v>96</v>
      </c>
      <c r="F398" s="2">
        <v>23740</v>
      </c>
      <c r="G398" t="s">
        <v>15</v>
      </c>
      <c r="H398" t="s">
        <v>16</v>
      </c>
      <c r="I398" t="s">
        <v>26</v>
      </c>
      <c r="J398" t="s">
        <v>27</v>
      </c>
      <c r="K398" t="s">
        <v>28</v>
      </c>
      <c r="L398" s="3">
        <f ca="1">INT((TODAY()-Datos[[#This Row],[Fecha Nacimiento]])/365)</f>
        <v>58</v>
      </c>
      <c r="M398" t="str">
        <f ca="1">_xlfn.XLOOKUP(Datos[[#This Row],[Edad]],CA!$B$2:$B$6,CA!$A$2:$A$6,,-1)</f>
        <v>56 o  Más</v>
      </c>
      <c r="N398" t="str">
        <f t="shared" si="6"/>
        <v>👩 F</v>
      </c>
    </row>
    <row r="399" spans="1:14" x14ac:dyDescent="0.35">
      <c r="A399" t="s">
        <v>491</v>
      </c>
      <c r="B399" t="s">
        <v>21</v>
      </c>
      <c r="C399" t="s">
        <v>633</v>
      </c>
      <c r="D399" t="s">
        <v>232</v>
      </c>
      <c r="E399" t="s">
        <v>96</v>
      </c>
      <c r="F399" s="2">
        <v>20984</v>
      </c>
      <c r="G399" t="s">
        <v>15</v>
      </c>
      <c r="H399" t="s">
        <v>16</v>
      </c>
      <c r="I399" t="s">
        <v>26</v>
      </c>
      <c r="J399" t="s">
        <v>41</v>
      </c>
      <c r="K399" t="s">
        <v>19</v>
      </c>
      <c r="L399" s="3">
        <f ca="1">INT((TODAY()-Datos[[#This Row],[Fecha Nacimiento]])/365)</f>
        <v>66</v>
      </c>
      <c r="M399" t="str">
        <f ca="1">_xlfn.XLOOKUP(Datos[[#This Row],[Edad]],CA!$B$2:$B$6,CA!$A$2:$A$6,,-1)</f>
        <v>56 o  Más</v>
      </c>
      <c r="N399" t="str">
        <f t="shared" si="6"/>
        <v>👨 M</v>
      </c>
    </row>
    <row r="400" spans="1:14" x14ac:dyDescent="0.35">
      <c r="A400" t="s">
        <v>492</v>
      </c>
      <c r="B400" t="s">
        <v>21</v>
      </c>
      <c r="C400" t="s">
        <v>22</v>
      </c>
      <c r="D400" t="s">
        <v>317</v>
      </c>
      <c r="E400" t="s">
        <v>40</v>
      </c>
      <c r="F400" s="2">
        <v>33869</v>
      </c>
      <c r="G400" t="s">
        <v>24</v>
      </c>
      <c r="H400" t="s">
        <v>25</v>
      </c>
      <c r="I400" t="s">
        <v>17</v>
      </c>
      <c r="J400" t="s">
        <v>18</v>
      </c>
      <c r="K400" t="s">
        <v>28</v>
      </c>
      <c r="L400" s="3">
        <f ca="1">INT((TODAY()-Datos[[#This Row],[Fecha Nacimiento]])/365)</f>
        <v>30</v>
      </c>
      <c r="M400" t="str">
        <f ca="1">_xlfn.XLOOKUP(Datos[[#This Row],[Edad]],CA!$B$2:$B$6,CA!$A$2:$A$6,,-1)</f>
        <v>26-35</v>
      </c>
      <c r="N400" t="str">
        <f t="shared" si="6"/>
        <v>👨 M</v>
      </c>
    </row>
    <row r="401" spans="1:14" x14ac:dyDescent="0.35">
      <c r="A401" t="s">
        <v>493</v>
      </c>
      <c r="B401" t="s">
        <v>21</v>
      </c>
      <c r="C401" t="s">
        <v>38</v>
      </c>
      <c r="D401" t="s">
        <v>47</v>
      </c>
      <c r="E401" t="s">
        <v>45</v>
      </c>
      <c r="F401" s="2">
        <v>36564</v>
      </c>
      <c r="G401" t="s">
        <v>15</v>
      </c>
      <c r="H401" t="s">
        <v>119</v>
      </c>
      <c r="I401" t="s">
        <v>26</v>
      </c>
      <c r="J401" t="s">
        <v>27</v>
      </c>
      <c r="K401" t="s">
        <v>28</v>
      </c>
      <c r="L401" s="3">
        <f ca="1">INT((TODAY()-Datos[[#This Row],[Fecha Nacimiento]])/365)</f>
        <v>23</v>
      </c>
      <c r="M401" t="str">
        <f ca="1">_xlfn.XLOOKUP(Datos[[#This Row],[Edad]],CA!$B$2:$B$6,CA!$A$2:$A$6,,-1)</f>
        <v>18-25</v>
      </c>
      <c r="N401" t="str">
        <f t="shared" si="6"/>
        <v>👨 M</v>
      </c>
    </row>
    <row r="402" spans="1:14" x14ac:dyDescent="0.35">
      <c r="A402" t="s">
        <v>494</v>
      </c>
      <c r="B402" t="s">
        <v>21</v>
      </c>
      <c r="C402" t="s">
        <v>38</v>
      </c>
      <c r="D402" t="s">
        <v>39</v>
      </c>
      <c r="E402" t="s">
        <v>40</v>
      </c>
      <c r="F402" s="2">
        <v>23445</v>
      </c>
      <c r="G402" t="s">
        <v>15</v>
      </c>
      <c r="H402" t="s">
        <v>16</v>
      </c>
      <c r="I402" t="s">
        <v>17</v>
      </c>
      <c r="J402" t="s">
        <v>18</v>
      </c>
      <c r="K402" t="s">
        <v>28</v>
      </c>
      <c r="L402" s="3">
        <f ca="1">INT((TODAY()-Datos[[#This Row],[Fecha Nacimiento]])/365)</f>
        <v>59</v>
      </c>
      <c r="M402" t="str">
        <f ca="1">_xlfn.XLOOKUP(Datos[[#This Row],[Edad]],CA!$B$2:$B$6,CA!$A$2:$A$6,,-1)</f>
        <v>56 o  Más</v>
      </c>
      <c r="N402" t="str">
        <f t="shared" si="6"/>
        <v>👨 M</v>
      </c>
    </row>
    <row r="403" spans="1:14" x14ac:dyDescent="0.35">
      <c r="A403" t="s">
        <v>495</v>
      </c>
      <c r="B403" t="s">
        <v>21</v>
      </c>
      <c r="C403" t="s">
        <v>30</v>
      </c>
      <c r="D403" t="s">
        <v>150</v>
      </c>
      <c r="E403" t="s">
        <v>40</v>
      </c>
      <c r="F403" s="2">
        <v>35002</v>
      </c>
      <c r="G403" t="s">
        <v>15</v>
      </c>
      <c r="H403" t="s">
        <v>16</v>
      </c>
      <c r="I403" t="s">
        <v>17</v>
      </c>
      <c r="J403" t="s">
        <v>18</v>
      </c>
      <c r="K403" t="s">
        <v>28</v>
      </c>
      <c r="L403" s="3">
        <f ca="1">INT((TODAY()-Datos[[#This Row],[Fecha Nacimiento]])/365)</f>
        <v>27</v>
      </c>
      <c r="M403" t="str">
        <f ca="1">_xlfn.XLOOKUP(Datos[[#This Row],[Edad]],CA!$B$2:$B$6,CA!$A$2:$A$6,,-1)</f>
        <v>26-35</v>
      </c>
      <c r="N403" t="str">
        <f t="shared" si="6"/>
        <v>👨 M</v>
      </c>
    </row>
    <row r="404" spans="1:14" x14ac:dyDescent="0.35">
      <c r="A404" t="s">
        <v>496</v>
      </c>
      <c r="B404" t="s">
        <v>21</v>
      </c>
      <c r="C404" t="s">
        <v>59</v>
      </c>
      <c r="D404" t="s">
        <v>189</v>
      </c>
      <c r="E404" t="s">
        <v>45</v>
      </c>
      <c r="F404" s="2">
        <v>25722</v>
      </c>
      <c r="G404" t="s">
        <v>15</v>
      </c>
      <c r="H404" t="s">
        <v>16</v>
      </c>
      <c r="I404" t="s">
        <v>17</v>
      </c>
      <c r="J404" t="s">
        <v>27</v>
      </c>
      <c r="K404" t="s">
        <v>19</v>
      </c>
      <c r="L404" s="3">
        <f ca="1">INT((TODAY()-Datos[[#This Row],[Fecha Nacimiento]])/365)</f>
        <v>53</v>
      </c>
      <c r="M404" t="str">
        <f ca="1">_xlfn.XLOOKUP(Datos[[#This Row],[Edad]],CA!$B$2:$B$6,CA!$A$2:$A$6,,-1)</f>
        <v>46-55</v>
      </c>
      <c r="N404" t="str">
        <f t="shared" si="6"/>
        <v>👨 M</v>
      </c>
    </row>
    <row r="405" spans="1:14" x14ac:dyDescent="0.35">
      <c r="A405" t="s">
        <v>497</v>
      </c>
      <c r="B405" t="s">
        <v>21</v>
      </c>
      <c r="C405" t="s">
        <v>80</v>
      </c>
      <c r="D405" t="s">
        <v>115</v>
      </c>
      <c r="E405" t="s">
        <v>45</v>
      </c>
      <c r="F405" s="2">
        <v>27657</v>
      </c>
      <c r="G405" t="s">
        <v>24</v>
      </c>
      <c r="H405" t="s">
        <v>25</v>
      </c>
      <c r="I405" t="s">
        <v>17</v>
      </c>
      <c r="J405" t="s">
        <v>18</v>
      </c>
      <c r="K405" t="s">
        <v>28</v>
      </c>
      <c r="L405" s="3">
        <f ca="1">INT((TODAY()-Datos[[#This Row],[Fecha Nacimiento]])/365)</f>
        <v>47</v>
      </c>
      <c r="M405" t="str">
        <f ca="1">_xlfn.XLOOKUP(Datos[[#This Row],[Edad]],CA!$B$2:$B$6,CA!$A$2:$A$6,,-1)</f>
        <v>46-55</v>
      </c>
      <c r="N405" t="str">
        <f t="shared" si="6"/>
        <v>👨 M</v>
      </c>
    </row>
    <row r="406" spans="1:14" x14ac:dyDescent="0.35">
      <c r="A406" t="s">
        <v>498</v>
      </c>
      <c r="B406" t="s">
        <v>12</v>
      </c>
      <c r="C406" t="s">
        <v>56</v>
      </c>
      <c r="D406" t="s">
        <v>67</v>
      </c>
      <c r="E406" t="s">
        <v>96</v>
      </c>
      <c r="F406" s="2">
        <v>26446</v>
      </c>
      <c r="G406" t="s">
        <v>15</v>
      </c>
      <c r="H406" t="s">
        <v>16</v>
      </c>
      <c r="I406" t="s">
        <v>26</v>
      </c>
      <c r="J406" t="s">
        <v>27</v>
      </c>
      <c r="K406" t="s">
        <v>19</v>
      </c>
      <c r="L406" s="3">
        <f ca="1">INT((TODAY()-Datos[[#This Row],[Fecha Nacimiento]])/365)</f>
        <v>51</v>
      </c>
      <c r="M406" t="str">
        <f ca="1">_xlfn.XLOOKUP(Datos[[#This Row],[Edad]],CA!$B$2:$B$6,CA!$A$2:$A$6,,-1)</f>
        <v>46-55</v>
      </c>
      <c r="N406" t="str">
        <f t="shared" si="6"/>
        <v>👨 M</v>
      </c>
    </row>
    <row r="407" spans="1:14" x14ac:dyDescent="0.35">
      <c r="A407" t="s">
        <v>499</v>
      </c>
      <c r="B407" t="s">
        <v>12</v>
      </c>
      <c r="C407" t="s">
        <v>56</v>
      </c>
      <c r="D407" t="s">
        <v>57</v>
      </c>
      <c r="E407" t="s">
        <v>45</v>
      </c>
      <c r="F407" s="2">
        <v>24681</v>
      </c>
      <c r="G407" t="s">
        <v>15</v>
      </c>
      <c r="H407" t="s">
        <v>16</v>
      </c>
      <c r="I407" t="s">
        <v>17</v>
      </c>
      <c r="J407" t="s">
        <v>27</v>
      </c>
      <c r="K407" t="s">
        <v>19</v>
      </c>
      <c r="L407" s="3">
        <f ca="1">INT((TODAY()-Datos[[#This Row],[Fecha Nacimiento]])/365)</f>
        <v>56</v>
      </c>
      <c r="M407" t="str">
        <f ca="1">_xlfn.XLOOKUP(Datos[[#This Row],[Edad]],CA!$B$2:$B$6,CA!$A$2:$A$6,,-1)</f>
        <v>56 o  Más</v>
      </c>
      <c r="N407" t="str">
        <f t="shared" si="6"/>
        <v>👩 F</v>
      </c>
    </row>
    <row r="408" spans="1:14" x14ac:dyDescent="0.35">
      <c r="A408" t="s">
        <v>500</v>
      </c>
      <c r="B408" t="s">
        <v>12</v>
      </c>
      <c r="C408" t="s">
        <v>53</v>
      </c>
      <c r="D408" t="s">
        <v>98</v>
      </c>
      <c r="E408" t="s">
        <v>45</v>
      </c>
      <c r="F408" s="2">
        <v>26458</v>
      </c>
      <c r="G408" t="s">
        <v>15</v>
      </c>
      <c r="H408" t="s">
        <v>16</v>
      </c>
      <c r="I408" t="s">
        <v>17</v>
      </c>
      <c r="J408" t="s">
        <v>27</v>
      </c>
      <c r="K408" t="s">
        <v>19</v>
      </c>
      <c r="L408" s="3">
        <f ca="1">INT((TODAY()-Datos[[#This Row],[Fecha Nacimiento]])/365)</f>
        <v>51</v>
      </c>
      <c r="M408" t="str">
        <f ca="1">_xlfn.XLOOKUP(Datos[[#This Row],[Edad]],CA!$B$2:$B$6,CA!$A$2:$A$6,,-1)</f>
        <v>46-55</v>
      </c>
      <c r="N408" t="str">
        <f t="shared" si="6"/>
        <v>👩 F</v>
      </c>
    </row>
    <row r="409" spans="1:14" x14ac:dyDescent="0.35">
      <c r="A409" t="s">
        <v>501</v>
      </c>
      <c r="B409" t="s">
        <v>21</v>
      </c>
      <c r="C409" t="s">
        <v>30</v>
      </c>
      <c r="D409" t="s">
        <v>150</v>
      </c>
      <c r="E409" t="s">
        <v>32</v>
      </c>
      <c r="F409" s="2">
        <v>35925</v>
      </c>
      <c r="G409" t="s">
        <v>24</v>
      </c>
      <c r="H409" t="s">
        <v>25</v>
      </c>
      <c r="I409" t="s">
        <v>17</v>
      </c>
      <c r="J409" t="s">
        <v>41</v>
      </c>
      <c r="K409" t="s">
        <v>28</v>
      </c>
      <c r="L409" s="3">
        <f ca="1">INT((TODAY()-Datos[[#This Row],[Fecha Nacimiento]])/365)</f>
        <v>25</v>
      </c>
      <c r="M409" t="str">
        <f ca="1">_xlfn.XLOOKUP(Datos[[#This Row],[Edad]],CA!$B$2:$B$6,CA!$A$2:$A$6,,-1)</f>
        <v>18-25</v>
      </c>
      <c r="N409" t="str">
        <f t="shared" si="6"/>
        <v>👩 F</v>
      </c>
    </row>
    <row r="410" spans="1:14" x14ac:dyDescent="0.35">
      <c r="A410" t="s">
        <v>502</v>
      </c>
      <c r="B410" t="s">
        <v>21</v>
      </c>
      <c r="C410" t="s">
        <v>34</v>
      </c>
      <c r="D410" t="s">
        <v>169</v>
      </c>
      <c r="E410" t="s">
        <v>32</v>
      </c>
      <c r="F410" s="2">
        <v>38504</v>
      </c>
      <c r="G410" t="s">
        <v>24</v>
      </c>
      <c r="H410" t="s">
        <v>25</v>
      </c>
      <c r="I410" t="s">
        <v>17</v>
      </c>
      <c r="J410" t="s">
        <v>18</v>
      </c>
      <c r="K410" t="s">
        <v>19</v>
      </c>
      <c r="L410" s="3">
        <f ca="1">INT((TODAY()-Datos[[#This Row],[Fecha Nacimiento]])/365)</f>
        <v>18</v>
      </c>
      <c r="M410" t="str">
        <f ca="1">_xlfn.XLOOKUP(Datos[[#This Row],[Edad]],CA!$B$2:$B$6,CA!$A$2:$A$6,,-1)</f>
        <v>18-25</v>
      </c>
      <c r="N410" t="str">
        <f t="shared" si="6"/>
        <v>👨 M</v>
      </c>
    </row>
    <row r="411" spans="1:14" x14ac:dyDescent="0.35">
      <c r="A411" t="s">
        <v>503</v>
      </c>
      <c r="B411" t="s">
        <v>12</v>
      </c>
      <c r="C411" t="s">
        <v>71</v>
      </c>
      <c r="D411" t="s">
        <v>415</v>
      </c>
      <c r="E411" t="s">
        <v>32</v>
      </c>
      <c r="F411" s="2">
        <v>26695</v>
      </c>
      <c r="G411" t="s">
        <v>24</v>
      </c>
      <c r="H411" t="s">
        <v>25</v>
      </c>
      <c r="I411" t="s">
        <v>17</v>
      </c>
      <c r="J411" t="s">
        <v>18</v>
      </c>
      <c r="K411" t="s">
        <v>73</v>
      </c>
      <c r="L411" s="3">
        <f ca="1">INT((TODAY()-Datos[[#This Row],[Fecha Nacimiento]])/365)</f>
        <v>50</v>
      </c>
      <c r="M411" t="str">
        <f ca="1">_xlfn.XLOOKUP(Datos[[#This Row],[Edad]],CA!$B$2:$B$6,CA!$A$2:$A$6,,-1)</f>
        <v>46-55</v>
      </c>
      <c r="N411" t="str">
        <f t="shared" si="6"/>
        <v>👨 M</v>
      </c>
    </row>
    <row r="412" spans="1:14" x14ac:dyDescent="0.35">
      <c r="A412" t="s">
        <v>504</v>
      </c>
      <c r="B412" t="s">
        <v>21</v>
      </c>
      <c r="C412" t="s">
        <v>22</v>
      </c>
      <c r="D412" t="s">
        <v>317</v>
      </c>
      <c r="E412" t="s">
        <v>40</v>
      </c>
      <c r="F412" s="2">
        <v>35931</v>
      </c>
      <c r="G412" t="s">
        <v>24</v>
      </c>
      <c r="H412" t="s">
        <v>25</v>
      </c>
      <c r="I412" t="s">
        <v>17</v>
      </c>
      <c r="J412" t="s">
        <v>18</v>
      </c>
      <c r="K412" t="s">
        <v>28</v>
      </c>
      <c r="L412" s="3">
        <f ca="1">INT((TODAY()-Datos[[#This Row],[Fecha Nacimiento]])/365)</f>
        <v>25</v>
      </c>
      <c r="M412" t="str">
        <f ca="1">_xlfn.XLOOKUP(Datos[[#This Row],[Edad]],CA!$B$2:$B$6,CA!$A$2:$A$6,,-1)</f>
        <v>18-25</v>
      </c>
      <c r="N412" t="str">
        <f t="shared" si="6"/>
        <v>👩 F</v>
      </c>
    </row>
    <row r="413" spans="1:14" x14ac:dyDescent="0.35">
      <c r="A413" t="s">
        <v>505</v>
      </c>
      <c r="B413" t="s">
        <v>12</v>
      </c>
      <c r="C413" t="s">
        <v>71</v>
      </c>
      <c r="D413" t="s">
        <v>154</v>
      </c>
      <c r="E413" t="s">
        <v>32</v>
      </c>
      <c r="F413" s="2">
        <v>24534</v>
      </c>
      <c r="G413" t="s">
        <v>24</v>
      </c>
      <c r="H413" t="s">
        <v>25</v>
      </c>
      <c r="I413" t="s">
        <v>17</v>
      </c>
      <c r="J413" t="s">
        <v>27</v>
      </c>
      <c r="K413" t="s">
        <v>73</v>
      </c>
      <c r="L413" s="3">
        <f ca="1">INT((TODAY()-Datos[[#This Row],[Fecha Nacimiento]])/365)</f>
        <v>56</v>
      </c>
      <c r="M413" t="str">
        <f ca="1">_xlfn.XLOOKUP(Datos[[#This Row],[Edad]],CA!$B$2:$B$6,CA!$A$2:$A$6,,-1)</f>
        <v>56 o  Más</v>
      </c>
      <c r="N413" t="str">
        <f t="shared" si="6"/>
        <v>👨 M</v>
      </c>
    </row>
    <row r="414" spans="1:14" x14ac:dyDescent="0.35">
      <c r="A414" t="s">
        <v>506</v>
      </c>
      <c r="B414" t="s">
        <v>21</v>
      </c>
      <c r="C414" t="s">
        <v>53</v>
      </c>
      <c r="D414" t="s">
        <v>91</v>
      </c>
      <c r="E414" t="s">
        <v>14</v>
      </c>
      <c r="F414" s="2">
        <v>35338</v>
      </c>
      <c r="G414" t="s">
        <v>15</v>
      </c>
      <c r="H414" t="s">
        <v>16</v>
      </c>
      <c r="I414" t="s">
        <v>17</v>
      </c>
      <c r="J414" t="s">
        <v>41</v>
      </c>
      <c r="K414" t="s">
        <v>19</v>
      </c>
      <c r="L414" s="3">
        <f ca="1">INT((TODAY()-Datos[[#This Row],[Fecha Nacimiento]])/365)</f>
        <v>26</v>
      </c>
      <c r="M414" t="str">
        <f ca="1">_xlfn.XLOOKUP(Datos[[#This Row],[Edad]],CA!$B$2:$B$6,CA!$A$2:$A$6,,-1)</f>
        <v>26-35</v>
      </c>
      <c r="N414" t="str">
        <f t="shared" si="6"/>
        <v>👩 F</v>
      </c>
    </row>
    <row r="415" spans="1:14" x14ac:dyDescent="0.35">
      <c r="A415" t="s">
        <v>507</v>
      </c>
      <c r="B415" t="s">
        <v>12</v>
      </c>
      <c r="C415" t="s">
        <v>633</v>
      </c>
      <c r="D415" t="s">
        <v>283</v>
      </c>
      <c r="E415" t="s">
        <v>51</v>
      </c>
      <c r="F415" s="2">
        <v>21502</v>
      </c>
      <c r="G415" t="s">
        <v>24</v>
      </c>
      <c r="H415" t="s">
        <v>25</v>
      </c>
      <c r="I415" t="s">
        <v>17</v>
      </c>
      <c r="J415" t="s">
        <v>27</v>
      </c>
      <c r="K415" t="s">
        <v>19</v>
      </c>
      <c r="L415" s="3">
        <f ca="1">INT((TODAY()-Datos[[#This Row],[Fecha Nacimiento]])/365)</f>
        <v>64</v>
      </c>
      <c r="M415" t="str">
        <f ca="1">_xlfn.XLOOKUP(Datos[[#This Row],[Edad]],CA!$B$2:$B$6,CA!$A$2:$A$6,,-1)</f>
        <v>56 o  Más</v>
      </c>
      <c r="N415" t="str">
        <f t="shared" si="6"/>
        <v>👨 M</v>
      </c>
    </row>
    <row r="416" spans="1:14" x14ac:dyDescent="0.35">
      <c r="A416" t="s">
        <v>508</v>
      </c>
      <c r="B416" t="s">
        <v>21</v>
      </c>
      <c r="C416" t="s">
        <v>59</v>
      </c>
      <c r="D416" t="s">
        <v>64</v>
      </c>
      <c r="E416" t="s">
        <v>40</v>
      </c>
      <c r="F416" s="2">
        <v>23346</v>
      </c>
      <c r="G416" t="s">
        <v>15</v>
      </c>
      <c r="H416" t="s">
        <v>16</v>
      </c>
      <c r="I416" t="s">
        <v>26</v>
      </c>
      <c r="J416" t="s">
        <v>18</v>
      </c>
      <c r="K416" t="s">
        <v>19</v>
      </c>
      <c r="L416" s="3">
        <f ca="1">INT((TODAY()-Datos[[#This Row],[Fecha Nacimiento]])/365)</f>
        <v>59</v>
      </c>
      <c r="M416" t="str">
        <f ca="1">_xlfn.XLOOKUP(Datos[[#This Row],[Edad]],CA!$B$2:$B$6,CA!$A$2:$A$6,,-1)</f>
        <v>56 o  Más</v>
      </c>
      <c r="N416" t="str">
        <f t="shared" si="6"/>
        <v>👩 F</v>
      </c>
    </row>
    <row r="417" spans="1:14" x14ac:dyDescent="0.35">
      <c r="A417" t="s">
        <v>509</v>
      </c>
      <c r="B417" t="s">
        <v>21</v>
      </c>
      <c r="C417" t="s">
        <v>633</v>
      </c>
      <c r="D417" t="s">
        <v>199</v>
      </c>
      <c r="E417" t="s">
        <v>96</v>
      </c>
      <c r="F417" s="2">
        <v>27373</v>
      </c>
      <c r="G417" t="s">
        <v>24</v>
      </c>
      <c r="H417" t="s">
        <v>25</v>
      </c>
      <c r="I417" t="s">
        <v>17</v>
      </c>
      <c r="J417" t="s">
        <v>27</v>
      </c>
      <c r="K417" t="s">
        <v>19</v>
      </c>
      <c r="L417" s="3">
        <f ca="1">INT((TODAY()-Datos[[#This Row],[Fecha Nacimiento]])/365)</f>
        <v>48</v>
      </c>
      <c r="M417" t="str">
        <f ca="1">_xlfn.XLOOKUP(Datos[[#This Row],[Edad]],CA!$B$2:$B$6,CA!$A$2:$A$6,,-1)</f>
        <v>46-55</v>
      </c>
      <c r="N417" t="str">
        <f t="shared" si="6"/>
        <v>👨 M</v>
      </c>
    </row>
    <row r="418" spans="1:14" x14ac:dyDescent="0.35">
      <c r="A418" t="s">
        <v>510</v>
      </c>
      <c r="B418" t="s">
        <v>12</v>
      </c>
      <c r="C418" t="s">
        <v>53</v>
      </c>
      <c r="D418" t="s">
        <v>136</v>
      </c>
      <c r="E418" t="s">
        <v>40</v>
      </c>
      <c r="F418" s="2">
        <v>25967</v>
      </c>
      <c r="G418" t="s">
        <v>15</v>
      </c>
      <c r="H418" t="s">
        <v>109</v>
      </c>
      <c r="I418" t="s">
        <v>17</v>
      </c>
      <c r="J418" t="s">
        <v>27</v>
      </c>
      <c r="K418" t="s">
        <v>19</v>
      </c>
      <c r="L418" s="3">
        <f ca="1">INT((TODAY()-Datos[[#This Row],[Fecha Nacimiento]])/365)</f>
        <v>52</v>
      </c>
      <c r="M418" t="str">
        <f ca="1">_xlfn.XLOOKUP(Datos[[#This Row],[Edad]],CA!$B$2:$B$6,CA!$A$2:$A$6,,-1)</f>
        <v>46-55</v>
      </c>
      <c r="N418" t="str">
        <f t="shared" si="6"/>
        <v>👨 M</v>
      </c>
    </row>
    <row r="419" spans="1:14" x14ac:dyDescent="0.35">
      <c r="A419" t="s">
        <v>511</v>
      </c>
      <c r="B419" t="s">
        <v>12</v>
      </c>
      <c r="C419" t="s">
        <v>80</v>
      </c>
      <c r="D419" t="s">
        <v>115</v>
      </c>
      <c r="E419" t="s">
        <v>32</v>
      </c>
      <c r="F419" s="2">
        <v>35161</v>
      </c>
      <c r="G419" t="s">
        <v>24</v>
      </c>
      <c r="H419" t="s">
        <v>25</v>
      </c>
      <c r="I419" t="s">
        <v>26</v>
      </c>
      <c r="J419" t="s">
        <v>27</v>
      </c>
      <c r="K419" t="s">
        <v>28</v>
      </c>
      <c r="L419" s="3">
        <f ca="1">INT((TODAY()-Datos[[#This Row],[Fecha Nacimiento]])/365)</f>
        <v>27</v>
      </c>
      <c r="M419" t="str">
        <f ca="1">_xlfn.XLOOKUP(Datos[[#This Row],[Edad]],CA!$B$2:$B$6,CA!$A$2:$A$6,,-1)</f>
        <v>26-35</v>
      </c>
      <c r="N419" t="str">
        <f t="shared" si="6"/>
        <v>👩 F</v>
      </c>
    </row>
    <row r="420" spans="1:14" x14ac:dyDescent="0.35">
      <c r="A420" t="s">
        <v>512</v>
      </c>
      <c r="B420" t="s">
        <v>21</v>
      </c>
      <c r="C420" t="s">
        <v>38</v>
      </c>
      <c r="D420" t="s">
        <v>39</v>
      </c>
      <c r="E420" t="s">
        <v>96</v>
      </c>
      <c r="F420" s="2">
        <v>22926</v>
      </c>
      <c r="G420" t="s">
        <v>24</v>
      </c>
      <c r="H420" t="s">
        <v>25</v>
      </c>
      <c r="I420" t="s">
        <v>26</v>
      </c>
      <c r="J420" t="s">
        <v>18</v>
      </c>
      <c r="K420" t="s">
        <v>28</v>
      </c>
      <c r="L420" s="3">
        <f ca="1">INT((TODAY()-Datos[[#This Row],[Fecha Nacimiento]])/365)</f>
        <v>60</v>
      </c>
      <c r="M420" t="str">
        <f ca="1">_xlfn.XLOOKUP(Datos[[#This Row],[Edad]],CA!$B$2:$B$6,CA!$A$2:$A$6,,-1)</f>
        <v>56 o  Más</v>
      </c>
      <c r="N420" t="str">
        <f t="shared" si="6"/>
        <v>👩 F</v>
      </c>
    </row>
    <row r="421" spans="1:14" x14ac:dyDescent="0.35">
      <c r="A421" t="s">
        <v>513</v>
      </c>
      <c r="B421" t="s">
        <v>21</v>
      </c>
      <c r="C421" t="s">
        <v>30</v>
      </c>
      <c r="D421" t="s">
        <v>150</v>
      </c>
      <c r="E421" t="s">
        <v>32</v>
      </c>
      <c r="F421" s="2">
        <v>33233</v>
      </c>
      <c r="G421" t="s">
        <v>24</v>
      </c>
      <c r="H421" t="s">
        <v>25</v>
      </c>
      <c r="I421" t="s">
        <v>26</v>
      </c>
      <c r="J421" t="s">
        <v>41</v>
      </c>
      <c r="K421" t="s">
        <v>28</v>
      </c>
      <c r="L421" s="3">
        <f ca="1">INT((TODAY()-Datos[[#This Row],[Fecha Nacimiento]])/365)</f>
        <v>32</v>
      </c>
      <c r="M421" t="str">
        <f ca="1">_xlfn.XLOOKUP(Datos[[#This Row],[Edad]],CA!$B$2:$B$6,CA!$A$2:$A$6,,-1)</f>
        <v>26-35</v>
      </c>
      <c r="N421" t="str">
        <f t="shared" si="6"/>
        <v>👨 M</v>
      </c>
    </row>
    <row r="422" spans="1:14" x14ac:dyDescent="0.35">
      <c r="A422" t="s">
        <v>514</v>
      </c>
      <c r="B422" t="s">
        <v>21</v>
      </c>
      <c r="C422" t="s">
        <v>633</v>
      </c>
      <c r="D422" t="s">
        <v>105</v>
      </c>
      <c r="E422" t="s">
        <v>14</v>
      </c>
      <c r="F422" s="2">
        <v>23763</v>
      </c>
      <c r="G422" t="s">
        <v>24</v>
      </c>
      <c r="H422" t="s">
        <v>25</v>
      </c>
      <c r="I422" t="s">
        <v>17</v>
      </c>
      <c r="J422" t="s">
        <v>27</v>
      </c>
      <c r="K422" t="s">
        <v>19</v>
      </c>
      <c r="L422" s="3">
        <f ca="1">INT((TODAY()-Datos[[#This Row],[Fecha Nacimiento]])/365)</f>
        <v>58</v>
      </c>
      <c r="M422" t="str">
        <f ca="1">_xlfn.XLOOKUP(Datos[[#This Row],[Edad]],CA!$B$2:$B$6,CA!$A$2:$A$6,,-1)</f>
        <v>56 o  Más</v>
      </c>
      <c r="N422" t="str">
        <f t="shared" si="6"/>
        <v>👨 M</v>
      </c>
    </row>
    <row r="423" spans="1:14" x14ac:dyDescent="0.35">
      <c r="A423" t="s">
        <v>515</v>
      </c>
      <c r="B423" t="s">
        <v>12</v>
      </c>
      <c r="C423" t="s">
        <v>71</v>
      </c>
      <c r="D423" t="s">
        <v>84</v>
      </c>
      <c r="E423" t="s">
        <v>32</v>
      </c>
      <c r="F423" s="2">
        <v>29114</v>
      </c>
      <c r="G423" t="s">
        <v>24</v>
      </c>
      <c r="H423" t="s">
        <v>25</v>
      </c>
      <c r="I423" t="s">
        <v>17</v>
      </c>
      <c r="J423" t="s">
        <v>18</v>
      </c>
      <c r="K423" t="s">
        <v>73</v>
      </c>
      <c r="L423" s="3">
        <f ca="1">INT((TODAY()-Datos[[#This Row],[Fecha Nacimiento]])/365)</f>
        <v>44</v>
      </c>
      <c r="M423" t="str">
        <f ca="1">_xlfn.XLOOKUP(Datos[[#This Row],[Edad]],CA!$B$2:$B$6,CA!$A$2:$A$6,,-1)</f>
        <v>36-45</v>
      </c>
      <c r="N423" t="str">
        <f t="shared" si="6"/>
        <v>👨 M</v>
      </c>
    </row>
    <row r="424" spans="1:14" x14ac:dyDescent="0.35">
      <c r="A424" t="s">
        <v>516</v>
      </c>
      <c r="B424" t="s">
        <v>12</v>
      </c>
      <c r="C424" t="s">
        <v>56</v>
      </c>
      <c r="D424" t="s">
        <v>254</v>
      </c>
      <c r="E424" t="s">
        <v>45</v>
      </c>
      <c r="F424" s="2">
        <v>25412</v>
      </c>
      <c r="G424" t="s">
        <v>15</v>
      </c>
      <c r="H424" t="s">
        <v>16</v>
      </c>
      <c r="I424" t="s">
        <v>17</v>
      </c>
      <c r="J424" t="s">
        <v>18</v>
      </c>
      <c r="K424" t="s">
        <v>19</v>
      </c>
      <c r="L424" s="3">
        <f ca="1">INT((TODAY()-Datos[[#This Row],[Fecha Nacimiento]])/365)</f>
        <v>54</v>
      </c>
      <c r="M424" t="str">
        <f ca="1">_xlfn.XLOOKUP(Datos[[#This Row],[Edad]],CA!$B$2:$B$6,CA!$A$2:$A$6,,-1)</f>
        <v>46-55</v>
      </c>
      <c r="N424" t="str">
        <f t="shared" si="6"/>
        <v>👩 F</v>
      </c>
    </row>
    <row r="425" spans="1:14" x14ac:dyDescent="0.35">
      <c r="A425" t="s">
        <v>517</v>
      </c>
      <c r="B425" t="s">
        <v>21</v>
      </c>
      <c r="C425" t="s">
        <v>30</v>
      </c>
      <c r="D425" t="s">
        <v>31</v>
      </c>
      <c r="E425" t="s">
        <v>45</v>
      </c>
      <c r="F425" s="2">
        <v>37974</v>
      </c>
      <c r="G425" t="s">
        <v>24</v>
      </c>
      <c r="H425" t="s">
        <v>25</v>
      </c>
      <c r="I425" t="s">
        <v>26</v>
      </c>
      <c r="J425" t="s">
        <v>41</v>
      </c>
      <c r="K425" t="s">
        <v>28</v>
      </c>
      <c r="L425" s="3">
        <f ca="1">INT((TODAY()-Datos[[#This Row],[Fecha Nacimiento]])/365)</f>
        <v>19</v>
      </c>
      <c r="M425" t="str">
        <f ca="1">_xlfn.XLOOKUP(Datos[[#This Row],[Edad]],CA!$B$2:$B$6,CA!$A$2:$A$6,,-1)</f>
        <v>18-25</v>
      </c>
      <c r="N425" t="str">
        <f t="shared" si="6"/>
        <v>👩 F</v>
      </c>
    </row>
    <row r="426" spans="1:14" x14ac:dyDescent="0.35">
      <c r="A426" t="s">
        <v>518</v>
      </c>
      <c r="B426" t="s">
        <v>21</v>
      </c>
      <c r="C426" t="s">
        <v>71</v>
      </c>
      <c r="D426" t="s">
        <v>141</v>
      </c>
      <c r="E426" t="s">
        <v>36</v>
      </c>
      <c r="F426" s="2">
        <v>36014</v>
      </c>
      <c r="G426" t="s">
        <v>24</v>
      </c>
      <c r="H426" t="s">
        <v>25</v>
      </c>
      <c r="I426" t="s">
        <v>17</v>
      </c>
      <c r="J426" t="s">
        <v>18</v>
      </c>
      <c r="K426" t="s">
        <v>73</v>
      </c>
      <c r="L426" s="3">
        <f ca="1">INT((TODAY()-Datos[[#This Row],[Fecha Nacimiento]])/365)</f>
        <v>25</v>
      </c>
      <c r="M426" t="str">
        <f ca="1">_xlfn.XLOOKUP(Datos[[#This Row],[Edad]],CA!$B$2:$B$6,CA!$A$2:$A$6,,-1)</f>
        <v>18-25</v>
      </c>
      <c r="N426" t="str">
        <f t="shared" si="6"/>
        <v>👨 M</v>
      </c>
    </row>
    <row r="427" spans="1:14" x14ac:dyDescent="0.35">
      <c r="A427" t="s">
        <v>519</v>
      </c>
      <c r="B427" t="s">
        <v>12</v>
      </c>
      <c r="C427" t="s">
        <v>30</v>
      </c>
      <c r="D427" t="s">
        <v>43</v>
      </c>
      <c r="E427" t="s">
        <v>45</v>
      </c>
      <c r="F427" s="2">
        <v>33694</v>
      </c>
      <c r="G427" t="s">
        <v>24</v>
      </c>
      <c r="H427" t="s">
        <v>25</v>
      </c>
      <c r="I427" t="s">
        <v>17</v>
      </c>
      <c r="J427" t="s">
        <v>18</v>
      </c>
      <c r="K427" t="s">
        <v>28</v>
      </c>
      <c r="L427" s="3">
        <f ca="1">INT((TODAY()-Datos[[#This Row],[Fecha Nacimiento]])/365)</f>
        <v>31</v>
      </c>
      <c r="M427" t="str">
        <f ca="1">_xlfn.XLOOKUP(Datos[[#This Row],[Edad]],CA!$B$2:$B$6,CA!$A$2:$A$6,,-1)</f>
        <v>26-35</v>
      </c>
      <c r="N427" t="str">
        <f t="shared" si="6"/>
        <v>👨 M</v>
      </c>
    </row>
    <row r="428" spans="1:14" x14ac:dyDescent="0.35">
      <c r="A428" t="s">
        <v>520</v>
      </c>
      <c r="B428" t="s">
        <v>21</v>
      </c>
      <c r="C428" t="s">
        <v>53</v>
      </c>
      <c r="D428" t="s">
        <v>98</v>
      </c>
      <c r="E428" t="s">
        <v>32</v>
      </c>
      <c r="F428" s="2">
        <v>36232</v>
      </c>
      <c r="G428" t="s">
        <v>24</v>
      </c>
      <c r="H428" t="s">
        <v>25</v>
      </c>
      <c r="I428" t="s">
        <v>17</v>
      </c>
      <c r="J428" t="s">
        <v>18</v>
      </c>
      <c r="K428" t="s">
        <v>19</v>
      </c>
      <c r="L428" s="3">
        <f ca="1">INT((TODAY()-Datos[[#This Row],[Fecha Nacimiento]])/365)</f>
        <v>24</v>
      </c>
      <c r="M428" t="str">
        <f ca="1">_xlfn.XLOOKUP(Datos[[#This Row],[Edad]],CA!$B$2:$B$6,CA!$A$2:$A$6,,-1)</f>
        <v>18-25</v>
      </c>
      <c r="N428" t="str">
        <f t="shared" si="6"/>
        <v>👩 F</v>
      </c>
    </row>
    <row r="429" spans="1:14" x14ac:dyDescent="0.35">
      <c r="A429" t="s">
        <v>521</v>
      </c>
      <c r="B429" t="s">
        <v>12</v>
      </c>
      <c r="C429" t="s">
        <v>59</v>
      </c>
      <c r="D429" t="s">
        <v>60</v>
      </c>
      <c r="E429" t="s">
        <v>32</v>
      </c>
      <c r="F429" s="2">
        <v>23041</v>
      </c>
      <c r="G429" t="s">
        <v>15</v>
      </c>
      <c r="H429" t="s">
        <v>16</v>
      </c>
      <c r="I429" t="s">
        <v>17</v>
      </c>
      <c r="J429" t="s">
        <v>41</v>
      </c>
      <c r="K429" t="s">
        <v>19</v>
      </c>
      <c r="L429" s="3">
        <f ca="1">INT((TODAY()-Datos[[#This Row],[Fecha Nacimiento]])/365)</f>
        <v>60</v>
      </c>
      <c r="M429" t="str">
        <f ca="1">_xlfn.XLOOKUP(Datos[[#This Row],[Edad]],CA!$B$2:$B$6,CA!$A$2:$A$6,,-1)</f>
        <v>56 o  Más</v>
      </c>
      <c r="N429" t="str">
        <f t="shared" si="6"/>
        <v>👨 M</v>
      </c>
    </row>
    <row r="430" spans="1:14" x14ac:dyDescent="0.35">
      <c r="A430" t="s">
        <v>522</v>
      </c>
      <c r="B430" t="s">
        <v>12</v>
      </c>
      <c r="C430" t="s">
        <v>71</v>
      </c>
      <c r="D430" t="s">
        <v>415</v>
      </c>
      <c r="E430" t="s">
        <v>32</v>
      </c>
      <c r="F430" s="2">
        <v>26358</v>
      </c>
      <c r="G430" t="s">
        <v>24</v>
      </c>
      <c r="H430" t="s">
        <v>25</v>
      </c>
      <c r="I430" t="s">
        <v>17</v>
      </c>
      <c r="J430" t="s">
        <v>27</v>
      </c>
      <c r="K430" t="s">
        <v>73</v>
      </c>
      <c r="L430" s="3">
        <f ca="1">INT((TODAY()-Datos[[#This Row],[Fecha Nacimiento]])/365)</f>
        <v>51</v>
      </c>
      <c r="M430" t="str">
        <f ca="1">_xlfn.XLOOKUP(Datos[[#This Row],[Edad]],CA!$B$2:$B$6,CA!$A$2:$A$6,,-1)</f>
        <v>46-55</v>
      </c>
      <c r="N430" t="str">
        <f t="shared" si="6"/>
        <v>👩 F</v>
      </c>
    </row>
    <row r="431" spans="1:14" x14ac:dyDescent="0.35">
      <c r="A431" t="s">
        <v>523</v>
      </c>
      <c r="B431" t="s">
        <v>21</v>
      </c>
      <c r="C431" t="s">
        <v>633</v>
      </c>
      <c r="D431" t="s">
        <v>232</v>
      </c>
      <c r="E431" t="s">
        <v>51</v>
      </c>
      <c r="F431" s="2">
        <v>27707</v>
      </c>
      <c r="G431" t="s">
        <v>24</v>
      </c>
      <c r="H431" t="s">
        <v>25</v>
      </c>
      <c r="I431" t="s">
        <v>17</v>
      </c>
      <c r="J431" t="s">
        <v>41</v>
      </c>
      <c r="K431" t="s">
        <v>19</v>
      </c>
      <c r="L431" s="3">
        <f ca="1">INT((TODAY()-Datos[[#This Row],[Fecha Nacimiento]])/365)</f>
        <v>47</v>
      </c>
      <c r="M431" t="str">
        <f ca="1">_xlfn.XLOOKUP(Datos[[#This Row],[Edad]],CA!$B$2:$B$6,CA!$A$2:$A$6,,-1)</f>
        <v>46-55</v>
      </c>
      <c r="N431" t="str">
        <f t="shared" si="6"/>
        <v>👩 F</v>
      </c>
    </row>
    <row r="432" spans="1:14" x14ac:dyDescent="0.35">
      <c r="A432" t="s">
        <v>524</v>
      </c>
      <c r="B432" t="s">
        <v>12</v>
      </c>
      <c r="C432" t="s">
        <v>59</v>
      </c>
      <c r="D432" t="s">
        <v>69</v>
      </c>
      <c r="E432" t="s">
        <v>32</v>
      </c>
      <c r="F432" s="2">
        <v>30645</v>
      </c>
      <c r="G432" t="s">
        <v>24</v>
      </c>
      <c r="H432" t="s">
        <v>25</v>
      </c>
      <c r="I432" t="s">
        <v>26</v>
      </c>
      <c r="J432" t="s">
        <v>18</v>
      </c>
      <c r="K432" t="s">
        <v>19</v>
      </c>
      <c r="L432" s="3">
        <f ca="1">INT((TODAY()-Datos[[#This Row],[Fecha Nacimiento]])/365)</f>
        <v>39</v>
      </c>
      <c r="M432" t="str">
        <f ca="1">_xlfn.XLOOKUP(Datos[[#This Row],[Edad]],CA!$B$2:$B$6,CA!$A$2:$A$6,,-1)</f>
        <v>36-45</v>
      </c>
      <c r="N432" t="str">
        <f t="shared" si="6"/>
        <v>👨 M</v>
      </c>
    </row>
    <row r="433" spans="1:14" x14ac:dyDescent="0.35">
      <c r="A433" t="s">
        <v>525</v>
      </c>
      <c r="B433" t="s">
        <v>12</v>
      </c>
      <c r="C433" t="s">
        <v>80</v>
      </c>
      <c r="D433" t="s">
        <v>81</v>
      </c>
      <c r="E433" t="s">
        <v>45</v>
      </c>
      <c r="F433" s="2">
        <v>37774</v>
      </c>
      <c r="G433" t="s">
        <v>24</v>
      </c>
      <c r="H433" t="s">
        <v>25</v>
      </c>
      <c r="I433" t="s">
        <v>26</v>
      </c>
      <c r="J433" t="s">
        <v>18</v>
      </c>
      <c r="K433" t="s">
        <v>28</v>
      </c>
      <c r="L433" s="3">
        <f ca="1">INT((TODAY()-Datos[[#This Row],[Fecha Nacimiento]])/365)</f>
        <v>20</v>
      </c>
      <c r="M433" t="str">
        <f ca="1">_xlfn.XLOOKUP(Datos[[#This Row],[Edad]],CA!$B$2:$B$6,CA!$A$2:$A$6,,-1)</f>
        <v>18-25</v>
      </c>
      <c r="N433" t="str">
        <f t="shared" si="6"/>
        <v>👩 F</v>
      </c>
    </row>
    <row r="434" spans="1:14" x14ac:dyDescent="0.35">
      <c r="A434" t="s">
        <v>526</v>
      </c>
      <c r="B434" t="s">
        <v>12</v>
      </c>
      <c r="C434" t="s">
        <v>38</v>
      </c>
      <c r="D434" t="s">
        <v>62</v>
      </c>
      <c r="E434" t="s">
        <v>40</v>
      </c>
      <c r="F434" s="2">
        <v>27977</v>
      </c>
      <c r="G434" t="s">
        <v>15</v>
      </c>
      <c r="H434" t="s">
        <v>16</v>
      </c>
      <c r="I434" t="s">
        <v>17</v>
      </c>
      <c r="J434" t="s">
        <v>41</v>
      </c>
      <c r="K434" t="s">
        <v>28</v>
      </c>
      <c r="L434" s="3">
        <f ca="1">INT((TODAY()-Datos[[#This Row],[Fecha Nacimiento]])/365)</f>
        <v>47</v>
      </c>
      <c r="M434" t="str">
        <f ca="1">_xlfn.XLOOKUP(Datos[[#This Row],[Edad]],CA!$B$2:$B$6,CA!$A$2:$A$6,,-1)</f>
        <v>46-55</v>
      </c>
      <c r="N434" t="str">
        <f t="shared" si="6"/>
        <v>👩 F</v>
      </c>
    </row>
    <row r="435" spans="1:14" x14ac:dyDescent="0.35">
      <c r="A435" t="s">
        <v>527</v>
      </c>
      <c r="B435" t="s">
        <v>12</v>
      </c>
      <c r="C435" t="s">
        <v>38</v>
      </c>
      <c r="D435" t="s">
        <v>47</v>
      </c>
      <c r="E435" t="s">
        <v>45</v>
      </c>
      <c r="F435" s="2">
        <v>36403</v>
      </c>
      <c r="G435" t="s">
        <v>15</v>
      </c>
      <c r="H435" t="s">
        <v>16</v>
      </c>
      <c r="I435" t="s">
        <v>17</v>
      </c>
      <c r="J435" t="s">
        <v>41</v>
      </c>
      <c r="K435" t="s">
        <v>28</v>
      </c>
      <c r="L435" s="3">
        <f ca="1">INT((TODAY()-Datos[[#This Row],[Fecha Nacimiento]])/365)</f>
        <v>24</v>
      </c>
      <c r="M435" t="str">
        <f ca="1">_xlfn.XLOOKUP(Datos[[#This Row],[Edad]],CA!$B$2:$B$6,CA!$A$2:$A$6,,-1)</f>
        <v>18-25</v>
      </c>
      <c r="N435" t="str">
        <f t="shared" si="6"/>
        <v>👩 F</v>
      </c>
    </row>
    <row r="436" spans="1:14" x14ac:dyDescent="0.35">
      <c r="A436" t="s">
        <v>528</v>
      </c>
      <c r="B436" t="s">
        <v>21</v>
      </c>
      <c r="C436" t="s">
        <v>53</v>
      </c>
      <c r="D436" t="s">
        <v>136</v>
      </c>
      <c r="E436" t="s">
        <v>40</v>
      </c>
      <c r="F436" s="2">
        <v>24955</v>
      </c>
      <c r="G436" t="s">
        <v>24</v>
      </c>
      <c r="H436" t="s">
        <v>25</v>
      </c>
      <c r="I436" t="s">
        <v>17</v>
      </c>
      <c r="J436" t="s">
        <v>18</v>
      </c>
      <c r="K436" t="s">
        <v>19</v>
      </c>
      <c r="L436" s="3">
        <f ca="1">INT((TODAY()-Datos[[#This Row],[Fecha Nacimiento]])/365)</f>
        <v>55</v>
      </c>
      <c r="M436" t="str">
        <f ca="1">_xlfn.XLOOKUP(Datos[[#This Row],[Edad]],CA!$B$2:$B$6,CA!$A$2:$A$6,,-1)</f>
        <v>46-55</v>
      </c>
      <c r="N436" t="str">
        <f t="shared" si="6"/>
        <v>👩 F</v>
      </c>
    </row>
    <row r="437" spans="1:14" x14ac:dyDescent="0.35">
      <c r="A437" t="s">
        <v>529</v>
      </c>
      <c r="B437" t="s">
        <v>21</v>
      </c>
      <c r="C437" t="s">
        <v>71</v>
      </c>
      <c r="D437" t="s">
        <v>75</v>
      </c>
      <c r="E437" t="s">
        <v>40</v>
      </c>
      <c r="F437" s="2">
        <v>26566</v>
      </c>
      <c r="G437" t="s">
        <v>24</v>
      </c>
      <c r="H437" t="s">
        <v>25</v>
      </c>
      <c r="I437" t="s">
        <v>17</v>
      </c>
      <c r="J437" t="s">
        <v>18</v>
      </c>
      <c r="K437" t="s">
        <v>73</v>
      </c>
      <c r="L437" s="3">
        <f ca="1">INT((TODAY()-Datos[[#This Row],[Fecha Nacimiento]])/365)</f>
        <v>50</v>
      </c>
      <c r="M437" t="str">
        <f ca="1">_xlfn.XLOOKUP(Datos[[#This Row],[Edad]],CA!$B$2:$B$6,CA!$A$2:$A$6,,-1)</f>
        <v>46-55</v>
      </c>
      <c r="N437" t="str">
        <f t="shared" si="6"/>
        <v>👨 M</v>
      </c>
    </row>
    <row r="438" spans="1:14" x14ac:dyDescent="0.35">
      <c r="A438" t="s">
        <v>530</v>
      </c>
      <c r="B438" t="s">
        <v>21</v>
      </c>
      <c r="C438" t="s">
        <v>38</v>
      </c>
      <c r="D438" t="s">
        <v>62</v>
      </c>
      <c r="E438" t="s">
        <v>45</v>
      </c>
      <c r="F438" s="2">
        <v>25297</v>
      </c>
      <c r="G438" t="s">
        <v>15</v>
      </c>
      <c r="H438" t="s">
        <v>16</v>
      </c>
      <c r="I438" t="s">
        <v>26</v>
      </c>
      <c r="J438" t="s">
        <v>27</v>
      </c>
      <c r="K438" t="s">
        <v>28</v>
      </c>
      <c r="L438" s="3">
        <f ca="1">INT((TODAY()-Datos[[#This Row],[Fecha Nacimiento]])/365)</f>
        <v>54</v>
      </c>
      <c r="M438" t="str">
        <f ca="1">_xlfn.XLOOKUP(Datos[[#This Row],[Edad]],CA!$B$2:$B$6,CA!$A$2:$A$6,,-1)</f>
        <v>46-55</v>
      </c>
      <c r="N438" t="str">
        <f t="shared" si="6"/>
        <v>👨 M</v>
      </c>
    </row>
    <row r="439" spans="1:14" x14ac:dyDescent="0.35">
      <c r="A439" t="s">
        <v>531</v>
      </c>
      <c r="B439" t="s">
        <v>21</v>
      </c>
      <c r="C439" t="s">
        <v>633</v>
      </c>
      <c r="D439" t="s">
        <v>118</v>
      </c>
      <c r="E439" t="s">
        <v>40</v>
      </c>
      <c r="F439" s="2">
        <v>24442</v>
      </c>
      <c r="G439" t="s">
        <v>24</v>
      </c>
      <c r="H439" t="s">
        <v>25</v>
      </c>
      <c r="I439" t="s">
        <v>17</v>
      </c>
      <c r="J439" t="s">
        <v>27</v>
      </c>
      <c r="K439" t="s">
        <v>19</v>
      </c>
      <c r="L439" s="3">
        <f ca="1">INT((TODAY()-Datos[[#This Row],[Fecha Nacimiento]])/365)</f>
        <v>56</v>
      </c>
      <c r="M439" t="str">
        <f ca="1">_xlfn.XLOOKUP(Datos[[#This Row],[Edad]],CA!$B$2:$B$6,CA!$A$2:$A$6,,-1)</f>
        <v>56 o  Más</v>
      </c>
      <c r="N439" t="str">
        <f t="shared" si="6"/>
        <v>👨 M</v>
      </c>
    </row>
    <row r="440" spans="1:14" x14ac:dyDescent="0.35">
      <c r="A440" t="s">
        <v>532</v>
      </c>
      <c r="B440" t="s">
        <v>12</v>
      </c>
      <c r="C440" t="s">
        <v>80</v>
      </c>
      <c r="D440" t="s">
        <v>115</v>
      </c>
      <c r="E440" t="s">
        <v>32</v>
      </c>
      <c r="F440" s="2">
        <v>25645</v>
      </c>
      <c r="G440" t="s">
        <v>24</v>
      </c>
      <c r="H440" t="s">
        <v>25</v>
      </c>
      <c r="I440" t="s">
        <v>26</v>
      </c>
      <c r="J440" t="s">
        <v>41</v>
      </c>
      <c r="K440" t="s">
        <v>28</v>
      </c>
      <c r="L440" s="3">
        <f ca="1">INT((TODAY()-Datos[[#This Row],[Fecha Nacimiento]])/365)</f>
        <v>53</v>
      </c>
      <c r="M440" t="str">
        <f ca="1">_xlfn.XLOOKUP(Datos[[#This Row],[Edad]],CA!$B$2:$B$6,CA!$A$2:$A$6,,-1)</f>
        <v>46-55</v>
      </c>
      <c r="N440" t="str">
        <f t="shared" si="6"/>
        <v>👨 M</v>
      </c>
    </row>
    <row r="441" spans="1:14" x14ac:dyDescent="0.35">
      <c r="A441" t="s">
        <v>533</v>
      </c>
      <c r="B441" t="s">
        <v>21</v>
      </c>
      <c r="C441" t="s">
        <v>71</v>
      </c>
      <c r="D441" t="s">
        <v>84</v>
      </c>
      <c r="E441" t="s">
        <v>32</v>
      </c>
      <c r="F441" s="2">
        <v>29160</v>
      </c>
      <c r="G441" t="s">
        <v>24</v>
      </c>
      <c r="H441" t="s">
        <v>25</v>
      </c>
      <c r="I441" t="s">
        <v>17</v>
      </c>
      <c r="J441" t="s">
        <v>41</v>
      </c>
      <c r="K441" t="s">
        <v>73</v>
      </c>
      <c r="L441" s="3">
        <f ca="1">INT((TODAY()-Datos[[#This Row],[Fecha Nacimiento]])/365)</f>
        <v>43</v>
      </c>
      <c r="M441" t="str">
        <f ca="1">_xlfn.XLOOKUP(Datos[[#This Row],[Edad]],CA!$B$2:$B$6,CA!$A$2:$A$6,,-1)</f>
        <v>36-45</v>
      </c>
      <c r="N441" t="str">
        <f t="shared" si="6"/>
        <v>👩 F</v>
      </c>
    </row>
    <row r="442" spans="1:14" x14ac:dyDescent="0.35">
      <c r="A442" t="s">
        <v>534</v>
      </c>
      <c r="B442" t="s">
        <v>12</v>
      </c>
      <c r="C442" t="s">
        <v>30</v>
      </c>
      <c r="D442" t="s">
        <v>31</v>
      </c>
      <c r="E442" t="s">
        <v>36</v>
      </c>
      <c r="F442" s="2">
        <v>31511</v>
      </c>
      <c r="G442" t="s">
        <v>24</v>
      </c>
      <c r="H442" t="s">
        <v>25</v>
      </c>
      <c r="I442" t="s">
        <v>17</v>
      </c>
      <c r="J442" t="s">
        <v>41</v>
      </c>
      <c r="K442" t="s">
        <v>28</v>
      </c>
      <c r="L442" s="3">
        <f ca="1">INT((TODAY()-Datos[[#This Row],[Fecha Nacimiento]])/365)</f>
        <v>37</v>
      </c>
      <c r="M442" t="str">
        <f ca="1">_xlfn.XLOOKUP(Datos[[#This Row],[Edad]],CA!$B$2:$B$6,CA!$A$2:$A$6,,-1)</f>
        <v>36-45</v>
      </c>
      <c r="N442" t="str">
        <f t="shared" si="6"/>
        <v>👨 M</v>
      </c>
    </row>
    <row r="443" spans="1:14" x14ac:dyDescent="0.35">
      <c r="A443" t="s">
        <v>535</v>
      </c>
      <c r="B443" t="s">
        <v>21</v>
      </c>
      <c r="C443" t="s">
        <v>59</v>
      </c>
      <c r="D443" t="s">
        <v>64</v>
      </c>
      <c r="E443" t="s">
        <v>40</v>
      </c>
      <c r="F443" s="2">
        <v>32948</v>
      </c>
      <c r="G443" t="s">
        <v>15</v>
      </c>
      <c r="H443" t="s">
        <v>16</v>
      </c>
      <c r="I443" t="s">
        <v>17</v>
      </c>
      <c r="J443" t="s">
        <v>41</v>
      </c>
      <c r="K443" t="s">
        <v>19</v>
      </c>
      <c r="L443" s="3">
        <f ca="1">INT((TODAY()-Datos[[#This Row],[Fecha Nacimiento]])/365)</f>
        <v>33</v>
      </c>
      <c r="M443" t="str">
        <f ca="1">_xlfn.XLOOKUP(Datos[[#This Row],[Edad]],CA!$B$2:$B$6,CA!$A$2:$A$6,,-1)</f>
        <v>26-35</v>
      </c>
      <c r="N443" t="str">
        <f t="shared" si="6"/>
        <v>👩 F</v>
      </c>
    </row>
    <row r="444" spans="1:14" x14ac:dyDescent="0.35">
      <c r="A444" t="s">
        <v>536</v>
      </c>
      <c r="B444" t="s">
        <v>21</v>
      </c>
      <c r="C444" t="s">
        <v>56</v>
      </c>
      <c r="D444" t="s">
        <v>254</v>
      </c>
      <c r="E444" t="s">
        <v>45</v>
      </c>
      <c r="F444" s="2">
        <v>26021</v>
      </c>
      <c r="G444" t="s">
        <v>15</v>
      </c>
      <c r="H444" t="s">
        <v>119</v>
      </c>
      <c r="I444" t="s">
        <v>26</v>
      </c>
      <c r="J444" t="s">
        <v>41</v>
      </c>
      <c r="K444" t="s">
        <v>19</v>
      </c>
      <c r="L444" s="3">
        <f ca="1">INT((TODAY()-Datos[[#This Row],[Fecha Nacimiento]])/365)</f>
        <v>52</v>
      </c>
      <c r="M444" t="str">
        <f ca="1">_xlfn.XLOOKUP(Datos[[#This Row],[Edad]],CA!$B$2:$B$6,CA!$A$2:$A$6,,-1)</f>
        <v>46-55</v>
      </c>
      <c r="N444" t="str">
        <f t="shared" si="6"/>
        <v>👨 M</v>
      </c>
    </row>
    <row r="445" spans="1:14" x14ac:dyDescent="0.35">
      <c r="A445" t="s">
        <v>537</v>
      </c>
      <c r="B445" t="s">
        <v>12</v>
      </c>
      <c r="C445" t="s">
        <v>80</v>
      </c>
      <c r="D445" t="s">
        <v>115</v>
      </c>
      <c r="E445" t="s">
        <v>32</v>
      </c>
      <c r="F445" s="2">
        <v>38244</v>
      </c>
      <c r="G445" t="s">
        <v>15</v>
      </c>
      <c r="H445" t="s">
        <v>16</v>
      </c>
      <c r="I445" t="s">
        <v>17</v>
      </c>
      <c r="J445" t="s">
        <v>27</v>
      </c>
      <c r="K445" t="s">
        <v>28</v>
      </c>
      <c r="L445" s="3">
        <f ca="1">INT((TODAY()-Datos[[#This Row],[Fecha Nacimiento]])/365)</f>
        <v>18</v>
      </c>
      <c r="M445" t="str">
        <f ca="1">_xlfn.XLOOKUP(Datos[[#This Row],[Edad]],CA!$B$2:$B$6,CA!$A$2:$A$6,,-1)</f>
        <v>18-25</v>
      </c>
      <c r="N445" t="str">
        <f t="shared" si="6"/>
        <v>👨 M</v>
      </c>
    </row>
    <row r="446" spans="1:14" x14ac:dyDescent="0.35">
      <c r="A446" t="s">
        <v>538</v>
      </c>
      <c r="B446" t="s">
        <v>12</v>
      </c>
      <c r="C446" t="s">
        <v>30</v>
      </c>
      <c r="D446" t="s">
        <v>150</v>
      </c>
      <c r="E446" t="s">
        <v>45</v>
      </c>
      <c r="F446" s="2">
        <v>27954</v>
      </c>
      <c r="G446" t="s">
        <v>24</v>
      </c>
      <c r="H446" t="s">
        <v>25</v>
      </c>
      <c r="I446" t="s">
        <v>17</v>
      </c>
      <c r="J446" t="s">
        <v>27</v>
      </c>
      <c r="K446" t="s">
        <v>28</v>
      </c>
      <c r="L446" s="3">
        <f ca="1">INT((TODAY()-Datos[[#This Row],[Fecha Nacimiento]])/365)</f>
        <v>47</v>
      </c>
      <c r="M446" t="str">
        <f ca="1">_xlfn.XLOOKUP(Datos[[#This Row],[Edad]],CA!$B$2:$B$6,CA!$A$2:$A$6,,-1)</f>
        <v>46-55</v>
      </c>
      <c r="N446" t="str">
        <f t="shared" si="6"/>
        <v>👩 F</v>
      </c>
    </row>
    <row r="447" spans="1:14" x14ac:dyDescent="0.35">
      <c r="A447" t="s">
        <v>539</v>
      </c>
      <c r="B447" t="s">
        <v>12</v>
      </c>
      <c r="C447" t="s">
        <v>633</v>
      </c>
      <c r="D447" t="s">
        <v>13</v>
      </c>
      <c r="E447" t="s">
        <v>51</v>
      </c>
      <c r="F447" s="2">
        <v>33204</v>
      </c>
      <c r="G447" t="s">
        <v>15</v>
      </c>
      <c r="H447" t="s">
        <v>16</v>
      </c>
      <c r="I447" t="s">
        <v>26</v>
      </c>
      <c r="J447" t="s">
        <v>41</v>
      </c>
      <c r="K447" t="s">
        <v>19</v>
      </c>
      <c r="L447" s="3">
        <f ca="1">INT((TODAY()-Datos[[#This Row],[Fecha Nacimiento]])/365)</f>
        <v>32</v>
      </c>
      <c r="M447" t="str">
        <f ca="1">_xlfn.XLOOKUP(Datos[[#This Row],[Edad]],CA!$B$2:$B$6,CA!$A$2:$A$6,,-1)</f>
        <v>26-35</v>
      </c>
      <c r="N447" t="str">
        <f t="shared" si="6"/>
        <v>👩 F</v>
      </c>
    </row>
    <row r="448" spans="1:14" x14ac:dyDescent="0.35">
      <c r="A448" t="s">
        <v>540</v>
      </c>
      <c r="B448" t="s">
        <v>12</v>
      </c>
      <c r="C448" t="s">
        <v>56</v>
      </c>
      <c r="D448" t="s">
        <v>57</v>
      </c>
      <c r="E448" t="s">
        <v>45</v>
      </c>
      <c r="F448" s="2">
        <v>30761</v>
      </c>
      <c r="G448" t="s">
        <v>15</v>
      </c>
      <c r="H448" t="s">
        <v>16</v>
      </c>
      <c r="I448" t="s">
        <v>26</v>
      </c>
      <c r="J448" t="s">
        <v>41</v>
      </c>
      <c r="K448" t="s">
        <v>19</v>
      </c>
      <c r="L448" s="3">
        <f ca="1">INT((TODAY()-Datos[[#This Row],[Fecha Nacimiento]])/365)</f>
        <v>39</v>
      </c>
      <c r="M448" t="str">
        <f ca="1">_xlfn.XLOOKUP(Datos[[#This Row],[Edad]],CA!$B$2:$B$6,CA!$A$2:$A$6,,-1)</f>
        <v>36-45</v>
      </c>
      <c r="N448" t="str">
        <f t="shared" si="6"/>
        <v>👩 F</v>
      </c>
    </row>
    <row r="449" spans="1:14" x14ac:dyDescent="0.35">
      <c r="A449" t="s">
        <v>541</v>
      </c>
      <c r="B449" t="s">
        <v>12</v>
      </c>
      <c r="C449" t="s">
        <v>59</v>
      </c>
      <c r="D449" t="s">
        <v>189</v>
      </c>
      <c r="E449" t="s">
        <v>40</v>
      </c>
      <c r="F449" s="2">
        <v>24775</v>
      </c>
      <c r="G449" t="s">
        <v>24</v>
      </c>
      <c r="H449" t="s">
        <v>25</v>
      </c>
      <c r="I449" t="s">
        <v>26</v>
      </c>
      <c r="J449" t="s">
        <v>41</v>
      </c>
      <c r="K449" t="s">
        <v>19</v>
      </c>
      <c r="L449" s="3">
        <f ca="1">INT((TODAY()-Datos[[#This Row],[Fecha Nacimiento]])/365)</f>
        <v>55</v>
      </c>
      <c r="M449" t="str">
        <f ca="1">_xlfn.XLOOKUP(Datos[[#This Row],[Edad]],CA!$B$2:$B$6,CA!$A$2:$A$6,,-1)</f>
        <v>46-55</v>
      </c>
      <c r="N449" t="str">
        <f t="shared" si="6"/>
        <v>👩 F</v>
      </c>
    </row>
    <row r="450" spans="1:14" x14ac:dyDescent="0.35">
      <c r="A450" t="s">
        <v>542</v>
      </c>
      <c r="B450" t="s">
        <v>12</v>
      </c>
      <c r="C450" t="s">
        <v>59</v>
      </c>
      <c r="D450" t="s">
        <v>69</v>
      </c>
      <c r="E450" t="s">
        <v>32</v>
      </c>
      <c r="F450" s="2">
        <v>33404</v>
      </c>
      <c r="G450" t="s">
        <v>24</v>
      </c>
      <c r="H450" t="s">
        <v>25</v>
      </c>
      <c r="I450" t="s">
        <v>26</v>
      </c>
      <c r="J450" t="s">
        <v>41</v>
      </c>
      <c r="K450" t="s">
        <v>19</v>
      </c>
      <c r="L450" s="3">
        <f ca="1">INT((TODAY()-Datos[[#This Row],[Fecha Nacimiento]])/365)</f>
        <v>32</v>
      </c>
      <c r="M450" t="str">
        <f ca="1">_xlfn.XLOOKUP(Datos[[#This Row],[Edad]],CA!$B$2:$B$6,CA!$A$2:$A$6,,-1)</f>
        <v>26-35</v>
      </c>
      <c r="N450" t="str">
        <f t="shared" ref="N450:N501" si="7">IF(B449="Masculino","👨 M", "👩 F")</f>
        <v>👩 F</v>
      </c>
    </row>
    <row r="451" spans="1:14" x14ac:dyDescent="0.35">
      <c r="A451" t="s">
        <v>543</v>
      </c>
      <c r="B451" t="s">
        <v>12</v>
      </c>
      <c r="C451" t="s">
        <v>59</v>
      </c>
      <c r="D451" t="s">
        <v>189</v>
      </c>
      <c r="E451" t="s">
        <v>36</v>
      </c>
      <c r="F451" s="2">
        <v>29096</v>
      </c>
      <c r="G451" t="s">
        <v>15</v>
      </c>
      <c r="H451" t="s">
        <v>16</v>
      </c>
      <c r="I451" t="s">
        <v>26</v>
      </c>
      <c r="J451" t="s">
        <v>27</v>
      </c>
      <c r="K451" t="s">
        <v>19</v>
      </c>
      <c r="L451" s="3">
        <f ca="1">INT((TODAY()-Datos[[#This Row],[Fecha Nacimiento]])/365)</f>
        <v>44</v>
      </c>
      <c r="M451" t="str">
        <f ca="1">_xlfn.XLOOKUP(Datos[[#This Row],[Edad]],CA!$B$2:$B$6,CA!$A$2:$A$6,,-1)</f>
        <v>36-45</v>
      </c>
      <c r="N451" t="str">
        <f t="shared" si="7"/>
        <v>👩 F</v>
      </c>
    </row>
    <row r="452" spans="1:14" x14ac:dyDescent="0.35">
      <c r="A452" t="s">
        <v>544</v>
      </c>
      <c r="B452" t="s">
        <v>21</v>
      </c>
      <c r="C452" t="s">
        <v>80</v>
      </c>
      <c r="D452" t="s">
        <v>115</v>
      </c>
      <c r="E452" t="s">
        <v>45</v>
      </c>
      <c r="F452" s="2">
        <v>32311</v>
      </c>
      <c r="G452" t="s">
        <v>24</v>
      </c>
      <c r="H452" t="s">
        <v>25</v>
      </c>
      <c r="I452" t="s">
        <v>26</v>
      </c>
      <c r="J452" t="s">
        <v>41</v>
      </c>
      <c r="K452" t="s">
        <v>28</v>
      </c>
      <c r="L452" s="3">
        <f ca="1">INT((TODAY()-Datos[[#This Row],[Fecha Nacimiento]])/365)</f>
        <v>35</v>
      </c>
      <c r="M452" t="str">
        <f ca="1">_xlfn.XLOOKUP(Datos[[#This Row],[Edad]],CA!$B$2:$B$6,CA!$A$2:$A$6,,-1)</f>
        <v>26-35</v>
      </c>
      <c r="N452" t="str">
        <f t="shared" si="7"/>
        <v>👩 F</v>
      </c>
    </row>
    <row r="453" spans="1:14" x14ac:dyDescent="0.35">
      <c r="A453" t="s">
        <v>545</v>
      </c>
      <c r="B453" t="s">
        <v>12</v>
      </c>
      <c r="C453" t="s">
        <v>59</v>
      </c>
      <c r="D453" t="s">
        <v>64</v>
      </c>
      <c r="E453" t="s">
        <v>14</v>
      </c>
      <c r="F453" s="2">
        <v>24699</v>
      </c>
      <c r="G453" t="s">
        <v>15</v>
      </c>
      <c r="H453" t="s">
        <v>16</v>
      </c>
      <c r="I453" t="s">
        <v>17</v>
      </c>
      <c r="J453" t="s">
        <v>41</v>
      </c>
      <c r="K453" t="s">
        <v>19</v>
      </c>
      <c r="L453" s="3">
        <f ca="1">INT((TODAY()-Datos[[#This Row],[Fecha Nacimiento]])/365)</f>
        <v>56</v>
      </c>
      <c r="M453" t="str">
        <f ca="1">_xlfn.XLOOKUP(Datos[[#This Row],[Edad]],CA!$B$2:$B$6,CA!$A$2:$A$6,,-1)</f>
        <v>56 o  Más</v>
      </c>
      <c r="N453" t="str">
        <f t="shared" si="7"/>
        <v>👨 M</v>
      </c>
    </row>
    <row r="454" spans="1:14" x14ac:dyDescent="0.35">
      <c r="A454" t="s">
        <v>546</v>
      </c>
      <c r="B454" t="s">
        <v>12</v>
      </c>
      <c r="C454" t="s">
        <v>38</v>
      </c>
      <c r="D454" t="s">
        <v>39</v>
      </c>
      <c r="E454" t="s">
        <v>96</v>
      </c>
      <c r="F454" s="2">
        <v>33750</v>
      </c>
      <c r="G454" t="s">
        <v>24</v>
      </c>
      <c r="H454" t="s">
        <v>25</v>
      </c>
      <c r="I454" t="s">
        <v>17</v>
      </c>
      <c r="J454" t="s">
        <v>41</v>
      </c>
      <c r="K454" t="s">
        <v>28</v>
      </c>
      <c r="L454" s="3">
        <f ca="1">INT((TODAY()-Datos[[#This Row],[Fecha Nacimiento]])/365)</f>
        <v>31</v>
      </c>
      <c r="M454" t="str">
        <f ca="1">_xlfn.XLOOKUP(Datos[[#This Row],[Edad]],CA!$B$2:$B$6,CA!$A$2:$A$6,,-1)</f>
        <v>26-35</v>
      </c>
      <c r="N454" t="str">
        <f t="shared" si="7"/>
        <v>👩 F</v>
      </c>
    </row>
    <row r="455" spans="1:14" x14ac:dyDescent="0.35">
      <c r="A455" t="s">
        <v>547</v>
      </c>
      <c r="B455" t="s">
        <v>12</v>
      </c>
      <c r="C455" t="s">
        <v>30</v>
      </c>
      <c r="D455" t="s">
        <v>31</v>
      </c>
      <c r="E455" t="s">
        <v>36</v>
      </c>
      <c r="F455" s="2">
        <v>27187</v>
      </c>
      <c r="G455" t="s">
        <v>24</v>
      </c>
      <c r="H455" t="s">
        <v>25</v>
      </c>
      <c r="I455" t="s">
        <v>17</v>
      </c>
      <c r="J455" t="s">
        <v>18</v>
      </c>
      <c r="K455" t="s">
        <v>28</v>
      </c>
      <c r="L455" s="3">
        <f ca="1">INT((TODAY()-Datos[[#This Row],[Fecha Nacimiento]])/365)</f>
        <v>49</v>
      </c>
      <c r="M455" t="str">
        <f ca="1">_xlfn.XLOOKUP(Datos[[#This Row],[Edad]],CA!$B$2:$B$6,CA!$A$2:$A$6,,-1)</f>
        <v>46-55</v>
      </c>
      <c r="N455" t="str">
        <f t="shared" si="7"/>
        <v>👩 F</v>
      </c>
    </row>
    <row r="456" spans="1:14" x14ac:dyDescent="0.35">
      <c r="A456" t="s">
        <v>548</v>
      </c>
      <c r="B456" t="s">
        <v>12</v>
      </c>
      <c r="C456" t="s">
        <v>53</v>
      </c>
      <c r="D456" t="s">
        <v>136</v>
      </c>
      <c r="E456" t="s">
        <v>14</v>
      </c>
      <c r="F456" s="2">
        <v>34601</v>
      </c>
      <c r="G456" t="s">
        <v>15</v>
      </c>
      <c r="H456" t="s">
        <v>16</v>
      </c>
      <c r="I456" t="s">
        <v>17</v>
      </c>
      <c r="J456" t="s">
        <v>41</v>
      </c>
      <c r="K456" t="s">
        <v>19</v>
      </c>
      <c r="L456" s="3">
        <f ca="1">INT((TODAY()-Datos[[#This Row],[Fecha Nacimiento]])/365)</f>
        <v>28</v>
      </c>
      <c r="M456" t="str">
        <f ca="1">_xlfn.XLOOKUP(Datos[[#This Row],[Edad]],CA!$B$2:$B$6,CA!$A$2:$A$6,,-1)</f>
        <v>26-35</v>
      </c>
      <c r="N456" t="str">
        <f t="shared" si="7"/>
        <v>👩 F</v>
      </c>
    </row>
    <row r="457" spans="1:14" x14ac:dyDescent="0.35">
      <c r="A457" t="s">
        <v>549</v>
      </c>
      <c r="B457" t="s">
        <v>12</v>
      </c>
      <c r="C457" t="s">
        <v>34</v>
      </c>
      <c r="D457" t="s">
        <v>550</v>
      </c>
      <c r="E457" t="s">
        <v>14</v>
      </c>
      <c r="F457" s="2">
        <v>23998</v>
      </c>
      <c r="G457" t="s">
        <v>24</v>
      </c>
      <c r="H457" t="s">
        <v>25</v>
      </c>
      <c r="I457" t="s">
        <v>26</v>
      </c>
      <c r="J457" t="s">
        <v>27</v>
      </c>
      <c r="K457" t="s">
        <v>19</v>
      </c>
      <c r="L457" s="3">
        <f ca="1">INT((TODAY()-Datos[[#This Row],[Fecha Nacimiento]])/365)</f>
        <v>58</v>
      </c>
      <c r="M457" t="str">
        <f ca="1">_xlfn.XLOOKUP(Datos[[#This Row],[Edad]],CA!$B$2:$B$6,CA!$A$2:$A$6,,-1)</f>
        <v>56 o  Más</v>
      </c>
      <c r="N457" t="str">
        <f t="shared" si="7"/>
        <v>👩 F</v>
      </c>
    </row>
    <row r="458" spans="1:14" x14ac:dyDescent="0.35">
      <c r="A458" t="s">
        <v>551</v>
      </c>
      <c r="B458" t="s">
        <v>21</v>
      </c>
      <c r="C458" t="s">
        <v>30</v>
      </c>
      <c r="D458" t="s">
        <v>43</v>
      </c>
      <c r="E458" t="s">
        <v>45</v>
      </c>
      <c r="F458" s="2">
        <v>34809</v>
      </c>
      <c r="G458" t="s">
        <v>24</v>
      </c>
      <c r="H458" t="s">
        <v>25</v>
      </c>
      <c r="I458" t="s">
        <v>17</v>
      </c>
      <c r="J458" t="s">
        <v>18</v>
      </c>
      <c r="K458" t="s">
        <v>28</v>
      </c>
      <c r="L458" s="3">
        <f ca="1">INT((TODAY()-Datos[[#This Row],[Fecha Nacimiento]])/365)</f>
        <v>28</v>
      </c>
      <c r="M458" t="str">
        <f ca="1">_xlfn.XLOOKUP(Datos[[#This Row],[Edad]],CA!$B$2:$B$6,CA!$A$2:$A$6,,-1)</f>
        <v>26-35</v>
      </c>
      <c r="N458" t="str">
        <f t="shared" si="7"/>
        <v>👩 F</v>
      </c>
    </row>
    <row r="459" spans="1:14" x14ac:dyDescent="0.35">
      <c r="A459" t="s">
        <v>552</v>
      </c>
      <c r="B459" t="s">
        <v>12</v>
      </c>
      <c r="C459" t="s">
        <v>30</v>
      </c>
      <c r="D459" t="s">
        <v>150</v>
      </c>
      <c r="E459" t="s">
        <v>45</v>
      </c>
      <c r="F459" s="2">
        <v>31510</v>
      </c>
      <c r="G459" t="s">
        <v>15</v>
      </c>
      <c r="H459" t="s">
        <v>16</v>
      </c>
      <c r="I459" t="s">
        <v>17</v>
      </c>
      <c r="J459" t="s">
        <v>41</v>
      </c>
      <c r="K459" t="s">
        <v>28</v>
      </c>
      <c r="L459" s="3">
        <f ca="1">INT((TODAY()-Datos[[#This Row],[Fecha Nacimiento]])/365)</f>
        <v>37</v>
      </c>
      <c r="M459" t="str">
        <f ca="1">_xlfn.XLOOKUP(Datos[[#This Row],[Edad]],CA!$B$2:$B$6,CA!$A$2:$A$6,,-1)</f>
        <v>36-45</v>
      </c>
      <c r="N459" t="str">
        <f t="shared" si="7"/>
        <v>👨 M</v>
      </c>
    </row>
    <row r="460" spans="1:14" x14ac:dyDescent="0.35">
      <c r="A460" t="s">
        <v>553</v>
      </c>
      <c r="B460" t="s">
        <v>21</v>
      </c>
      <c r="C460" t="s">
        <v>633</v>
      </c>
      <c r="D460" t="s">
        <v>13</v>
      </c>
      <c r="E460" t="s">
        <v>14</v>
      </c>
      <c r="F460" s="2">
        <v>21939</v>
      </c>
      <c r="G460" t="s">
        <v>24</v>
      </c>
      <c r="H460" t="s">
        <v>25</v>
      </c>
      <c r="I460" t="s">
        <v>17</v>
      </c>
      <c r="J460" t="s">
        <v>18</v>
      </c>
      <c r="K460" t="s">
        <v>19</v>
      </c>
      <c r="L460" s="3">
        <f ca="1">INT((TODAY()-Datos[[#This Row],[Fecha Nacimiento]])/365)</f>
        <v>63</v>
      </c>
      <c r="M460" t="str">
        <f ca="1">_xlfn.XLOOKUP(Datos[[#This Row],[Edad]],CA!$B$2:$B$6,CA!$A$2:$A$6,,-1)</f>
        <v>56 o  Más</v>
      </c>
      <c r="N460" t="str">
        <f t="shared" si="7"/>
        <v>👩 F</v>
      </c>
    </row>
    <row r="461" spans="1:14" x14ac:dyDescent="0.35">
      <c r="A461" t="s">
        <v>554</v>
      </c>
      <c r="B461" t="s">
        <v>12</v>
      </c>
      <c r="C461" t="s">
        <v>30</v>
      </c>
      <c r="D461" t="s">
        <v>150</v>
      </c>
      <c r="E461" t="s">
        <v>32</v>
      </c>
      <c r="F461" s="2">
        <v>24836</v>
      </c>
      <c r="G461" t="s">
        <v>24</v>
      </c>
      <c r="H461" t="s">
        <v>25</v>
      </c>
      <c r="I461" t="s">
        <v>17</v>
      </c>
      <c r="J461" t="s">
        <v>27</v>
      </c>
      <c r="K461" t="s">
        <v>28</v>
      </c>
      <c r="L461" s="3">
        <f ca="1">INT((TODAY()-Datos[[#This Row],[Fecha Nacimiento]])/365)</f>
        <v>55</v>
      </c>
      <c r="M461" t="str">
        <f ca="1">_xlfn.XLOOKUP(Datos[[#This Row],[Edad]],CA!$B$2:$B$6,CA!$A$2:$A$6,,-1)</f>
        <v>46-55</v>
      </c>
      <c r="N461" t="str">
        <f t="shared" si="7"/>
        <v>👨 M</v>
      </c>
    </row>
    <row r="462" spans="1:14" x14ac:dyDescent="0.35">
      <c r="A462" t="s">
        <v>555</v>
      </c>
      <c r="B462" t="s">
        <v>12</v>
      </c>
      <c r="C462" t="s">
        <v>56</v>
      </c>
      <c r="D462" t="s">
        <v>57</v>
      </c>
      <c r="E462" t="s">
        <v>45</v>
      </c>
      <c r="F462" s="2">
        <v>30457</v>
      </c>
      <c r="G462" t="s">
        <v>24</v>
      </c>
      <c r="H462" t="s">
        <v>25</v>
      </c>
      <c r="I462" t="s">
        <v>26</v>
      </c>
      <c r="J462" t="s">
        <v>41</v>
      </c>
      <c r="K462" t="s">
        <v>19</v>
      </c>
      <c r="L462" s="3">
        <f ca="1">INT((TODAY()-Datos[[#This Row],[Fecha Nacimiento]])/365)</f>
        <v>40</v>
      </c>
      <c r="M462" t="str">
        <f ca="1">_xlfn.XLOOKUP(Datos[[#This Row],[Edad]],CA!$B$2:$B$6,CA!$A$2:$A$6,,-1)</f>
        <v>36-45</v>
      </c>
      <c r="N462" t="str">
        <f t="shared" si="7"/>
        <v>👩 F</v>
      </c>
    </row>
    <row r="463" spans="1:14" x14ac:dyDescent="0.35">
      <c r="A463" t="s">
        <v>556</v>
      </c>
      <c r="B463" t="s">
        <v>21</v>
      </c>
      <c r="C463" t="s">
        <v>56</v>
      </c>
      <c r="D463" t="s">
        <v>67</v>
      </c>
      <c r="E463" t="s">
        <v>40</v>
      </c>
      <c r="F463" s="2">
        <v>32399</v>
      </c>
      <c r="G463" t="s">
        <v>24</v>
      </c>
      <c r="H463" t="s">
        <v>25</v>
      </c>
      <c r="I463" t="s">
        <v>26</v>
      </c>
      <c r="J463" t="s">
        <v>41</v>
      </c>
      <c r="K463" t="s">
        <v>19</v>
      </c>
      <c r="L463" s="3">
        <f ca="1">INT((TODAY()-Datos[[#This Row],[Fecha Nacimiento]])/365)</f>
        <v>35</v>
      </c>
      <c r="M463" t="str">
        <f ca="1">_xlfn.XLOOKUP(Datos[[#This Row],[Edad]],CA!$B$2:$B$6,CA!$A$2:$A$6,,-1)</f>
        <v>26-35</v>
      </c>
      <c r="N463" t="str">
        <f t="shared" si="7"/>
        <v>👩 F</v>
      </c>
    </row>
    <row r="464" spans="1:14" x14ac:dyDescent="0.35">
      <c r="A464" t="s">
        <v>557</v>
      </c>
      <c r="B464" t="s">
        <v>21</v>
      </c>
      <c r="C464" t="s">
        <v>38</v>
      </c>
      <c r="D464" t="s">
        <v>47</v>
      </c>
      <c r="E464" t="s">
        <v>45</v>
      </c>
      <c r="F464" s="2">
        <v>33149</v>
      </c>
      <c r="G464" t="s">
        <v>24</v>
      </c>
      <c r="H464" t="s">
        <v>25</v>
      </c>
      <c r="I464" t="s">
        <v>26</v>
      </c>
      <c r="J464" t="s">
        <v>41</v>
      </c>
      <c r="K464" t="s">
        <v>28</v>
      </c>
      <c r="L464" s="3">
        <f ca="1">INT((TODAY()-Datos[[#This Row],[Fecha Nacimiento]])/365)</f>
        <v>32</v>
      </c>
      <c r="M464" t="str">
        <f ca="1">_xlfn.XLOOKUP(Datos[[#This Row],[Edad]],CA!$B$2:$B$6,CA!$A$2:$A$6,,-1)</f>
        <v>26-35</v>
      </c>
      <c r="N464" t="str">
        <f t="shared" si="7"/>
        <v>👨 M</v>
      </c>
    </row>
    <row r="465" spans="1:14" x14ac:dyDescent="0.35">
      <c r="A465" t="s">
        <v>558</v>
      </c>
      <c r="B465" t="s">
        <v>21</v>
      </c>
      <c r="C465" t="s">
        <v>38</v>
      </c>
      <c r="D465" t="s">
        <v>39</v>
      </c>
      <c r="E465" t="s">
        <v>14</v>
      </c>
      <c r="F465" s="2">
        <v>25335</v>
      </c>
      <c r="G465" t="s">
        <v>24</v>
      </c>
      <c r="H465" t="s">
        <v>25</v>
      </c>
      <c r="I465" t="s">
        <v>17</v>
      </c>
      <c r="J465" t="s">
        <v>41</v>
      </c>
      <c r="K465" t="s">
        <v>28</v>
      </c>
      <c r="L465" s="3">
        <f ca="1">INT((TODAY()-Datos[[#This Row],[Fecha Nacimiento]])/365)</f>
        <v>54</v>
      </c>
      <c r="M465" t="str">
        <f ca="1">_xlfn.XLOOKUP(Datos[[#This Row],[Edad]],CA!$B$2:$B$6,CA!$A$2:$A$6,,-1)</f>
        <v>46-55</v>
      </c>
      <c r="N465" t="str">
        <f t="shared" si="7"/>
        <v>👨 M</v>
      </c>
    </row>
    <row r="466" spans="1:14" x14ac:dyDescent="0.35">
      <c r="A466" t="s">
        <v>559</v>
      </c>
      <c r="B466" t="s">
        <v>21</v>
      </c>
      <c r="C466" t="s">
        <v>30</v>
      </c>
      <c r="D466" t="s">
        <v>43</v>
      </c>
      <c r="E466" t="s">
        <v>45</v>
      </c>
      <c r="F466" s="2">
        <v>29769</v>
      </c>
      <c r="G466" t="s">
        <v>24</v>
      </c>
      <c r="H466" t="s">
        <v>25</v>
      </c>
      <c r="I466" t="s">
        <v>26</v>
      </c>
      <c r="J466" t="s">
        <v>41</v>
      </c>
      <c r="K466" t="s">
        <v>28</v>
      </c>
      <c r="L466" s="3">
        <f ca="1">INT((TODAY()-Datos[[#This Row],[Fecha Nacimiento]])/365)</f>
        <v>42</v>
      </c>
      <c r="M466" t="str">
        <f ca="1">_xlfn.XLOOKUP(Datos[[#This Row],[Edad]],CA!$B$2:$B$6,CA!$A$2:$A$6,,-1)</f>
        <v>36-45</v>
      </c>
      <c r="N466" t="str">
        <f t="shared" si="7"/>
        <v>👨 M</v>
      </c>
    </row>
    <row r="467" spans="1:14" x14ac:dyDescent="0.35">
      <c r="A467" t="s">
        <v>560</v>
      </c>
      <c r="B467" t="s">
        <v>21</v>
      </c>
      <c r="C467" t="s">
        <v>34</v>
      </c>
      <c r="D467" t="s">
        <v>385</v>
      </c>
      <c r="E467" t="s">
        <v>36</v>
      </c>
      <c r="F467" s="2">
        <v>35002</v>
      </c>
      <c r="G467" t="s">
        <v>24</v>
      </c>
      <c r="H467" t="s">
        <v>25</v>
      </c>
      <c r="I467" t="s">
        <v>26</v>
      </c>
      <c r="J467" t="s">
        <v>41</v>
      </c>
      <c r="K467" t="s">
        <v>19</v>
      </c>
      <c r="L467" s="3">
        <f ca="1">INT((TODAY()-Datos[[#This Row],[Fecha Nacimiento]])/365)</f>
        <v>27</v>
      </c>
      <c r="M467" t="str">
        <f ca="1">_xlfn.XLOOKUP(Datos[[#This Row],[Edad]],CA!$B$2:$B$6,CA!$A$2:$A$6,,-1)</f>
        <v>26-35</v>
      </c>
      <c r="N467" t="str">
        <f t="shared" si="7"/>
        <v>👨 M</v>
      </c>
    </row>
    <row r="468" spans="1:14" x14ac:dyDescent="0.35">
      <c r="A468" t="s">
        <v>561</v>
      </c>
      <c r="B468" t="s">
        <v>21</v>
      </c>
      <c r="C468" t="s">
        <v>80</v>
      </c>
      <c r="D468" t="s">
        <v>81</v>
      </c>
      <c r="E468" t="s">
        <v>32</v>
      </c>
      <c r="F468" s="2">
        <v>27417</v>
      </c>
      <c r="G468" t="s">
        <v>15</v>
      </c>
      <c r="H468" t="s">
        <v>16</v>
      </c>
      <c r="I468" t="s">
        <v>17</v>
      </c>
      <c r="J468" t="s">
        <v>27</v>
      </c>
      <c r="K468" t="s">
        <v>28</v>
      </c>
      <c r="L468" s="3">
        <f ca="1">INT((TODAY()-Datos[[#This Row],[Fecha Nacimiento]])/365)</f>
        <v>48</v>
      </c>
      <c r="M468" t="str">
        <f ca="1">_xlfn.XLOOKUP(Datos[[#This Row],[Edad]],CA!$B$2:$B$6,CA!$A$2:$A$6,,-1)</f>
        <v>46-55</v>
      </c>
      <c r="N468" t="str">
        <f t="shared" si="7"/>
        <v>👨 M</v>
      </c>
    </row>
    <row r="469" spans="1:14" x14ac:dyDescent="0.35">
      <c r="A469" t="s">
        <v>562</v>
      </c>
      <c r="B469" t="s">
        <v>12</v>
      </c>
      <c r="C469" t="s">
        <v>30</v>
      </c>
      <c r="D469" t="s">
        <v>43</v>
      </c>
      <c r="E469" t="s">
        <v>45</v>
      </c>
      <c r="F469" s="2">
        <v>29130</v>
      </c>
      <c r="G469" t="s">
        <v>15</v>
      </c>
      <c r="H469" t="s">
        <v>109</v>
      </c>
      <c r="I469" t="s">
        <v>17</v>
      </c>
      <c r="J469" t="s">
        <v>41</v>
      </c>
      <c r="K469" t="s">
        <v>28</v>
      </c>
      <c r="L469" s="3">
        <f ca="1">INT((TODAY()-Datos[[#This Row],[Fecha Nacimiento]])/365)</f>
        <v>43</v>
      </c>
      <c r="M469" t="str">
        <f ca="1">_xlfn.XLOOKUP(Datos[[#This Row],[Edad]],CA!$B$2:$B$6,CA!$A$2:$A$6,,-1)</f>
        <v>36-45</v>
      </c>
      <c r="N469" t="str">
        <f t="shared" si="7"/>
        <v>👨 M</v>
      </c>
    </row>
    <row r="470" spans="1:14" x14ac:dyDescent="0.35">
      <c r="A470" t="s">
        <v>563</v>
      </c>
      <c r="B470" t="s">
        <v>21</v>
      </c>
      <c r="C470" t="s">
        <v>38</v>
      </c>
      <c r="D470" t="s">
        <v>47</v>
      </c>
      <c r="E470" t="s">
        <v>32</v>
      </c>
      <c r="F470" s="2">
        <v>22945</v>
      </c>
      <c r="G470" t="s">
        <v>15</v>
      </c>
      <c r="H470" t="s">
        <v>16</v>
      </c>
      <c r="I470" t="s">
        <v>17</v>
      </c>
      <c r="J470" t="s">
        <v>18</v>
      </c>
      <c r="K470" t="s">
        <v>28</v>
      </c>
      <c r="L470" s="3">
        <f ca="1">INT((TODAY()-Datos[[#This Row],[Fecha Nacimiento]])/365)</f>
        <v>60</v>
      </c>
      <c r="M470" t="str">
        <f ca="1">_xlfn.XLOOKUP(Datos[[#This Row],[Edad]],CA!$B$2:$B$6,CA!$A$2:$A$6,,-1)</f>
        <v>56 o  Más</v>
      </c>
      <c r="N470" t="str">
        <f t="shared" si="7"/>
        <v>👩 F</v>
      </c>
    </row>
    <row r="471" spans="1:14" x14ac:dyDescent="0.35">
      <c r="A471" t="s">
        <v>564</v>
      </c>
      <c r="B471" t="s">
        <v>12</v>
      </c>
      <c r="C471" t="s">
        <v>53</v>
      </c>
      <c r="D471" t="s">
        <v>136</v>
      </c>
      <c r="E471" t="s">
        <v>96</v>
      </c>
      <c r="F471" s="2">
        <v>26444</v>
      </c>
      <c r="G471" t="s">
        <v>15</v>
      </c>
      <c r="H471" t="s">
        <v>16</v>
      </c>
      <c r="I471" t="s">
        <v>26</v>
      </c>
      <c r="J471" t="s">
        <v>27</v>
      </c>
      <c r="K471" t="s">
        <v>19</v>
      </c>
      <c r="L471" s="3">
        <f ca="1">INT((TODAY()-Datos[[#This Row],[Fecha Nacimiento]])/365)</f>
        <v>51</v>
      </c>
      <c r="M471" t="str">
        <f ca="1">_xlfn.XLOOKUP(Datos[[#This Row],[Edad]],CA!$B$2:$B$6,CA!$A$2:$A$6,,-1)</f>
        <v>46-55</v>
      </c>
      <c r="N471" t="str">
        <f t="shared" si="7"/>
        <v>👨 M</v>
      </c>
    </row>
    <row r="472" spans="1:14" x14ac:dyDescent="0.35">
      <c r="A472" t="s">
        <v>565</v>
      </c>
      <c r="B472" t="s">
        <v>21</v>
      </c>
      <c r="C472" t="s">
        <v>80</v>
      </c>
      <c r="D472" t="s">
        <v>81</v>
      </c>
      <c r="E472" t="s">
        <v>32</v>
      </c>
      <c r="F472" s="2">
        <v>30883</v>
      </c>
      <c r="G472" t="s">
        <v>15</v>
      </c>
      <c r="H472" t="s">
        <v>16</v>
      </c>
      <c r="I472" t="s">
        <v>17</v>
      </c>
      <c r="J472" t="s">
        <v>41</v>
      </c>
      <c r="K472" t="s">
        <v>28</v>
      </c>
      <c r="L472" s="3">
        <f ca="1">INT((TODAY()-Datos[[#This Row],[Fecha Nacimiento]])/365)</f>
        <v>39</v>
      </c>
      <c r="M472" t="str">
        <f ca="1">_xlfn.XLOOKUP(Datos[[#This Row],[Edad]],CA!$B$2:$B$6,CA!$A$2:$A$6,,-1)</f>
        <v>36-45</v>
      </c>
      <c r="N472" t="str">
        <f t="shared" si="7"/>
        <v>👩 F</v>
      </c>
    </row>
    <row r="473" spans="1:14" x14ac:dyDescent="0.35">
      <c r="A473" t="s">
        <v>566</v>
      </c>
      <c r="B473" t="s">
        <v>12</v>
      </c>
      <c r="C473" t="s">
        <v>53</v>
      </c>
      <c r="D473" t="s">
        <v>245</v>
      </c>
      <c r="E473" t="s">
        <v>96</v>
      </c>
      <c r="F473" s="2">
        <v>34612</v>
      </c>
      <c r="G473" t="s">
        <v>15</v>
      </c>
      <c r="H473" t="s">
        <v>16</v>
      </c>
      <c r="I473" t="s">
        <v>17</v>
      </c>
      <c r="J473" t="s">
        <v>41</v>
      </c>
      <c r="K473" t="s">
        <v>19</v>
      </c>
      <c r="L473" s="3">
        <f ca="1">INT((TODAY()-Datos[[#This Row],[Fecha Nacimiento]])/365)</f>
        <v>28</v>
      </c>
      <c r="M473" t="str">
        <f ca="1">_xlfn.XLOOKUP(Datos[[#This Row],[Edad]],CA!$B$2:$B$6,CA!$A$2:$A$6,,-1)</f>
        <v>26-35</v>
      </c>
      <c r="N473" t="str">
        <f t="shared" si="7"/>
        <v>👨 M</v>
      </c>
    </row>
    <row r="474" spans="1:14" x14ac:dyDescent="0.35">
      <c r="A474" t="s">
        <v>567</v>
      </c>
      <c r="B474" t="s">
        <v>21</v>
      </c>
      <c r="C474" t="s">
        <v>53</v>
      </c>
      <c r="D474" t="s">
        <v>245</v>
      </c>
      <c r="E474" t="s">
        <v>14</v>
      </c>
      <c r="F474" s="2">
        <v>34648</v>
      </c>
      <c r="G474" t="s">
        <v>15</v>
      </c>
      <c r="H474" t="s">
        <v>16</v>
      </c>
      <c r="I474" t="s">
        <v>26</v>
      </c>
      <c r="J474" t="s">
        <v>27</v>
      </c>
      <c r="K474" t="s">
        <v>19</v>
      </c>
      <c r="L474" s="3">
        <f ca="1">INT((TODAY()-Datos[[#This Row],[Fecha Nacimiento]])/365)</f>
        <v>28</v>
      </c>
      <c r="M474" t="str">
        <f ca="1">_xlfn.XLOOKUP(Datos[[#This Row],[Edad]],CA!$B$2:$B$6,CA!$A$2:$A$6,,-1)</f>
        <v>26-35</v>
      </c>
      <c r="N474" t="str">
        <f t="shared" si="7"/>
        <v>👩 F</v>
      </c>
    </row>
    <row r="475" spans="1:14" x14ac:dyDescent="0.35">
      <c r="A475" t="s">
        <v>568</v>
      </c>
      <c r="B475" t="s">
        <v>21</v>
      </c>
      <c r="C475" t="s">
        <v>56</v>
      </c>
      <c r="D475" t="s">
        <v>187</v>
      </c>
      <c r="E475" t="s">
        <v>45</v>
      </c>
      <c r="F475" s="2">
        <v>34802</v>
      </c>
      <c r="G475" t="s">
        <v>24</v>
      </c>
      <c r="H475" t="s">
        <v>25</v>
      </c>
      <c r="I475" t="s">
        <v>26</v>
      </c>
      <c r="J475" t="s">
        <v>18</v>
      </c>
      <c r="K475" t="s">
        <v>19</v>
      </c>
      <c r="L475" s="3">
        <f ca="1">INT((TODAY()-Datos[[#This Row],[Fecha Nacimiento]])/365)</f>
        <v>28</v>
      </c>
      <c r="M475" t="str">
        <f ca="1">_xlfn.XLOOKUP(Datos[[#This Row],[Edad]],CA!$B$2:$B$6,CA!$A$2:$A$6,,-1)</f>
        <v>26-35</v>
      </c>
      <c r="N475" t="str">
        <f t="shared" si="7"/>
        <v>👨 M</v>
      </c>
    </row>
    <row r="476" spans="1:14" x14ac:dyDescent="0.35">
      <c r="A476" t="s">
        <v>569</v>
      </c>
      <c r="B476" t="s">
        <v>12</v>
      </c>
      <c r="C476" t="s">
        <v>53</v>
      </c>
      <c r="D476" t="s">
        <v>91</v>
      </c>
      <c r="E476" t="s">
        <v>40</v>
      </c>
      <c r="F476" s="2">
        <v>27908</v>
      </c>
      <c r="G476" t="s">
        <v>24</v>
      </c>
      <c r="H476" t="s">
        <v>25</v>
      </c>
      <c r="I476" t="s">
        <v>17</v>
      </c>
      <c r="J476" t="s">
        <v>41</v>
      </c>
      <c r="K476" t="s">
        <v>19</v>
      </c>
      <c r="L476" s="3">
        <f ca="1">INT((TODAY()-Datos[[#This Row],[Fecha Nacimiento]])/365)</f>
        <v>47</v>
      </c>
      <c r="M476" t="str">
        <f ca="1">_xlfn.XLOOKUP(Datos[[#This Row],[Edad]],CA!$B$2:$B$6,CA!$A$2:$A$6,,-1)</f>
        <v>46-55</v>
      </c>
      <c r="N476" t="str">
        <f t="shared" si="7"/>
        <v>👨 M</v>
      </c>
    </row>
    <row r="477" spans="1:14" x14ac:dyDescent="0.35">
      <c r="A477" t="s">
        <v>570</v>
      </c>
      <c r="B477" t="s">
        <v>21</v>
      </c>
      <c r="C477" t="s">
        <v>56</v>
      </c>
      <c r="D477" t="s">
        <v>57</v>
      </c>
      <c r="E477" t="s">
        <v>32</v>
      </c>
      <c r="F477" s="2">
        <v>22910</v>
      </c>
      <c r="G477" t="s">
        <v>15</v>
      </c>
      <c r="H477" t="s">
        <v>16</v>
      </c>
      <c r="I477" t="s">
        <v>26</v>
      </c>
      <c r="J477" t="s">
        <v>41</v>
      </c>
      <c r="K477" t="s">
        <v>19</v>
      </c>
      <c r="L477" s="3">
        <f ca="1">INT((TODAY()-Datos[[#This Row],[Fecha Nacimiento]])/365)</f>
        <v>61</v>
      </c>
      <c r="M477" t="str">
        <f ca="1">_xlfn.XLOOKUP(Datos[[#This Row],[Edad]],CA!$B$2:$B$6,CA!$A$2:$A$6,,-1)</f>
        <v>56 o  Más</v>
      </c>
      <c r="N477" t="str">
        <f t="shared" si="7"/>
        <v>👩 F</v>
      </c>
    </row>
    <row r="478" spans="1:14" x14ac:dyDescent="0.35">
      <c r="A478" t="s">
        <v>571</v>
      </c>
      <c r="B478" t="s">
        <v>12</v>
      </c>
      <c r="C478" t="s">
        <v>80</v>
      </c>
      <c r="D478" t="s">
        <v>81</v>
      </c>
      <c r="E478" t="s">
        <v>45</v>
      </c>
      <c r="F478" s="2">
        <v>26907</v>
      </c>
      <c r="G478" t="s">
        <v>24</v>
      </c>
      <c r="H478" t="s">
        <v>25</v>
      </c>
      <c r="I478" t="s">
        <v>17</v>
      </c>
      <c r="J478" t="s">
        <v>41</v>
      </c>
      <c r="K478" t="s">
        <v>28</v>
      </c>
      <c r="L478" s="3">
        <f ca="1">INT((TODAY()-Datos[[#This Row],[Fecha Nacimiento]])/365)</f>
        <v>50</v>
      </c>
      <c r="M478" t="str">
        <f ca="1">_xlfn.XLOOKUP(Datos[[#This Row],[Edad]],CA!$B$2:$B$6,CA!$A$2:$A$6,,-1)</f>
        <v>46-55</v>
      </c>
      <c r="N478" t="str">
        <f t="shared" si="7"/>
        <v>👨 M</v>
      </c>
    </row>
    <row r="479" spans="1:14" x14ac:dyDescent="0.35">
      <c r="A479" t="s">
        <v>572</v>
      </c>
      <c r="B479" t="s">
        <v>21</v>
      </c>
      <c r="C479" t="s">
        <v>71</v>
      </c>
      <c r="D479" t="s">
        <v>93</v>
      </c>
      <c r="E479" t="s">
        <v>32</v>
      </c>
      <c r="F479" s="2">
        <v>34078</v>
      </c>
      <c r="G479" t="s">
        <v>24</v>
      </c>
      <c r="H479" t="s">
        <v>25</v>
      </c>
      <c r="I479" t="s">
        <v>26</v>
      </c>
      <c r="J479" t="s">
        <v>41</v>
      </c>
      <c r="K479" t="s">
        <v>73</v>
      </c>
      <c r="L479" s="3">
        <f ca="1">INT((TODAY()-Datos[[#This Row],[Fecha Nacimiento]])/365)</f>
        <v>30</v>
      </c>
      <c r="M479" t="str">
        <f ca="1">_xlfn.XLOOKUP(Datos[[#This Row],[Edad]],CA!$B$2:$B$6,CA!$A$2:$A$6,,-1)</f>
        <v>26-35</v>
      </c>
      <c r="N479" t="str">
        <f t="shared" si="7"/>
        <v>👩 F</v>
      </c>
    </row>
    <row r="480" spans="1:14" x14ac:dyDescent="0.35">
      <c r="A480" t="s">
        <v>573</v>
      </c>
      <c r="B480" t="s">
        <v>21</v>
      </c>
      <c r="C480" t="s">
        <v>633</v>
      </c>
      <c r="D480" t="s">
        <v>232</v>
      </c>
      <c r="E480" t="s">
        <v>96</v>
      </c>
      <c r="F480" s="2">
        <v>30559</v>
      </c>
      <c r="G480" t="s">
        <v>15</v>
      </c>
      <c r="H480" t="s">
        <v>16</v>
      </c>
      <c r="I480" t="s">
        <v>17</v>
      </c>
      <c r="J480" t="s">
        <v>18</v>
      </c>
      <c r="K480" t="s">
        <v>19</v>
      </c>
      <c r="L480" s="3">
        <f ca="1">INT((TODAY()-Datos[[#This Row],[Fecha Nacimiento]])/365)</f>
        <v>40</v>
      </c>
      <c r="M480" t="str">
        <f ca="1">_xlfn.XLOOKUP(Datos[[#This Row],[Edad]],CA!$B$2:$B$6,CA!$A$2:$A$6,,-1)</f>
        <v>36-45</v>
      </c>
      <c r="N480" t="str">
        <f t="shared" si="7"/>
        <v>👨 M</v>
      </c>
    </row>
    <row r="481" spans="1:14" x14ac:dyDescent="0.35">
      <c r="A481" t="s">
        <v>574</v>
      </c>
      <c r="B481" t="s">
        <v>21</v>
      </c>
      <c r="C481" t="s">
        <v>633</v>
      </c>
      <c r="D481" t="s">
        <v>50</v>
      </c>
      <c r="E481" t="s">
        <v>40</v>
      </c>
      <c r="F481" s="2">
        <v>24645</v>
      </c>
      <c r="G481" t="s">
        <v>24</v>
      </c>
      <c r="H481" t="s">
        <v>25</v>
      </c>
      <c r="I481" t="s">
        <v>26</v>
      </c>
      <c r="J481" t="s">
        <v>27</v>
      </c>
      <c r="K481" t="s">
        <v>19</v>
      </c>
      <c r="L481" s="3">
        <f ca="1">INT((TODAY()-Datos[[#This Row],[Fecha Nacimiento]])/365)</f>
        <v>56</v>
      </c>
      <c r="M481" t="str">
        <f ca="1">_xlfn.XLOOKUP(Datos[[#This Row],[Edad]],CA!$B$2:$B$6,CA!$A$2:$A$6,,-1)</f>
        <v>56 o  Más</v>
      </c>
      <c r="N481" t="str">
        <f t="shared" si="7"/>
        <v>👨 M</v>
      </c>
    </row>
    <row r="482" spans="1:14" x14ac:dyDescent="0.35">
      <c r="A482" t="s">
        <v>575</v>
      </c>
      <c r="B482" t="s">
        <v>12</v>
      </c>
      <c r="C482" t="s">
        <v>38</v>
      </c>
      <c r="D482" t="s">
        <v>62</v>
      </c>
      <c r="E482" t="s">
        <v>40</v>
      </c>
      <c r="F482" s="2">
        <v>27187</v>
      </c>
      <c r="G482" t="s">
        <v>15</v>
      </c>
      <c r="H482" t="s">
        <v>16</v>
      </c>
      <c r="I482" t="s">
        <v>17</v>
      </c>
      <c r="J482" t="s">
        <v>41</v>
      </c>
      <c r="K482" t="s">
        <v>28</v>
      </c>
      <c r="L482" s="3">
        <f ca="1">INT((TODAY()-Datos[[#This Row],[Fecha Nacimiento]])/365)</f>
        <v>49</v>
      </c>
      <c r="M482" t="str">
        <f ca="1">_xlfn.XLOOKUP(Datos[[#This Row],[Edad]],CA!$B$2:$B$6,CA!$A$2:$A$6,,-1)</f>
        <v>46-55</v>
      </c>
      <c r="N482" t="str">
        <f t="shared" si="7"/>
        <v>👨 M</v>
      </c>
    </row>
    <row r="483" spans="1:14" x14ac:dyDescent="0.35">
      <c r="A483" t="s">
        <v>576</v>
      </c>
      <c r="B483" t="s">
        <v>12</v>
      </c>
      <c r="C483" t="s">
        <v>71</v>
      </c>
      <c r="D483" t="s">
        <v>75</v>
      </c>
      <c r="E483" t="s">
        <v>32</v>
      </c>
      <c r="F483" s="2">
        <v>35649</v>
      </c>
      <c r="G483" t="s">
        <v>15</v>
      </c>
      <c r="H483" t="s">
        <v>16</v>
      </c>
      <c r="I483" t="s">
        <v>26</v>
      </c>
      <c r="J483" t="s">
        <v>41</v>
      </c>
      <c r="K483" t="s">
        <v>73</v>
      </c>
      <c r="L483" s="3">
        <f ca="1">INT((TODAY()-Datos[[#This Row],[Fecha Nacimiento]])/365)</f>
        <v>26</v>
      </c>
      <c r="M483" t="str">
        <f ca="1">_xlfn.XLOOKUP(Datos[[#This Row],[Edad]],CA!$B$2:$B$6,CA!$A$2:$A$6,,-1)</f>
        <v>26-35</v>
      </c>
      <c r="N483" t="str">
        <f t="shared" si="7"/>
        <v>👩 F</v>
      </c>
    </row>
    <row r="484" spans="1:14" x14ac:dyDescent="0.35">
      <c r="A484" t="s">
        <v>577</v>
      </c>
      <c r="B484" t="s">
        <v>12</v>
      </c>
      <c r="C484" t="s">
        <v>38</v>
      </c>
      <c r="D484" t="s">
        <v>47</v>
      </c>
      <c r="E484" t="s">
        <v>45</v>
      </c>
      <c r="F484" s="2">
        <v>28703</v>
      </c>
      <c r="G484" t="s">
        <v>24</v>
      </c>
      <c r="H484" t="s">
        <v>25</v>
      </c>
      <c r="I484" t="s">
        <v>26</v>
      </c>
      <c r="J484" t="s">
        <v>41</v>
      </c>
      <c r="K484" t="s">
        <v>28</v>
      </c>
      <c r="L484" s="3">
        <f ca="1">INT((TODAY()-Datos[[#This Row],[Fecha Nacimiento]])/365)</f>
        <v>45</v>
      </c>
      <c r="M484" t="str">
        <f ca="1">_xlfn.XLOOKUP(Datos[[#This Row],[Edad]],CA!$B$2:$B$6,CA!$A$2:$A$6,,-1)</f>
        <v>36-45</v>
      </c>
      <c r="N484" t="str">
        <f t="shared" si="7"/>
        <v>👩 F</v>
      </c>
    </row>
    <row r="485" spans="1:14" x14ac:dyDescent="0.35">
      <c r="A485" t="s">
        <v>578</v>
      </c>
      <c r="B485" t="s">
        <v>12</v>
      </c>
      <c r="C485" t="s">
        <v>38</v>
      </c>
      <c r="D485" t="s">
        <v>39</v>
      </c>
      <c r="E485" t="s">
        <v>14</v>
      </c>
      <c r="F485" s="2">
        <v>33183</v>
      </c>
      <c r="G485" t="s">
        <v>24</v>
      </c>
      <c r="H485" t="s">
        <v>25</v>
      </c>
      <c r="I485" t="s">
        <v>17</v>
      </c>
      <c r="J485" t="s">
        <v>41</v>
      </c>
      <c r="K485" t="s">
        <v>28</v>
      </c>
      <c r="L485" s="3">
        <f ca="1">INT((TODAY()-Datos[[#This Row],[Fecha Nacimiento]])/365)</f>
        <v>32</v>
      </c>
      <c r="M485" t="str">
        <f ca="1">_xlfn.XLOOKUP(Datos[[#This Row],[Edad]],CA!$B$2:$B$6,CA!$A$2:$A$6,,-1)</f>
        <v>26-35</v>
      </c>
      <c r="N485" t="str">
        <f t="shared" si="7"/>
        <v>👩 F</v>
      </c>
    </row>
    <row r="486" spans="1:14" x14ac:dyDescent="0.35">
      <c r="A486" t="s">
        <v>579</v>
      </c>
      <c r="B486" t="s">
        <v>21</v>
      </c>
      <c r="C486" t="s">
        <v>633</v>
      </c>
      <c r="D486" t="s">
        <v>199</v>
      </c>
      <c r="E486" t="s">
        <v>51</v>
      </c>
      <c r="F486" s="2">
        <v>26379</v>
      </c>
      <c r="G486" t="s">
        <v>15</v>
      </c>
      <c r="H486" t="s">
        <v>16</v>
      </c>
      <c r="I486" t="s">
        <v>17</v>
      </c>
      <c r="J486" t="s">
        <v>41</v>
      </c>
      <c r="K486" t="s">
        <v>19</v>
      </c>
      <c r="L486" s="3">
        <f ca="1">INT((TODAY()-Datos[[#This Row],[Fecha Nacimiento]])/365)</f>
        <v>51</v>
      </c>
      <c r="M486" t="str">
        <f ca="1">_xlfn.XLOOKUP(Datos[[#This Row],[Edad]],CA!$B$2:$B$6,CA!$A$2:$A$6,,-1)</f>
        <v>46-55</v>
      </c>
      <c r="N486" t="str">
        <f t="shared" si="7"/>
        <v>👩 F</v>
      </c>
    </row>
    <row r="487" spans="1:14" x14ac:dyDescent="0.35">
      <c r="A487" t="s">
        <v>580</v>
      </c>
      <c r="B487" t="s">
        <v>12</v>
      </c>
      <c r="C487" t="s">
        <v>53</v>
      </c>
      <c r="D487" t="s">
        <v>91</v>
      </c>
      <c r="E487" t="s">
        <v>96</v>
      </c>
      <c r="F487" s="2">
        <v>32948</v>
      </c>
      <c r="G487" t="s">
        <v>24</v>
      </c>
      <c r="H487" t="s">
        <v>25</v>
      </c>
      <c r="I487" t="s">
        <v>17</v>
      </c>
      <c r="J487" t="s">
        <v>18</v>
      </c>
      <c r="K487" t="s">
        <v>19</v>
      </c>
      <c r="L487" s="3">
        <f ca="1">INT((TODAY()-Datos[[#This Row],[Fecha Nacimiento]])/365)</f>
        <v>33</v>
      </c>
      <c r="M487" t="str">
        <f ca="1">_xlfn.XLOOKUP(Datos[[#This Row],[Edad]],CA!$B$2:$B$6,CA!$A$2:$A$6,,-1)</f>
        <v>26-35</v>
      </c>
      <c r="N487" t="str">
        <f t="shared" si="7"/>
        <v>👨 M</v>
      </c>
    </row>
    <row r="488" spans="1:14" x14ac:dyDescent="0.35">
      <c r="A488" t="s">
        <v>581</v>
      </c>
      <c r="B488" t="s">
        <v>21</v>
      </c>
      <c r="C488" t="s">
        <v>56</v>
      </c>
      <c r="D488" t="s">
        <v>178</v>
      </c>
      <c r="E488" t="s">
        <v>40</v>
      </c>
      <c r="F488" s="2">
        <v>24924</v>
      </c>
      <c r="G488" t="s">
        <v>15</v>
      </c>
      <c r="H488" t="s">
        <v>16</v>
      </c>
      <c r="I488" t="s">
        <v>17</v>
      </c>
      <c r="J488" t="s">
        <v>27</v>
      </c>
      <c r="K488" t="s">
        <v>19</v>
      </c>
      <c r="L488" s="3">
        <f ca="1">INT((TODAY()-Datos[[#This Row],[Fecha Nacimiento]])/365)</f>
        <v>55</v>
      </c>
      <c r="M488" t="str">
        <f ca="1">_xlfn.XLOOKUP(Datos[[#This Row],[Edad]],CA!$B$2:$B$6,CA!$A$2:$A$6,,-1)</f>
        <v>46-55</v>
      </c>
      <c r="N488" t="str">
        <f t="shared" si="7"/>
        <v>👩 F</v>
      </c>
    </row>
    <row r="489" spans="1:14" x14ac:dyDescent="0.35">
      <c r="A489" t="s">
        <v>582</v>
      </c>
      <c r="B489" t="s">
        <v>21</v>
      </c>
      <c r="C489" t="s">
        <v>59</v>
      </c>
      <c r="D489" t="s">
        <v>60</v>
      </c>
      <c r="E489" t="s">
        <v>45</v>
      </c>
      <c r="F489" s="2">
        <v>33699</v>
      </c>
      <c r="G489" t="s">
        <v>24</v>
      </c>
      <c r="H489" t="s">
        <v>25</v>
      </c>
      <c r="I489" t="s">
        <v>26</v>
      </c>
      <c r="J489" t="s">
        <v>41</v>
      </c>
      <c r="K489" t="s">
        <v>19</v>
      </c>
      <c r="L489" s="3">
        <f ca="1">INT((TODAY()-Datos[[#This Row],[Fecha Nacimiento]])/365)</f>
        <v>31</v>
      </c>
      <c r="M489" t="str">
        <f ca="1">_xlfn.XLOOKUP(Datos[[#This Row],[Edad]],CA!$B$2:$B$6,CA!$A$2:$A$6,,-1)</f>
        <v>26-35</v>
      </c>
      <c r="N489" t="str">
        <f t="shared" si="7"/>
        <v>👨 M</v>
      </c>
    </row>
    <row r="490" spans="1:14" x14ac:dyDescent="0.35">
      <c r="A490" t="s">
        <v>583</v>
      </c>
      <c r="B490" t="s">
        <v>21</v>
      </c>
      <c r="C490" t="s">
        <v>71</v>
      </c>
      <c r="D490" t="s">
        <v>93</v>
      </c>
      <c r="E490" t="s">
        <v>32</v>
      </c>
      <c r="F490" s="2">
        <v>30162</v>
      </c>
      <c r="G490" t="s">
        <v>24</v>
      </c>
      <c r="H490" t="s">
        <v>25</v>
      </c>
      <c r="I490" t="s">
        <v>17</v>
      </c>
      <c r="J490" t="s">
        <v>41</v>
      </c>
      <c r="K490" t="s">
        <v>73</v>
      </c>
      <c r="L490" s="3">
        <f ca="1">INT((TODAY()-Datos[[#This Row],[Fecha Nacimiento]])/365)</f>
        <v>41</v>
      </c>
      <c r="M490" t="str">
        <f ca="1">_xlfn.XLOOKUP(Datos[[#This Row],[Edad]],CA!$B$2:$B$6,CA!$A$2:$A$6,,-1)</f>
        <v>36-45</v>
      </c>
      <c r="N490" t="str">
        <f t="shared" si="7"/>
        <v>👨 M</v>
      </c>
    </row>
    <row r="491" spans="1:14" x14ac:dyDescent="0.35">
      <c r="A491" t="s">
        <v>584</v>
      </c>
      <c r="B491" t="s">
        <v>12</v>
      </c>
      <c r="C491" t="s">
        <v>633</v>
      </c>
      <c r="D491" t="s">
        <v>199</v>
      </c>
      <c r="E491" t="s">
        <v>40</v>
      </c>
      <c r="F491" s="2">
        <v>29155</v>
      </c>
      <c r="G491" t="s">
        <v>15</v>
      </c>
      <c r="H491" t="s">
        <v>109</v>
      </c>
      <c r="I491" t="s">
        <v>17</v>
      </c>
      <c r="J491" t="s">
        <v>41</v>
      </c>
      <c r="K491" t="s">
        <v>19</v>
      </c>
      <c r="L491" s="3">
        <f ca="1">INT((TODAY()-Datos[[#This Row],[Fecha Nacimiento]])/365)</f>
        <v>43</v>
      </c>
      <c r="M491" t="str">
        <f ca="1">_xlfn.XLOOKUP(Datos[[#This Row],[Edad]],CA!$B$2:$B$6,CA!$A$2:$A$6,,-1)</f>
        <v>36-45</v>
      </c>
      <c r="N491" t="str">
        <f t="shared" si="7"/>
        <v>👨 M</v>
      </c>
    </row>
    <row r="492" spans="1:14" x14ac:dyDescent="0.35">
      <c r="A492" t="s">
        <v>585</v>
      </c>
      <c r="B492" t="s">
        <v>12</v>
      </c>
      <c r="C492" t="s">
        <v>80</v>
      </c>
      <c r="D492" t="s">
        <v>115</v>
      </c>
      <c r="E492" t="s">
        <v>45</v>
      </c>
      <c r="F492" s="2">
        <v>26459</v>
      </c>
      <c r="G492" t="s">
        <v>15</v>
      </c>
      <c r="H492" t="s">
        <v>16</v>
      </c>
      <c r="I492" t="s">
        <v>26</v>
      </c>
      <c r="J492" t="s">
        <v>41</v>
      </c>
      <c r="K492" t="s">
        <v>28</v>
      </c>
      <c r="L492" s="3">
        <f ca="1">INT((TODAY()-Datos[[#This Row],[Fecha Nacimiento]])/365)</f>
        <v>51</v>
      </c>
      <c r="M492" t="str">
        <f ca="1">_xlfn.XLOOKUP(Datos[[#This Row],[Edad]],CA!$B$2:$B$6,CA!$A$2:$A$6,,-1)</f>
        <v>46-55</v>
      </c>
      <c r="N492" t="str">
        <f t="shared" si="7"/>
        <v>👩 F</v>
      </c>
    </row>
    <row r="493" spans="1:14" x14ac:dyDescent="0.35">
      <c r="A493" t="s">
        <v>586</v>
      </c>
      <c r="B493" t="s">
        <v>12</v>
      </c>
      <c r="C493" t="s">
        <v>80</v>
      </c>
      <c r="D493" t="s">
        <v>115</v>
      </c>
      <c r="E493" t="s">
        <v>36</v>
      </c>
      <c r="F493" s="2">
        <v>33672</v>
      </c>
      <c r="G493" t="s">
        <v>24</v>
      </c>
      <c r="H493" t="s">
        <v>25</v>
      </c>
      <c r="I493" t="s">
        <v>26</v>
      </c>
      <c r="J493" t="s">
        <v>41</v>
      </c>
      <c r="K493" t="s">
        <v>28</v>
      </c>
      <c r="L493" s="3">
        <f ca="1">INT((TODAY()-Datos[[#This Row],[Fecha Nacimiento]])/365)</f>
        <v>31</v>
      </c>
      <c r="M493" t="str">
        <f ca="1">_xlfn.XLOOKUP(Datos[[#This Row],[Edad]],CA!$B$2:$B$6,CA!$A$2:$A$6,,-1)</f>
        <v>26-35</v>
      </c>
      <c r="N493" t="str">
        <f t="shared" si="7"/>
        <v>👩 F</v>
      </c>
    </row>
    <row r="494" spans="1:14" x14ac:dyDescent="0.35">
      <c r="A494" t="s">
        <v>587</v>
      </c>
      <c r="B494" t="s">
        <v>12</v>
      </c>
      <c r="C494" t="s">
        <v>34</v>
      </c>
      <c r="D494" t="s">
        <v>550</v>
      </c>
      <c r="E494" t="s">
        <v>96</v>
      </c>
      <c r="F494" s="2">
        <v>32561</v>
      </c>
      <c r="G494" t="s">
        <v>24</v>
      </c>
      <c r="H494" t="s">
        <v>25</v>
      </c>
      <c r="I494" t="s">
        <v>17</v>
      </c>
      <c r="J494" t="s">
        <v>41</v>
      </c>
      <c r="K494" t="s">
        <v>19</v>
      </c>
      <c r="L494" s="3">
        <f ca="1">INT((TODAY()-Datos[[#This Row],[Fecha Nacimiento]])/365)</f>
        <v>34</v>
      </c>
      <c r="M494" t="str">
        <f ca="1">_xlfn.XLOOKUP(Datos[[#This Row],[Edad]],CA!$B$2:$B$6,CA!$A$2:$A$6,,-1)</f>
        <v>26-35</v>
      </c>
      <c r="N494" t="str">
        <f t="shared" si="7"/>
        <v>👩 F</v>
      </c>
    </row>
    <row r="495" spans="1:14" x14ac:dyDescent="0.35">
      <c r="A495" t="s">
        <v>588</v>
      </c>
      <c r="B495" t="s">
        <v>12</v>
      </c>
      <c r="C495" t="s">
        <v>34</v>
      </c>
      <c r="D495" t="s">
        <v>215</v>
      </c>
      <c r="E495" t="s">
        <v>40</v>
      </c>
      <c r="F495" s="2">
        <v>26146</v>
      </c>
      <c r="G495" t="s">
        <v>15</v>
      </c>
      <c r="H495" t="s">
        <v>16</v>
      </c>
      <c r="I495" t="s">
        <v>26</v>
      </c>
      <c r="J495" t="s">
        <v>41</v>
      </c>
      <c r="K495" t="s">
        <v>19</v>
      </c>
      <c r="L495" s="3">
        <f ca="1">INT((TODAY()-Datos[[#This Row],[Fecha Nacimiento]])/365)</f>
        <v>52</v>
      </c>
      <c r="M495" t="str">
        <f ca="1">_xlfn.XLOOKUP(Datos[[#This Row],[Edad]],CA!$B$2:$B$6,CA!$A$2:$A$6,,-1)</f>
        <v>46-55</v>
      </c>
      <c r="N495" t="str">
        <f t="shared" si="7"/>
        <v>👩 F</v>
      </c>
    </row>
    <row r="496" spans="1:14" x14ac:dyDescent="0.35">
      <c r="A496" t="s">
        <v>589</v>
      </c>
      <c r="B496" t="s">
        <v>21</v>
      </c>
      <c r="C496" t="s">
        <v>633</v>
      </c>
      <c r="D496" t="s">
        <v>50</v>
      </c>
      <c r="E496" t="s">
        <v>96</v>
      </c>
      <c r="F496" s="2">
        <v>31488</v>
      </c>
      <c r="G496" t="s">
        <v>24</v>
      </c>
      <c r="H496" t="s">
        <v>25</v>
      </c>
      <c r="I496" t="s">
        <v>17</v>
      </c>
      <c r="J496" t="s">
        <v>41</v>
      </c>
      <c r="K496" t="s">
        <v>19</v>
      </c>
      <c r="L496" s="3">
        <f ca="1">INT((TODAY()-Datos[[#This Row],[Fecha Nacimiento]])/365)</f>
        <v>37</v>
      </c>
      <c r="M496" t="str">
        <f ca="1">_xlfn.XLOOKUP(Datos[[#This Row],[Edad]],CA!$B$2:$B$6,CA!$A$2:$A$6,,-1)</f>
        <v>36-45</v>
      </c>
      <c r="N496" t="str">
        <f t="shared" si="7"/>
        <v>👩 F</v>
      </c>
    </row>
    <row r="497" spans="1:14" x14ac:dyDescent="0.35">
      <c r="A497" t="s">
        <v>590</v>
      </c>
      <c r="B497" t="s">
        <v>12</v>
      </c>
      <c r="C497" t="s">
        <v>38</v>
      </c>
      <c r="D497" t="s">
        <v>62</v>
      </c>
      <c r="E497" t="s">
        <v>40</v>
      </c>
      <c r="F497" s="2">
        <v>30812</v>
      </c>
      <c r="G497" t="s">
        <v>15</v>
      </c>
      <c r="H497" t="s">
        <v>16</v>
      </c>
      <c r="I497" t="s">
        <v>17</v>
      </c>
      <c r="J497" t="s">
        <v>41</v>
      </c>
      <c r="K497" t="s">
        <v>28</v>
      </c>
      <c r="L497" s="3">
        <f ca="1">INT((TODAY()-Datos[[#This Row],[Fecha Nacimiento]])/365)</f>
        <v>39</v>
      </c>
      <c r="M497" t="str">
        <f ca="1">_xlfn.XLOOKUP(Datos[[#This Row],[Edad]],CA!$B$2:$B$6,CA!$A$2:$A$6,,-1)</f>
        <v>36-45</v>
      </c>
      <c r="N497" t="str">
        <f t="shared" si="7"/>
        <v>👨 M</v>
      </c>
    </row>
    <row r="498" spans="1:14" x14ac:dyDescent="0.35">
      <c r="A498" t="s">
        <v>591</v>
      </c>
      <c r="B498" t="s">
        <v>21</v>
      </c>
      <c r="C498" t="s">
        <v>30</v>
      </c>
      <c r="D498" t="s">
        <v>31</v>
      </c>
      <c r="E498" t="s">
        <v>45</v>
      </c>
      <c r="F498" s="2">
        <v>24930</v>
      </c>
      <c r="G498" t="s">
        <v>15</v>
      </c>
      <c r="H498" t="s">
        <v>16</v>
      </c>
      <c r="I498" t="s">
        <v>17</v>
      </c>
      <c r="J498" t="s">
        <v>18</v>
      </c>
      <c r="K498" t="s">
        <v>28</v>
      </c>
      <c r="L498" s="3">
        <f ca="1">INT((TODAY()-Datos[[#This Row],[Fecha Nacimiento]])/365)</f>
        <v>55</v>
      </c>
      <c r="M498" t="str">
        <f ca="1">_xlfn.XLOOKUP(Datos[[#This Row],[Edad]],CA!$B$2:$B$6,CA!$A$2:$A$6,,-1)</f>
        <v>46-55</v>
      </c>
      <c r="N498" t="str">
        <f t="shared" si="7"/>
        <v>👩 F</v>
      </c>
    </row>
    <row r="499" spans="1:14" x14ac:dyDescent="0.35">
      <c r="A499" t="s">
        <v>592</v>
      </c>
      <c r="B499" t="s">
        <v>21</v>
      </c>
      <c r="C499" t="s">
        <v>56</v>
      </c>
      <c r="D499" t="s">
        <v>178</v>
      </c>
      <c r="E499" t="s">
        <v>51</v>
      </c>
      <c r="F499" s="2">
        <v>31253</v>
      </c>
      <c r="G499" t="s">
        <v>15</v>
      </c>
      <c r="H499" t="s">
        <v>16</v>
      </c>
      <c r="I499" t="s">
        <v>26</v>
      </c>
      <c r="J499" t="s">
        <v>41</v>
      </c>
      <c r="K499" t="s">
        <v>19</v>
      </c>
      <c r="L499" s="3">
        <f ca="1">INT((TODAY()-Datos[[#This Row],[Fecha Nacimiento]])/365)</f>
        <v>38</v>
      </c>
      <c r="M499" t="str">
        <f ca="1">_xlfn.XLOOKUP(Datos[[#This Row],[Edad]],CA!$B$2:$B$6,CA!$A$2:$A$6,,-1)</f>
        <v>36-45</v>
      </c>
      <c r="N499" t="str">
        <f t="shared" si="7"/>
        <v>👨 M</v>
      </c>
    </row>
    <row r="500" spans="1:14" x14ac:dyDescent="0.35">
      <c r="A500" t="s">
        <v>593</v>
      </c>
      <c r="B500" t="s">
        <v>21</v>
      </c>
      <c r="C500" t="s">
        <v>80</v>
      </c>
      <c r="D500" t="s">
        <v>115</v>
      </c>
      <c r="E500" t="s">
        <v>45</v>
      </c>
      <c r="F500" s="2">
        <v>29791</v>
      </c>
      <c r="G500" t="s">
        <v>15</v>
      </c>
      <c r="H500" t="s">
        <v>16</v>
      </c>
      <c r="I500" t="s">
        <v>26</v>
      </c>
      <c r="J500" t="s">
        <v>41</v>
      </c>
      <c r="K500" t="s">
        <v>28</v>
      </c>
      <c r="L500" s="3">
        <f ca="1">INT((TODAY()-Datos[[#This Row],[Fecha Nacimiento]])/365)</f>
        <v>42</v>
      </c>
      <c r="M500" t="str">
        <f ca="1">_xlfn.XLOOKUP(Datos[[#This Row],[Edad]],CA!$B$2:$B$6,CA!$A$2:$A$6,,-1)</f>
        <v>36-45</v>
      </c>
      <c r="N500" t="str">
        <f t="shared" si="7"/>
        <v>👨 M</v>
      </c>
    </row>
    <row r="501" spans="1:14" x14ac:dyDescent="0.35">
      <c r="A501" t="s">
        <v>594</v>
      </c>
      <c r="B501" t="s">
        <v>21</v>
      </c>
      <c r="C501" t="s">
        <v>34</v>
      </c>
      <c r="D501" t="s">
        <v>550</v>
      </c>
      <c r="E501" t="s">
        <v>96</v>
      </c>
      <c r="F501" s="2">
        <v>27029</v>
      </c>
      <c r="G501" t="s">
        <v>15</v>
      </c>
      <c r="H501" t="s">
        <v>16</v>
      </c>
      <c r="I501" t="s">
        <v>26</v>
      </c>
      <c r="J501" t="s">
        <v>18</v>
      </c>
      <c r="K501" t="s">
        <v>19</v>
      </c>
      <c r="L501" s="3">
        <f ca="1">INT((TODAY()-Datos[[#This Row],[Fecha Nacimiento]])/365)</f>
        <v>49</v>
      </c>
      <c r="M501" t="str">
        <f ca="1">_xlfn.XLOOKUP(Datos[[#This Row],[Edad]],CA!$B$2:$B$6,CA!$A$2:$A$6,,-1)</f>
        <v>46-55</v>
      </c>
      <c r="N501" t="str">
        <f t="shared" si="7"/>
        <v>👨 M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D95D6-69FC-4892-B4C8-4866A0306D77}">
  <sheetPr>
    <tabColor theme="4" tint="-0.499984740745262"/>
  </sheetPr>
  <dimension ref="A1:B6"/>
  <sheetViews>
    <sheetView workbookViewId="0">
      <selection activeCell="F15" sqref="F15"/>
    </sheetView>
  </sheetViews>
  <sheetFormatPr baseColWidth="10" defaultRowHeight="17.25" x14ac:dyDescent="0.35"/>
  <cols>
    <col min="1" max="2" width="11.875" customWidth="1"/>
  </cols>
  <sheetData>
    <row r="1" spans="1:2" x14ac:dyDescent="0.35">
      <c r="A1" t="s">
        <v>596</v>
      </c>
      <c r="B1" t="s">
        <v>602</v>
      </c>
    </row>
    <row r="2" spans="1:2" x14ac:dyDescent="0.35">
      <c r="A2" t="s">
        <v>597</v>
      </c>
      <c r="B2">
        <v>18</v>
      </c>
    </row>
    <row r="3" spans="1:2" x14ac:dyDescent="0.35">
      <c r="A3" t="s">
        <v>598</v>
      </c>
      <c r="B3">
        <v>26</v>
      </c>
    </row>
    <row r="4" spans="1:2" x14ac:dyDescent="0.35">
      <c r="A4" t="s">
        <v>599</v>
      </c>
      <c r="B4">
        <v>36</v>
      </c>
    </row>
    <row r="5" spans="1:2" x14ac:dyDescent="0.35">
      <c r="A5" t="s">
        <v>601</v>
      </c>
      <c r="B5">
        <v>46</v>
      </c>
    </row>
    <row r="6" spans="1:2" x14ac:dyDescent="0.35">
      <c r="A6" t="s">
        <v>603</v>
      </c>
      <c r="B6">
        <v>56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F9570-1833-43F1-8BC6-00BA4DF7F826}">
  <sheetPr>
    <tabColor theme="1"/>
  </sheetPr>
  <dimension ref="A1:AD25"/>
  <sheetViews>
    <sheetView zoomScale="110" zoomScaleNormal="110" workbookViewId="0">
      <selection activeCell="B24" sqref="B24"/>
    </sheetView>
  </sheetViews>
  <sheetFormatPr baseColWidth="10" defaultRowHeight="17.25" x14ac:dyDescent="0.35"/>
  <cols>
    <col min="2" max="2" width="5.625" customWidth="1"/>
    <col min="3" max="3" width="16.875" bestFit="1" customWidth="1"/>
    <col min="4" max="4" width="16.5" bestFit="1" customWidth="1"/>
    <col min="5" max="5" width="5.625" customWidth="1"/>
    <col min="6" max="6" width="16.875" bestFit="1" customWidth="1"/>
    <col min="7" max="7" width="22" bestFit="1" customWidth="1"/>
    <col min="8" max="8" width="9.625" bestFit="1" customWidth="1"/>
    <col min="9" max="9" width="12.625" bestFit="1" customWidth="1"/>
    <col min="10" max="10" width="5.625" customWidth="1"/>
    <col min="11" max="11" width="16.875" bestFit="1" customWidth="1"/>
    <col min="12" max="12" width="17.875" bestFit="1" customWidth="1"/>
    <col min="13" max="13" width="5.625" customWidth="1"/>
    <col min="14" max="14" width="16.875" bestFit="1" customWidth="1"/>
    <col min="15" max="15" width="14.75" bestFit="1" customWidth="1"/>
    <col min="16" max="16" width="5.625" customWidth="1"/>
    <col min="17" max="17" width="16.875" bestFit="1" customWidth="1"/>
    <col min="18" max="18" width="26.375" bestFit="1" customWidth="1"/>
    <col min="19" max="19" width="27.375" bestFit="1" customWidth="1"/>
    <col min="20" max="20" width="5.625" customWidth="1"/>
    <col min="21" max="21" width="18.125" bestFit="1" customWidth="1"/>
    <col min="22" max="22" width="15.75" bestFit="1" customWidth="1"/>
    <col min="23" max="23" width="5.625" customWidth="1"/>
    <col min="24" max="24" width="16.875" bestFit="1" customWidth="1"/>
    <col min="25" max="25" width="20.5" bestFit="1" customWidth="1"/>
    <col min="26" max="26" width="5.625" customWidth="1"/>
    <col min="27" max="27" width="17.375" bestFit="1" customWidth="1"/>
    <col min="28" max="28" width="5.625" customWidth="1"/>
    <col min="29" max="29" width="16.875" bestFit="1" customWidth="1"/>
    <col min="30" max="30" width="16.625" bestFit="1" customWidth="1"/>
  </cols>
  <sheetData>
    <row r="1" spans="1:30" x14ac:dyDescent="0.35">
      <c r="A1" s="7"/>
      <c r="F1" s="15" t="s">
        <v>6</v>
      </c>
      <c r="G1" t="s">
        <v>15</v>
      </c>
      <c r="K1" s="15" t="s">
        <v>6</v>
      </c>
      <c r="L1" t="s">
        <v>15</v>
      </c>
      <c r="N1" s="15" t="s">
        <v>6</v>
      </c>
      <c r="O1" t="s">
        <v>15</v>
      </c>
      <c r="Q1" s="15" t="s">
        <v>6</v>
      </c>
      <c r="R1" s="19" t="s">
        <v>15</v>
      </c>
      <c r="U1" s="15" t="s">
        <v>6</v>
      </c>
      <c r="V1" t="s">
        <v>620</v>
      </c>
      <c r="AC1" s="15" t="s">
        <v>6</v>
      </c>
      <c r="AD1" t="s">
        <v>15</v>
      </c>
    </row>
    <row r="2" spans="1:30" x14ac:dyDescent="0.35">
      <c r="A2" s="9"/>
      <c r="C2" s="15" t="s">
        <v>608</v>
      </c>
      <c r="D2" t="s">
        <v>610</v>
      </c>
      <c r="X2" s="15" t="s">
        <v>608</v>
      </c>
      <c r="Y2" t="s">
        <v>630</v>
      </c>
      <c r="AA2" t="s">
        <v>631</v>
      </c>
    </row>
    <row r="3" spans="1:30" x14ac:dyDescent="0.35">
      <c r="A3" s="10"/>
      <c r="C3" s="16" t="s">
        <v>24</v>
      </c>
      <c r="D3" s="3">
        <v>275</v>
      </c>
      <c r="F3" s="15" t="s">
        <v>610</v>
      </c>
      <c r="G3" s="15" t="s">
        <v>611</v>
      </c>
      <c r="K3" s="15" t="s">
        <v>608</v>
      </c>
      <c r="L3" t="s">
        <v>612</v>
      </c>
      <c r="N3" s="15" t="s">
        <v>608</v>
      </c>
      <c r="O3" t="s">
        <v>613</v>
      </c>
      <c r="Q3" s="15" t="s">
        <v>608</v>
      </c>
      <c r="R3" t="s">
        <v>614</v>
      </c>
      <c r="S3" s="3" t="s">
        <v>615</v>
      </c>
      <c r="U3" s="15" t="s">
        <v>608</v>
      </c>
      <c r="V3" t="s">
        <v>619</v>
      </c>
      <c r="X3" s="16" t="s">
        <v>26</v>
      </c>
      <c r="Y3" s="30">
        <v>204</v>
      </c>
      <c r="AA3" s="3">
        <v>40.898000000000003</v>
      </c>
      <c r="AC3" s="15" t="s">
        <v>608</v>
      </c>
      <c r="AD3" t="s">
        <v>632</v>
      </c>
    </row>
    <row r="4" spans="1:30" x14ac:dyDescent="0.35">
      <c r="A4" s="11"/>
      <c r="C4" s="16" t="s">
        <v>15</v>
      </c>
      <c r="D4" s="3">
        <v>225</v>
      </c>
      <c r="F4" s="15" t="s">
        <v>608</v>
      </c>
      <c r="G4" t="s">
        <v>12</v>
      </c>
      <c r="H4" t="s">
        <v>21</v>
      </c>
      <c r="I4" t="s">
        <v>609</v>
      </c>
      <c r="K4" s="16" t="s">
        <v>45</v>
      </c>
      <c r="L4" s="30">
        <v>58</v>
      </c>
      <c r="N4" s="16" t="s">
        <v>28</v>
      </c>
      <c r="O4" s="30">
        <v>100</v>
      </c>
      <c r="Q4" s="16" t="s">
        <v>18</v>
      </c>
      <c r="R4" s="19">
        <v>0.20444444444444446</v>
      </c>
      <c r="S4" s="3">
        <v>46</v>
      </c>
      <c r="U4" s="16" t="s">
        <v>81</v>
      </c>
      <c r="V4" s="30">
        <v>40</v>
      </c>
      <c r="X4" s="16" t="s">
        <v>17</v>
      </c>
      <c r="Y4" s="30">
        <v>296</v>
      </c>
      <c r="AC4" s="16" t="s">
        <v>119</v>
      </c>
      <c r="AD4" s="30">
        <v>21</v>
      </c>
    </row>
    <row r="5" spans="1:30" x14ac:dyDescent="0.35">
      <c r="A5" s="12" t="s">
        <v>605</v>
      </c>
      <c r="C5" s="16" t="s">
        <v>609</v>
      </c>
      <c r="D5" s="30">
        <v>500</v>
      </c>
      <c r="F5" s="16" t="s">
        <v>597</v>
      </c>
      <c r="G5" s="3">
        <v>8</v>
      </c>
      <c r="H5" s="3">
        <v>15</v>
      </c>
      <c r="I5" s="3">
        <v>23</v>
      </c>
      <c r="K5" s="16" t="s">
        <v>32</v>
      </c>
      <c r="L5" s="30">
        <v>44</v>
      </c>
      <c r="N5" s="16" t="s">
        <v>73</v>
      </c>
      <c r="O5" s="30">
        <v>18</v>
      </c>
      <c r="Q5" s="16" t="s">
        <v>27</v>
      </c>
      <c r="R5" s="19">
        <v>0.22222222222222221</v>
      </c>
      <c r="S5" s="3">
        <v>50</v>
      </c>
      <c r="U5" s="16" t="s">
        <v>31</v>
      </c>
      <c r="V5" s="30">
        <v>21</v>
      </c>
      <c r="X5" s="16" t="s">
        <v>609</v>
      </c>
      <c r="Y5" s="30">
        <v>500</v>
      </c>
      <c r="AC5" s="16" t="s">
        <v>109</v>
      </c>
      <c r="AD5" s="30">
        <v>27</v>
      </c>
    </row>
    <row r="6" spans="1:30" x14ac:dyDescent="0.35">
      <c r="A6" s="13" t="s">
        <v>606</v>
      </c>
      <c r="F6" s="16" t="s">
        <v>598</v>
      </c>
      <c r="G6" s="3">
        <v>18</v>
      </c>
      <c r="H6" s="3">
        <v>32</v>
      </c>
      <c r="I6" s="3">
        <v>50</v>
      </c>
      <c r="K6" s="16" t="s">
        <v>40</v>
      </c>
      <c r="L6" s="30">
        <v>44</v>
      </c>
      <c r="N6" s="16" t="s">
        <v>19</v>
      </c>
      <c r="O6" s="30">
        <v>107</v>
      </c>
      <c r="Q6" s="16" t="s">
        <v>41</v>
      </c>
      <c r="R6" s="19">
        <v>0.57333333333333336</v>
      </c>
      <c r="S6" s="3">
        <v>129</v>
      </c>
      <c r="U6" s="16" t="s">
        <v>62</v>
      </c>
      <c r="V6" s="30">
        <v>21</v>
      </c>
      <c r="AC6" s="16" t="s">
        <v>398</v>
      </c>
      <c r="AD6" s="30">
        <v>1</v>
      </c>
    </row>
    <row r="7" spans="1:30" x14ac:dyDescent="0.35">
      <c r="A7" s="14" t="s">
        <v>607</v>
      </c>
      <c r="C7" s="17" t="s">
        <v>15</v>
      </c>
      <c r="D7" s="4" t="s">
        <v>24</v>
      </c>
      <c r="F7" s="16" t="s">
        <v>599</v>
      </c>
      <c r="G7" s="3">
        <v>24</v>
      </c>
      <c r="H7" s="3">
        <v>33</v>
      </c>
      <c r="I7" s="3">
        <v>57</v>
      </c>
      <c r="K7" s="16" t="s">
        <v>96</v>
      </c>
      <c r="L7" s="30">
        <v>27</v>
      </c>
      <c r="N7" s="16" t="s">
        <v>609</v>
      </c>
      <c r="O7" s="30">
        <v>225</v>
      </c>
      <c r="Q7" s="16" t="s">
        <v>609</v>
      </c>
      <c r="R7" s="19">
        <v>1</v>
      </c>
      <c r="S7" s="3">
        <v>225</v>
      </c>
      <c r="U7" s="16" t="s">
        <v>98</v>
      </c>
      <c r="V7" s="30">
        <v>16</v>
      </c>
      <c r="AC7" s="16" t="s">
        <v>16</v>
      </c>
      <c r="AD7" s="30">
        <v>176</v>
      </c>
    </row>
    <row r="8" spans="1:30" x14ac:dyDescent="0.35">
      <c r="C8" s="18">
        <f>GETPIVOTDATA("Estado",$C$2,"Estado","Retirado")/GETPIVOTDATA("Estado",$C$2)</f>
        <v>0.45</v>
      </c>
      <c r="D8" s="18">
        <f>GETPIVOTDATA("Estado",$C$2,"Estado","Activo")/GETPIVOTDATA("Estado",$C$2)</f>
        <v>0.55000000000000004</v>
      </c>
      <c r="F8" s="16" t="s">
        <v>601</v>
      </c>
      <c r="G8" s="3">
        <v>30</v>
      </c>
      <c r="H8" s="3">
        <v>33</v>
      </c>
      <c r="I8" s="3">
        <v>63</v>
      </c>
      <c r="K8" s="16" t="s">
        <v>14</v>
      </c>
      <c r="L8" s="30">
        <v>24</v>
      </c>
      <c r="U8" s="16" t="s">
        <v>69</v>
      </c>
      <c r="V8" s="30">
        <v>17</v>
      </c>
      <c r="AC8" s="16" t="s">
        <v>609</v>
      </c>
      <c r="AD8" s="30">
        <v>225</v>
      </c>
    </row>
    <row r="9" spans="1:30" x14ac:dyDescent="0.35">
      <c r="A9" s="22" t="s">
        <v>622</v>
      </c>
      <c r="B9" s="22"/>
      <c r="C9" s="18">
        <f>1-C8</f>
        <v>0.55000000000000004</v>
      </c>
      <c r="D9" s="18">
        <f>1-D8</f>
        <v>0.44999999999999996</v>
      </c>
      <c r="F9" s="16" t="s">
        <v>603</v>
      </c>
      <c r="G9" s="3">
        <v>12</v>
      </c>
      <c r="H9" s="3">
        <v>20</v>
      </c>
      <c r="I9" s="3">
        <v>32</v>
      </c>
      <c r="K9" s="16" t="s">
        <v>36</v>
      </c>
      <c r="L9" s="30">
        <v>22</v>
      </c>
      <c r="Q9" s="16" t="s">
        <v>616</v>
      </c>
      <c r="R9" t="s">
        <v>617</v>
      </c>
      <c r="S9" t="s">
        <v>618</v>
      </c>
      <c r="U9" s="16" t="s">
        <v>115</v>
      </c>
      <c r="V9" s="30">
        <v>37</v>
      </c>
    </row>
    <row r="10" spans="1:30" x14ac:dyDescent="0.35">
      <c r="A10" s="23" t="s">
        <v>623</v>
      </c>
      <c r="B10" s="23"/>
      <c r="F10" s="16" t="s">
        <v>609</v>
      </c>
      <c r="G10" s="3">
        <v>92</v>
      </c>
      <c r="H10" s="3">
        <v>133</v>
      </c>
      <c r="I10" s="3">
        <v>225</v>
      </c>
      <c r="K10" s="16" t="s">
        <v>51</v>
      </c>
      <c r="L10" s="30">
        <v>6</v>
      </c>
      <c r="Q10" s="16" t="s">
        <v>18</v>
      </c>
      <c r="R10" s="18">
        <f>GETPIVOTDATA("Cuenta de Distancia Trabajo",$Q$3,"Distancia Trabajo","Muy Lejos")</f>
        <v>0.20444444444444446</v>
      </c>
      <c r="S10" s="18">
        <f>1-R10</f>
        <v>0.79555555555555557</v>
      </c>
      <c r="U10" s="16" t="s">
        <v>136</v>
      </c>
      <c r="V10" s="30">
        <v>18</v>
      </c>
    </row>
    <row r="11" spans="1:30" x14ac:dyDescent="0.35">
      <c r="A11" s="24" t="s">
        <v>624</v>
      </c>
      <c r="B11" s="24"/>
      <c r="K11" s="16" t="s">
        <v>609</v>
      </c>
      <c r="L11" s="30">
        <v>225</v>
      </c>
      <c r="Q11" s="16" t="s">
        <v>27</v>
      </c>
      <c r="R11" s="18">
        <f>GETPIVOTDATA("Cuenta de Distancia Trabajo",$Q$3,"Distancia Trabajo","Lejos")</f>
        <v>0.22222222222222221</v>
      </c>
      <c r="S11" s="18">
        <f>1-R11</f>
        <v>0.77777777777777779</v>
      </c>
      <c r="U11" s="16" t="s">
        <v>39</v>
      </c>
      <c r="V11" s="30">
        <v>24</v>
      </c>
    </row>
    <row r="12" spans="1:30" x14ac:dyDescent="0.35">
      <c r="A12" s="25" t="s">
        <v>625</v>
      </c>
      <c r="B12" s="25"/>
      <c r="F12" s="17" t="s">
        <v>12</v>
      </c>
      <c r="G12" s="4" t="s">
        <v>21</v>
      </c>
      <c r="Q12" s="16" t="s">
        <v>41</v>
      </c>
      <c r="R12" s="18">
        <f>GETPIVOTDATA("Cuenta de Distancia Trabajo",$Q$3,"Distancia Trabajo","Cerca")</f>
        <v>0.57333333333333336</v>
      </c>
      <c r="S12" s="18">
        <f>1-R12</f>
        <v>0.42666666666666664</v>
      </c>
      <c r="U12" s="16" t="s">
        <v>43</v>
      </c>
      <c r="V12" s="30">
        <v>21</v>
      </c>
    </row>
    <row r="13" spans="1:30" x14ac:dyDescent="0.35">
      <c r="A13" s="26" t="s">
        <v>626</v>
      </c>
      <c r="B13" s="26"/>
      <c r="F13" s="18">
        <f>GETPIVOTDATA("Estado",$F$3,"Genero","Femenino")/GETPIVOTDATA("Estado",$F$3)</f>
        <v>0.40888888888888891</v>
      </c>
      <c r="G13" s="18">
        <f>GETPIVOTDATA("Estado",$F$3,"Genero","Masculino")/GETPIVOTDATA("Estado",$F$3)</f>
        <v>0.59111111111111114</v>
      </c>
      <c r="U13" s="16" t="s">
        <v>150</v>
      </c>
      <c r="V13" s="30">
        <v>17</v>
      </c>
    </row>
    <row r="14" spans="1:30" x14ac:dyDescent="0.35">
      <c r="A14" s="29" t="s">
        <v>629</v>
      </c>
      <c r="F14" s="19">
        <f>1-F13</f>
        <v>0.59111111111111114</v>
      </c>
      <c r="G14" s="19">
        <f>1-G13</f>
        <v>0.40888888888888886</v>
      </c>
    </row>
    <row r="15" spans="1:30" x14ac:dyDescent="0.35">
      <c r="A15" s="27" t="s">
        <v>627</v>
      </c>
      <c r="U15" t="str">
        <f>IF(U4&lt;&gt;"",U4,"No Aplica")</f>
        <v>Archivador</v>
      </c>
      <c r="V15">
        <f>IF(V4&lt;&gt;"",V4,"No Aplica")</f>
        <v>40</v>
      </c>
    </row>
    <row r="16" spans="1:30" x14ac:dyDescent="0.35">
      <c r="A16" s="28" t="s">
        <v>628</v>
      </c>
      <c r="U16" t="str">
        <f t="shared" ref="U16:V24" si="0">IF(U5&lt;&gt;"",U5,"No Aplica")</f>
        <v>Aseador</v>
      </c>
      <c r="V16">
        <f t="shared" si="0"/>
        <v>21</v>
      </c>
    </row>
    <row r="17" spans="21:22" x14ac:dyDescent="0.35">
      <c r="U17" t="str">
        <f t="shared" si="0"/>
        <v>Asistente Sistemas</v>
      </c>
      <c r="V17">
        <f t="shared" si="0"/>
        <v>21</v>
      </c>
    </row>
    <row r="18" spans="21:22" x14ac:dyDescent="0.35">
      <c r="U18" t="str">
        <f t="shared" si="0"/>
        <v>Camillero</v>
      </c>
      <c r="V18">
        <f t="shared" si="0"/>
        <v>16</v>
      </c>
    </row>
    <row r="19" spans="21:22" x14ac:dyDescent="0.35">
      <c r="U19" t="str">
        <f t="shared" si="0"/>
        <v>Despachador Farmacia</v>
      </c>
      <c r="V19">
        <f t="shared" si="0"/>
        <v>17</v>
      </c>
    </row>
    <row r="20" spans="21:22" x14ac:dyDescent="0.35">
      <c r="U20" t="str">
        <f t="shared" si="0"/>
        <v>Digitalizador</v>
      </c>
      <c r="V20">
        <f t="shared" si="0"/>
        <v>37</v>
      </c>
    </row>
    <row r="21" spans="21:22" x14ac:dyDescent="0.35">
      <c r="U21" t="str">
        <f t="shared" si="0"/>
        <v>Fisioterapeuta</v>
      </c>
      <c r="V21">
        <f t="shared" si="0"/>
        <v>18</v>
      </c>
    </row>
    <row r="22" spans="21:22" x14ac:dyDescent="0.35">
      <c r="U22" t="str">
        <f t="shared" si="0"/>
        <v>Ingeniero de Sistemas</v>
      </c>
      <c r="V22">
        <f t="shared" si="0"/>
        <v>24</v>
      </c>
    </row>
    <row r="23" spans="21:22" x14ac:dyDescent="0.35">
      <c r="U23" t="str">
        <f t="shared" si="0"/>
        <v>Lavander@s</v>
      </c>
      <c r="V23">
        <f t="shared" si="0"/>
        <v>21</v>
      </c>
    </row>
    <row r="24" spans="21:22" x14ac:dyDescent="0.35">
      <c r="U24" t="str">
        <f t="shared" si="0"/>
        <v>Tecnólogo Biomédico</v>
      </c>
      <c r="V24">
        <f t="shared" si="0"/>
        <v>17</v>
      </c>
    </row>
    <row r="25" spans="21:22" x14ac:dyDescent="0.35">
      <c r="U25" s="4" t="s">
        <v>621</v>
      </c>
      <c r="V25" s="20">
        <f>AVERAGE(V4:V13)</f>
        <v>23.2</v>
      </c>
    </row>
  </sheetData>
  <pageMargins left="0.7" right="0.7" top="0.75" bottom="0.75" header="0.3" footer="0.3"/>
  <pageSetup paperSize="9" orientation="portrait" horizontalDpi="300" verticalDpi="300" r:id="rId1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27E14-E596-43C7-AF75-DBEB367506AF}">
  <sheetPr>
    <tabColor theme="1" tint="4.9989318521683403E-2"/>
  </sheetPr>
  <dimension ref="A1:M26"/>
  <sheetViews>
    <sheetView zoomScale="96" zoomScaleNormal="96" workbookViewId="0">
      <selection activeCell="P17" sqref="O1:P17"/>
    </sheetView>
  </sheetViews>
  <sheetFormatPr baseColWidth="10" defaultRowHeight="17.25" x14ac:dyDescent="0.35"/>
  <cols>
    <col min="1" max="1" width="2.625" customWidth="1"/>
    <col min="2" max="12" width="13.625" customWidth="1"/>
    <col min="13" max="13" width="3.25" customWidth="1"/>
    <col min="14" max="14" width="2.625" customWidth="1"/>
  </cols>
  <sheetData>
    <row r="1" spans="1:13" x14ac:dyDescent="0.35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</row>
    <row r="2" spans="1:13" x14ac:dyDescent="0.35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</row>
    <row r="3" spans="1:13" x14ac:dyDescent="0.35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</row>
    <row r="4" spans="1:13" x14ac:dyDescent="0.35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</row>
    <row r="5" spans="1:13" x14ac:dyDescent="0.35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</row>
    <row r="6" spans="1:13" x14ac:dyDescent="0.35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</row>
    <row r="7" spans="1:13" x14ac:dyDescent="0.35">
      <c r="A7" s="8"/>
      <c r="B7" s="8"/>
      <c r="C7" s="8"/>
      <c r="E7" s="8"/>
      <c r="F7" s="8"/>
      <c r="G7" s="8"/>
      <c r="H7" s="8"/>
      <c r="I7" s="8"/>
      <c r="J7" s="8"/>
      <c r="K7" s="8"/>
      <c r="L7" s="8"/>
      <c r="M7" s="8"/>
    </row>
    <row r="8" spans="1:13" x14ac:dyDescent="0.35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</row>
    <row r="9" spans="1:13" x14ac:dyDescent="0.35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</row>
    <row r="10" spans="1:13" x14ac:dyDescent="0.35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</row>
    <row r="11" spans="1:13" x14ac:dyDescent="0.35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</row>
    <row r="12" spans="1:13" x14ac:dyDescent="0.35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</row>
    <row r="13" spans="1:13" x14ac:dyDescent="0.35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</row>
    <row r="14" spans="1:13" x14ac:dyDescent="0.35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</row>
    <row r="15" spans="1:13" x14ac:dyDescent="0.35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</row>
    <row r="16" spans="1:13" x14ac:dyDescent="0.35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</row>
    <row r="17" spans="1:13" x14ac:dyDescent="0.35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</row>
    <row r="18" spans="1:13" x14ac:dyDescent="0.35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</row>
    <row r="19" spans="1:13" x14ac:dyDescent="0.35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</row>
    <row r="20" spans="1:13" x14ac:dyDescent="0.35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</row>
    <row r="21" spans="1:13" x14ac:dyDescent="0.35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</row>
    <row r="22" spans="1:13" x14ac:dyDescent="0.35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</row>
    <row r="23" spans="1:13" x14ac:dyDescent="0.35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</row>
    <row r="24" spans="1:13" x14ac:dyDescent="0.35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</row>
    <row r="25" spans="1:13" x14ac:dyDescent="0.3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</row>
    <row r="26" spans="1:13" x14ac:dyDescent="0.35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</row>
  </sheetData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A9DF8-696E-4002-84A4-573C3AFFE4DD}">
  <sheetPr>
    <tabColor theme="1" tint="4.9989318521683403E-2"/>
  </sheetPr>
  <dimension ref="A1:M26"/>
  <sheetViews>
    <sheetView zoomScaleNormal="100" workbookViewId="0">
      <selection activeCell="K31" sqref="K31"/>
    </sheetView>
  </sheetViews>
  <sheetFormatPr baseColWidth="10" defaultRowHeight="17.25" x14ac:dyDescent="0.35"/>
  <cols>
    <col min="1" max="1" width="2.625" customWidth="1"/>
    <col min="2" max="12" width="13.625" customWidth="1"/>
    <col min="13" max="13" width="3.25" customWidth="1"/>
    <col min="14" max="14" width="2.625" customWidth="1"/>
  </cols>
  <sheetData>
    <row r="1" spans="1:13" x14ac:dyDescent="0.35">
      <c r="A1" s="21"/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</row>
    <row r="2" spans="1:13" x14ac:dyDescent="0.35">
      <c r="A2" s="21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</row>
    <row r="3" spans="1:13" x14ac:dyDescent="0.35">
      <c r="A3" s="21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</row>
    <row r="4" spans="1:13" x14ac:dyDescent="0.35">
      <c r="A4" s="21"/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</row>
    <row r="5" spans="1:13" x14ac:dyDescent="0.35">
      <c r="A5" s="21"/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</row>
    <row r="6" spans="1:13" x14ac:dyDescent="0.35">
      <c r="A6" s="21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</row>
    <row r="7" spans="1:13" ht="9.9499999999999993" customHeight="1" x14ac:dyDescent="0.35">
      <c r="A7" s="21"/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</row>
    <row r="8" spans="1:13" x14ac:dyDescent="0.35">
      <c r="A8" s="21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</row>
    <row r="9" spans="1:13" x14ac:dyDescent="0.35">
      <c r="A9" s="21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</row>
    <row r="10" spans="1:13" x14ac:dyDescent="0.35">
      <c r="A10" s="21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</row>
    <row r="11" spans="1:13" x14ac:dyDescent="0.35">
      <c r="A11" s="21"/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</row>
    <row r="12" spans="1:13" x14ac:dyDescent="0.35">
      <c r="A12" s="21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</row>
    <row r="13" spans="1:13" x14ac:dyDescent="0.35">
      <c r="A13" s="21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</row>
    <row r="14" spans="1:13" x14ac:dyDescent="0.35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</row>
    <row r="15" spans="1:13" x14ac:dyDescent="0.35">
      <c r="A15" s="21"/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</row>
    <row r="16" spans="1:13" x14ac:dyDescent="0.35">
      <c r="A16" s="21"/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</row>
    <row r="17" spans="1:13" x14ac:dyDescent="0.35">
      <c r="A17" s="21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</row>
    <row r="18" spans="1:13" x14ac:dyDescent="0.35">
      <c r="A18" s="21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</row>
    <row r="19" spans="1:13" x14ac:dyDescent="0.35">
      <c r="A19" s="21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</row>
    <row r="20" spans="1:13" x14ac:dyDescent="0.35">
      <c r="A20" s="21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</row>
    <row r="21" spans="1:13" x14ac:dyDescent="0.35">
      <c r="A21" s="21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</row>
    <row r="22" spans="1:13" x14ac:dyDescent="0.35">
      <c r="A22" s="21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</row>
    <row r="23" spans="1:13" x14ac:dyDescent="0.35">
      <c r="A23" s="21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</row>
    <row r="24" spans="1:13" x14ac:dyDescent="0.35">
      <c r="A24" s="21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</row>
    <row r="25" spans="1:13" x14ac:dyDescent="0.35">
      <c r="A25" s="21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</row>
    <row r="26" spans="1:13" x14ac:dyDescent="0.35">
      <c r="A26" s="21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</row>
  </sheetData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Datos</vt:lpstr>
      <vt:lpstr>CA</vt:lpstr>
      <vt:lpstr>Análisis</vt:lpstr>
      <vt:lpstr>Dashboard</vt:lpstr>
      <vt:lpstr>Dash Versión 1.0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Andrés Rojas Moncada</dc:creator>
  <cp:lastModifiedBy>María José Camiña González</cp:lastModifiedBy>
  <cp:lastPrinted>2023-08-16T22:43:30Z</cp:lastPrinted>
  <dcterms:created xsi:type="dcterms:W3CDTF">2023-07-10T16:33:03Z</dcterms:created>
  <dcterms:modified xsi:type="dcterms:W3CDTF">2023-09-07T18:31:09Z</dcterms:modified>
</cp:coreProperties>
</file>