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\Documents\CURSOS\EXCEL\"/>
    </mc:Choice>
  </mc:AlternateContent>
  <xr:revisionPtr revIDLastSave="0" documentId="13_ncr:1_{8B17479C-F87C-4DFC-BB3C-3D9AAF3B45B8}" xr6:coauthVersionLast="47" xr6:coauthVersionMax="47" xr10:uidLastSave="{00000000-0000-0000-0000-000000000000}"/>
  <bookViews>
    <workbookView xWindow="-120" yWindow="-120" windowWidth="29040" windowHeight="15720" xr2:uid="{47EDF8C0-2137-47A8-A60E-49A7EA438E76}"/>
  </bookViews>
  <sheets>
    <sheet name="PERFIL" sheetId="3" r:id="rId1"/>
    <sheet name="SIMULADOR DE PATRIMÔNIO" sheetId="1" r:id="rId2"/>
    <sheet name="TABELA DE APOIO" sheetId="2" r:id="rId3"/>
  </sheets>
  <definedNames>
    <definedName name="APORTE">'SIMULADOR DE PATRIMÔNIO'!$D$21</definedName>
    <definedName name="PATRIMONIO">'SIMULADOR DE PATRIMÔNIO'!$D$24</definedName>
    <definedName name="QT_ANO">'SIMULADOR DE PATRIMÔNIO'!$A$29</definedName>
    <definedName name="QTD_ANOS">'SIMULADOR DE PATRIMÔNIO'!$D$22</definedName>
    <definedName name="RENDIMENTO_CARTEIRA">'SIMULADOR DE PATRIMÔNIO'!$D$16</definedName>
    <definedName name="SALARIO">'SIMULADOR DE PATRIMÔNIO'!$D$15</definedName>
    <definedName name="SUGESTAO_INVESTIMENTO">'SIMULADOR DE PATRIMÔNIO'!$D$17</definedName>
    <definedName name="TAXA_DE_RENDIMENTO">'SIMULADOR DE PATRIMÔNIO'!$D$23</definedName>
    <definedName name="TAXA_MENSAL">'SIMULADOR DE PATRIMÔNIO'!$D$23</definedName>
    <definedName name="VALOR_INVESTIDO">'SIMULADOR DE PATRIMÔNIO'!$D$21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B56" i="2"/>
  <c r="C56" i="2" s="1"/>
  <c r="B52" i="2"/>
  <c r="C52" i="2" s="1"/>
  <c r="B53" i="2"/>
  <c r="C53" i="2" s="1"/>
  <c r="B54" i="2"/>
  <c r="C54" i="2" s="1"/>
  <c r="B55" i="2"/>
  <c r="C55" i="2" s="1"/>
  <c r="B51" i="2"/>
  <c r="C51" i="2" s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57" i="2" l="1"/>
  <c r="I27" i="3" s="1"/>
  <c r="C37" i="1" s="1"/>
  <c r="C43" i="1" s="1"/>
  <c r="D43" i="1" s="1"/>
  <c r="H6" i="2"/>
  <c r="C47" i="1" l="1"/>
  <c r="D47" i="1" s="1"/>
  <c r="C42" i="1"/>
  <c r="D42" i="1" s="1"/>
  <c r="D48" i="1" s="1"/>
  <c r="C44" i="1"/>
  <c r="D44" i="1" s="1"/>
  <c r="C45" i="1"/>
  <c r="D45" i="1" s="1"/>
  <c r="C46" i="1"/>
  <c r="D46" i="1" s="1"/>
  <c r="D24" i="1"/>
  <c r="D25" i="1" s="1"/>
  <c r="D17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</calcChain>
</file>

<file path=xl/sharedStrings.xml><?xml version="1.0" encoding="utf-8"?>
<sst xmlns="http://schemas.openxmlformats.org/spreadsheetml/2006/main" count="117" uniqueCount="71">
  <si>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</si>
  <si>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</si>
  <si>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</si>
  <si>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</si>
  <si>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</si>
  <si>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</si>
  <si>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CENÁRIOS FUTUROS</t>
  </si>
  <si>
    <t>QUANTO EM 2 ANOS ?</t>
  </si>
  <si>
    <t>QUANTO EM 5 ANOS ?</t>
  </si>
  <si>
    <t>QUANTO EM 10 ANOS ?</t>
  </si>
  <si>
    <t>QUANTO EM 20 ANOS ?</t>
  </si>
  <si>
    <t>QUANTO EM 30 ANOS ?</t>
  </si>
  <si>
    <t>QUANTO EM 50 ANOS ?</t>
  </si>
  <si>
    <t>SALÁRIO</t>
  </si>
  <si>
    <t>RENDIMENTO DA CARTEIRA</t>
  </si>
  <si>
    <t>DADOS DO INVESTIDOR</t>
  </si>
  <si>
    <t>SUGESTÃO DE INVESTIMENTO (30%)</t>
  </si>
  <si>
    <t>PERFIL DO INVESTIDOR</t>
  </si>
  <si>
    <t>AGRESSIVO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</si>
  <si>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</si>
  <si>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</si>
  <si>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</si>
  <si>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</si>
  <si>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</si>
  <si>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</si>
  <si>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</si>
  <si>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</si>
  <si>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</si>
  <si>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</si>
  <si>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</si>
  <si>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</si>
  <si>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</si>
  <si>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PERFIL</t>
  </si>
  <si>
    <t>%</t>
  </si>
  <si>
    <t>DISTRIBUIÇÃO PERCENTUAL POR PERFIL DE INVESTIDOR</t>
  </si>
  <si>
    <t>MODERADO-TIJOLO</t>
  </si>
  <si>
    <t>Descubra seu perfil de investidor e veja qual estratégia combina com você.</t>
  </si>
  <si>
    <t>SALÁRIO FIXO</t>
  </si>
  <si>
    <t>UM POUCO PREOCUPADO</t>
  </si>
  <si>
    <t>NÃO</t>
  </si>
  <si>
    <t>POUCO</t>
  </si>
  <si>
    <t>ENTRE 2 E 5 ANOS</t>
  </si>
  <si>
    <t>CRESCIMENTO COM RISCO</t>
  </si>
  <si>
    <t>Qual é a sua principal fonte de renda?</t>
  </si>
  <si>
    <t>Você possui uma reserva de emergência de 6 meses de despesas?</t>
  </si>
  <si>
    <t>Como se sentiria ao perder 10% do seu investimento em um mês?</t>
  </si>
  <si>
    <t>Você já investiu em renda variável?</t>
  </si>
  <si>
    <t>Em quanto tempo pretende usar o dinheiro investido?</t>
  </si>
  <si>
    <t>Qual é seu principal objetivo com o investimento?</t>
  </si>
  <si>
    <t>SIM, REGULARMENTE</t>
  </si>
  <si>
    <t>Para cada pergunta abaixo, selecione a opção que melhor descreve você. Isso nos ajudará a identificar seu perfil de investidor.</t>
  </si>
  <si>
    <t>APOSENTADORIA</t>
  </si>
  <si>
    <t>RENDA VARIÁVEL</t>
  </si>
  <si>
    <t>RENDIMENTO PRÓPRIO</t>
  </si>
  <si>
    <t>GANHAR DA INFLAÇÃO COM POUCO RISCO</t>
  </si>
  <si>
    <t>PERFIL SUGERIDO</t>
  </si>
  <si>
    <t>PONTOS CONFORME ESCOLHAS</t>
  </si>
  <si>
    <t>PERGUNTA</t>
  </si>
  <si>
    <t>RESPOSTA</t>
  </si>
  <si>
    <t>PONTOS</t>
  </si>
  <si>
    <t>Você possui uma reserva de emergência de 6 meses?</t>
  </si>
  <si>
    <t>SIM</t>
  </si>
  <si>
    <t>MUITO DESCONFORTÁVEL</t>
  </si>
  <si>
    <t>TRANQUILO</t>
  </si>
  <si>
    <t>NUNCA</t>
  </si>
  <si>
    <t>Em quanto tempo pretende manter o investimento?</t>
  </si>
  <si>
    <t>MENOS DE 2 ANOS</t>
  </si>
  <si>
    <t>MAIS DE 5 ANOS</t>
  </si>
  <si>
    <t>SEGURANÇA</t>
  </si>
  <si>
    <t>SOMATORIA DAS PERGUNTAS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</si>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</sst>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sz val="10"/>
      <color theme="1"/>
      <name val="Arial Unicode MS"/>
    </font>
    <font>
      <b/>
      <sz val="14"/>
      <color theme="3" tint="-0.249977111117893"/>
      <name val="Calibri Light"/>
      <family val="2"/>
      <scheme val="major"/>
    </font>
    <font>
      <b/>
      <i/>
      <sz val="11"/>
      <color rgb="FF002060"/>
      <name val="Calibri"/>
      <family val="2"/>
      <scheme val="minor"/>
    </font>
    <font>
      <b/>
      <sz val="12"/>
      <color rgb="FF002060"/>
      <name val="Arial"/>
      <family val="2"/>
    </font>
    <font>
      <b/>
      <sz val="18"/>
      <color rgb="FF002060"/>
      <name val="Calibri Light"/>
      <family val="2"/>
      <scheme val="maj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8" borderId="0" xfId="3" applyFont="1" applyFill="1" applyBorder="1" applyAlignment="1">
      <alignment horizontal="left"/>
    </xf>
    <xf numFmtId="0" fontId="6" fillId="8" borderId="0" xfId="3" applyFont="1" applyFill="1" applyBorder="1" applyAlignment="1">
      <alignment horizontal="center"/>
    </xf>
    <xf numFmtId="0" fontId="7" fillId="8" borderId="0" xfId="3" applyFont="1" applyFill="1" applyBorder="1" applyAlignment="1">
      <alignment horizontal="center"/>
    </xf>
    <xf numFmtId="0" fontId="6" fillId="9" borderId="0" xfId="3" applyFont="1" applyFill="1" applyBorder="1" applyAlignment="1">
      <alignment horizontal="left"/>
    </xf>
    <xf numFmtId="0" fontId="0" fillId="9" borderId="0" xfId="0" applyFill="1"/>
    <xf numFmtId="0" fontId="8" fillId="0" borderId="0" xfId="0" applyFont="1"/>
    <xf numFmtId="0" fontId="1" fillId="2" borderId="0" xfId="4"/>
    <xf numFmtId="0" fontId="10" fillId="2" borderId="0" xfId="4" applyFont="1" applyAlignment="1">
      <alignment horizontal="left" indent="3"/>
    </xf>
    <xf numFmtId="0" fontId="10" fillId="6" borderId="3" xfId="0" applyFont="1" applyFill="1" applyBorder="1" applyAlignment="1">
      <alignment horizontal="left" indent="3"/>
    </xf>
    <xf numFmtId="0" fontId="10" fillId="6" borderId="4" xfId="0" applyFont="1" applyFill="1" applyBorder="1" applyAlignment="1">
      <alignment horizontal="left"/>
    </xf>
    <xf numFmtId="164" fontId="10" fillId="6" borderId="2" xfId="1" applyNumberFormat="1" applyFont="1" applyFill="1" applyBorder="1" applyAlignment="1">
      <alignment horizontal="center"/>
    </xf>
    <xf numFmtId="10" fontId="10" fillId="6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left"/>
    </xf>
    <xf numFmtId="10" fontId="10" fillId="6" borderId="2" xfId="2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left" indent="3"/>
    </xf>
    <xf numFmtId="0" fontId="12" fillId="7" borderId="4" xfId="0" applyFont="1" applyFill="1" applyBorder="1" applyAlignment="1">
      <alignment horizontal="left"/>
    </xf>
    <xf numFmtId="8" fontId="13" fillId="7" borderId="2" xfId="0" applyNumberFormat="1" applyFont="1" applyFill="1" applyBorder="1" applyAlignment="1">
      <alignment horizontal="center"/>
    </xf>
    <xf numFmtId="8" fontId="14" fillId="7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left" indent="3"/>
    </xf>
    <xf numFmtId="0" fontId="5" fillId="11" borderId="0" xfId="0" applyFont="1" applyFill="1"/>
    <xf numFmtId="164" fontId="1" fillId="11" borderId="0" xfId="4" applyNumberFormat="1" applyFill="1" applyAlignment="1">
      <alignment horizontal="center" vertical="center"/>
    </xf>
    <xf numFmtId="0" fontId="1" fillId="11" borderId="0" xfId="4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" fillId="0" borderId="0" xfId="3" applyFill="1" applyBorder="1"/>
    <xf numFmtId="0" fontId="3" fillId="12" borderId="0" xfId="0" applyFont="1" applyFill="1" applyAlignment="1">
      <alignment horizontal="center"/>
    </xf>
    <xf numFmtId="0" fontId="15" fillId="0" borderId="5" xfId="3" applyFont="1" applyFill="1" applyBorder="1"/>
    <xf numFmtId="9" fontId="0" fillId="0" borderId="0" xfId="0" applyNumberFormat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16" fillId="0" borderId="0" xfId="3" applyFont="1" applyFill="1" applyBorder="1"/>
    <xf numFmtId="0" fontId="9" fillId="3" borderId="0" xfId="5" applyFont="1"/>
    <xf numFmtId="9" fontId="9" fillId="3" borderId="0" xfId="2" applyFont="1" applyFill="1"/>
    <xf numFmtId="0" fontId="17" fillId="0" borderId="0" xfId="0" applyFont="1" applyAlignment="1">
      <alignment horizontal="center" vertical="center"/>
    </xf>
    <xf numFmtId="0" fontId="18" fillId="4" borderId="0" xfId="6" applyFont="1" applyBorder="1" applyAlignment="1">
      <alignment horizontal="center" vertical="center"/>
    </xf>
    <xf numFmtId="0" fontId="18" fillId="4" borderId="0" xfId="6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11" borderId="0" xfId="4" applyFont="1" applyFill="1" applyAlignment="1">
      <alignment horizontal="left" indent="3"/>
    </xf>
    <xf numFmtId="164" fontId="20" fillId="2" borderId="0" xfId="4" applyNumberFormat="1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4" fillId="10" borderId="10" xfId="0" applyNumberFormat="1" applyFon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/>
    <xf numFmtId="0" fontId="4" fillId="10" borderId="15" xfId="0" applyFont="1" applyFill="1" applyBorder="1"/>
    <xf numFmtId="164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 applyFill="1"/>
    <xf numFmtId="0" fontId="8" fillId="0" borderId="0" xfId="0" applyFont="1" applyFill="1"/>
    <xf numFmtId="0" fontId="0" fillId="0" borderId="0" xfId="0" applyFill="1" applyBorder="1"/>
    <xf numFmtId="0" fontId="26" fillId="0" borderId="0" xfId="0" applyFont="1"/>
    <xf numFmtId="0" fontId="27" fillId="0" borderId="0" xfId="7" applyFont="1" applyFill="1" applyAlignment="1">
      <alignment horizontal="left" indent="4"/>
    </xf>
    <xf numFmtId="0" fontId="22" fillId="0" borderId="0" xfId="8" applyAlignment="1">
      <alignment horizontal="left" indent="5"/>
    </xf>
    <xf numFmtId="0" fontId="24" fillId="5" borderId="18" xfId="7" applyFont="1" applyFill="1" applyBorder="1" applyAlignment="1">
      <alignment horizontal="left"/>
    </xf>
    <xf numFmtId="0" fontId="23" fillId="5" borderId="19" xfId="0" applyFont="1" applyFill="1" applyBorder="1" applyAlignment="1">
      <alignment vertical="center" wrapText="1"/>
    </xf>
    <xf numFmtId="0" fontId="0" fillId="5" borderId="19" xfId="0" applyFill="1" applyBorder="1"/>
    <xf numFmtId="0" fontId="0" fillId="5" borderId="20" xfId="0" applyFill="1" applyBorder="1"/>
    <xf numFmtId="0" fontId="25" fillId="13" borderId="17" xfId="0" applyFont="1" applyFill="1" applyBorder="1" applyAlignment="1">
      <alignment horizontal="center"/>
    </xf>
    <xf numFmtId="0" fontId="8" fillId="5" borderId="20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15" fillId="0" borderId="0" xfId="3" applyFont="1" applyFill="1" applyBorder="1"/>
    <xf numFmtId="0" fontId="0" fillId="0" borderId="0" xfId="0" applyFill="1" applyAlignment="1">
      <alignment horizontal="center"/>
    </xf>
    <xf numFmtId="0" fontId="28" fillId="0" borderId="0" xfId="0" applyFont="1" applyFill="1"/>
  </cellXfs>
  <cellStyles count="9">
    <cellStyle name="20% - Ênfase3" xfId="4" builtinId="38"/>
    <cellStyle name="20% - Ênfase4" xfId="5" builtinId="42"/>
    <cellStyle name="40% - Ênfase4" xfId="6" builtinId="43"/>
    <cellStyle name="Moeda" xfId="1" builtinId="4"/>
    <cellStyle name="Normal" xfId="0" builtinId="0"/>
    <cellStyle name="Porcentagem" xfId="2" builtinId="5"/>
    <cellStyle name="Texto Explicativo" xfId="8" builtinId="53"/>
    <cellStyle name="Título" xfId="7" builtinId="15"/>
    <cellStyle name="Título 1" xfId="3" builtinId="16"/>
  </cellStyles>
  <dxfs count="0"/>
  <tableStyles count="0" defaultTableStyle="TableStyleMedium2" defaultPivotStyle="PivotStyleLight16"/>
  <colors>
    <mruColors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'SIMULADOR DE PATRIMÔNIO'!$C$41</c:f>
              <c:strCache>
                <c:ptCount val="1"/>
                <c:pt idx="0">
                  <c:v>PERCENTUAL SUGERIDO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9E-45B3-A33B-B89D6F19D92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B-442D-8E75-0ED25EC6620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B-442D-8E75-0ED25EC6620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B-442D-8E75-0ED25EC66208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BB-442D-8E75-0ED25EC66208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BB-442D-8E75-0ED25EC662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PATRIMÔNIO'!$B$42:$B$47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PATRIMÔNIO'!$C$42:$C$47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E-45B3-A33B-B89D6F19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13</xdr:row>
      <xdr:rowOff>167450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E9622A-D1DA-401B-99FA-DAE624E05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2643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0</xdr:colOff>
      <xdr:row>11</xdr:row>
      <xdr:rowOff>91570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82BADB-62D9-FE4E-8FE4-70A916A8D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66125" cy="2187070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444500</xdr:colOff>
      <xdr:row>13</xdr:row>
      <xdr:rowOff>9525</xdr:rowOff>
    </xdr:from>
    <xdr:to>
      <xdr:col>3</xdr:col>
      <xdr:colOff>838200</xdr:colOff>
      <xdr:row>13</xdr:row>
      <xdr:rowOff>403225</xdr:rowOff>
    </xdr:to>
    <xdr:pic>
      <xdr:nvPicPr>
        <xdr:cNvPr id="5" name="Gráfico 4" descr="Cabeça com engrenagens">
          <a:extLst>
            <a:ext uri="{FF2B5EF4-FFF2-40B4-BE49-F238E27FC236}">
              <a16:creationId xmlns:a16="http://schemas.microsoft.com/office/drawing/2014/main" id="{B36E14B7-DECA-A1DF-030D-DE0121B22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75500" y="2486025"/>
          <a:ext cx="393700" cy="393700"/>
        </a:xfrm>
        <a:prstGeom prst="rect">
          <a:avLst/>
        </a:prstGeom>
      </xdr:spPr>
    </xdr:pic>
    <xdr:clientData/>
  </xdr:twoCellAnchor>
  <xdr:twoCellAnchor editAs="oneCell">
    <xdr:from>
      <xdr:col>3</xdr:col>
      <xdr:colOff>442100</xdr:colOff>
      <xdr:row>27</xdr:row>
      <xdr:rowOff>24588</xdr:rowOff>
    </xdr:from>
    <xdr:to>
      <xdr:col>3</xdr:col>
      <xdr:colOff>787400</xdr:colOff>
      <xdr:row>27</xdr:row>
      <xdr:rowOff>369888</xdr:rowOff>
    </xdr:to>
    <xdr:pic>
      <xdr:nvPicPr>
        <xdr:cNvPr id="7" name="Gráfico 6" descr="Gráfico de barras com tendência ascendente">
          <a:extLst>
            <a:ext uri="{FF2B5EF4-FFF2-40B4-BE49-F238E27FC236}">
              <a16:creationId xmlns:a16="http://schemas.microsoft.com/office/drawing/2014/main" id="{1480C9AB-1DBA-EBCE-7C9E-3624398FC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173100" y="5644338"/>
          <a:ext cx="345300" cy="345300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19</xdr:row>
      <xdr:rowOff>15875</xdr:rowOff>
    </xdr:from>
    <xdr:to>
      <xdr:col>3</xdr:col>
      <xdr:colOff>790575</xdr:colOff>
      <xdr:row>19</xdr:row>
      <xdr:rowOff>396875</xdr:rowOff>
    </xdr:to>
    <xdr:pic>
      <xdr:nvPicPr>
        <xdr:cNvPr id="9" name="Gráfico 8" descr="Apresentação com gráfico de barras DPE">
          <a:extLst>
            <a:ext uri="{FF2B5EF4-FFF2-40B4-BE49-F238E27FC236}">
              <a16:creationId xmlns:a16="http://schemas.microsoft.com/office/drawing/2014/main" id="{6DD695DE-C2C2-4DD3-5260-CD13365C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140575" y="3873500"/>
          <a:ext cx="381000" cy="381000"/>
        </a:xfrm>
        <a:prstGeom prst="rect">
          <a:avLst/>
        </a:prstGeom>
      </xdr:spPr>
    </xdr:pic>
    <xdr:clientData/>
  </xdr:twoCellAnchor>
  <xdr:twoCellAnchor>
    <xdr:from>
      <xdr:col>1</xdr:col>
      <xdr:colOff>194162</xdr:colOff>
      <xdr:row>49</xdr:row>
      <xdr:rowOff>68141</xdr:rowOff>
    </xdr:from>
    <xdr:to>
      <xdr:col>3</xdr:col>
      <xdr:colOff>490903</xdr:colOff>
      <xdr:row>63</xdr:row>
      <xdr:rowOff>144341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388F09-C927-207B-8A47-C70E6DC08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1227517</xdr:colOff>
      <xdr:row>0</xdr:row>
      <xdr:rowOff>154278</xdr:rowOff>
    </xdr:from>
    <xdr:to>
      <xdr:col>4</xdr:col>
      <xdr:colOff>281726</xdr:colOff>
      <xdr:row>1</xdr:row>
      <xdr:rowOff>248187</xdr:rowOff>
    </xdr:to>
    <xdr:pic>
      <xdr:nvPicPr>
        <xdr:cNvPr id="3" name="Gráfico 2" descr="Pesquisar">
          <a:extLst>
            <a:ext uri="{FF2B5EF4-FFF2-40B4-BE49-F238E27FC236}">
              <a16:creationId xmlns:a16="http://schemas.microsoft.com/office/drawing/2014/main" id="{0E10C4B1-A5CC-D721-089C-4CB71FF35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77763" y="154278"/>
          <a:ext cx="321973" cy="281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2768-3622-4FF0-9F27-525BE64DB4E7}">
  <dimension ref="B1:O34"/>
  <sheetViews>
    <sheetView showGridLines="0" showRowColHeaders="0" tabSelected="1" zoomScale="85" zoomScaleNormal="85" workbookViewId="0">
      <selection activeCell="D30" sqref="D30"/>
    </sheetView>
  </sheetViews>
  <sheetFormatPr defaultColWidth="0" defaultRowHeight="15" zeroHeight="1"/>
  <cols>
    <col min="1" max="1" width="4.28515625" style="64" customWidth="1"/>
    <col min="2" max="2" width="26.7109375" style="64" customWidth="1"/>
    <col min="3" max="7" width="9.140625" style="64" customWidth="1"/>
    <col min="8" max="8" width="16" style="64" customWidth="1"/>
    <col min="9" max="9" width="44.140625" style="64" customWidth="1"/>
    <col min="10" max="10" width="11.85546875" style="64" customWidth="1"/>
    <col min="11" max="12" width="9.140625" style="64" hidden="1"/>
    <col min="13" max="13" width="24.42578125" style="64" hidden="1"/>
    <col min="14" max="15" width="0" style="64" hidden="1"/>
    <col min="16" max="16384" width="9.140625" style="64" hidden="1"/>
  </cols>
  <sheetData>
    <row r="1" spans="2:14"/>
    <row r="2" spans="2:14">
      <c r="N2" s="65"/>
    </row>
    <row r="3" spans="2:14"/>
    <row r="4" spans="2:14"/>
    <row r="5" spans="2:14"/>
    <row r="6" spans="2:14"/>
    <row r="7" spans="2:14"/>
    <row r="8" spans="2:14"/>
    <row r="9" spans="2:14"/>
    <row r="10" spans="2:14"/>
    <row r="11" spans="2:14"/>
    <row r="12" spans="2:14"/>
    <row r="13" spans="2:14"/>
    <row r="14" spans="2:14"/>
    <row r="15" spans="2:14"/>
    <row r="16" spans="2:14" ht="23.25">
      <c r="B16" s="68" t="s">
        <v>36</v>
      </c>
    </row>
    <row r="17" spans="2:12">
      <c r="B17" s="69" t="s">
        <v>50</v>
      </c>
    </row>
    <row r="18" spans="2:12" ht="15.75">
      <c r="B18" s="67"/>
    </row>
    <row r="19" spans="2:12" ht="15.75" thickBot="1">
      <c r="E19" s="66"/>
      <c r="F19" s="66"/>
      <c r="G19" s="66"/>
      <c r="H19" s="66"/>
      <c r="I19" s="66"/>
    </row>
    <row r="20" spans="2:12" ht="19.5" thickBot="1">
      <c r="B20" s="70" t="s">
        <v>43</v>
      </c>
      <c r="C20" s="71"/>
      <c r="D20" s="72"/>
      <c r="E20" s="72"/>
      <c r="F20" s="72"/>
      <c r="G20" s="72"/>
      <c r="H20" s="73"/>
      <c r="I20" s="74" t="s">
        <v>52</v>
      </c>
      <c r="J20" s="85"/>
    </row>
    <row r="21" spans="2:12" ht="19.5" thickBot="1">
      <c r="B21" s="70" t="s">
        <v>44</v>
      </c>
      <c r="C21" s="71"/>
      <c r="D21" s="72"/>
      <c r="E21" s="72"/>
      <c r="F21" s="72"/>
      <c r="G21" s="72"/>
      <c r="H21" s="75"/>
      <c r="I21" s="74" t="s">
        <v>39</v>
      </c>
      <c r="J21" s="85"/>
    </row>
    <row r="22" spans="2:12" ht="19.5" thickBot="1">
      <c r="B22" s="70" t="s">
        <v>45</v>
      </c>
      <c r="C22" s="71"/>
      <c r="D22" s="72"/>
      <c r="E22" s="72"/>
      <c r="F22" s="72"/>
      <c r="G22" s="72"/>
      <c r="H22" s="73"/>
      <c r="I22" s="74" t="s">
        <v>63</v>
      </c>
      <c r="J22" s="85"/>
    </row>
    <row r="23" spans="2:12" ht="19.5" thickBot="1">
      <c r="B23" s="70" t="s">
        <v>46</v>
      </c>
      <c r="C23" s="71"/>
      <c r="D23" s="72"/>
      <c r="E23" s="72"/>
      <c r="F23" s="72"/>
      <c r="G23" s="72"/>
      <c r="H23" s="73"/>
      <c r="I23" s="74" t="s">
        <v>64</v>
      </c>
      <c r="J23" s="85"/>
    </row>
    <row r="24" spans="2:12" ht="19.5" thickBot="1">
      <c r="B24" s="70" t="s">
        <v>47</v>
      </c>
      <c r="C24" s="71"/>
      <c r="D24" s="72"/>
      <c r="E24" s="72"/>
      <c r="F24" s="72"/>
      <c r="G24" s="72"/>
      <c r="H24" s="73"/>
      <c r="I24" s="74" t="s">
        <v>66</v>
      </c>
      <c r="J24" s="85"/>
    </row>
    <row r="25" spans="2:12" ht="19.5" thickBot="1">
      <c r="B25" s="70" t="s">
        <v>48</v>
      </c>
      <c r="C25" s="71"/>
      <c r="D25" s="72"/>
      <c r="E25" s="72"/>
      <c r="F25" s="72"/>
      <c r="G25" s="72"/>
      <c r="H25" s="73"/>
      <c r="I25" s="74" t="s">
        <v>54</v>
      </c>
      <c r="J25" s="85"/>
    </row>
    <row r="26" spans="2:12">
      <c r="J26" s="65"/>
    </row>
    <row r="27" spans="2:12" s="86" customFormat="1" ht="31.5" customHeight="1">
      <c r="B27" s="40" t="s">
        <v>55</v>
      </c>
      <c r="C27" s="41"/>
      <c r="D27" s="40"/>
      <c r="E27" s="40"/>
      <c r="F27" s="40"/>
      <c r="G27" s="40"/>
      <c r="H27" s="40"/>
      <c r="I27" s="40" t="str">
        <f>IF('TABELA DE APOIO'!C57&lt;=9,"CONSERVADOR",IF('TABELA DE APOIO'!C57&lt;=13,"MODERADO","AGRESSIVO"))</f>
        <v>MODERADO</v>
      </c>
    </row>
    <row r="28" spans="2:12">
      <c r="J28" s="61"/>
      <c r="K28" s="61"/>
      <c r="L28" s="61"/>
    </row>
    <row r="29" spans="2:12">
      <c r="I29" s="65"/>
      <c r="K29" s="62"/>
      <c r="L29" s="63"/>
    </row>
    <row r="30" spans="2:12">
      <c r="K30" s="62"/>
      <c r="L30" s="63"/>
    </row>
    <row r="31" spans="2:12" hidden="1">
      <c r="K31" s="62"/>
      <c r="L31" s="63"/>
    </row>
    <row r="32" spans="2:12" hidden="1">
      <c r="K32" s="62"/>
      <c r="L32" s="63"/>
    </row>
    <row r="33" spans="11:12" hidden="1">
      <c r="K33" s="62"/>
      <c r="L33" s="63"/>
    </row>
    <row r="34" spans="11:12" hidden="1">
      <c r="K34"/>
      <c r="L34"/>
    </row>
  </sheetData>
  <dataValidations count="6">
    <dataValidation type="list" errorStyle="information" allowBlank="1" showInputMessage="1" sqref="I20" xr:uid="{74F5795B-4BF9-4524-B0DC-6510262549AE}">
      <formula1>"SALÁRIO FIXO,RENDIMENTO PRÓPRIO,RENDA VARIÁVEL,APOSENTADORIA"</formula1>
    </dataValidation>
    <dataValidation type="list" errorStyle="information" allowBlank="1" showInputMessage="1" sqref="I21" xr:uid="{4F4385D9-1B33-4931-8F46-6F33A762F9F7}">
      <formula1>"SIM,NÃO"</formula1>
    </dataValidation>
    <dataValidation type="list" errorStyle="information" allowBlank="1" showInputMessage="1" sqref="I22" xr:uid="{0B3EE794-507F-4233-88BE-F32BE5AA601D}">
      <formula1>"MUITO DESCONFORTÁVEL,UM POUCO PREOCUPADO,TRANQUILO"</formula1>
    </dataValidation>
    <dataValidation type="list" errorStyle="information" allowBlank="1" showInputMessage="1" sqref="I23" xr:uid="{D81C79A7-4E57-49DC-B9ED-086E533546A3}">
      <mc:AlternateContent xmlns:x12ac="http://schemas.microsoft.com/office/spreadsheetml/2011/1/ac" xmlns:mc="http://schemas.openxmlformats.org/markup-compatibility/2006">
        <mc:Choice Requires="x12ac">
          <x12ac:list>NUNCA,POUCO,"SIM, REGULARMENTE"</x12ac:list>
        </mc:Choice>
        <mc:Fallback>
          <formula1>"NUNCA,POUCO,SIM, REGULARMENTE"</formula1>
        </mc:Fallback>
      </mc:AlternateContent>
    </dataValidation>
    <dataValidation type="list" errorStyle="information" allowBlank="1" showInputMessage="1" sqref="I24" xr:uid="{17062C99-F05C-4275-8038-40A3B8E6C6E2}">
      <formula1>"MENOS DE 2 ANOS,ENTRE 2 E 5 ANOS,MAIS DE 5 ANOS"</formula1>
    </dataValidation>
    <dataValidation type="list" errorStyle="information" allowBlank="1" showInputMessage="1" sqref="I25" xr:uid="{3AFF1EC8-A54F-4869-9B02-780AA054331B}">
      <formula1>"SEGURANÇA,GANHAR DA INFLAÇÃO COM POUCO RISCO,CRESCIMENTO COM RISCO"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4257-B4C0-4C6A-A49A-80B1C7550160}">
  <dimension ref="A1:Q66"/>
  <sheetViews>
    <sheetView showGridLines="0" showRowColHeaders="0" topLeftCell="A34" zoomScale="120" zoomScaleNormal="120" workbookViewId="0">
      <selection activeCell="C15" sqref="C15"/>
    </sheetView>
  </sheetViews>
  <sheetFormatPr defaultColWidth="0" defaultRowHeight="15" zeroHeight="1"/>
  <cols>
    <col min="1" max="1" width="5.42578125" style="2" customWidth="1"/>
    <col min="2" max="2" width="54.28515625" bestFit="1" customWidth="1"/>
    <col min="3" max="3" width="41.140625" bestFit="1" customWidth="1"/>
    <col min="4" max="4" width="17.85546875" customWidth="1"/>
    <col min="5" max="5" width="6.7109375" customWidth="1"/>
    <col min="6" max="6" width="27.42578125" hidden="1" customWidth="1"/>
    <col min="7" max="7" width="10.7109375" hidden="1" customWidth="1"/>
    <col min="8" max="8" width="16" hidden="1" customWidth="1"/>
    <col min="9" max="14" width="9.140625" hidden="1" customWidth="1"/>
    <col min="15" max="15" width="40.7109375" hidden="1" customWidth="1"/>
    <col min="16" max="16" width="9.140625" hidden="1" customWidth="1"/>
    <col min="17" max="17" width="23.85546875" hidden="1" customWidth="1"/>
  </cols>
  <sheetData>
    <row r="1" spans="2:4"/>
    <row r="2" spans="2:4"/>
    <row r="3" spans="2:4"/>
    <row r="4" spans="2:4"/>
    <row r="5" spans="2:4"/>
    <row r="6" spans="2:4"/>
    <row r="7" spans="2:4"/>
    <row r="8" spans="2:4"/>
    <row r="9" spans="2:4"/>
    <row r="10" spans="2:4"/>
    <row r="11" spans="2:4"/>
    <row r="12" spans="2:4"/>
    <row r="13" spans="2:4"/>
    <row r="14" spans="2:4" ht="33.75">
      <c r="B14" s="6" t="s">
        <v>15</v>
      </c>
      <c r="C14" s="6"/>
      <c r="D14" s="7"/>
    </row>
    <row r="15" spans="2:4">
      <c r="B15" s="11" t="s">
        <v>13</v>
      </c>
      <c r="C15" s="12"/>
      <c r="D15" s="13">
        <v>8000</v>
      </c>
    </row>
    <row r="16" spans="2:4">
      <c r="B16" s="11" t="s">
        <v>14</v>
      </c>
      <c r="C16" s="12"/>
      <c r="D16" s="14">
        <v>8.9999999999999993E-3</v>
      </c>
    </row>
    <row r="17" spans="1:4">
      <c r="B17" s="11" t="s">
        <v>16</v>
      </c>
      <c r="C17" s="12"/>
      <c r="D17" s="13">
        <f>D15*30%</f>
        <v>2400</v>
      </c>
    </row>
    <row r="18" spans="1:4">
      <c r="B18" s="8"/>
    </row>
    <row r="19" spans="1:4"/>
    <row r="20" spans="1:4" ht="33.75">
      <c r="B20" s="3" t="s">
        <v>0</v>
      </c>
      <c r="C20" s="3"/>
      <c r="D20" s="4"/>
    </row>
    <row r="21" spans="1:4">
      <c r="B21" s="11" t="s">
        <v>1</v>
      </c>
      <c r="C21" s="12"/>
      <c r="D21" s="13">
        <v>300</v>
      </c>
    </row>
    <row r="22" spans="1:4">
      <c r="B22" s="11" t="s">
        <v>2</v>
      </c>
      <c r="C22" s="12"/>
      <c r="D22" s="15">
        <v>1</v>
      </c>
    </row>
    <row r="23" spans="1:4">
      <c r="B23" s="11" t="s">
        <v>3</v>
      </c>
      <c r="C23" s="16"/>
      <c r="D23" s="17">
        <v>1.0789999999999999E-2</v>
      </c>
    </row>
    <row r="24" spans="1:4">
      <c r="B24" s="18" t="s">
        <v>4</v>
      </c>
      <c r="C24" s="19"/>
      <c r="D24" s="20">
        <f>FV(TAXA_MENSAL,QTD_ANOS*12,APORTE*-1)</f>
        <v>3821.5158001669679</v>
      </c>
    </row>
    <row r="25" spans="1:4">
      <c r="B25" s="18" t="s">
        <v>5</v>
      </c>
      <c r="C25" s="19"/>
      <c r="D25" s="21">
        <f>PATRIMONIO*RENDIMENTO_CARTEIRA</f>
        <v>34.393642201502708</v>
      </c>
    </row>
    <row r="26" spans="1:4"/>
    <row r="27" spans="1:4"/>
    <row r="28" spans="1:4" ht="33.75">
      <c r="B28" s="3" t="s">
        <v>6</v>
      </c>
      <c r="C28" s="4"/>
      <c r="D28" s="5"/>
    </row>
    <row r="29" spans="1:4">
      <c r="A29" s="2">
        <v>2</v>
      </c>
      <c r="B29" s="22" t="s">
        <v>7</v>
      </c>
      <c r="C29" s="13">
        <f>FV(TAXA_DE_RENDIMENTO,QT_ANO*12,VALOR_INVESTIDO*-1)</f>
        <v>8168.2881892935648</v>
      </c>
      <c r="D29" s="13">
        <f t="shared" ref="D29:D34" si="0">C29*RENDIMENTO_CARTEIRA</f>
        <v>73.514593703642078</v>
      </c>
    </row>
    <row r="30" spans="1:4">
      <c r="A30" s="2">
        <v>5</v>
      </c>
      <c r="B30" s="22" t="s">
        <v>8</v>
      </c>
      <c r="C30" s="13">
        <f>FV($D$23,A30*12,$D$21*-1)</f>
        <v>25133.074199546292</v>
      </c>
      <c r="D30" s="13">
        <f t="shared" si="0"/>
        <v>226.1976677959166</v>
      </c>
    </row>
    <row r="31" spans="1:4">
      <c r="A31" s="2">
        <v>10</v>
      </c>
      <c r="B31" s="22" t="s">
        <v>9</v>
      </c>
      <c r="C31" s="13">
        <f>FV($D$23,A31*12,$D$21*-1)</f>
        <v>72985.263759051653</v>
      </c>
      <c r="D31" s="13">
        <f t="shared" si="0"/>
        <v>656.86737383146487</v>
      </c>
    </row>
    <row r="32" spans="1:4">
      <c r="A32" s="2">
        <v>20</v>
      </c>
      <c r="B32" s="22" t="s">
        <v>10</v>
      </c>
      <c r="C32" s="13">
        <f>FV($D$23,A32*12,$D$21*-1)</f>
        <v>337559.52002912416</v>
      </c>
      <c r="D32" s="13">
        <f t="shared" si="0"/>
        <v>3038.0356802621172</v>
      </c>
    </row>
    <row r="33" spans="1:4">
      <c r="A33" s="2">
        <v>30</v>
      </c>
      <c r="B33" s="22" t="s">
        <v>11</v>
      </c>
      <c r="C33" s="13">
        <f>FV($D$23,A33*12,$D$21*-1)</f>
        <v>1296650.8965014142</v>
      </c>
      <c r="D33" s="13">
        <f t="shared" si="0"/>
        <v>11669.858068512727</v>
      </c>
    </row>
    <row r="34" spans="1:4">
      <c r="A34" s="2">
        <v>50</v>
      </c>
      <c r="B34" s="22" t="s">
        <v>12</v>
      </c>
      <c r="C34" s="13">
        <f>FV($D$23,A34*12,$D$21*-1)</f>
        <v>17376707.275048897</v>
      </c>
      <c r="D34" s="13">
        <f t="shared" si="0"/>
        <v>156390.36547544005</v>
      </c>
    </row>
    <row r="35" spans="1:4"/>
    <row r="36" spans="1:4"/>
    <row r="37" spans="1:4" s="42" customFormat="1" ht="18.75">
      <c r="A37" s="39"/>
      <c r="B37" s="40" t="s">
        <v>17</v>
      </c>
      <c r="C37" s="40" t="str">
        <f>PERFIL!$I$27</f>
        <v>MODERADO</v>
      </c>
      <c r="D37" s="41"/>
    </row>
    <row r="38" spans="1:4">
      <c r="B38" s="10" t="s">
        <v>21</v>
      </c>
      <c r="C38" s="44">
        <f>APORTE</f>
        <v>300</v>
      </c>
      <c r="D38" s="9"/>
    </row>
    <row r="39" spans="1:4" s="26" customFormat="1">
      <c r="A39" s="23"/>
      <c r="B39" s="43"/>
      <c r="C39" s="24"/>
      <c r="D39" s="25"/>
    </row>
    <row r="40" spans="1:4">
      <c r="B40" s="45"/>
      <c r="C40" s="46"/>
      <c r="D40" s="47"/>
    </row>
    <row r="41" spans="1:4">
      <c r="B41" s="50" t="s">
        <v>22</v>
      </c>
      <c r="C41" s="51" t="s">
        <v>23</v>
      </c>
      <c r="D41" s="59" t="s">
        <v>24</v>
      </c>
    </row>
    <row r="42" spans="1:4">
      <c r="B42" s="57" t="s">
        <v>25</v>
      </c>
      <c r="C42" s="58">
        <f>VLOOKUP($C$37&amp;"-"&amp;B42,'TABELA DE APOIO'!B$5:E$22,4,FALSE)</f>
        <v>0.32</v>
      </c>
      <c r="D42" s="49">
        <f>C42*$C$38</f>
        <v>96</v>
      </c>
    </row>
    <row r="43" spans="1:4">
      <c r="B43" s="55" t="s">
        <v>26</v>
      </c>
      <c r="C43" s="56">
        <f>VLOOKUP($C$37&amp;"-"&amp;B43,'TABELA DE APOIO'!B$5:E$22,4,FALSE)</f>
        <v>0.35</v>
      </c>
      <c r="D43" s="54">
        <f t="shared" ref="D43:D47" si="1">C43*$C$38</f>
        <v>105</v>
      </c>
    </row>
    <row r="44" spans="1:4">
      <c r="B44" s="55" t="s">
        <v>27</v>
      </c>
      <c r="C44" s="56">
        <f>VLOOKUP($C$37&amp;"-"&amp;B44,'TABELA DE APOIO'!B$5:E$22,4,FALSE)</f>
        <v>0.08</v>
      </c>
      <c r="D44" s="54">
        <f t="shared" si="1"/>
        <v>24</v>
      </c>
    </row>
    <row r="45" spans="1:4">
      <c r="B45" s="55" t="s">
        <v>28</v>
      </c>
      <c r="C45" s="56">
        <f>VLOOKUP($C$37&amp;"-"&amp;B45,'TABELA DE APOIO'!B$5:E$22,4,FALSE)</f>
        <v>0.05</v>
      </c>
      <c r="D45" s="54">
        <f t="shared" si="1"/>
        <v>15</v>
      </c>
    </row>
    <row r="46" spans="1:4">
      <c r="B46" s="55" t="s">
        <v>29</v>
      </c>
      <c r="C46" s="56">
        <f>VLOOKUP($C$37&amp;"-"&amp;B46,'TABELA DE APOIO'!B$5:E$22,4,FALSE)</f>
        <v>0.1</v>
      </c>
      <c r="D46" s="54">
        <f t="shared" si="1"/>
        <v>30</v>
      </c>
    </row>
    <row r="47" spans="1:4">
      <c r="B47" s="55" t="s">
        <v>30</v>
      </c>
      <c r="C47" s="56">
        <f>VLOOKUP($C$37&amp;"-"&amp;B47,'TABELA DE APOIO'!B$5:E$22,4,FALSE)</f>
        <v>0.1</v>
      </c>
      <c r="D47" s="54">
        <f t="shared" si="1"/>
        <v>30</v>
      </c>
    </row>
    <row r="48" spans="1:4">
      <c r="B48" s="52"/>
      <c r="C48" s="53"/>
      <c r="D48" s="48">
        <f>SUM(D42:D47)</f>
        <v>300</v>
      </c>
    </row>
    <row r="49" spans="4:4"/>
    <row r="50" spans="4:4"/>
    <row r="51" spans="4:4"/>
    <row r="52" spans="4:4"/>
    <row r="53" spans="4:4"/>
    <row r="54" spans="4:4"/>
    <row r="55" spans="4:4"/>
    <row r="56" spans="4:4"/>
    <row r="57" spans="4:4">
      <c r="D57" s="8"/>
    </row>
    <row r="58" spans="4:4"/>
    <row r="59" spans="4:4"/>
    <row r="60" spans="4:4"/>
    <row r="61" spans="4:4"/>
    <row r="62" spans="4:4"/>
    <row r="63" spans="4:4"/>
    <row r="64" spans="4:4"/>
    <row r="65"/>
    <row r="66" ht="16.5" hidden="1" customHeight="1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200E-AB99-4925-BB37-D7F3FCD8E910}">
  <dimension ref="B1:XFD60"/>
  <sheetViews>
    <sheetView showGridLines="0" zoomScale="130" zoomScaleNormal="130" workbookViewId="0">
      <selection activeCell="C59" sqref="C59"/>
    </sheetView>
  </sheetViews>
  <sheetFormatPr defaultColWidth="0" defaultRowHeight="15" zeroHeight="1"/>
  <cols>
    <col min="1" max="1" width="9.140625" customWidth="1"/>
    <col min="2" max="2" width="54.5703125" customWidth="1"/>
    <col min="3" max="3" width="39.42578125" bestFit="1" customWidth="1"/>
    <col min="4" max="4" width="19" bestFit="1" customWidth="1"/>
    <col min="5" max="5" width="4.7109375" bestFit="1" customWidth="1"/>
    <col min="6" max="6" width="9.140625" customWidth="1"/>
    <col min="7" max="7" width="18.5703125" hidden="1" customWidth="1"/>
    <col min="8" max="8" width="4.7109375" hidden="1" customWidth="1"/>
    <col min="9" max="9" width="9.140625" hidden="1" customWidth="1"/>
    <col min="10" max="16383" width="9.140625" hidden="1"/>
    <col min="16384" max="16384" width="1.85546875" hidden="1" customWidth="1"/>
  </cols>
  <sheetData>
    <row r="1" spans="2:9"/>
    <row r="2" spans="2:9" ht="20.25" thickBot="1">
      <c r="B2" s="33" t="s">
        <v>34</v>
      </c>
      <c r="C2" s="33"/>
      <c r="D2" s="33"/>
      <c r="E2" s="33"/>
      <c r="F2" s="36"/>
      <c r="G2" s="36"/>
      <c r="H2" s="36"/>
    </row>
    <row r="3" spans="2:9" ht="19.5">
      <c r="B3" s="31"/>
    </row>
    <row r="4" spans="2:9">
      <c r="B4" s="32" t="s">
        <v>31</v>
      </c>
      <c r="C4" s="32" t="s">
        <v>32</v>
      </c>
      <c r="D4" s="32" t="s">
        <v>22</v>
      </c>
      <c r="E4" s="32" t="s">
        <v>33</v>
      </c>
    </row>
    <row r="5" spans="2:9">
      <c r="B5" s="27" t="str">
        <f>C5&amp;"-"&amp;D5</f>
        <v>CONSERVADOR-PAPEL</v>
      </c>
      <c r="C5" s="28" t="s">
        <v>20</v>
      </c>
      <c r="D5" s="28" t="s">
        <v>25</v>
      </c>
      <c r="E5" s="34">
        <v>0.3</v>
      </c>
      <c r="G5" s="27"/>
      <c r="H5" t="s">
        <v>33</v>
      </c>
    </row>
    <row r="6" spans="2:9">
      <c r="B6" s="27" t="str">
        <f t="shared" ref="B6:B22" si="0">C6&amp;"-"&amp;D6</f>
        <v>CONSERVADOR-TIJOLO</v>
      </c>
      <c r="C6" s="28" t="s">
        <v>20</v>
      </c>
      <c r="D6" s="28" t="s">
        <v>26</v>
      </c>
      <c r="E6" s="34">
        <v>0.5</v>
      </c>
      <c r="G6" s="37" t="s">
        <v>35</v>
      </c>
      <c r="H6" s="38">
        <f>VLOOKUP(G6,$B$5:$E$22,4,FALSE)</f>
        <v>0.35</v>
      </c>
    </row>
    <row r="7" spans="2:9">
      <c r="B7" s="27" t="str">
        <f t="shared" si="0"/>
        <v>CONSERVADOR-HÍBRIDOS</v>
      </c>
      <c r="C7" s="28" t="s">
        <v>20</v>
      </c>
      <c r="D7" s="28" t="s">
        <v>27</v>
      </c>
      <c r="E7" s="34">
        <v>0.1</v>
      </c>
    </row>
    <row r="8" spans="2:9">
      <c r="B8" s="27" t="str">
        <f t="shared" si="0"/>
        <v>CONSERVADOR-FOFs</v>
      </c>
      <c r="C8" s="28" t="s">
        <v>20</v>
      </c>
      <c r="D8" s="28" t="s">
        <v>28</v>
      </c>
      <c r="E8" s="34">
        <v>0.1</v>
      </c>
    </row>
    <row r="9" spans="2:9">
      <c r="B9" s="27" t="str">
        <f t="shared" si="0"/>
        <v>CONSERVADOR-DESENVOLVIMENTO</v>
      </c>
      <c r="C9" s="28" t="s">
        <v>20</v>
      </c>
      <c r="D9" s="28" t="s">
        <v>29</v>
      </c>
      <c r="E9" s="34">
        <v>0</v>
      </c>
    </row>
    <row r="10" spans="2:9" ht="15.75" thickBot="1">
      <c r="B10" s="29" t="str">
        <f t="shared" si="0"/>
        <v>CONSERVADOR-HOTELARIAS</v>
      </c>
      <c r="C10" s="30" t="s">
        <v>20</v>
      </c>
      <c r="D10" s="30" t="s">
        <v>30</v>
      </c>
      <c r="E10" s="35">
        <v>0</v>
      </c>
      <c r="I10" s="8"/>
    </row>
    <row r="11" spans="2:9">
      <c r="B11" s="27" t="str">
        <f t="shared" si="0"/>
        <v>MODERADO-PAPEL</v>
      </c>
      <c r="C11" s="28" t="s">
        <v>19</v>
      </c>
      <c r="D11" s="28" t="s">
        <v>25</v>
      </c>
      <c r="E11" s="34">
        <v>0.32</v>
      </c>
    </row>
    <row r="12" spans="2:9">
      <c r="B12" s="27" t="str">
        <f t="shared" si="0"/>
        <v>MODERADO-TIJOLO</v>
      </c>
      <c r="C12" s="28" t="s">
        <v>19</v>
      </c>
      <c r="D12" s="28" t="s">
        <v>26</v>
      </c>
      <c r="E12" s="34">
        <v>0.35</v>
      </c>
    </row>
    <row r="13" spans="2:9">
      <c r="B13" s="27" t="str">
        <f t="shared" si="0"/>
        <v>MODERADO-HÍBRIDOS</v>
      </c>
      <c r="C13" s="28" t="s">
        <v>19</v>
      </c>
      <c r="D13" s="28" t="s">
        <v>27</v>
      </c>
      <c r="E13" s="34">
        <v>0.08</v>
      </c>
    </row>
    <row r="14" spans="2:9">
      <c r="B14" s="27" t="str">
        <f t="shared" si="0"/>
        <v>MODERADO-FOFs</v>
      </c>
      <c r="C14" s="28" t="s">
        <v>19</v>
      </c>
      <c r="D14" s="28" t="s">
        <v>28</v>
      </c>
      <c r="E14" s="34">
        <v>0.05</v>
      </c>
    </row>
    <row r="15" spans="2:9">
      <c r="B15" s="27" t="str">
        <f t="shared" si="0"/>
        <v>MODERADO-DESENVOLVIMENTO</v>
      </c>
      <c r="C15" s="28" t="s">
        <v>19</v>
      </c>
      <c r="D15" s="28" t="s">
        <v>29</v>
      </c>
      <c r="E15" s="34">
        <v>0.1</v>
      </c>
    </row>
    <row r="16" spans="2:9" ht="15.75" thickBot="1">
      <c r="B16" s="29" t="str">
        <f t="shared" si="0"/>
        <v>MODERADO-HOTELARIAS</v>
      </c>
      <c r="C16" s="30" t="s">
        <v>19</v>
      </c>
      <c r="D16" s="30" t="s">
        <v>30</v>
      </c>
      <c r="E16" s="35">
        <v>0.1</v>
      </c>
    </row>
    <row r="17" spans="2:6">
      <c r="B17" s="27" t="str">
        <f t="shared" si="0"/>
        <v>AGRESSIVO-PAPEL</v>
      </c>
      <c r="C17" s="28" t="s">
        <v>18</v>
      </c>
      <c r="D17" s="28" t="s">
        <v>25</v>
      </c>
      <c r="E17" s="34">
        <v>0.5</v>
      </c>
    </row>
    <row r="18" spans="2:6">
      <c r="B18" s="27" t="str">
        <f t="shared" si="0"/>
        <v>AGRESSIVO-TIJOLO</v>
      </c>
      <c r="C18" s="28" t="s">
        <v>18</v>
      </c>
      <c r="D18" s="28" t="s">
        <v>26</v>
      </c>
      <c r="E18" s="34">
        <v>0.1</v>
      </c>
    </row>
    <row r="19" spans="2:6">
      <c r="B19" s="27" t="str">
        <f t="shared" si="0"/>
        <v>AGRESSIVO-HÍBRIDOS</v>
      </c>
      <c r="C19" s="28" t="s">
        <v>18</v>
      </c>
      <c r="D19" s="28" t="s">
        <v>27</v>
      </c>
      <c r="E19" s="34">
        <v>0.05</v>
      </c>
    </row>
    <row r="20" spans="2:6">
      <c r="B20" s="27" t="str">
        <f t="shared" si="0"/>
        <v>AGRESSIVO-FOFs</v>
      </c>
      <c r="C20" s="28" t="s">
        <v>18</v>
      </c>
      <c r="D20" s="28" t="s">
        <v>28</v>
      </c>
      <c r="E20" s="34">
        <v>0.05</v>
      </c>
    </row>
    <row r="21" spans="2:6">
      <c r="B21" s="27" t="str">
        <f t="shared" si="0"/>
        <v>AGRESSIVO-DESENVOLVIMENTO</v>
      </c>
      <c r="C21" s="28" t="s">
        <v>18</v>
      </c>
      <c r="D21" s="28" t="s">
        <v>29</v>
      </c>
      <c r="E21" s="34">
        <v>0.2</v>
      </c>
    </row>
    <row r="22" spans="2:6">
      <c r="B22" s="27" t="str">
        <f t="shared" si="0"/>
        <v>AGRESSIVO-HOTELARIAS</v>
      </c>
      <c r="C22" s="28" t="s">
        <v>18</v>
      </c>
      <c r="D22" s="28" t="s">
        <v>30</v>
      </c>
      <c r="E22" s="34">
        <v>0.1</v>
      </c>
    </row>
    <row r="23" spans="2:6"/>
    <row r="24" spans="2:6"/>
    <row r="25" spans="2:6" ht="20.25" thickBot="1">
      <c r="B25" s="33" t="s">
        <v>56</v>
      </c>
      <c r="C25" s="33"/>
      <c r="D25" s="33"/>
      <c r="E25" s="33"/>
    </row>
    <row r="26" spans="2:6" ht="19.5">
      <c r="B26" s="84"/>
      <c r="C26" s="84"/>
      <c r="D26" s="84"/>
      <c r="E26" s="84"/>
    </row>
    <row r="27" spans="2:6">
      <c r="B27" s="32" t="s">
        <v>57</v>
      </c>
      <c r="C27" s="32" t="s">
        <v>58</v>
      </c>
      <c r="D27" s="32" t="s">
        <v>59</v>
      </c>
      <c r="E27" s="32"/>
      <c r="F27" s="8"/>
    </row>
    <row r="28" spans="2:6">
      <c r="B28" s="76" t="s">
        <v>43</v>
      </c>
      <c r="C28" s="77" t="s">
        <v>37</v>
      </c>
      <c r="D28" s="77">
        <v>1</v>
      </c>
      <c r="E28" s="60"/>
    </row>
    <row r="29" spans="2:6">
      <c r="B29" s="76"/>
      <c r="C29" s="77" t="s">
        <v>53</v>
      </c>
      <c r="D29" s="77">
        <v>2</v>
      </c>
      <c r="E29" s="60"/>
    </row>
    <row r="30" spans="2:6">
      <c r="B30" s="76"/>
      <c r="C30" s="77" t="s">
        <v>52</v>
      </c>
      <c r="D30" s="77">
        <v>3</v>
      </c>
      <c r="E30" s="60"/>
    </row>
    <row r="31" spans="2:6" ht="15.75" thickBot="1">
      <c r="B31" s="78"/>
      <c r="C31" s="79" t="s">
        <v>51</v>
      </c>
      <c r="D31" s="79">
        <v>1</v>
      </c>
      <c r="E31" s="80"/>
    </row>
    <row r="32" spans="2:6">
      <c r="B32" s="81" t="s">
        <v>60</v>
      </c>
      <c r="C32" s="82" t="s">
        <v>61</v>
      </c>
      <c r="D32" s="82">
        <v>1</v>
      </c>
      <c r="E32" s="83"/>
    </row>
    <row r="33" spans="2:5" ht="15.75" thickBot="1">
      <c r="B33" s="78"/>
      <c r="C33" s="79" t="s">
        <v>39</v>
      </c>
      <c r="D33" s="79">
        <v>3</v>
      </c>
      <c r="E33" s="80"/>
    </row>
    <row r="34" spans="2:5">
      <c r="B34" s="81" t="s">
        <v>45</v>
      </c>
      <c r="C34" s="82" t="s">
        <v>62</v>
      </c>
      <c r="D34" s="82">
        <v>1</v>
      </c>
      <c r="E34" s="83"/>
    </row>
    <row r="35" spans="2:5">
      <c r="B35" s="76"/>
      <c r="C35" s="77" t="s">
        <v>38</v>
      </c>
      <c r="D35" s="77">
        <v>2</v>
      </c>
      <c r="E35" s="60"/>
    </row>
    <row r="36" spans="2:5" ht="15.75" thickBot="1">
      <c r="B36" s="78"/>
      <c r="C36" s="79" t="s">
        <v>63</v>
      </c>
      <c r="D36" s="79">
        <v>3</v>
      </c>
      <c r="E36" s="80"/>
    </row>
    <row r="37" spans="2:5">
      <c r="B37" s="81" t="s">
        <v>46</v>
      </c>
      <c r="C37" s="82" t="s">
        <v>64</v>
      </c>
      <c r="D37" s="82">
        <v>1</v>
      </c>
      <c r="E37" s="83"/>
    </row>
    <row r="38" spans="2:5">
      <c r="B38" s="76"/>
      <c r="C38" s="77" t="s">
        <v>40</v>
      </c>
      <c r="D38" s="77">
        <v>2</v>
      </c>
      <c r="E38" s="60"/>
    </row>
    <row r="39" spans="2:5" ht="15.75" thickBot="1">
      <c r="B39" s="78"/>
      <c r="C39" s="79" t="s">
        <v>49</v>
      </c>
      <c r="D39" s="79">
        <v>3</v>
      </c>
      <c r="E39" s="80"/>
    </row>
    <row r="40" spans="2:5">
      <c r="B40" s="81" t="s">
        <v>65</v>
      </c>
      <c r="C40" s="82" t="s">
        <v>66</v>
      </c>
      <c r="D40" s="82">
        <v>1</v>
      </c>
      <c r="E40" s="83"/>
    </row>
    <row r="41" spans="2:5">
      <c r="B41" s="76"/>
      <c r="C41" s="77" t="s">
        <v>41</v>
      </c>
      <c r="D41" s="77">
        <v>2</v>
      </c>
      <c r="E41" s="60"/>
    </row>
    <row r="42" spans="2:5" ht="15.75" thickBot="1">
      <c r="B42" s="78"/>
      <c r="C42" s="79" t="s">
        <v>67</v>
      </c>
      <c r="D42" s="79">
        <v>3</v>
      </c>
      <c r="E42" s="80"/>
    </row>
    <row r="43" spans="2:5">
      <c r="B43" s="27" t="s">
        <v>48</v>
      </c>
      <c r="C43" s="28" t="s">
        <v>68</v>
      </c>
      <c r="D43" s="28">
        <v>1</v>
      </c>
    </row>
    <row r="44" spans="2:5">
      <c r="B44" s="27"/>
      <c r="C44" s="28" t="s">
        <v>54</v>
      </c>
      <c r="D44" s="28">
        <v>2</v>
      </c>
    </row>
    <row r="45" spans="2:5">
      <c r="B45" s="27"/>
      <c r="C45" s="28" t="s">
        <v>42</v>
      </c>
      <c r="D45" s="28">
        <v>3</v>
      </c>
    </row>
    <row r="46" spans="2:5"/>
    <row r="47" spans="2:5"/>
    <row r="48" spans="2:5" ht="20.25" thickBot="1">
      <c r="B48" s="33" t="s">
        <v>69</v>
      </c>
      <c r="C48" s="33"/>
    </row>
    <row r="49" spans="2:3"/>
    <row r="50" spans="2:3">
      <c r="B50" s="32" t="s">
        <v>58</v>
      </c>
      <c r="C50" s="32"/>
    </row>
    <row r="51" spans="2:3">
      <c r="B51" t="str">
        <f>PERFIL!I20</f>
        <v>RENDA VARIÁVEL</v>
      </c>
      <c r="C51" s="1">
        <f>VLOOKUP(B51,C28:D45,2,FALSE)</f>
        <v>3</v>
      </c>
    </row>
    <row r="52" spans="2:3">
      <c r="B52" t="str">
        <f>PERFIL!I21</f>
        <v>NÃO</v>
      </c>
      <c r="C52" s="1">
        <f t="shared" ref="C52:C56" si="1">VLOOKUP(B52,C29:D46,2,FALSE)</f>
        <v>3</v>
      </c>
    </row>
    <row r="53" spans="2:3">
      <c r="B53" t="str">
        <f>PERFIL!I22</f>
        <v>TRANQUILO</v>
      </c>
      <c r="C53" s="1">
        <f t="shared" si="1"/>
        <v>3</v>
      </c>
    </row>
    <row r="54" spans="2:3">
      <c r="B54" t="str">
        <f>PERFIL!I23</f>
        <v>NUNCA</v>
      </c>
      <c r="C54" s="1">
        <f t="shared" si="1"/>
        <v>1</v>
      </c>
    </row>
    <row r="55" spans="2:3">
      <c r="B55" t="str">
        <f>PERFIL!I24</f>
        <v>MENOS DE 2 ANOS</v>
      </c>
      <c r="C55" s="1">
        <f t="shared" si="1"/>
        <v>1</v>
      </c>
    </row>
    <row r="56" spans="2:3">
      <c r="B56" t="str">
        <f>PERFIL!I25</f>
        <v>GANHAR DA INFLAÇÃO COM POUCO RISCO</v>
      </c>
      <c r="C56" s="1">
        <f t="shared" si="1"/>
        <v>2</v>
      </c>
    </row>
    <row r="57" spans="2:3">
      <c r="B57" s="32" t="s">
        <v>70</v>
      </c>
      <c r="C57" s="32">
        <f>SUM(C51:C56)</f>
        <v>13</v>
      </c>
    </row>
    <row r="58" spans="2:3"/>
    <row r="59" spans="2:3">
      <c r="C59" s="8"/>
    </row>
    <row r="60" spans="2: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PERFIL</vt:lpstr>
      <vt:lpstr>SIMULADOR DE PATRIMÔNIO</vt:lpstr>
      <vt:lpstr>TABELA DE APOIO</vt:lpstr>
      <vt:lpstr>APORTE</vt:lpstr>
      <vt:lpstr>PATRIMONIO</vt:lpstr>
      <vt:lpstr>QT_ANO</vt:lpstr>
      <vt:lpstr>QTD_ANOS</vt:lpstr>
      <vt:lpstr>RENDIMENTO_CARTEIRA</vt:lpstr>
      <vt:lpstr>SALARIO</vt:lpstr>
      <vt:lpstr>SUGESTAO_INVESTIMENTO</vt:lpstr>
      <vt:lpstr>TAXA_DE_RENDIMENTO</vt:lpstr>
      <vt:lpstr>TAXA_MENSAL</vt:lpstr>
      <vt:lpstr>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Luiza Moraes Silva - 325116890</dc:creator>
  <cp:lastModifiedBy>Maria Luiza Moraes Silva - 325116890</cp:lastModifiedBy>
  <dcterms:created xsi:type="dcterms:W3CDTF">2025-06-16T22:32:31Z</dcterms:created>
  <dcterms:modified xsi:type="dcterms:W3CDTF">2025-06-19T01:32:41Z</dcterms:modified>
</cp:coreProperties>
</file>