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drawings/drawing3.xml" ContentType="application/vnd.openxmlformats-officedocument.drawing+xml"/>
  <Override PartName="/xl/ink/ink3.xml" ContentType="application/inkml+xml"/>
  <Override PartName="/xl/drawings/drawing4.xml" ContentType="application/vnd.openxmlformats-officedocument.drawing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79152\Desktop\универ\проектный семинар\"/>
    </mc:Choice>
  </mc:AlternateContent>
  <xr:revisionPtr revIDLastSave="0" documentId="13_ncr:1_{7D7DF703-9894-42BB-960C-96AD224116D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Гипотезы" sheetId="4" r:id="rId1"/>
    <sheet name="Расчет Benefits" sheetId="1" r:id="rId2"/>
    <sheet name="Расчет Exp" sheetId="2" r:id="rId3"/>
    <sheet name="NPV" sheetId="3" r:id="rId4"/>
    <sheet name="IBM_1" sheetId="5" r:id="rId5"/>
    <sheet name="IBM_2" sheetId="8" r:id="rId6"/>
    <sheet name="Anaplan" sheetId="7" r:id="rId7"/>
    <sheet name="Prophix" sheetId="9" r:id="rId8"/>
    <sheet name="SAP" sheetId="10" r:id="rId9"/>
    <sheet name="Отчет" sheetId="6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6" i="1" l="1"/>
  <c r="C30" i="1"/>
  <c r="D27" i="1"/>
  <c r="D30" i="1" s="1"/>
  <c r="B6" i="2"/>
  <c r="C7" i="2"/>
  <c r="D7" i="2"/>
  <c r="E7" i="2"/>
  <c r="F7" i="2"/>
  <c r="F8" i="2" s="1"/>
  <c r="F3" i="3" s="1"/>
  <c r="B7" i="2"/>
  <c r="D4" i="2"/>
  <c r="E4" i="2"/>
  <c r="F4" i="2"/>
  <c r="C4" i="2"/>
  <c r="D5" i="1"/>
  <c r="C5" i="1"/>
  <c r="E5" i="1"/>
  <c r="F5" i="1"/>
  <c r="D12" i="1"/>
  <c r="E12" i="1"/>
  <c r="F12" i="1"/>
  <c r="C12" i="1"/>
  <c r="B8" i="2"/>
  <c r="B3" i="3" s="1"/>
  <c r="B4" i="3" s="1"/>
  <c r="B5" i="3" s="1"/>
  <c r="D8" i="2"/>
  <c r="D3" i="3" s="1"/>
  <c r="C8" i="2"/>
  <c r="C3" i="3" s="1"/>
  <c r="E8" i="2"/>
  <c r="E3" i="3" s="1"/>
  <c r="BB8" i="4" a="1"/>
  <c r="BB8" i="4" s="1"/>
  <c r="BB9" i="4" a="1"/>
  <c r="BB9" i="4" s="1"/>
  <c r="BB14" i="4" s="1"/>
  <c r="D20" i="1"/>
  <c r="E20" i="1"/>
  <c r="F20" i="1"/>
  <c r="D17" i="1"/>
  <c r="E17" i="1" s="1"/>
  <c r="C20" i="1"/>
  <c r="C21" i="1" s="1"/>
  <c r="C38" i="1" l="1"/>
  <c r="C43" i="1" s="1"/>
  <c r="C2" i="3" s="1"/>
  <c r="C4" i="3" s="1"/>
  <c r="E27" i="1"/>
  <c r="D21" i="1"/>
  <c r="D36" i="1" s="1"/>
  <c r="F17" i="1"/>
  <c r="F21" i="1" s="1"/>
  <c r="E21" i="1"/>
  <c r="C5" i="3" l="1"/>
  <c r="D6" i="3" s="1"/>
  <c r="D38" i="1"/>
  <c r="D43" i="1" s="1"/>
  <c r="D2" i="3" s="1"/>
  <c r="D4" i="3" s="1"/>
  <c r="F27" i="1"/>
  <c r="F30" i="1" s="1"/>
  <c r="E30" i="1"/>
  <c r="E36" i="1" l="1"/>
  <c r="E38" i="1" s="1"/>
  <c r="E43" i="1" s="1"/>
  <c r="E2" i="3" s="1"/>
  <c r="E4" i="3" s="1"/>
  <c r="F36" i="1"/>
  <c r="F38" i="1" s="1"/>
  <c r="F43" i="1" s="1"/>
  <c r="F2" i="3" s="1"/>
  <c r="F4" i="3" s="1"/>
  <c r="D5" i="3"/>
  <c r="B7" i="3" l="1"/>
  <c r="E5" i="3"/>
  <c r="F5" i="3" s="1"/>
  <c r="B8" i="3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<sst xmlns="http://schemas.openxmlformats.org/spreadsheetml/2006/main" count="335" uniqueCount="84">
  <si>
    <t>Кол-во сотрудников, участвующих в процессе, чел.</t>
  </si>
  <si>
    <t>Источник</t>
  </si>
  <si>
    <t>ИТОГО</t>
  </si>
  <si>
    <t>Стоимость персонала (х2), руб. в час</t>
  </si>
  <si>
    <t>Стратегия компании</t>
  </si>
  <si>
    <t>Расходы TCO</t>
  </si>
  <si>
    <t>Покупка лицензий</t>
  </si>
  <si>
    <t>Внедрение (консалтинг)</t>
  </si>
  <si>
    <t>Внешняя поддержка</t>
  </si>
  <si>
    <t>Обучение и сопровождение</t>
  </si>
  <si>
    <t xml:space="preserve"> актуальный % по вкладам</t>
  </si>
  <si>
    <t>F016</t>
  </si>
  <si>
    <t>Верошпилактон капс. 100 мг №30</t>
  </si>
  <si>
    <t>Сумма по полю 01.07.2021</t>
  </si>
  <si>
    <t>Сумма по полю 01.08.2021</t>
  </si>
  <si>
    <t>Сумма по полю 01.09.2021</t>
  </si>
  <si>
    <t>Сумма по полю 01.10.2021</t>
  </si>
  <si>
    <t>Сумма по полю 01.11.2021</t>
  </si>
  <si>
    <t>Сумма по полю 01.12.2021</t>
  </si>
  <si>
    <t>Сумма по полю 01.01.2022</t>
  </si>
  <si>
    <t>Сумма по полю 01.02.2022</t>
  </si>
  <si>
    <t>Сумма по полю 01.03.2022</t>
  </si>
  <si>
    <t>Сумма по полю 01.04.2022</t>
  </si>
  <si>
    <t>Сумма по полю 01.05.2022</t>
  </si>
  <si>
    <t>Сумма по полю 01.06.2022</t>
  </si>
  <si>
    <t>F017</t>
  </si>
  <si>
    <t>Верошпилактон капс. 50 мг №30</t>
  </si>
  <si>
    <t>F018</t>
  </si>
  <si>
    <t>Верошпилактон таб. 25 мг №20</t>
  </si>
  <si>
    <t>F167</t>
  </si>
  <si>
    <t>Азурикс таб. п/п/о 80 мг №30</t>
  </si>
  <si>
    <t>F171</t>
  </si>
  <si>
    <t>Авиамарин таб. 50 мг №10</t>
  </si>
  <si>
    <t>F599</t>
  </si>
  <si>
    <t>Ацетилсалициловая кислота Кардио таб. п/о 50 мг №30</t>
  </si>
  <si>
    <t>F600</t>
  </si>
  <si>
    <t>Ацетилсалициловая кислота Кардио таб. п/о 100 мг №30</t>
  </si>
  <si>
    <t>Сокращение производства неликвидной продукции</t>
  </si>
  <si>
    <t>Расходы от обесценивания запасов, руб. в год</t>
  </si>
  <si>
    <t>Сокращение трудозатрат сотрудников, руб. в год</t>
  </si>
  <si>
    <t>Отчетность по финансовым показателям компании АВС за 2019-2020 гг.:</t>
  </si>
  <si>
    <t>Отчет</t>
  </si>
  <si>
    <t>Использование дополнительного источника капитала</t>
  </si>
  <si>
    <t>Source:</t>
  </si>
  <si>
    <t>https://www.anaplan.com/wp-content/uploads/2019/11/ForresterTEI_infographic_111219.pdf</t>
  </si>
  <si>
    <t xml:space="preserve">Source: </t>
  </si>
  <si>
    <t>https://www.ibm.com/downloads/cas/2XLVZL8M</t>
  </si>
  <si>
    <t>в нашем случае повышается точность плана производства, а не плана продаж, но, я думаю, мы можем взять себе 15%, т.к. если план станет более точным (и неважно какой, грубо говоря), мы не будем производить больше, чем нужно, и нам не придется после утилизировать просроченные препараты</t>
  </si>
  <si>
    <t>Anaplan</t>
  </si>
  <si>
    <t>IBM_1</t>
  </si>
  <si>
    <t>https://www.ibm.com/downloads/cas/Q3DRJDQM</t>
  </si>
  <si>
    <t>https://www.trustradius.com/reviews/prophix-2017-08-10-17-35-40</t>
  </si>
  <si>
    <t>https://www.trustradius.com/reviews/prophix-2019-07-23-11-21-48</t>
  </si>
  <si>
    <t>25% повышение производительности персонала</t>
  </si>
  <si>
    <t>Повышение эффективности загрузки производства</t>
  </si>
  <si>
    <t>Forrester Total Economic Impact</t>
  </si>
  <si>
    <t>Source:    https://cloud.google.com/blog/products/sap-google-cloud/reports-examine-business-value-of-running-sap-on-google-cloud</t>
  </si>
  <si>
    <t>Расходы</t>
  </si>
  <si>
    <t>Себестоимость, руб. в год</t>
  </si>
  <si>
    <t>Опыт прошлых проектов</t>
  </si>
  <si>
    <t>Сокращение трудозатрат (повышение эффективности сотрудников)</t>
  </si>
  <si>
    <t>Сокращение себестоимости при внедрении системы, руб. в год</t>
  </si>
  <si>
    <t>Сокращение расходов при внедрении системы, руб. в год</t>
  </si>
  <si>
    <t>Выгоды от внедрения системы, руб. в год</t>
  </si>
  <si>
    <t>Ставка по вкладам в банке, %</t>
  </si>
  <si>
    <t>Дополнительный капитал, руб. в год</t>
  </si>
  <si>
    <t>Офиц. сайт банка</t>
  </si>
  <si>
    <t>Инфраструктура (свои сервера и т.д.)</t>
  </si>
  <si>
    <t>Внутренняя команда (контроль работы системы)</t>
  </si>
  <si>
    <t>Доходы</t>
  </si>
  <si>
    <t>CF</t>
  </si>
  <si>
    <t>Накопленный CF</t>
  </si>
  <si>
    <t>PP</t>
  </si>
  <si>
    <t>NPV</t>
  </si>
  <si>
    <t>IRR</t>
  </si>
  <si>
    <r>
      <t xml:space="preserve">   при расчете использовалась ставка дисконтирования </t>
    </r>
    <r>
      <rPr>
        <i/>
        <sz val="11"/>
        <color theme="1"/>
        <rFont val="Calibri"/>
        <family val="2"/>
        <charset val="204"/>
        <scheme val="minor"/>
      </rPr>
      <t>i</t>
    </r>
    <r>
      <rPr>
        <sz val="11"/>
        <color theme="1"/>
        <rFont val="Calibri"/>
        <family val="2"/>
        <scheme val="minor"/>
      </rPr>
      <t>=4%, равная стоимости альтернативного вложения средств на данный период (т.е. в банк)</t>
    </r>
  </si>
  <si>
    <t>Повышение эффективности при внедрении системы (по бэнчмаркам), %</t>
  </si>
  <si>
    <t>Повышение эффективности при внедрении системы (консервативный вариант), %</t>
  </si>
  <si>
    <t>IBM_2</t>
  </si>
  <si>
    <r>
      <rPr>
        <b/>
        <sz val="14"/>
        <color theme="1"/>
        <rFont val="Calibri"/>
        <family val="2"/>
        <charset val="204"/>
        <scheme val="minor"/>
      </rPr>
      <t>Гипотезы по внедрению системы</t>
    </r>
    <r>
      <rPr>
        <sz val="14"/>
        <color theme="1"/>
        <rFont val="Calibri"/>
        <family val="2"/>
        <charset val="204"/>
        <scheme val="minor"/>
      </rPr>
      <t xml:space="preserve">
При внедрении системы ожидаются следующие </t>
    </r>
    <r>
      <rPr>
        <b/>
        <sz val="14"/>
        <color theme="1"/>
        <rFont val="Calibri"/>
        <family val="2"/>
        <charset val="204"/>
        <scheme val="minor"/>
      </rPr>
      <t>точки роста в компании</t>
    </r>
    <r>
      <rPr>
        <sz val="14"/>
        <color theme="1"/>
        <rFont val="Calibri"/>
        <family val="2"/>
        <charset val="204"/>
        <scheme val="minor"/>
      </rPr>
      <t xml:space="preserve">:
• </t>
    </r>
    <r>
      <rPr>
        <b/>
        <sz val="14"/>
        <color theme="1"/>
        <rFont val="Calibri"/>
        <family val="2"/>
        <charset val="204"/>
        <scheme val="minor"/>
      </rPr>
      <t>1% сокращение производства неликвидной продукции</t>
    </r>
    <r>
      <rPr>
        <sz val="14"/>
        <color theme="1"/>
        <rFont val="Calibri"/>
        <family val="2"/>
        <charset val="204"/>
        <scheme val="minor"/>
      </rPr>
      <t xml:space="preserve"> (производства на склад и последующей утилизации просроченных лекарств)
• </t>
    </r>
    <r>
      <rPr>
        <b/>
        <sz val="14"/>
        <color theme="1"/>
        <rFont val="Calibri"/>
        <family val="2"/>
        <charset val="204"/>
        <scheme val="minor"/>
      </rPr>
      <t>1% повышение эффективности загрузки производства</t>
    </r>
    <r>
      <rPr>
        <sz val="14"/>
        <color theme="1"/>
        <rFont val="Calibri"/>
        <family val="2"/>
        <charset val="204"/>
        <scheme val="minor"/>
      </rPr>
      <t xml:space="preserve"> ввиду более точных планов объемов производства (не будет сверхзагрузок, таким образом, снижаем стоимость перенастройки линий пр-ва и дополнительных смен, при этом увеличиваем прибыль за счёт того, что производим именно то, что нужно (под план продаж наиболее востребованные или маржинальные препараты) и не производим на склад)
• </t>
    </r>
    <r>
      <rPr>
        <b/>
        <sz val="14"/>
        <color theme="1"/>
        <rFont val="Calibri"/>
        <family val="2"/>
        <charset val="204"/>
        <scheme val="minor"/>
      </rPr>
      <t>4% повышенная производительность и эффективность сотрудников</t>
    </r>
    <r>
      <rPr>
        <sz val="14"/>
        <color theme="1"/>
        <rFont val="Calibri"/>
        <family val="2"/>
        <charset val="204"/>
        <scheme val="minor"/>
      </rPr>
      <t xml:space="preserve">, т.к. они больше не будут тратить рабочее время на поиск достоверной информации, не будут допускать ошибки, связанные с использованием устаревшей информации, а следовательно, не будут после тратить время на их исправление, что также повысить производительность труда в бизнесе
• </t>
    </r>
    <r>
      <rPr>
        <b/>
        <sz val="14"/>
        <color theme="1"/>
        <rFont val="Calibri"/>
        <family val="2"/>
        <charset val="204"/>
        <scheme val="minor"/>
      </rPr>
      <t>2% повышение прибыли</t>
    </r>
    <r>
      <rPr>
        <sz val="14"/>
        <color theme="1"/>
        <rFont val="Calibri"/>
        <family val="2"/>
        <charset val="204"/>
        <scheme val="minor"/>
      </rPr>
      <t xml:space="preserve"> за счет скорости принятия решений и более быстрой реакции на изменения рынка, повышения точности планирования (ввиду наличия более надежных данных)
• </t>
    </r>
    <r>
      <rPr>
        <b/>
        <sz val="14"/>
        <color theme="1"/>
        <rFont val="Calibri"/>
        <family val="2"/>
        <charset val="204"/>
        <scheme val="minor"/>
      </rPr>
      <t>4% использование выгод как дополнительный источник капитала</t>
    </r>
    <r>
      <rPr>
        <sz val="14"/>
        <color theme="1"/>
        <rFont val="Calibri"/>
        <family val="2"/>
        <charset val="204"/>
        <scheme val="minor"/>
      </rPr>
      <t xml:space="preserve">
</t>
    </r>
    <r>
      <rPr>
        <b/>
        <sz val="14"/>
        <color theme="1"/>
        <rFont val="Calibri"/>
        <family val="2"/>
        <charset val="204"/>
        <scheme val="minor"/>
      </rPr>
      <t>Качественные изменения</t>
    </r>
    <r>
      <rPr>
        <sz val="14"/>
        <color theme="1"/>
        <rFont val="Calibri"/>
        <family val="2"/>
        <charset val="204"/>
        <scheme val="minor"/>
      </rPr>
      <t xml:space="preserve">, которые произойдут в бизнесе:
• </t>
    </r>
    <r>
      <rPr>
        <b/>
        <sz val="14"/>
        <color theme="1"/>
        <rFont val="Calibri"/>
        <family val="2"/>
        <charset val="204"/>
        <scheme val="minor"/>
      </rPr>
      <t>экономия затрат на внедрение аналитическим систем в будущем</t>
    </r>
    <r>
      <rPr>
        <sz val="14"/>
        <color theme="1"/>
        <rFont val="Calibri"/>
        <family val="2"/>
        <charset val="204"/>
        <scheme val="minor"/>
      </rPr>
      <t xml:space="preserve">, если компания решит их внедрять
• </t>
    </r>
    <r>
      <rPr>
        <b/>
        <sz val="14"/>
        <color theme="1"/>
        <rFont val="Calibri"/>
        <family val="2"/>
        <charset val="204"/>
        <scheme val="minor"/>
      </rPr>
      <t>сокращение ошибок</t>
    </r>
    <r>
      <rPr>
        <sz val="14"/>
        <color theme="1"/>
        <rFont val="Calibri"/>
        <family val="2"/>
        <charset val="204"/>
        <scheme val="minor"/>
      </rPr>
      <t xml:space="preserve">, их нельзя посчитать, т.к. раньше не велась хроника ошибок, возникающих из-за использования эксель
• </t>
    </r>
    <r>
      <rPr>
        <b/>
        <sz val="14"/>
        <color theme="1"/>
        <rFont val="Calibri"/>
        <family val="2"/>
        <charset val="204"/>
        <scheme val="minor"/>
      </rPr>
      <t>повышение безопасности данных</t>
    </r>
  </si>
  <si>
    <t xml:space="preserve"> Примечание: в расходах на консалтинг указана стоимость пилота</t>
  </si>
  <si>
    <t>Прибыль, руб. в год</t>
  </si>
  <si>
    <t>Повышение прибыли</t>
  </si>
  <si>
    <t>Рост прибыли, руб. в год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</si>
</sst>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1"/>
      <color rgb="FF000000"/>
      <name val="Calibri"/>
      <family val="2"/>
      <scheme val="minor"/>
    </font>
    <font>
      <b/>
      <sz val="12"/>
      <color rgb="FF202124"/>
      <name val="Roboto"/>
    </font>
    <font>
      <sz val="11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D1FFD1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3" fillId="0" borderId="0" xfId="0" applyFont="1"/>
    <xf numFmtId="0" fontId="0" fillId="2" borderId="0" xfId="0" applyFill="1"/>
    <xf numFmtId="9" fontId="0" fillId="0" borderId="0" xfId="0" applyNumberFormat="1"/>
    <xf numFmtId="9" fontId="0" fillId="0" borderId="0" xfId="0" applyNumberFormat="1" applyFill="1"/>
    <xf numFmtId="0" fontId="0" fillId="0" borderId="0" xfId="0" applyNumberFormat="1" applyFill="1"/>
    <xf numFmtId="0" fontId="1" fillId="0" borderId="0" xfId="0" applyFont="1"/>
    <xf numFmtId="3" fontId="0" fillId="0" borderId="0" xfId="0" applyNumberFormat="1"/>
    <xf numFmtId="0" fontId="6" fillId="0" borderId="0" xfId="0" applyFont="1"/>
    <xf numFmtId="0" fontId="6" fillId="2" borderId="0" xfId="0" applyFont="1" applyFill="1"/>
    <xf numFmtId="0" fontId="6" fillId="3" borderId="0" xfId="0" applyFont="1" applyFill="1"/>
    <xf numFmtId="0" fontId="0" fillId="3" borderId="0" xfId="0" applyFill="1"/>
    <xf numFmtId="0" fontId="0" fillId="0" borderId="0" xfId="0" applyFill="1"/>
    <xf numFmtId="0" fontId="3" fillId="0" borderId="0" xfId="0" applyFont="1" applyAlignment="1">
      <alignment vertical="top"/>
    </xf>
    <xf numFmtId="2" fontId="0" fillId="0" borderId="0" xfId="0" applyNumberFormat="1"/>
    <xf numFmtId="9" fontId="0" fillId="0" borderId="0" xfId="1" applyFont="1"/>
    <xf numFmtId="0" fontId="7" fillId="0" borderId="0" xfId="0" applyFont="1" applyAlignment="1">
      <alignment vertical="center" wrapText="1"/>
    </xf>
    <xf numFmtId="9" fontId="0" fillId="4" borderId="0" xfId="0" applyNumberFormat="1" applyFill="1"/>
    <xf numFmtId="0" fontId="8" fillId="5" borderId="0" xfId="0" applyFont="1" applyFill="1"/>
    <xf numFmtId="4" fontId="0" fillId="0" borderId="0" xfId="0" applyNumberFormat="1"/>
    <xf numFmtId="0" fontId="3" fillId="0" borderId="0" xfId="0" applyFont="1" applyFill="1"/>
    <xf numFmtId="3" fontId="0" fillId="0" borderId="0" xfId="0" applyNumberFormat="1" applyFill="1"/>
    <xf numFmtId="9" fontId="0" fillId="6" borderId="0" xfId="0" applyNumberFormat="1" applyFill="1"/>
    <xf numFmtId="9" fontId="0" fillId="7" borderId="0" xfId="0" applyNumberFormat="1" applyFill="1"/>
    <xf numFmtId="9" fontId="0" fillId="0" borderId="0" xfId="1" applyFont="1" applyFill="1"/>
    <xf numFmtId="3" fontId="0" fillId="8" borderId="0" xfId="0" applyNumberFormat="1" applyFill="1"/>
    <xf numFmtId="0" fontId="0" fillId="8" borderId="0" xfId="0" quotePrefix="1" applyFill="1"/>
    <xf numFmtId="0" fontId="0" fillId="8" borderId="0" xfId="0" applyFill="1"/>
    <xf numFmtId="0" fontId="5" fillId="0" borderId="0" xfId="0" applyFont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0" fillId="0" borderId="0" xfId="0" applyAlignment="1">
      <alignment horizontal="left" vertical="top"/>
    </xf>
  </cellXfs>
  <cellStyles count="2">
    <cellStyle name="Обычный" xfId="0" builtinId="0"/>
    <cellStyle name="Процентный" xfId="1" builtinId="5"/>
  </cellStyles>
  <dxfs count="0"/>
  <tableStyles count="0" defaultTableStyle="TableStyleMedium2" defaultPivotStyle="PivotStyleLight16"/>
  <colors>
    <mruColors>
      <color rgb="FFFFFFCC"/>
      <color rgb="FFFFDDFF"/>
      <color rgb="FFD5FFFF"/>
      <color rgb="FFD1FF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2.xml"/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customXml" Target="../ink/ink1.xml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customXml" Target="../ink/ink3.xml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3.png"/><Relationship Id="rId7" Type="http://schemas.openxmlformats.org/officeDocument/2006/relationships/customXml" Target="../ink/ink6.xml"/><Relationship Id="rId2" Type="http://schemas.openxmlformats.org/officeDocument/2006/relationships/customXml" Target="../ink/ink4.xml"/><Relationship Id="rId1" Type="http://schemas.openxmlformats.org/officeDocument/2006/relationships/image" Target="../media/image12.png"/><Relationship Id="rId6" Type="http://schemas.openxmlformats.org/officeDocument/2006/relationships/image" Target="../media/image15.png"/><Relationship Id="rId5" Type="http://schemas.openxmlformats.org/officeDocument/2006/relationships/customXml" Target="../ink/ink5.xml"/><Relationship Id="rId10" Type="http://schemas.openxmlformats.org/officeDocument/2006/relationships/image" Target="../media/image17.png"/><Relationship Id="rId4" Type="http://schemas.openxmlformats.org/officeDocument/2006/relationships/image" Target="../media/image14.png"/><Relationship Id="rId9" Type="http://schemas.openxmlformats.org/officeDocument/2006/relationships/customXml" Target="../ink/ink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373380</xdr:colOff>
      <xdr:row>0</xdr:row>
      <xdr:rowOff>152400</xdr:rowOff>
    </xdr:from>
    <xdr:to>
      <xdr:col>13</xdr:col>
      <xdr:colOff>236895</xdr:colOff>
      <xdr:row>27</xdr:row>
      <xdr:rowOff>23277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808E451-255E-402E-91ED-38159C6BD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" y="1066800"/>
          <a:ext cx="7788315" cy="4808637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</xdr:colOff>
      <xdr:row>26</xdr:row>
      <xdr:rowOff>167640</xdr:rowOff>
    </xdr:from>
    <xdr:to>
      <xdr:col>13</xdr:col>
      <xdr:colOff>236894</xdr:colOff>
      <xdr:row>50</xdr:row>
      <xdr:rowOff>68952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25CF0FE-E5E4-4C16-8EB7-4F066CC16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" y="5836920"/>
          <a:ext cx="7773074" cy="42904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568960</xdr:colOff>
      <xdr:row>22</xdr:row>
      <xdr:rowOff>121920</xdr:rowOff>
    </xdr:from>
    <xdr:to>
      <xdr:col>13</xdr:col>
      <xdr:colOff>51442</xdr:colOff>
      <xdr:row>38</xdr:row>
      <xdr:rowOff>129794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ED4A648-8AD8-4E1D-9F21-00AF47E29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" y="4145280"/>
          <a:ext cx="7407282" cy="29339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6006</xdr:rowOff>
    </xdr:from>
    <xdr:to>
      <xdr:col>8</xdr:col>
      <xdr:colOff>81280</xdr:colOff>
      <xdr:row>22</xdr:row>
      <xdr:rowOff>112046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7A54087-6B03-4219-B5ED-9E41502F6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88886"/>
          <a:ext cx="4348480" cy="3946520"/>
        </a:xfrm>
        <a:prstGeom prst="rect">
          <a:avLst/>
        </a:prstGeom>
      </xdr:spPr>
    </xdr:pic>
    <xdr:clientData/>
  </xdr:twoCellAnchor>
  <xdr:twoCellAnchor editAs="oneCell">
    <xdr:from>
      <xdr:col>14</xdr:col>
      <xdr:colOff>604520</xdr:colOff>
      <xdr:row>1</xdr:row>
      <xdr:rowOff>0</xdr:rowOff>
    </xdr:from>
    <xdr:to>
      <xdr:col>18</xdr:col>
      <xdr:colOff>589490</xdr:colOff>
      <xdr:row>30</xdr:row>
      <xdr:rowOff>145252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D2BC6CA-6E1C-4570-8625-6430E4DE3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38920" y="182880"/>
          <a:ext cx="2423370" cy="5448772"/>
        </a:xfrm>
        <a:prstGeom prst="rect">
          <a:avLst/>
        </a:prstGeom>
      </xdr:spPr>
    </xdr:pic>
    <xdr:clientData/>
  </xdr:twoCellAnchor>
  <xdr:twoCellAnchor editAs="oneCell">
    <xdr:from>
      <xdr:col>8</xdr:col>
      <xdr:colOff>132080</xdr:colOff>
      <xdr:row>0</xdr:row>
      <xdr:rowOff>172719</xdr:rowOff>
    </xdr:from>
    <xdr:to>
      <xdr:col>13</xdr:col>
      <xdr:colOff>40640</xdr:colOff>
      <xdr:row>23</xdr:row>
      <xdr:rowOff>127256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3582E28A-8A60-41E1-9059-5C942D4EF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08880" y="172719"/>
          <a:ext cx="2956560" cy="41607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13</xdr:col>
      <xdr:colOff>15875</xdr:colOff>
      <xdr:row>58</xdr:row>
      <xdr:rowOff>152714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40541AC2-853D-4C69-BE27-6C96763FF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7132320"/>
          <a:ext cx="7331075" cy="3627434"/>
        </a:xfrm>
        <a:prstGeom prst="rect">
          <a:avLst/>
        </a:prstGeom>
      </xdr:spPr>
    </xdr:pic>
    <xdr:clientData/>
  </xdr:twoCellAnchor>
  <xdr:twoCellAnchor editAs="oneCell">
    <xdr:from>
      <xdr:col>5</xdr:col>
      <xdr:colOff>273361</xdr:colOff>
      <xdr:row>52</xdr:row>
      <xdr:rowOff>87874</xdr:rowOff>
    </xdr:from>
    <xdr:to>
      <xdr:col>6</xdr:col>
      <xdr:colOff>326222</xdr:colOff>
      <xdr:row>52</xdr:row>
      <xdr:rowOff>99034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0" name="Рукописный ввод 9">
              <a:extLst>
                <a:ext uri="{FF2B5EF4-FFF2-40B4-BE49-F238E27FC236}">
                  <a16:creationId xmlns:a16="http://schemas.microsoft.com/office/drawing/2014/main" id="{59C702D6-7B51-4F91-9A1F-29608AD898DA}"/>
                </a:ext>
              </a:extLst>
            </xdr14:cNvPr>
            <xdr14:cNvContentPartPr/>
          </xdr14:nvContentPartPr>
          <xdr14:nvPr macro=""/>
          <xdr14:xfrm>
            <a:off x="3324660" y="9522160"/>
            <a:ext cx="663120" cy="11160"/>
          </xdr14:xfrm>
        </xdr:contentPart>
      </mc:Choice>
      <mc:Fallback xmlns="">
        <xdr:pic>
          <xdr:nvPicPr>
            <xdr:cNvPr id="10" name="Рукописный ввод 9">
              <a:extLst>
                <a:ext uri="{FF2B5EF4-FFF2-40B4-BE49-F238E27FC236}">
                  <a16:creationId xmlns:a16="http://schemas.microsoft.com/office/drawing/2014/main" id="{59C702D6-7B51-4F91-9A1F-29608AD898D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315660" y="9513520"/>
              <a:ext cx="680760" cy="2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83582</xdr:colOff>
      <xdr:row>50</xdr:row>
      <xdr:rowOff>130691</xdr:rowOff>
    </xdr:from>
    <xdr:to>
      <xdr:col>7</xdr:col>
      <xdr:colOff>26282</xdr:colOff>
      <xdr:row>51</xdr:row>
      <xdr:rowOff>113063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21" name="Рукописный ввод 20">
              <a:extLst>
                <a:ext uri="{FF2B5EF4-FFF2-40B4-BE49-F238E27FC236}">
                  <a16:creationId xmlns:a16="http://schemas.microsoft.com/office/drawing/2014/main" id="{1B13C698-C914-4BA5-AA48-A504DF0531B5}"/>
                </a:ext>
              </a:extLst>
            </xdr14:cNvPr>
            <xdr14:cNvContentPartPr/>
          </xdr14:nvContentPartPr>
          <xdr14:nvPr macro=""/>
          <xdr14:xfrm>
            <a:off x="3745140" y="9202120"/>
            <a:ext cx="552960" cy="163800"/>
          </xdr14:xfrm>
        </xdr:contentPart>
      </mc:Choice>
      <mc:Fallback xmlns="">
        <xdr:pic>
          <xdr:nvPicPr>
            <xdr:cNvPr id="21" name="Рукописный ввод 20">
              <a:extLst>
                <a:ext uri="{FF2B5EF4-FFF2-40B4-BE49-F238E27FC236}">
                  <a16:creationId xmlns:a16="http://schemas.microsoft.com/office/drawing/2014/main" id="{1B13C698-C914-4BA5-AA48-A504DF0531B5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3736500" y="9193100"/>
              <a:ext cx="570600" cy="181479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8255</xdr:colOff>
      <xdr:row>35</xdr:row>
      <xdr:rowOff>539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AE09558-EE0E-476A-81DF-F799D1F43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7323455" cy="6218459"/>
        </a:xfrm>
        <a:prstGeom prst="rect">
          <a:avLst/>
        </a:prstGeom>
      </xdr:spPr>
    </xdr:pic>
    <xdr:clientData/>
  </xdr:twoCellAnchor>
  <xdr:twoCellAnchor editAs="oneCell">
    <xdr:from>
      <xdr:col>6</xdr:col>
      <xdr:colOff>478080</xdr:colOff>
      <xdr:row>31</xdr:row>
      <xdr:rowOff>33378</xdr:rowOff>
    </xdr:from>
    <xdr:to>
      <xdr:col>13</xdr:col>
      <xdr:colOff>600360</xdr:colOff>
      <xdr:row>35</xdr:row>
      <xdr:rowOff>100762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5" name="Рукописный ввод 4">
              <a:extLst>
                <a:ext uri="{FF2B5EF4-FFF2-40B4-BE49-F238E27FC236}">
                  <a16:creationId xmlns:a16="http://schemas.microsoft.com/office/drawing/2014/main" id="{6F4542B7-3F5E-4CB2-8653-7B4CA9D7B9E1}"/>
                </a:ext>
              </a:extLst>
            </xdr14:cNvPr>
            <xdr14:cNvContentPartPr/>
          </xdr14:nvContentPartPr>
          <xdr14:nvPr macro=""/>
          <xdr14:xfrm>
            <a:off x="4135680" y="5752389"/>
            <a:ext cx="4389480" cy="805320"/>
          </xdr14:xfrm>
        </xdr:contentPart>
      </mc:Choice>
      <mc:Fallback xmlns="">
        <xdr:pic>
          <xdr:nvPicPr>
            <xdr:cNvPr id="5" name="Рукописный ввод 4">
              <a:extLst>
                <a:ext uri="{FF2B5EF4-FFF2-40B4-BE49-F238E27FC236}">
                  <a16:creationId xmlns:a16="http://schemas.microsoft.com/office/drawing/2014/main" id="{6F4542B7-3F5E-4CB2-8653-7B4CA9D7B9E1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127040" y="5743437"/>
              <a:ext cx="4407120" cy="822866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137700</xdr:colOff>
      <xdr:row>9</xdr:row>
      <xdr:rowOff>152540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FA5BA18-20C4-4D96-A570-0D047CAAA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6233700" cy="1615580"/>
        </a:xfrm>
        <a:prstGeom prst="rect">
          <a:avLst/>
        </a:prstGeom>
      </xdr:spPr>
    </xdr:pic>
    <xdr:clientData/>
  </xdr:twoCellAnchor>
  <xdr:twoCellAnchor editAs="oneCell">
    <xdr:from>
      <xdr:col>5</xdr:col>
      <xdr:colOff>390383</xdr:colOff>
      <xdr:row>9</xdr:row>
      <xdr:rowOff>37153</xdr:rowOff>
    </xdr:from>
    <xdr:to>
      <xdr:col>6</xdr:col>
      <xdr:colOff>92711</xdr:colOff>
      <xdr:row>9</xdr:row>
      <xdr:rowOff>45073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7" name="Рукописный ввод 6">
              <a:extLst>
                <a:ext uri="{FF2B5EF4-FFF2-40B4-BE49-F238E27FC236}">
                  <a16:creationId xmlns:a16="http://schemas.microsoft.com/office/drawing/2014/main" id="{FE174153-BC2C-472A-B0FB-41902960110F}"/>
                </a:ext>
              </a:extLst>
            </xdr14:cNvPr>
            <xdr14:cNvContentPartPr/>
          </xdr14:nvContentPartPr>
          <xdr14:nvPr macro=""/>
          <xdr14:xfrm>
            <a:off x="3441144" y="1677110"/>
            <a:ext cx="312480" cy="7920"/>
          </xdr14:xfrm>
        </xdr:contentPart>
      </mc:Choice>
      <mc:Fallback xmlns="">
        <xdr:pic>
          <xdr:nvPicPr>
            <xdr:cNvPr id="7" name="Рукописный ввод 6">
              <a:extLst>
                <a:ext uri="{FF2B5EF4-FFF2-40B4-BE49-F238E27FC236}">
                  <a16:creationId xmlns:a16="http://schemas.microsoft.com/office/drawing/2014/main" id="{FE174153-BC2C-472A-B0FB-41902960110F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432144" y="1668470"/>
              <a:ext cx="330120" cy="2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13</xdr:row>
      <xdr:rowOff>183931</xdr:rowOff>
    </xdr:from>
    <xdr:to>
      <xdr:col>11</xdr:col>
      <xdr:colOff>541283</xdr:colOff>
      <xdr:row>35</xdr:row>
      <xdr:rowOff>147936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A4CBC58C-B727-4B32-BEB8-87D57771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75034"/>
          <a:ext cx="6637283" cy="4010488"/>
        </a:xfrm>
        <a:prstGeom prst="rect">
          <a:avLst/>
        </a:prstGeom>
      </xdr:spPr>
    </xdr:pic>
    <xdr:clientData/>
  </xdr:twoCellAnchor>
  <xdr:twoCellAnchor editAs="oneCell">
    <xdr:from>
      <xdr:col>2</xdr:col>
      <xdr:colOff>207372</xdr:colOff>
      <xdr:row>26</xdr:row>
      <xdr:rowOff>84385</xdr:rowOff>
    </xdr:from>
    <xdr:to>
      <xdr:col>3</xdr:col>
      <xdr:colOff>180739</xdr:colOff>
      <xdr:row>26</xdr:row>
      <xdr:rowOff>100945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0" name="Рукописный ввод 9">
              <a:extLst>
                <a:ext uri="{FF2B5EF4-FFF2-40B4-BE49-F238E27FC236}">
                  <a16:creationId xmlns:a16="http://schemas.microsoft.com/office/drawing/2014/main" id="{DDCA7458-0177-4B3E-9373-BEE433B00E29}"/>
                </a:ext>
              </a:extLst>
            </xdr14:cNvPr>
            <xdr14:cNvContentPartPr/>
          </xdr14:nvContentPartPr>
          <xdr14:nvPr macro=""/>
          <xdr14:xfrm>
            <a:off x="1429200" y="4866592"/>
            <a:ext cx="584280" cy="16560"/>
          </xdr14:xfrm>
        </xdr:contentPart>
      </mc:Choice>
      <mc:Fallback xmlns="">
        <xdr:pic>
          <xdr:nvPicPr>
            <xdr:cNvPr id="10" name="Рукописный ввод 9">
              <a:extLst>
                <a:ext uri="{FF2B5EF4-FFF2-40B4-BE49-F238E27FC236}">
                  <a16:creationId xmlns:a16="http://schemas.microsoft.com/office/drawing/2014/main" id="{DDCA7458-0177-4B3E-9373-BEE433B00E2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20200" y="4857592"/>
              <a:ext cx="601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94705</xdr:colOff>
      <xdr:row>25</xdr:row>
      <xdr:rowOff>25316</xdr:rowOff>
    </xdr:from>
    <xdr:to>
      <xdr:col>5</xdr:col>
      <xdr:colOff>76351</xdr:colOff>
      <xdr:row>25</xdr:row>
      <xdr:rowOff>41156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1" name="Рукописный ввод 10">
              <a:extLst>
                <a:ext uri="{FF2B5EF4-FFF2-40B4-BE49-F238E27FC236}">
                  <a16:creationId xmlns:a16="http://schemas.microsoft.com/office/drawing/2014/main" id="{AF48CC52-3838-45A0-9AFA-744EEFEDA169}"/>
                </a:ext>
              </a:extLst>
            </xdr14:cNvPr>
            <xdr14:cNvContentPartPr/>
          </xdr14:nvContentPartPr>
          <xdr14:nvPr macro=""/>
          <xdr14:xfrm>
            <a:off x="2538360" y="4623592"/>
            <a:ext cx="592560" cy="15840"/>
          </xdr14:xfrm>
        </xdr:contentPart>
      </mc:Choice>
      <mc:Fallback xmlns="">
        <xdr:pic>
          <xdr:nvPicPr>
            <xdr:cNvPr id="11" name="Рукописный ввод 10">
              <a:extLst>
                <a:ext uri="{FF2B5EF4-FFF2-40B4-BE49-F238E27FC236}">
                  <a16:creationId xmlns:a16="http://schemas.microsoft.com/office/drawing/2014/main" id="{AF48CC52-3838-45A0-9AFA-744EEFEDA169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529720" y="4614952"/>
              <a:ext cx="610200" cy="3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532946</xdr:colOff>
      <xdr:row>25</xdr:row>
      <xdr:rowOff>13481</xdr:rowOff>
    </xdr:from>
    <xdr:to>
      <xdr:col>12</xdr:col>
      <xdr:colOff>365192</xdr:colOff>
      <xdr:row>25</xdr:row>
      <xdr:rowOff>167921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4" name="Рукописный ввод 13">
              <a:extLst>
                <a:ext uri="{FF2B5EF4-FFF2-40B4-BE49-F238E27FC236}">
                  <a16:creationId xmlns:a16="http://schemas.microsoft.com/office/drawing/2014/main" id="{29DC0E22-7520-4B0F-9248-01843CE46ECA}"/>
                </a:ext>
              </a:extLst>
            </xdr14:cNvPr>
            <xdr14:cNvContentPartPr/>
          </xdr14:nvContentPartPr>
          <xdr14:nvPr macro=""/>
          <xdr14:xfrm>
            <a:off x="7252998" y="4611757"/>
            <a:ext cx="443160" cy="154440"/>
          </xdr14:xfrm>
        </xdr:contentPart>
      </mc:Choice>
      <mc:Fallback xmlns="">
        <xdr:pic>
          <xdr:nvPicPr>
            <xdr:cNvPr id="14" name="Рукописный ввод 13">
              <a:extLst>
                <a:ext uri="{FF2B5EF4-FFF2-40B4-BE49-F238E27FC236}">
                  <a16:creationId xmlns:a16="http://schemas.microsoft.com/office/drawing/2014/main" id="{29DC0E22-7520-4B0F-9248-01843CE46ECA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7243998" y="4603117"/>
              <a:ext cx="460800" cy="1720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579646</xdr:colOff>
      <xdr:row>26</xdr:row>
      <xdr:rowOff>122295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02A5586-19A3-4205-984B-6078D5AB5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33400"/>
          <a:ext cx="6073666" cy="4328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7</xdr:col>
      <xdr:colOff>549164</xdr:colOff>
      <xdr:row>40</xdr:row>
      <xdr:rowOff>38309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CFB6596-2CF5-4819-B07F-145222C9B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22520"/>
          <a:ext cx="6043184" cy="24157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191203</xdr:colOff>
      <xdr:row>30</xdr:row>
      <xdr:rowOff>38100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892BBDC-0CAC-4045-8C31-615C22B028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618"/>
        <a:stretch/>
      </xdr:blipFill>
      <xdr:spPr>
        <a:xfrm>
          <a:off x="609600" y="548640"/>
          <a:ext cx="8116003" cy="497586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3-03T23:13:58.877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0 18 24575,'178'-9'0,"3"1"0,409 16 0,-413-8 0,438 15 0,-523-9-1365,-84-5-5461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3-03T23:14:00.985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67 204 24575,'21'-18'0,"-14"10"0,0-1 0,-1 0 0,0 0 0,0 0 0,-1-1 0,0 0 0,-1 0 0,-1 0 0,1-1 0,-1 1 0,-1-1 0,2-17 0,-5 74 0,-1-1 0,-11 52 0,-3 41 0,16-131-1365</inkml:trace>
  <inkml:trace contextRef="#ctx0" brushRef="#br0" timeOffset="786.08">1 360 24575,'175'0'-1365,"-164"0"-5461</inkml:trace>
  <inkml:trace contextRef="#ctx0" brushRef="#br0" timeOffset="1772.56">344 183 24575,'-14'32'0,"13"-30"0,1 0 0,-1 1 0,1-1 0,-1 1 0,1-1 0,0 1 0,0-1 0,0 1 0,0-1 0,1 1 0,-1-1 0,0 1 0,1-1 0,0 0 0,0 1 0,-1-1 0,2 0 0,-1 1 0,0-1 0,3 4 0,-1-4 0,-1 1 0,1 0 0,0-1 0,0 1 0,1-1 0,-1 0 0,0 0 0,1 0 0,0-1 0,-1 1 0,1-1 0,5 1 0,-2 0 0,0 0 0,0-1 0,0 0 0,0-1 0,0 0 0,0 0 0,1 0 0,-1-1 0,0 0 0,0 0 0,0-1 0,0 0 0,0 0 0,8-4 0,-14 5 0,0 0 0,1 0 0,-1 0 0,0 0 0,0 0 0,0 0 0,0 0 0,0 0 0,0 0 0,0-1 0,0 1 0,0 0 0,0-1 0,-1 1 0,1-1 0,-1 1 0,1-1 0,-1 1 0,1-1 0,-1 1 0,0-1 0,0-1 0,0-1 0,0 1 0,-1-1 0,1 1 0,-1-1 0,0 1 0,0-1 0,-1 1 0,1-1 0,-3-4 0,-1 0 0,0-1 0,-1 1 0,0 0 0,0 1 0,-1-1 0,-9-7 0,13 12 6,1 2-1,-1-1 1,0 0-1,1 0 0,-1 1 1,0-1-1,0 1 1,0 0-1,0 0 1,0 0-1,0 0 1,0 1-1,0-1 0,0 1 1,-1 0-1,1 0 1,0 0-1,0 0 1,0 0-1,-1 1 1,-4 1-1,2 0-154,0 1 1,0 0-1,0 0 1,0 1-1,0 0 1,1 0-1,-1 0 1,1 0-1,-5 6 1,-1 2-6678</inkml:trace>
  <inkml:trace contextRef="#ctx0" brushRef="#br0" timeOffset="2842.2">614 183 24575,'0'0'0,"0"0"0,12 29 0,-10-21 0,2 0 0,-1 0 0,1 0 0,0-1 0,0 0 0,1 0 0,8 9 0,-10-13 0,0-1 0,0 1 0,1-1 0,-1 0 0,1 0 0,-1 0 0,1-1 0,0 1 0,0-1 0,0 0 0,0 0 0,0 0 0,0-1 0,0 1 0,0-1 0,0 0 0,6-1 0,51-5 0,-56 5 0,0 0 0,-1 0 0,0 0 0,1-1 0,-1 1 0,0-1 0,0 0 0,0 0 0,0-1 0,0 1 0,5-5 0,-8 6 0,-1 0 0,1 0 0,0 0 0,0 0 0,0 0 0,-1-1 0,1 1 0,0 0 0,-1 0 0,0-1 0,1 1 0,-1 0 0,1-1 0,-1 1 0,0 0 0,0-1 0,0 1 0,0 0 0,0-1 0,0 1 0,0 0 0,0-1 0,-1 1 0,1 0 0,-1-1 0,1 1 0,-1 0 0,1 0 0,-1-1 0,1 1 0,-1 0 0,0 0 0,0 0 0,0 0 0,0 0 0,0 0 0,0 0 0,0 0 0,0 0 0,-1 0 0,-3-3 0,0 0 0,-1 0 0,1 1 0,-1 0 0,1 0 0,-1 1 0,-7-3 0,5 3-105,0 0 0,0 0 0,0 1 0,0 0 0,0 1 0,0-1 0,0 2 0,0-1 0,0 1 0,0 0 0,0 1 0,-14 5 0,12-3-6721</inkml:trace>
  <inkml:trace contextRef="#ctx0" brushRef="#br0" timeOffset="3777.79">1027 92 24575,'0'0'0,"0"0"0,0 0 0,0 0 0,7 22 0,-6-20 0,0 0 0,1 1 0,-1-1 0,1 0 0,0 0 0,0 0 0,0 0 0,0 0 0,0 0 0,0 0 0,0-1 0,0 1 0,1-1 0,-1 0 0,1 0 0,-1 1 0,1-2 0,-1 1 0,1 0 0,0 0 0,-1-1 0,1 1 0,0-1 0,0 0 0,-1 0 0,1 0 0,0 0 0,0-1 0,-1 1 0,1-1 0,0 1 0,-1-1 0,1 0 0,-1 0 0,1 0 0,-1-1 0,1 1 0,-1-1 0,0 1 0,1-1 0,-1 1 0,0-1 0,0 0 0,0 0 0,-1 0 0,1-1 0,0 1 0,-1 0 0,0 0 0,1-1 0,-1 1 0,0-1 0,0 0 0,0 1 0,-1-1 0,1 1 0,0-5 0,-1 6 0,0 0 0,1 0 0,-1 0 0,0 0 0,0 0 0,0-1 0,-1 1 0,1 0 0,0 0 0,0 0 0,-1 0 0,1 0 0,0 0 0,-1 0 0,1 0 0,-1 0 0,1 0 0,-1 0 0,0 0 0,1 0 0,-1 0 0,0 0 0,0 0 0,0 0 0,0 1 0,1-1 0,-1 0 0,0 1 0,0-1 0,0 1 0,0-1 0,-1 1 0,1 0 0,0-1 0,0 1 0,0 0 0,0-1 0,0 1 0,0 0 0,-1 0 0,1 0 0,0 0 0,0 0 0,-2 1 0,-1-1 0,-1 1 0,1 0 0,-1 0 0,1 0 0,0 0 0,-1 1 0,1-1 0,0 1 0,-7 5 0,-3 4-1365,3-1-5461</inkml:trace>
  <inkml:trace contextRef="#ctx0" brushRef="#br0" timeOffset="4358.45">1405 0 24575,'-12'27'0,"-18"30"0,-2-2 0,-2-1 0,-42 50 0,2 6-1365</inkml:trace>
  <inkml:trace contextRef="#ctx0" brushRef="#br0" timeOffset="5159.66">1396 369 24575,'-9'29'0,"9"-27"0,0 1 0,0-1 0,0 0 0,0 0 0,0 0 0,1 0 0,-1 0 0,1 0 0,-1 0 0,1 0 0,0 0 0,0 0 0,-1 0 0,2 0 0,-1 0 0,0-1 0,0 1 0,0 0 0,2 1 0,0-1 0,0 0 0,0-1 0,0 1 0,1-1 0,-1 0 0,0 1 0,0-1 0,1-1 0,-1 1 0,1 0 0,3-1 0,1 1 0,0-1 0,0 0 0,0-1 0,0 0 0,-1 0 0,14-4 0,-20 5 0,0 0 0,0 0 0,0 0 0,0-1 0,0 1 0,0 0 0,0-1 0,0 1 0,0-1 0,0 1 0,0-1 0,0 0 0,0 1 0,0-1 0,0 0 0,0 1 0,-1-1 0,1 0 0,0 0 0,-1 0 0,1 0 0,0 0 0,-1 0 0,1 0 0,-1 0 0,1 0 0,-1 0 0,0 0 0,0 0 0,1 0 0,-1 0 0,0 0 0,0-1 0,0 1 0,0 0 0,0 0 0,0 0 0,0 0 0,-1 0 0,1 0 0,0 0 0,-1-1 0,1 1 0,0 0 0,-1 0 0,1 0 0,-1 0 0,0 1 0,1-1 0,-1 0 0,0 0 0,0 0 0,1 0 0,-1 1 0,0-1 0,-1 0 0,-1-2-50,0 1-1,0 0 1,0 0-1,0 0 0,0 0 1,-1 0-1,1 1 1,0-1-1,-1 1 1,0 0-1,1 0 0,-1 1 1,1-1-1,-1 1 1,0 0-1,1-1 1,-1 2-1,0-1 0,0 0 1,1 1-1,-1 0 1,1-1-1,-1 1 1,1 1-1,-1-1 1,-5 4-1,-1-1-6775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3-03T19:06:57.286"/>
    </inkml:context>
    <inkml:brush xml:id="br0">
      <inkml:brushProperty name="width" value="0.05" units="cm"/>
      <inkml:brushProperty name="height" value="0.05" units="cm"/>
      <inkml:brushProperty name="color" value="#EF5D03"/>
    </inkml:brush>
  </inkml:definitions>
  <inkml:trace contextRef="#ctx0" brushRef="#br0">1159 2172 24575,'-35'3'0,"-20"-4"0,1-1 0,-1-4 0,1-2 0,1-2 0,-76-24 0,80 16 0,1-2 0,-69-39 0,-83-66 0,172 106 0,0-2 0,2-1 0,0-1 0,2-1 0,1-1 0,-24-32 0,33 37 0,1-1 0,1 0 0,1 0 0,0-1 0,2-1 0,1 1 0,1-2 0,0 1 0,-4-37 0,9 31 0,0 0 0,2-1 0,1 1 0,1-1 0,2 1 0,1 0 0,1 0 0,1 1 0,2 0 0,1 0 0,1 1 0,1 0 0,1 1 0,25-36 0,-2 11 0,3 2 0,2 1 0,2 2 0,2 2 0,87-67 0,-40 42 0,2 4 0,195-99 0,154-27 0,-349 158 0,2 4 0,181-29 0,-144 43 0,241 5 0,132 56 0,-451-37 0,-1 4 0,0 1 0,-1 3 0,-1 2 0,-1 2 0,0 3 0,-2 2 0,-1 2 0,-1 2 0,-1 2 0,-2 2 0,-2 2 0,46 49 0,-57-50 0,-1 1 0,-1 2 0,-3 1 0,-1 0 0,-1 2 0,33 84 0,-44-88 0,-1 2 0,-2-1 0,-2 2 0,-1-1 0,-2 1 0,-2 0 0,-1 0 0,-6 67 0,-1-69 0,-1 1 0,-2-1 0,-1-1 0,-2 1 0,-2-2 0,-1 0 0,-21 39 0,20-48 0,-2 0 0,0-2 0,-2 0 0,-1-1 0,0-1 0,-2 0 0,-1-2 0,0-1 0,-37 24 0,-26 11 0,-1-5 0,-111 46 0,137-71 0,-1-3 0,-1-3 0,-1-3 0,-91 12 0,-301 0 0,181-16 0,-133 19 120,5 29-1605,385-57-5341</inkml:trace>
  <inkml:trace contextRef="#ctx0" brushRef="#br0" timeOffset="2965.84">3785 1981 24575,'28'16'0,"-21"-12"0,0 1 0,1-1 0,0 0 0,14 4 0,32 6 0,1-3 0,95 7 0,117-10 0,-159-6 0,1370 38 0,-1096-31 0,752 13 0,-1-33 0,-559-24 0,-7-50 0,219-103 0,-222-4 0,-260 79 0,-240 91 0,71-23 0,234-114 0,-368 158 0,0 1 0,0-1 0,0 1 0,1-1 0,-1 0 0,0 1 0,0-1 0,0 0 0,0 0 0,-1 0 0,1 0 0,0 1 0,0-1 0,0 0 0,-1-1 0,1 1 0,0 0 0,-1 0 0,1 0 0,0-1 0,-2 1 0,1 0 0,0 0 0,0 1 0,-1-1 0,1 0 0,0 0 0,-1 1 0,1-1 0,0 0 0,-1 1 0,1-1 0,-1 0 0,1 1 0,-1-1 0,0 1 0,1-1 0,-1 1 0,1-1 0,-1 1 0,0 0 0,0-1 0,1 1 0,-2-1 0,-8-3 0,0 1 0,0 0 0,-16-3 0,18 4 0,-173-30 0,116 23 0,1-2 0,0-4 0,-81-29 0,142 43 0,0 0 0,0 0 0,0 0 0,1 0 0,-1 0 0,1-1 0,-1 1 0,1-1 0,-1 1 0,1-1 0,0 0 0,0 0 0,0 0 0,-2-3 0,4 5 0,0-1 0,0 1 0,0-1 0,1 1 0,-1 0 0,0-1 0,0 1 0,1 0 0,-1-1 0,0 1 0,1 0 0,-1-1 0,1 1 0,-1 0 0,0 0 0,1 0 0,-1-1 0,1 1 0,-1 0 0,0 0 0,1 0 0,-1 0 0,1 0 0,-1 0 0,1 0 0,-1 0 0,1 0 0,-1 0 0,0 0 0,1 0 0,-1 0 0,1 0 0,18 0 0,63 8 0,150 33 0,-119-17 0,141 16 0,-154-25 0,-100-15 0,0 0 0,1 0 0,-1 1 0,1-1 0,-1 0 0,0 0 0,1 0 0,-1 0 0,1 1 0,-1-1 0,0 0 0,1 0 0,-1 1 0,0-1 0,1 0 0,-1 1 0,0-1 0,0 0 0,1 1 0,-1-1 0,0 1 0,0-1 0,1 0 0,-1 1 0,0-1 0,0 1 0,0-1 0,0 0 0,0 1 0,0-1 0,0 1 0,0-1 0,0 1 0,0-1 0,0 0 0,0 1 0,0-1 0,0 1 0,0-1 0,0 1 0,0-1 0,-1 0 0,1 1 0,0-1 0,0 1 0,-1-1 0,1 0 0,0 1 0,-17 26 0,11-18 0,-230 316 0,219-303-273,-1-1 0,-1 0 0,-1-2 0,-30 24 0,31-30-6553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3-03T20:14:53.599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0 1 24575,'14'3'0,"-1"-1"0,1 1 0,-1-2 0,1 0 0,18-2 0,502-3 0,-301 20-1365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3-03T20:25:44.921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0 0 24575,'0'0'0,"21"13"0,-6-8 0,0 0 0,0-1 0,0-1 0,1 0 0,-1-1 0,1-1 0,23-1 0,8 2 0,401 5 0,-365-8 0,739-21 0,-775 20-1365,-39 1-5461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3-03T20:25:47.055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1 44 24575,'0'0'0,"463"-21"0,5-1 0,-367 22-120,199 4 373,-214 1-1002,126 24 0,-198-26-6077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3-03T20:26:03.093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0 195 24575,'29'21'0,"-8"-16"0,1 0 0,-1-2 0,1 0 0,44-1 0,-16 0 0,695 7-1365,-730-10-5461</inkml:trace>
  <inkml:trace contextRef="#ctx0" brushRef="#br0" timeOffset="1042.6">883 1 24575,'0'0'0,"14"11"0,36 21 0,86 40 0,-15-8 0,-119-63 0,0-1 0,0 1 0,0 0 0,0 1 0,-1-1 0,1 0 0,-1 0 0,1 1 0,-1-1 0,1 1 0,-1-1 0,0 1 0,0 0 0,1-1 0,-1 1 0,1 3 0,-2-4 0,-1 1 0,1-1 0,0 0 0,0 1 0,-1-1 0,1 0 0,-1 0 0,1 1 0,-1-1 0,0 0 0,0 0 0,1 0 0,-1 1 0,0-1 0,0 0 0,0 0 0,0 0 0,0-1 0,0 1 0,0 0 0,-1 0 0,1-1 0,0 1 0,-3 1 0,-81 47-52,40-24-386,1 2 1,-70 57-1,104-75-6388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134AD-FF93-46A8-94BF-E3E8E213F8E3}">
  <dimension ref="A1:BB84"/>
  <sheetViews>
    <sheetView zoomScale="99" zoomScaleNormal="99" workbookViewId="0">
      <selection activeCell="R9" sqref="R9"/>
    </sheetView>
  </sheetViews>
  <sheetFormatPr defaultRowHeight="14.4" x14ac:dyDescent="0.3"/>
  <cols>
    <col min="49" max="49" width="6.77734375" customWidth="1"/>
    <col min="50" max="50" width="40.5546875" customWidth="1"/>
    <col min="51" max="51" width="28.6640625" customWidth="1"/>
    <col min="52" max="52" width="15.109375" customWidth="1"/>
    <col min="54" max="54" width="14.77734375" customWidth="1"/>
  </cols>
  <sheetData>
    <row r="1" spans="1:54" ht="14.4" customHeight="1" x14ac:dyDescent="0.3">
      <c r="A1" s="28" t="s">
        <v>79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AW1" s="8" t="s">
        <v>11</v>
      </c>
      <c r="AX1" s="8" t="s">
        <v>12</v>
      </c>
      <c r="AY1" s="8" t="s">
        <v>13</v>
      </c>
      <c r="AZ1" s="9">
        <v>1187.9118249999999</v>
      </c>
      <c r="BB1" s="2">
        <v>2021</v>
      </c>
    </row>
    <row r="2" spans="1:54" ht="14.4" customHeight="1" x14ac:dyDescent="0.3">
      <c r="A2" s="28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AW2" s="8" t="s">
        <v>11</v>
      </c>
      <c r="AX2" s="8" t="s">
        <v>12</v>
      </c>
      <c r="AY2" s="8" t="s">
        <v>14</v>
      </c>
      <c r="AZ2" s="9">
        <v>4408.872061</v>
      </c>
      <c r="BB2" s="11">
        <v>2022</v>
      </c>
    </row>
    <row r="3" spans="1:54" ht="14.4" customHeight="1" x14ac:dyDescent="0.3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AW3" s="8" t="s">
        <v>11</v>
      </c>
      <c r="AX3" s="8" t="s">
        <v>12</v>
      </c>
      <c r="AY3" s="8" t="s">
        <v>15</v>
      </c>
      <c r="AZ3" s="9">
        <v>5314.2344240000002</v>
      </c>
    </row>
    <row r="4" spans="1:54" ht="14.4" customHeight="1" x14ac:dyDescent="0.3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AW4" s="8" t="s">
        <v>11</v>
      </c>
      <c r="AX4" s="8" t="s">
        <v>12</v>
      </c>
      <c r="AY4" s="8" t="s">
        <v>16</v>
      </c>
      <c r="AZ4" s="9">
        <v>3954.011563</v>
      </c>
    </row>
    <row r="5" spans="1:54" ht="14.4" customHeight="1" x14ac:dyDescent="0.3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AW5" s="8" t="s">
        <v>11</v>
      </c>
      <c r="AX5" s="8" t="s">
        <v>12</v>
      </c>
      <c r="AY5" s="8" t="s">
        <v>17</v>
      </c>
      <c r="AZ5" s="9">
        <v>5532.1661249999997</v>
      </c>
    </row>
    <row r="6" spans="1:54" ht="14.4" customHeight="1" x14ac:dyDescent="0.3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AW6" s="8" t="s">
        <v>11</v>
      </c>
      <c r="AX6" s="8" t="s">
        <v>12</v>
      </c>
      <c r="AY6" s="8" t="s">
        <v>18</v>
      </c>
      <c r="AZ6" s="9">
        <v>7775.5883910000002</v>
      </c>
    </row>
    <row r="7" spans="1:54" ht="14.4" customHeight="1" x14ac:dyDescent="0.3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AW7" s="8" t="s">
        <v>11</v>
      </c>
      <c r="AX7" s="8" t="s">
        <v>12</v>
      </c>
      <c r="AY7" s="8" t="s">
        <v>19</v>
      </c>
      <c r="AZ7" s="10">
        <v>1756.6026770000001</v>
      </c>
    </row>
    <row r="8" spans="1:54" ht="14.4" customHeight="1" x14ac:dyDescent="0.3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AW8" s="8" t="s">
        <v>11</v>
      </c>
      <c r="AX8" s="8" t="s">
        <v>12</v>
      </c>
      <c r="AY8" s="8" t="s">
        <v>20</v>
      </c>
      <c r="AZ8" s="10">
        <v>5534.1015520000001</v>
      </c>
      <c r="BB8" s="2" cm="1">
        <f t="array" ref="BB8">SUM(AZ1:AZ6+AZ13:AZ18+AZ25:AZ30+AZ37:AZ42+AZ49:AZ54+AZ61:AZ66+AZ73:AZ78)</f>
        <v>2408449.6818579999</v>
      </c>
    </row>
    <row r="9" spans="1:54" ht="14.4" customHeight="1" x14ac:dyDescent="0.3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AW9" s="8" t="s">
        <v>11</v>
      </c>
      <c r="AX9" s="8" t="s">
        <v>12</v>
      </c>
      <c r="AY9" s="8" t="s">
        <v>21</v>
      </c>
      <c r="AZ9" s="10">
        <v>6924.3722859999998</v>
      </c>
      <c r="BB9" s="11" cm="1">
        <f t="array" ref="BB9">SUM(AZ7:AZ12+AZ19:AZ24+AZ31:AZ36+AZ43:AZ48+AZ55:AZ60+AZ67:AZ72+AZ79:AZ84)</f>
        <v>2436659.473456</v>
      </c>
    </row>
    <row r="10" spans="1:54" ht="14.4" customHeight="1" x14ac:dyDescent="0.3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AW10" s="8" t="s">
        <v>11</v>
      </c>
      <c r="AX10" s="8" t="s">
        <v>12</v>
      </c>
      <c r="AY10" s="8" t="s">
        <v>22</v>
      </c>
      <c r="AZ10" s="10">
        <v>4810.3739489999998</v>
      </c>
    </row>
    <row r="11" spans="1:54" ht="14.4" customHeight="1" x14ac:dyDescent="0.3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AW11" s="8" t="s">
        <v>11</v>
      </c>
      <c r="AX11" s="8" t="s">
        <v>12</v>
      </c>
      <c r="AY11" s="8" t="s">
        <v>23</v>
      </c>
      <c r="AZ11" s="10">
        <v>5183.2326320000002</v>
      </c>
    </row>
    <row r="12" spans="1:54" ht="14.4" customHeight="1" x14ac:dyDescent="0.3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AW12" s="8" t="s">
        <v>11</v>
      </c>
      <c r="AX12" s="8" t="s">
        <v>12</v>
      </c>
      <c r="AY12" s="8" t="s">
        <v>24</v>
      </c>
      <c r="AZ12" s="10">
        <v>7573.0695159999996</v>
      </c>
    </row>
    <row r="13" spans="1:54" ht="14.4" customHeight="1" x14ac:dyDescent="0.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AW13" s="8" t="s">
        <v>25</v>
      </c>
      <c r="AX13" s="8" t="s">
        <v>26</v>
      </c>
      <c r="AY13" s="8" t="s">
        <v>13</v>
      </c>
      <c r="AZ13" s="9">
        <v>15469.679260000001</v>
      </c>
    </row>
    <row r="14" spans="1:54" ht="14.4" customHeight="1" x14ac:dyDescent="0.3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AW14" s="8" t="s">
        <v>25</v>
      </c>
      <c r="AX14" s="8" t="s">
        <v>26</v>
      </c>
      <c r="AY14" s="8" t="s">
        <v>14</v>
      </c>
      <c r="AZ14" s="9">
        <v>32812.296060000001</v>
      </c>
      <c r="BB14">
        <f>(BB9-BB8)/BB8 * 100</f>
        <v>1.1712842419127327</v>
      </c>
    </row>
    <row r="15" spans="1:54" ht="14.4" customHeight="1" x14ac:dyDescent="0.3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AW15" s="8" t="s">
        <v>25</v>
      </c>
      <c r="AX15" s="8" t="s">
        <v>26</v>
      </c>
      <c r="AY15" s="8" t="s">
        <v>15</v>
      </c>
      <c r="AZ15" s="9">
        <v>31721.218270000001</v>
      </c>
    </row>
    <row r="16" spans="1:54" ht="14.4" customHeight="1" x14ac:dyDescent="0.3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AW16" s="8" t="s">
        <v>25</v>
      </c>
      <c r="AX16" s="8" t="s">
        <v>26</v>
      </c>
      <c r="AY16" s="8" t="s">
        <v>16</v>
      </c>
      <c r="AZ16" s="9">
        <v>23585.575850000001</v>
      </c>
    </row>
    <row r="17" spans="1:52" ht="14.4" customHeight="1" x14ac:dyDescent="0.3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AT17" s="8" t="s">
        <v>25</v>
      </c>
      <c r="AU17" s="8" t="s">
        <v>26</v>
      </c>
      <c r="AV17" s="8" t="s">
        <v>17</v>
      </c>
      <c r="AW17" s="9">
        <v>30686.856879999999</v>
      </c>
    </row>
    <row r="18" spans="1:52" ht="14.4" customHeight="1" x14ac:dyDescent="0.3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AW18" s="8" t="s">
        <v>25</v>
      </c>
      <c r="AX18" s="8" t="s">
        <v>26</v>
      </c>
      <c r="AY18" s="8" t="s">
        <v>18</v>
      </c>
      <c r="AZ18" s="9">
        <v>42240.43363</v>
      </c>
    </row>
    <row r="19" spans="1:52" ht="14.4" customHeight="1" x14ac:dyDescent="0.3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AW19" s="8" t="s">
        <v>25</v>
      </c>
      <c r="AX19" s="8" t="s">
        <v>26</v>
      </c>
      <c r="AY19" s="8" t="s">
        <v>19</v>
      </c>
      <c r="AZ19" s="10">
        <v>4864.1529410000003</v>
      </c>
    </row>
    <row r="20" spans="1:52" ht="14.4" customHeight="1" x14ac:dyDescent="0.3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AW20" s="8" t="s">
        <v>25</v>
      </c>
      <c r="AX20" s="8" t="s">
        <v>26</v>
      </c>
      <c r="AY20" s="8" t="s">
        <v>20</v>
      </c>
      <c r="AZ20" s="10">
        <v>29116.679189999999</v>
      </c>
    </row>
    <row r="21" spans="1:52" ht="14.4" customHeight="1" x14ac:dyDescent="0.3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AW21" s="8" t="s">
        <v>25</v>
      </c>
      <c r="AX21" s="8" t="s">
        <v>26</v>
      </c>
      <c r="AY21" s="8" t="s">
        <v>21</v>
      </c>
      <c r="AZ21" s="10">
        <v>36947.552300000003</v>
      </c>
    </row>
    <row r="22" spans="1:52" ht="14.4" customHeight="1" x14ac:dyDescent="0.3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AW22" s="8" t="s">
        <v>25</v>
      </c>
      <c r="AX22" s="8" t="s">
        <v>26</v>
      </c>
      <c r="AY22" s="8" t="s">
        <v>22</v>
      </c>
      <c r="AZ22" s="10">
        <v>27395.289229999998</v>
      </c>
    </row>
    <row r="23" spans="1:52" ht="14.4" customHeight="1" x14ac:dyDescent="0.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18" t="s">
        <v>10</v>
      </c>
      <c r="O23" s="18"/>
      <c r="P23" s="18"/>
      <c r="AW23" s="8" t="s">
        <v>25</v>
      </c>
      <c r="AX23" s="8" t="s">
        <v>26</v>
      </c>
      <c r="AY23" s="8" t="s">
        <v>23</v>
      </c>
      <c r="AZ23" s="10">
        <v>28888.843649999999</v>
      </c>
    </row>
    <row r="24" spans="1:52" ht="14.4" customHeight="1" x14ac:dyDescent="0.3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AW24" s="8" t="s">
        <v>25</v>
      </c>
      <c r="AX24" s="8" t="s">
        <v>26</v>
      </c>
      <c r="AY24" s="8" t="s">
        <v>24</v>
      </c>
      <c r="AZ24" s="10">
        <v>42254.964240000001</v>
      </c>
    </row>
    <row r="25" spans="1:52" ht="14.4" customHeight="1" x14ac:dyDescent="0.3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AW25" s="8" t="s">
        <v>27</v>
      </c>
      <c r="AX25" s="8" t="s">
        <v>28</v>
      </c>
      <c r="AY25" s="8" t="s">
        <v>13</v>
      </c>
      <c r="AZ25" s="9">
        <v>210052.86499999999</v>
      </c>
    </row>
    <row r="26" spans="1:52" ht="14.4" customHeight="1" x14ac:dyDescent="0.3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AW26" s="8" t="s">
        <v>27</v>
      </c>
      <c r="AX26" s="8" t="s">
        <v>28</v>
      </c>
      <c r="AY26" s="8" t="s">
        <v>14</v>
      </c>
      <c r="AZ26" s="9">
        <v>217724.51990000001</v>
      </c>
    </row>
    <row r="27" spans="1:52" ht="14.4" customHeight="1" x14ac:dyDescent="0.3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AW27" s="8" t="s">
        <v>27</v>
      </c>
      <c r="AX27" s="8" t="s">
        <v>28</v>
      </c>
      <c r="AY27" s="8" t="s">
        <v>15</v>
      </c>
      <c r="AZ27" s="9">
        <v>215359.77609999999</v>
      </c>
    </row>
    <row r="28" spans="1:52" ht="14.4" customHeight="1" x14ac:dyDescent="0.3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AW28" s="8" t="s">
        <v>27</v>
      </c>
      <c r="AX28" s="8" t="s">
        <v>28</v>
      </c>
      <c r="AY28" s="8" t="s">
        <v>16</v>
      </c>
      <c r="AZ28" s="9">
        <v>189333.59770000001</v>
      </c>
    </row>
    <row r="29" spans="1:52" ht="14.4" customHeight="1" x14ac:dyDescent="0.3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AW29" s="8" t="s">
        <v>27</v>
      </c>
      <c r="AX29" s="8" t="s">
        <v>28</v>
      </c>
      <c r="AY29" s="8" t="s">
        <v>17</v>
      </c>
      <c r="AZ29" s="9">
        <v>207716.48579999999</v>
      </c>
    </row>
    <row r="30" spans="1:52" ht="14.4" customHeight="1" x14ac:dyDescent="0.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AW30" s="8" t="s">
        <v>27</v>
      </c>
      <c r="AX30" s="8" t="s">
        <v>28</v>
      </c>
      <c r="AY30" s="8" t="s">
        <v>18</v>
      </c>
      <c r="AZ30" s="9">
        <v>244925.70199999999</v>
      </c>
    </row>
    <row r="31" spans="1:52" ht="14.4" customHeight="1" x14ac:dyDescent="0.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AW31" s="8" t="s">
        <v>27</v>
      </c>
      <c r="AX31" s="8" t="s">
        <v>28</v>
      </c>
      <c r="AY31" s="8" t="s">
        <v>19</v>
      </c>
      <c r="AZ31" s="10">
        <v>103131.90270000001</v>
      </c>
    </row>
    <row r="32" spans="1:52" ht="14.4" customHeight="1" x14ac:dyDescent="0.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AW32" s="8" t="s">
        <v>27</v>
      </c>
      <c r="AX32" s="8" t="s">
        <v>28</v>
      </c>
      <c r="AY32" s="8" t="s">
        <v>20</v>
      </c>
      <c r="AZ32" s="10">
        <v>181768.20319999999</v>
      </c>
    </row>
    <row r="33" spans="1:52" x14ac:dyDescent="0.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AW33" s="8" t="s">
        <v>27</v>
      </c>
      <c r="AX33" s="8" t="s">
        <v>28</v>
      </c>
      <c r="AY33" s="8" t="s">
        <v>21</v>
      </c>
      <c r="AZ33" s="10">
        <v>225053.92120000001</v>
      </c>
    </row>
    <row r="34" spans="1:52" x14ac:dyDescent="0.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AW34" s="8" t="s">
        <v>27</v>
      </c>
      <c r="AX34" s="8" t="s">
        <v>28</v>
      </c>
      <c r="AY34" s="8" t="s">
        <v>22</v>
      </c>
      <c r="AZ34" s="10">
        <v>192536.4712</v>
      </c>
    </row>
    <row r="35" spans="1:52" x14ac:dyDescent="0.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AW35" s="8" t="s">
        <v>27</v>
      </c>
      <c r="AX35" s="8" t="s">
        <v>28</v>
      </c>
      <c r="AY35" s="8" t="s">
        <v>23</v>
      </c>
      <c r="AZ35" s="10">
        <v>198188.9178</v>
      </c>
    </row>
    <row r="36" spans="1:52" x14ac:dyDescent="0.3">
      <c r="AW36" s="8" t="s">
        <v>27</v>
      </c>
      <c r="AX36" s="8" t="s">
        <v>28</v>
      </c>
      <c r="AY36" s="8" t="s">
        <v>24</v>
      </c>
      <c r="AZ36" s="10">
        <v>250230.5491</v>
      </c>
    </row>
    <row r="37" spans="1:52" x14ac:dyDescent="0.3">
      <c r="AW37" s="8" t="s">
        <v>29</v>
      </c>
      <c r="AX37" s="8" t="s">
        <v>30</v>
      </c>
      <c r="AY37" s="8" t="s">
        <v>13</v>
      </c>
      <c r="AZ37" s="9">
        <v>2506.990601</v>
      </c>
    </row>
    <row r="38" spans="1:52" x14ac:dyDescent="0.3">
      <c r="AW38" s="8" t="s">
        <v>29</v>
      </c>
      <c r="AX38" s="8" t="s">
        <v>30</v>
      </c>
      <c r="AY38" s="8" t="s">
        <v>14</v>
      </c>
      <c r="AZ38" s="9">
        <v>3769.1391269999999</v>
      </c>
    </row>
    <row r="39" spans="1:52" x14ac:dyDescent="0.3">
      <c r="AW39" s="8" t="s">
        <v>29</v>
      </c>
      <c r="AX39" s="8" t="s">
        <v>30</v>
      </c>
      <c r="AY39" s="8" t="s">
        <v>15</v>
      </c>
      <c r="AZ39" s="9">
        <v>3918.8286619999999</v>
      </c>
    </row>
    <row r="40" spans="1:52" x14ac:dyDescent="0.3">
      <c r="AW40" s="8" t="s">
        <v>29</v>
      </c>
      <c r="AX40" s="8" t="s">
        <v>30</v>
      </c>
      <c r="AY40" s="8" t="s">
        <v>16</v>
      </c>
      <c r="AZ40" s="9">
        <v>3568.8906010000001</v>
      </c>
    </row>
    <row r="41" spans="1:52" x14ac:dyDescent="0.3">
      <c r="AW41" s="8" t="s">
        <v>29</v>
      </c>
      <c r="AX41" s="8" t="s">
        <v>30</v>
      </c>
      <c r="AY41" s="8" t="s">
        <v>17</v>
      </c>
      <c r="AZ41" s="9">
        <v>4171.2476720000004</v>
      </c>
    </row>
    <row r="42" spans="1:52" x14ac:dyDescent="0.3">
      <c r="AW42" s="8" t="s">
        <v>29</v>
      </c>
      <c r="AX42" s="8" t="s">
        <v>30</v>
      </c>
      <c r="AY42" s="8" t="s">
        <v>18</v>
      </c>
      <c r="AZ42" s="9">
        <v>4253.3146180000003</v>
      </c>
    </row>
    <row r="43" spans="1:52" x14ac:dyDescent="0.3">
      <c r="AW43" s="8" t="s">
        <v>29</v>
      </c>
      <c r="AX43" s="8" t="s">
        <v>30</v>
      </c>
      <c r="AY43" s="8" t="s">
        <v>19</v>
      </c>
      <c r="AZ43" s="10">
        <v>2368.1069980000002</v>
      </c>
    </row>
    <row r="44" spans="1:52" x14ac:dyDescent="0.3">
      <c r="AW44" s="8" t="s">
        <v>29</v>
      </c>
      <c r="AX44" s="8" t="s">
        <v>30</v>
      </c>
      <c r="AY44" s="8" t="s">
        <v>20</v>
      </c>
      <c r="AZ44" s="10">
        <v>3391.6368560000001</v>
      </c>
    </row>
    <row r="45" spans="1:52" x14ac:dyDescent="0.3">
      <c r="AW45" s="8" t="s">
        <v>29</v>
      </c>
      <c r="AX45" s="8" t="s">
        <v>30</v>
      </c>
      <c r="AY45" s="8" t="s">
        <v>21</v>
      </c>
      <c r="AZ45" s="10">
        <v>4227.6728929999999</v>
      </c>
    </row>
    <row r="46" spans="1:52" x14ac:dyDescent="0.3">
      <c r="AW46" s="8" t="s">
        <v>29</v>
      </c>
      <c r="AX46" s="8" t="s">
        <v>30</v>
      </c>
      <c r="AY46" s="8" t="s">
        <v>22</v>
      </c>
      <c r="AZ46" s="10">
        <v>3092.6607490000001</v>
      </c>
    </row>
    <row r="47" spans="1:52" x14ac:dyDescent="0.3">
      <c r="AW47" s="8" t="s">
        <v>29</v>
      </c>
      <c r="AX47" s="8" t="s">
        <v>30</v>
      </c>
      <c r="AY47" s="8" t="s">
        <v>23</v>
      </c>
      <c r="AZ47" s="10">
        <v>2238.9941309999999</v>
      </c>
    </row>
    <row r="48" spans="1:52" x14ac:dyDescent="0.3">
      <c r="AW48" s="8" t="s">
        <v>29</v>
      </c>
      <c r="AX48" s="8" t="s">
        <v>30</v>
      </c>
      <c r="AY48" s="8" t="s">
        <v>24</v>
      </c>
      <c r="AZ48" s="10">
        <v>4780.0322399999995</v>
      </c>
    </row>
    <row r="49" spans="49:52" x14ac:dyDescent="0.3">
      <c r="AW49" s="8" t="s">
        <v>31</v>
      </c>
      <c r="AX49" s="8" t="s">
        <v>32</v>
      </c>
      <c r="AY49" s="8" t="s">
        <v>13</v>
      </c>
      <c r="AZ49" s="9">
        <v>37026.687149999998</v>
      </c>
    </row>
    <row r="50" spans="49:52" x14ac:dyDescent="0.3">
      <c r="AW50" s="8" t="s">
        <v>31</v>
      </c>
      <c r="AX50" s="8" t="s">
        <v>32</v>
      </c>
      <c r="AY50" s="8" t="s">
        <v>14</v>
      </c>
      <c r="AZ50" s="9">
        <v>31578.806499999999</v>
      </c>
    </row>
    <row r="51" spans="49:52" x14ac:dyDescent="0.3">
      <c r="AW51" s="8" t="s">
        <v>31</v>
      </c>
      <c r="AX51" s="8" t="s">
        <v>32</v>
      </c>
      <c r="AY51" s="8" t="s">
        <v>15</v>
      </c>
      <c r="AZ51" s="9">
        <v>38100.92585</v>
      </c>
    </row>
    <row r="52" spans="49:52" x14ac:dyDescent="0.3">
      <c r="AW52" s="8" t="s">
        <v>31</v>
      </c>
      <c r="AX52" s="8" t="s">
        <v>32</v>
      </c>
      <c r="AY52" s="8" t="s">
        <v>16</v>
      </c>
      <c r="AZ52" s="9">
        <v>9087.2838979999997</v>
      </c>
    </row>
    <row r="53" spans="49:52" x14ac:dyDescent="0.3">
      <c r="AW53" s="8" t="s">
        <v>31</v>
      </c>
      <c r="AX53" s="8" t="s">
        <v>32</v>
      </c>
      <c r="AY53" s="8" t="s">
        <v>17</v>
      </c>
      <c r="AZ53" s="9">
        <v>15798.70463</v>
      </c>
    </row>
    <row r="54" spans="49:52" x14ac:dyDescent="0.3">
      <c r="AW54" s="8" t="s">
        <v>31</v>
      </c>
      <c r="AX54" s="8" t="s">
        <v>32</v>
      </c>
      <c r="AY54" s="8" t="s">
        <v>18</v>
      </c>
      <c r="AZ54" s="9">
        <v>35753.928590000003</v>
      </c>
    </row>
    <row r="55" spans="49:52" x14ac:dyDescent="0.3">
      <c r="AW55" s="8" t="s">
        <v>31</v>
      </c>
      <c r="AX55" s="8" t="s">
        <v>32</v>
      </c>
      <c r="AY55" s="8" t="s">
        <v>19</v>
      </c>
      <c r="AZ55" s="10">
        <v>4154.0578759999999</v>
      </c>
    </row>
    <row r="56" spans="49:52" x14ac:dyDescent="0.3">
      <c r="AW56" s="8" t="s">
        <v>31</v>
      </c>
      <c r="AX56" s="8" t="s">
        <v>32</v>
      </c>
      <c r="AY56" s="8" t="s">
        <v>20</v>
      </c>
      <c r="AZ56" s="10">
        <v>24278.439139999999</v>
      </c>
    </row>
    <row r="57" spans="49:52" x14ac:dyDescent="0.3">
      <c r="AW57" s="8" t="s">
        <v>31</v>
      </c>
      <c r="AX57" s="8" t="s">
        <v>32</v>
      </c>
      <c r="AY57" s="8" t="s">
        <v>21</v>
      </c>
      <c r="AZ57" s="10">
        <v>53520.239529999999</v>
      </c>
    </row>
    <row r="58" spans="49:52" x14ac:dyDescent="0.3">
      <c r="AW58" s="8" t="s">
        <v>31</v>
      </c>
      <c r="AX58" s="8" t="s">
        <v>32</v>
      </c>
      <c r="AY58" s="8" t="s">
        <v>22</v>
      </c>
      <c r="AZ58" s="10">
        <v>45090.565820000003</v>
      </c>
    </row>
    <row r="59" spans="49:52" x14ac:dyDescent="0.3">
      <c r="AW59" s="8" t="s">
        <v>31</v>
      </c>
      <c r="AX59" s="8" t="s">
        <v>32</v>
      </c>
      <c r="AY59" s="8" t="s">
        <v>23</v>
      </c>
      <c r="AZ59" s="10">
        <v>78754.235329999996</v>
      </c>
    </row>
    <row r="60" spans="49:52" x14ac:dyDescent="0.3">
      <c r="AW60" s="8" t="s">
        <v>31</v>
      </c>
      <c r="AX60" s="8" t="s">
        <v>32</v>
      </c>
      <c r="AY60" s="8" t="s">
        <v>24</v>
      </c>
      <c r="AZ60" s="10">
        <v>59603.632530000003</v>
      </c>
    </row>
    <row r="61" spans="49:52" x14ac:dyDescent="0.3">
      <c r="AW61" s="8" t="s">
        <v>33</v>
      </c>
      <c r="AX61" s="8" t="s">
        <v>34</v>
      </c>
      <c r="AY61" s="8" t="s">
        <v>13</v>
      </c>
      <c r="AZ61" s="9">
        <v>31000</v>
      </c>
    </row>
    <row r="62" spans="49:52" x14ac:dyDescent="0.3">
      <c r="AW62" s="8" t="s">
        <v>33</v>
      </c>
      <c r="AX62" s="8" t="s">
        <v>34</v>
      </c>
      <c r="AY62" s="8" t="s">
        <v>14</v>
      </c>
      <c r="AZ62" s="9">
        <v>31000</v>
      </c>
    </row>
    <row r="63" spans="49:52" x14ac:dyDescent="0.3">
      <c r="AW63" s="8" t="s">
        <v>33</v>
      </c>
      <c r="AX63" s="8" t="s">
        <v>34</v>
      </c>
      <c r="AY63" s="8" t="s">
        <v>15</v>
      </c>
      <c r="AZ63" s="9">
        <v>39400</v>
      </c>
    </row>
    <row r="64" spans="49:52" x14ac:dyDescent="0.3">
      <c r="AW64" s="8" t="s">
        <v>33</v>
      </c>
      <c r="AX64" s="8" t="s">
        <v>34</v>
      </c>
      <c r="AY64" s="8" t="s">
        <v>16</v>
      </c>
      <c r="AZ64" s="9">
        <v>31000</v>
      </c>
    </row>
    <row r="65" spans="49:52" x14ac:dyDescent="0.3">
      <c r="AW65" s="8" t="s">
        <v>33</v>
      </c>
      <c r="AX65" s="8" t="s">
        <v>34</v>
      </c>
      <c r="AY65" s="8" t="s">
        <v>17</v>
      </c>
      <c r="AZ65" s="9">
        <v>31000</v>
      </c>
    </row>
    <row r="66" spans="49:52" x14ac:dyDescent="0.3">
      <c r="AW66" s="8" t="s">
        <v>33</v>
      </c>
      <c r="AX66" s="8" t="s">
        <v>34</v>
      </c>
      <c r="AY66" s="8" t="s">
        <v>18</v>
      </c>
      <c r="AZ66" s="9">
        <v>39400</v>
      </c>
    </row>
    <row r="67" spans="49:52" x14ac:dyDescent="0.3">
      <c r="AW67" s="8" t="s">
        <v>33</v>
      </c>
      <c r="AX67" s="8" t="s">
        <v>34</v>
      </c>
      <c r="AY67" s="8" t="s">
        <v>19</v>
      </c>
      <c r="AZ67" s="10">
        <v>34500</v>
      </c>
    </row>
    <row r="68" spans="49:52" x14ac:dyDescent="0.3">
      <c r="AW68" s="8" t="s">
        <v>33</v>
      </c>
      <c r="AX68" s="8" t="s">
        <v>34</v>
      </c>
      <c r="AY68" s="8" t="s">
        <v>20</v>
      </c>
      <c r="AZ68" s="10">
        <v>34500</v>
      </c>
    </row>
    <row r="69" spans="49:52" x14ac:dyDescent="0.3">
      <c r="AW69" s="8" t="s">
        <v>33</v>
      </c>
      <c r="AX69" s="8" t="s">
        <v>34</v>
      </c>
      <c r="AY69" s="8" t="s">
        <v>21</v>
      </c>
      <c r="AZ69" s="10">
        <v>34500</v>
      </c>
    </row>
    <row r="70" spans="49:52" x14ac:dyDescent="0.3">
      <c r="AW70" s="8" t="s">
        <v>33</v>
      </c>
      <c r="AX70" s="8" t="s">
        <v>34</v>
      </c>
      <c r="AY70" s="8" t="s">
        <v>22</v>
      </c>
      <c r="AZ70" s="10">
        <v>34500</v>
      </c>
    </row>
    <row r="71" spans="49:52" x14ac:dyDescent="0.3">
      <c r="AW71" s="8" t="s">
        <v>33</v>
      </c>
      <c r="AX71" s="8" t="s">
        <v>34</v>
      </c>
      <c r="AY71" s="8" t="s">
        <v>23</v>
      </c>
      <c r="AZ71" s="10">
        <v>34500</v>
      </c>
    </row>
    <row r="72" spans="49:52" x14ac:dyDescent="0.3">
      <c r="AW72" s="8" t="s">
        <v>33</v>
      </c>
      <c r="AX72" s="8" t="s">
        <v>34</v>
      </c>
      <c r="AY72" s="8" t="s">
        <v>24</v>
      </c>
      <c r="AZ72" s="10">
        <v>34500</v>
      </c>
    </row>
    <row r="73" spans="49:52" x14ac:dyDescent="0.3">
      <c r="AW73" s="8" t="s">
        <v>35</v>
      </c>
      <c r="AX73" s="8" t="s">
        <v>36</v>
      </c>
      <c r="AY73" s="8" t="s">
        <v>13</v>
      </c>
      <c r="AZ73" s="9">
        <v>83500</v>
      </c>
    </row>
    <row r="74" spans="49:52" x14ac:dyDescent="0.3">
      <c r="AW74" s="8" t="s">
        <v>35</v>
      </c>
      <c r="AX74" s="8" t="s">
        <v>36</v>
      </c>
      <c r="AY74" s="8" t="s">
        <v>14</v>
      </c>
      <c r="AZ74" s="9">
        <v>90500</v>
      </c>
    </row>
    <row r="75" spans="49:52" x14ac:dyDescent="0.3">
      <c r="AW75" s="8" t="s">
        <v>35</v>
      </c>
      <c r="AX75" s="8" t="s">
        <v>36</v>
      </c>
      <c r="AY75" s="8" t="s">
        <v>15</v>
      </c>
      <c r="AZ75" s="9">
        <v>104500</v>
      </c>
    </row>
    <row r="76" spans="49:52" x14ac:dyDescent="0.3">
      <c r="AW76" s="8" t="s">
        <v>35</v>
      </c>
      <c r="AX76" s="8" t="s">
        <v>36</v>
      </c>
      <c r="AY76" s="8" t="s">
        <v>16</v>
      </c>
      <c r="AZ76" s="9">
        <v>83500</v>
      </c>
    </row>
    <row r="77" spans="49:52" x14ac:dyDescent="0.3">
      <c r="AW77" s="8" t="s">
        <v>35</v>
      </c>
      <c r="AX77" s="8" t="s">
        <v>36</v>
      </c>
      <c r="AY77" s="8" t="s">
        <v>17</v>
      </c>
      <c r="AZ77" s="9">
        <v>90500</v>
      </c>
    </row>
    <row r="78" spans="49:52" x14ac:dyDescent="0.3">
      <c r="AW78" s="8" t="s">
        <v>35</v>
      </c>
      <c r="AX78" s="8" t="s">
        <v>36</v>
      </c>
      <c r="AY78" s="8" t="s">
        <v>18</v>
      </c>
      <c r="AZ78" s="9">
        <v>104500</v>
      </c>
    </row>
    <row r="79" spans="49:52" x14ac:dyDescent="0.3">
      <c r="AW79" s="8" t="s">
        <v>35</v>
      </c>
      <c r="AX79" s="8" t="s">
        <v>36</v>
      </c>
      <c r="AY79" s="8" t="s">
        <v>19</v>
      </c>
      <c r="AZ79" s="10">
        <v>83500</v>
      </c>
    </row>
    <row r="80" spans="49:52" x14ac:dyDescent="0.3">
      <c r="AW80" s="8" t="s">
        <v>35</v>
      </c>
      <c r="AX80" s="8" t="s">
        <v>36</v>
      </c>
      <c r="AY80" s="8" t="s">
        <v>20</v>
      </c>
      <c r="AZ80" s="10">
        <v>90500</v>
      </c>
    </row>
    <row r="81" spans="49:52" x14ac:dyDescent="0.3">
      <c r="AW81" s="8" t="s">
        <v>35</v>
      </c>
      <c r="AX81" s="8" t="s">
        <v>36</v>
      </c>
      <c r="AY81" s="8" t="s">
        <v>21</v>
      </c>
      <c r="AZ81" s="10">
        <v>104500</v>
      </c>
    </row>
    <row r="82" spans="49:52" x14ac:dyDescent="0.3">
      <c r="AW82" s="8" t="s">
        <v>35</v>
      </c>
      <c r="AX82" s="8" t="s">
        <v>36</v>
      </c>
      <c r="AY82" s="8" t="s">
        <v>22</v>
      </c>
      <c r="AZ82" s="10">
        <v>104500</v>
      </c>
    </row>
    <row r="83" spans="49:52" x14ac:dyDescent="0.3">
      <c r="AW83" s="8" t="s">
        <v>35</v>
      </c>
      <c r="AX83" s="8" t="s">
        <v>36</v>
      </c>
      <c r="AY83" s="8" t="s">
        <v>23</v>
      </c>
      <c r="AZ83" s="10">
        <v>104500</v>
      </c>
    </row>
    <row r="84" spans="49:52" x14ac:dyDescent="0.3">
      <c r="AW84" s="8" t="s">
        <v>35</v>
      </c>
      <c r="AX84" s="8" t="s">
        <v>36</v>
      </c>
      <c r="AY84" s="8" t="s">
        <v>24</v>
      </c>
      <c r="AZ84" s="10">
        <v>104500</v>
      </c>
    </row>
  </sheetData>
  <mergeCells count="1">
    <mergeCell ref="A1:M3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"/>
  <sheetViews>
    <sheetView tabSelected="1" topLeftCell="A19" zoomScale="107" zoomScaleNormal="107" workbookViewId="0">
      <selection activeCell="C37" sqref="C37"/>
    </sheetView>
  </sheetViews>
  <sheetFormatPr defaultRowHeight="14.4" x14ac:dyDescent="0.3"/>
  <cols>
    <col min="1" max="1" width="76.6640625" customWidth="1"/>
    <col min="2" max="2" width="23.5546875" customWidth="1"/>
    <col min="3" max="4" width="14.21875" customWidth="1"/>
    <col min="5" max="5" width="14.33203125" customWidth="1"/>
    <col min="6" max="7" width="14.21875" customWidth="1"/>
  </cols>
  <sheetData>
    <row r="1" spans="1:7" x14ac:dyDescent="0.3">
      <c r="A1" s="1" t="s">
        <v>37</v>
      </c>
      <c r="B1" t="s">
        <v>1</v>
      </c>
      <c r="C1" s="1">
        <v>2023</v>
      </c>
      <c r="D1" s="1">
        <v>2024</v>
      </c>
      <c r="E1" s="1">
        <v>2025</v>
      </c>
      <c r="F1" s="1">
        <v>2026</v>
      </c>
      <c r="G1" s="1" t="s">
        <v>2</v>
      </c>
    </row>
    <row r="2" spans="1:7" x14ac:dyDescent="0.3">
      <c r="A2" t="s">
        <v>38</v>
      </c>
      <c r="B2" t="s">
        <v>41</v>
      </c>
      <c r="C2" s="7">
        <v>435298000</v>
      </c>
      <c r="D2" s="7">
        <v>435298000</v>
      </c>
      <c r="E2" s="7">
        <v>435298000</v>
      </c>
      <c r="F2" s="7">
        <v>435298000</v>
      </c>
    </row>
    <row r="3" spans="1:7" x14ac:dyDescent="0.3">
      <c r="A3" t="s">
        <v>76</v>
      </c>
      <c r="B3" t="s">
        <v>48</v>
      </c>
      <c r="C3" s="4">
        <v>0.15</v>
      </c>
      <c r="D3" s="3">
        <v>0.15</v>
      </c>
      <c r="E3" s="3">
        <v>0.15</v>
      </c>
      <c r="F3" s="3">
        <v>0.15</v>
      </c>
    </row>
    <row r="4" spans="1:7" x14ac:dyDescent="0.3">
      <c r="A4" t="s">
        <v>77</v>
      </c>
      <c r="B4" t="s">
        <v>59</v>
      </c>
      <c r="C4" s="22">
        <v>0.01</v>
      </c>
      <c r="D4" s="22">
        <v>0.01</v>
      </c>
      <c r="E4" s="22">
        <v>0.01</v>
      </c>
      <c r="F4" s="22">
        <v>0.01</v>
      </c>
    </row>
    <row r="5" spans="1:7" x14ac:dyDescent="0.3">
      <c r="A5" t="s">
        <v>62</v>
      </c>
      <c r="C5" s="7">
        <f>C2*C4</f>
        <v>4352980</v>
      </c>
      <c r="D5" s="7">
        <f>D2*D4</f>
        <v>4352980</v>
      </c>
      <c r="E5" s="7">
        <f t="shared" ref="E5:F5" si="0">E2*E4</f>
        <v>4352980</v>
      </c>
      <c r="F5" s="7">
        <f t="shared" si="0"/>
        <v>4352980</v>
      </c>
    </row>
    <row r="9" spans="1:7" x14ac:dyDescent="0.3">
      <c r="A9" s="1" t="s">
        <v>54</v>
      </c>
      <c r="B9" t="s">
        <v>1</v>
      </c>
      <c r="C9" s="20">
        <v>2023</v>
      </c>
      <c r="D9" s="1">
        <v>2024</v>
      </c>
      <c r="E9" s="1">
        <v>2025</v>
      </c>
      <c r="F9" s="1">
        <v>2026</v>
      </c>
      <c r="G9" s="1" t="s">
        <v>2</v>
      </c>
    </row>
    <row r="10" spans="1:7" x14ac:dyDescent="0.3">
      <c r="A10" t="s">
        <v>58</v>
      </c>
      <c r="B10" t="s">
        <v>41</v>
      </c>
      <c r="C10" s="21">
        <v>3270695000</v>
      </c>
      <c r="D10" s="7">
        <v>3270695000</v>
      </c>
      <c r="E10" s="7">
        <v>3270695000</v>
      </c>
      <c r="F10" s="7">
        <v>3270695000</v>
      </c>
    </row>
    <row r="11" spans="1:7" x14ac:dyDescent="0.3">
      <c r="A11" t="s">
        <v>77</v>
      </c>
      <c r="B11" t="s">
        <v>59</v>
      </c>
      <c r="C11" s="4">
        <v>0.01</v>
      </c>
      <c r="D11" s="3">
        <v>0.01</v>
      </c>
      <c r="E11" s="3">
        <v>0.01</v>
      </c>
      <c r="F11" s="3">
        <v>0.01</v>
      </c>
    </row>
    <row r="12" spans="1:7" x14ac:dyDescent="0.3">
      <c r="A12" t="s">
        <v>61</v>
      </c>
      <c r="C12" s="21">
        <f>C10*C11</f>
        <v>32706950</v>
      </c>
      <c r="D12" s="21">
        <f>D10*D11</f>
        <v>32706950</v>
      </c>
      <c r="E12" s="21">
        <f>E10*E11</f>
        <v>32706950</v>
      </c>
      <c r="F12" s="21">
        <f>F10*F11</f>
        <v>32706950</v>
      </c>
    </row>
    <row r="13" spans="1:7" x14ac:dyDescent="0.3">
      <c r="C13" s="12"/>
    </row>
    <row r="14" spans="1:7" x14ac:dyDescent="0.3">
      <c r="C14" s="12"/>
    </row>
    <row r="15" spans="1:7" x14ac:dyDescent="0.3">
      <c r="A15" s="13"/>
      <c r="C15" s="12"/>
    </row>
    <row r="16" spans="1:7" x14ac:dyDescent="0.3">
      <c r="A16" s="13" t="s">
        <v>60</v>
      </c>
      <c r="B16" t="s">
        <v>1</v>
      </c>
      <c r="C16" s="20">
        <v>2023</v>
      </c>
      <c r="D16" s="1">
        <v>2024</v>
      </c>
      <c r="E16" s="1">
        <v>2025</v>
      </c>
      <c r="F16" s="1">
        <v>2026</v>
      </c>
      <c r="G16" s="1" t="s">
        <v>2</v>
      </c>
    </row>
    <row r="17" spans="1:7" x14ac:dyDescent="0.3">
      <c r="A17" t="s">
        <v>0</v>
      </c>
      <c r="C17" s="12">
        <v>10</v>
      </c>
      <c r="D17" s="12">
        <f>C17*(1 + D22)</f>
        <v>10</v>
      </c>
      <c r="E17" s="12">
        <f t="shared" ref="E17:F17" si="1">D17*(1 + E22)</f>
        <v>10</v>
      </c>
      <c r="F17" s="12">
        <f t="shared" si="1"/>
        <v>10</v>
      </c>
    </row>
    <row r="18" spans="1:7" x14ac:dyDescent="0.3">
      <c r="A18" t="s">
        <v>76</v>
      </c>
      <c r="B18" s="3" t="s">
        <v>49</v>
      </c>
      <c r="C18" s="4">
        <v>0.8</v>
      </c>
      <c r="D18" s="4">
        <v>0.8</v>
      </c>
      <c r="E18" s="4">
        <v>0.8</v>
      </c>
      <c r="F18" s="4">
        <v>0.8</v>
      </c>
    </row>
    <row r="19" spans="1:7" x14ac:dyDescent="0.3">
      <c r="A19" t="s">
        <v>77</v>
      </c>
      <c r="B19" t="s">
        <v>59</v>
      </c>
      <c r="C19" s="23">
        <v>0.04</v>
      </c>
      <c r="D19" s="23">
        <v>0.04</v>
      </c>
      <c r="E19" s="23">
        <v>0.04</v>
      </c>
      <c r="F19" s="23">
        <v>0.04</v>
      </c>
    </row>
    <row r="20" spans="1:7" x14ac:dyDescent="0.3">
      <c r="A20" t="s">
        <v>3</v>
      </c>
      <c r="C20" s="5">
        <f>80000 * 2 / 21 / 8</f>
        <v>952.38095238095241</v>
      </c>
      <c r="D20" s="5">
        <f t="shared" ref="D20:F20" si="2">80000 * 2 / 21 / 8</f>
        <v>952.38095238095241</v>
      </c>
      <c r="E20" s="5">
        <f t="shared" si="2"/>
        <v>952.38095238095241</v>
      </c>
      <c r="F20" s="5">
        <f t="shared" si="2"/>
        <v>952.38095238095241</v>
      </c>
    </row>
    <row r="21" spans="1:7" x14ac:dyDescent="0.3">
      <c r="A21" t="s">
        <v>39</v>
      </c>
      <c r="C21" s="21">
        <f>C17*C19*C20*210*8</f>
        <v>640000</v>
      </c>
      <c r="D21" s="7">
        <f t="shared" ref="D21:F21" si="3">D17*D19*D20*210*8</f>
        <v>640000</v>
      </c>
      <c r="E21" s="7">
        <f t="shared" si="3"/>
        <v>640000</v>
      </c>
      <c r="F21" s="7">
        <f t="shared" si="3"/>
        <v>640000</v>
      </c>
      <c r="G21" s="7"/>
    </row>
    <row r="22" spans="1:7" x14ac:dyDescent="0.3">
      <c r="A22" t="s">
        <v>4</v>
      </c>
      <c r="C22" s="12"/>
      <c r="D22" s="3">
        <v>0</v>
      </c>
      <c r="E22" s="3">
        <v>0</v>
      </c>
      <c r="F22" s="3">
        <v>0</v>
      </c>
    </row>
    <row r="23" spans="1:7" x14ac:dyDescent="0.3">
      <c r="C23" s="12"/>
    </row>
    <row r="24" spans="1:7" x14ac:dyDescent="0.3">
      <c r="C24" s="12"/>
    </row>
    <row r="25" spans="1:7" x14ac:dyDescent="0.3">
      <c r="C25" s="12"/>
    </row>
    <row r="26" spans="1:7" x14ac:dyDescent="0.3">
      <c r="A26" s="1" t="s">
        <v>82</v>
      </c>
      <c r="B26" t="s">
        <v>1</v>
      </c>
      <c r="C26" s="20">
        <v>2023</v>
      </c>
      <c r="D26" s="1">
        <v>2024</v>
      </c>
      <c r="E26" s="1">
        <v>2025</v>
      </c>
      <c r="F26" s="1">
        <v>2026</v>
      </c>
      <c r="G26" s="1" t="s">
        <v>2</v>
      </c>
    </row>
    <row r="27" spans="1:7" x14ac:dyDescent="0.3">
      <c r="A27" t="s">
        <v>81</v>
      </c>
      <c r="B27" t="s">
        <v>41</v>
      </c>
      <c r="C27" s="21">
        <v>242285000</v>
      </c>
      <c r="D27" s="7">
        <f>C27*(1 + D31)</f>
        <v>244707850</v>
      </c>
      <c r="E27" s="7">
        <f>D27*(1 + E31)</f>
        <v>247154928.5</v>
      </c>
      <c r="F27" s="7">
        <f>E27*(1 + F31)</f>
        <v>249626477.785</v>
      </c>
    </row>
    <row r="28" spans="1:7" x14ac:dyDescent="0.3">
      <c r="A28" t="s">
        <v>76</v>
      </c>
      <c r="B28" s="3" t="s">
        <v>78</v>
      </c>
      <c r="C28" s="24">
        <v>1</v>
      </c>
      <c r="D28" s="24">
        <v>1</v>
      </c>
      <c r="E28" s="24">
        <v>1</v>
      </c>
      <c r="F28" s="24">
        <v>1</v>
      </c>
    </row>
    <row r="29" spans="1:7" x14ac:dyDescent="0.3">
      <c r="A29" t="s">
        <v>77</v>
      </c>
      <c r="B29" t="s">
        <v>59</v>
      </c>
      <c r="C29" s="17">
        <v>0.02</v>
      </c>
      <c r="D29" s="17">
        <v>0.02</v>
      </c>
      <c r="E29" s="17">
        <v>0.02</v>
      </c>
      <c r="F29" s="17">
        <v>0.02</v>
      </c>
    </row>
    <row r="30" spans="1:7" x14ac:dyDescent="0.3">
      <c r="A30" t="s">
        <v>83</v>
      </c>
      <c r="C30" s="21">
        <f>C27*C29</f>
        <v>4845700</v>
      </c>
      <c r="D30" s="7">
        <f>D27*D29</f>
        <v>4894157</v>
      </c>
      <c r="E30" s="7">
        <f>E27*E29</f>
        <v>4943098.57</v>
      </c>
      <c r="F30" s="7">
        <f>F27*F29</f>
        <v>4992529.5557000004</v>
      </c>
    </row>
    <row r="31" spans="1:7" x14ac:dyDescent="0.3">
      <c r="A31" t="s">
        <v>4</v>
      </c>
      <c r="C31" s="4"/>
      <c r="D31" s="3">
        <v>0.01</v>
      </c>
      <c r="E31" s="3">
        <v>0.01</v>
      </c>
      <c r="F31" s="3">
        <v>0.01</v>
      </c>
    </row>
    <row r="32" spans="1:7" x14ac:dyDescent="0.3">
      <c r="C32" s="12"/>
    </row>
    <row r="33" spans="1:7" x14ac:dyDescent="0.3">
      <c r="C33" s="12"/>
    </row>
    <row r="34" spans="1:7" x14ac:dyDescent="0.3">
      <c r="C34" s="12"/>
    </row>
    <row r="35" spans="1:7" x14ac:dyDescent="0.3">
      <c r="A35" s="1" t="s">
        <v>42</v>
      </c>
      <c r="B35" t="s">
        <v>1</v>
      </c>
      <c r="C35" s="20">
        <v>2023</v>
      </c>
      <c r="D35" s="1">
        <v>2024</v>
      </c>
      <c r="E35" s="1">
        <v>2025</v>
      </c>
      <c r="F35" s="1">
        <v>2026</v>
      </c>
      <c r="G35" s="1" t="s">
        <v>2</v>
      </c>
    </row>
    <row r="36" spans="1:7" x14ac:dyDescent="0.3">
      <c r="A36" t="s">
        <v>63</v>
      </c>
      <c r="C36" s="21">
        <f>SUM(C5+C12+C21+C30)</f>
        <v>42545630</v>
      </c>
      <c r="D36" s="7">
        <f>SUM(D5+D12+D21+D30)</f>
        <v>42594087</v>
      </c>
      <c r="E36" s="7">
        <f>SUM(E5+E12+E21+E30)</f>
        <v>42643028.57</v>
      </c>
      <c r="F36" s="7">
        <f>SUM(F5+F12+F21+F30)</f>
        <v>42692459.555700004</v>
      </c>
    </row>
    <row r="37" spans="1:7" x14ac:dyDescent="0.3">
      <c r="A37" t="s">
        <v>64</v>
      </c>
      <c r="B37" t="s">
        <v>66</v>
      </c>
      <c r="C37" s="4">
        <v>0.04</v>
      </c>
      <c r="D37" s="3">
        <v>0.04</v>
      </c>
      <c r="E37" s="3">
        <v>0.04</v>
      </c>
      <c r="F37" s="3">
        <v>0.04</v>
      </c>
    </row>
    <row r="38" spans="1:7" x14ac:dyDescent="0.3">
      <c r="A38" t="s">
        <v>65</v>
      </c>
      <c r="C38" s="7">
        <f>C36*C37</f>
        <v>1701825.2</v>
      </c>
      <c r="D38" s="7">
        <f t="shared" ref="D38:F38" si="4">D36*D37</f>
        <v>1703763.48</v>
      </c>
      <c r="E38" s="7">
        <f t="shared" si="4"/>
        <v>1705721.1428</v>
      </c>
      <c r="F38" s="7">
        <f t="shared" si="4"/>
        <v>1707698.3822280001</v>
      </c>
    </row>
    <row r="42" spans="1:7" x14ac:dyDescent="0.3">
      <c r="C42" s="1">
        <v>2023</v>
      </c>
      <c r="D42" s="1">
        <v>2024</v>
      </c>
      <c r="E42" s="1">
        <v>2025</v>
      </c>
      <c r="F42" s="1">
        <v>2026</v>
      </c>
    </row>
    <row r="43" spans="1:7" x14ac:dyDescent="0.3">
      <c r="A43" s="1" t="s">
        <v>2</v>
      </c>
      <c r="C43" s="7">
        <f>C5+C12+C21+C30+C38</f>
        <v>44247455.200000003</v>
      </c>
      <c r="D43" s="7">
        <f>D5+D12+D21+D30+D38</f>
        <v>44297850.479999997</v>
      </c>
      <c r="E43" s="7">
        <f>E5+E12+E21+E30+E38</f>
        <v>44348749.712800004</v>
      </c>
      <c r="F43" s="7">
        <f>F5+F12+F21+F30+F38</f>
        <v>44400157.937928006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77420-CF0D-4949-815C-11351CC3107E}">
  <dimension ref="A1:F11"/>
  <sheetViews>
    <sheetView zoomScale="98" zoomScaleNormal="98" workbookViewId="0">
      <selection activeCell="A15" sqref="A15"/>
    </sheetView>
  </sheetViews>
  <sheetFormatPr defaultRowHeight="14.4" x14ac:dyDescent="0.3"/>
  <cols>
    <col min="1" max="1" width="43.88671875" customWidth="1"/>
    <col min="2" max="2" width="10.88671875" bestFit="1" customWidth="1"/>
    <col min="3" max="6" width="11.109375" customWidth="1"/>
  </cols>
  <sheetData>
    <row r="1" spans="1:6" x14ac:dyDescent="0.3">
      <c r="A1" s="1" t="s">
        <v>5</v>
      </c>
      <c r="B1" s="1">
        <v>2022</v>
      </c>
      <c r="C1" s="1">
        <v>2023</v>
      </c>
      <c r="D1" s="1">
        <v>2024</v>
      </c>
      <c r="E1" s="1">
        <v>2025</v>
      </c>
      <c r="F1" s="1">
        <v>2026</v>
      </c>
    </row>
    <row r="2" spans="1:6" x14ac:dyDescent="0.3">
      <c r="A2" s="6" t="s">
        <v>7</v>
      </c>
      <c r="B2" s="25">
        <v>225200</v>
      </c>
      <c r="C2" s="7"/>
      <c r="D2" s="7"/>
      <c r="E2" s="7"/>
    </row>
    <row r="3" spans="1:6" x14ac:dyDescent="0.3">
      <c r="A3" t="s">
        <v>6</v>
      </c>
      <c r="B3" s="7">
        <v>33344700</v>
      </c>
      <c r="C3" s="7"/>
      <c r="D3" s="7"/>
      <c r="E3" s="7"/>
    </row>
    <row r="4" spans="1:6" x14ac:dyDescent="0.3">
      <c r="A4" t="s">
        <v>8</v>
      </c>
      <c r="B4" s="7"/>
      <c r="C4" s="7">
        <f>300000*12</f>
        <v>3600000</v>
      </c>
      <c r="D4" s="7">
        <f t="shared" ref="D4:F4" si="0">300000*12</f>
        <v>3600000</v>
      </c>
      <c r="E4" s="7">
        <f t="shared" si="0"/>
        <v>3600000</v>
      </c>
      <c r="F4" s="7">
        <f t="shared" si="0"/>
        <v>3600000</v>
      </c>
    </row>
    <row r="5" spans="1:6" x14ac:dyDescent="0.3">
      <c r="A5" t="s">
        <v>9</v>
      </c>
      <c r="B5" s="7">
        <v>5000000</v>
      </c>
    </row>
    <row r="6" spans="1:6" x14ac:dyDescent="0.3">
      <c r="A6" t="s">
        <v>67</v>
      </c>
      <c r="B6" s="7">
        <f>300000*12</f>
        <v>3600000</v>
      </c>
      <c r="C6" s="7"/>
      <c r="D6" s="7"/>
      <c r="E6" s="7"/>
    </row>
    <row r="7" spans="1:6" x14ac:dyDescent="0.3">
      <c r="A7" t="s">
        <v>68</v>
      </c>
      <c r="B7" s="7">
        <f>55000*2*12</f>
        <v>1320000</v>
      </c>
      <c r="C7" s="7">
        <f t="shared" ref="C7:F7" si="1">55000*2*12</f>
        <v>1320000</v>
      </c>
      <c r="D7" s="7">
        <f t="shared" si="1"/>
        <v>1320000</v>
      </c>
      <c r="E7" s="7">
        <f t="shared" si="1"/>
        <v>1320000</v>
      </c>
      <c r="F7" s="7">
        <f t="shared" si="1"/>
        <v>1320000</v>
      </c>
    </row>
    <row r="8" spans="1:6" x14ac:dyDescent="0.3">
      <c r="A8" s="1" t="s">
        <v>2</v>
      </c>
      <c r="B8" s="7">
        <f>SUM(B2:B7)</f>
        <v>43489900</v>
      </c>
      <c r="C8" s="7">
        <f t="shared" ref="C8:F8" si="2">SUM(C2:C7)</f>
        <v>4920000</v>
      </c>
      <c r="D8" s="7">
        <f>SUM(D2:D7)</f>
        <v>4920000</v>
      </c>
      <c r="E8" s="7">
        <f t="shared" si="2"/>
        <v>4920000</v>
      </c>
      <c r="F8" s="7">
        <f t="shared" si="2"/>
        <v>4920000</v>
      </c>
    </row>
    <row r="11" spans="1:6" x14ac:dyDescent="0.3">
      <c r="A11" s="26" t="s">
        <v>80</v>
      </c>
      <c r="B11" s="27"/>
      <c r="C11" s="27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1DD81-5100-48D9-9F63-929723E94996}">
  <dimension ref="A1:G8"/>
  <sheetViews>
    <sheetView zoomScale="107" zoomScaleNormal="107" workbookViewId="0">
      <selection activeCell="D7" sqref="D7"/>
    </sheetView>
  </sheetViews>
  <sheetFormatPr defaultRowHeight="14.4" x14ac:dyDescent="0.3"/>
  <cols>
    <col min="1" max="1" width="16.5546875" customWidth="1"/>
    <col min="2" max="2" width="14.109375" customWidth="1"/>
    <col min="3" max="3" width="16.44140625" customWidth="1"/>
    <col min="4" max="6" width="12.33203125" customWidth="1"/>
  </cols>
  <sheetData>
    <row r="1" spans="1:7" x14ac:dyDescent="0.3">
      <c r="B1" s="1">
        <v>2022</v>
      </c>
      <c r="C1" s="1">
        <v>2023</v>
      </c>
      <c r="D1" s="1">
        <v>2024</v>
      </c>
      <c r="E1" s="1">
        <v>2025</v>
      </c>
      <c r="F1" s="1">
        <v>2026</v>
      </c>
      <c r="G1" s="1" t="s">
        <v>2</v>
      </c>
    </row>
    <row r="2" spans="1:7" x14ac:dyDescent="0.3">
      <c r="A2" s="1" t="s">
        <v>69</v>
      </c>
      <c r="C2" s="7">
        <f>'Расчет Benefits'!C43</f>
        <v>44247455.200000003</v>
      </c>
      <c r="D2" s="7">
        <f>'Расчет Benefits'!D43</f>
        <v>44297850.479999997</v>
      </c>
      <c r="E2" s="7">
        <f>'Расчет Benefits'!E43</f>
        <v>44348749.712800004</v>
      </c>
      <c r="F2" s="7">
        <f>'Расчет Benefits'!F43</f>
        <v>44400157.937928006</v>
      </c>
    </row>
    <row r="3" spans="1:7" x14ac:dyDescent="0.3">
      <c r="A3" s="1" t="s">
        <v>57</v>
      </c>
      <c r="B3" s="7">
        <f>'Расчет Exp'!B8</f>
        <v>43489900</v>
      </c>
      <c r="C3" s="7">
        <f>'Расчет Exp'!C8</f>
        <v>4920000</v>
      </c>
      <c r="D3" s="7">
        <f>'Расчет Exp'!D8</f>
        <v>4920000</v>
      </c>
      <c r="E3" s="7">
        <f>'Расчет Exp'!E8</f>
        <v>4920000</v>
      </c>
      <c r="F3" s="7">
        <f>'Расчет Exp'!F8</f>
        <v>4920000</v>
      </c>
    </row>
    <row r="4" spans="1:7" x14ac:dyDescent="0.3">
      <c r="A4" s="1" t="s">
        <v>70</v>
      </c>
      <c r="B4" s="7">
        <f>B2-B3</f>
        <v>-43489900</v>
      </c>
      <c r="C4" s="7">
        <f>C2-C3</f>
        <v>39327455.200000003</v>
      </c>
      <c r="D4" s="7">
        <f>D2-D3</f>
        <v>39377850.479999997</v>
      </c>
      <c r="E4" s="7">
        <f>E2-E3</f>
        <v>39428749.712800004</v>
      </c>
      <c r="F4" s="7">
        <f>F2-F3</f>
        <v>39480157.937928006</v>
      </c>
    </row>
    <row r="5" spans="1:7" x14ac:dyDescent="0.3">
      <c r="A5" s="1" t="s">
        <v>71</v>
      </c>
      <c r="B5" s="7">
        <f>B4</f>
        <v>-43489900</v>
      </c>
      <c r="C5" s="7">
        <f>B5+C4</f>
        <v>-4162444.799999997</v>
      </c>
      <c r="D5" s="7">
        <f>C5+D4</f>
        <v>35215405.68</v>
      </c>
      <c r="E5" s="7">
        <f>D5+E4</f>
        <v>74644155.392800003</v>
      </c>
      <c r="F5" s="7">
        <f>E5+F4</f>
        <v>114124313.33072801</v>
      </c>
    </row>
    <row r="6" spans="1:7" x14ac:dyDescent="0.3">
      <c r="A6" s="1" t="s">
        <v>72</v>
      </c>
      <c r="D6" s="14">
        <f>-C5/D4 + 2</f>
        <v>2.1057052314756008</v>
      </c>
    </row>
    <row r="7" spans="1:7" x14ac:dyDescent="0.3">
      <c r="A7" s="1" t="s">
        <v>73</v>
      </c>
      <c r="B7" s="19">
        <f>NPV(4%,C4:F4) + B4</f>
        <v>99531816.475281239</v>
      </c>
      <c r="C7" t="s">
        <v>75</v>
      </c>
    </row>
    <row r="8" spans="1:7" x14ac:dyDescent="0.3">
      <c r="A8" s="1" t="s">
        <v>74</v>
      </c>
      <c r="B8" s="3">
        <f>IRR(B5:F5, 4%)</f>
        <v>0.63719479588199479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28D76-5A7D-4886-96D7-0513DF39F72F}">
  <dimension ref="B53:C53"/>
  <sheetViews>
    <sheetView topLeftCell="A22" workbookViewId="0">
      <selection activeCell="C60" sqref="C60"/>
    </sheetView>
  </sheetViews>
  <sheetFormatPr defaultRowHeight="14.4" x14ac:dyDescent="0.3"/>
  <cols>
    <col min="1" max="1" width="8.88671875" customWidth="1"/>
  </cols>
  <sheetData>
    <row r="53" spans="2:3" x14ac:dyDescent="0.3">
      <c r="B53" s="1" t="s">
        <v>45</v>
      </c>
      <c r="C53" s="1" t="s">
        <v>46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3F791-D079-496F-BA03-B0FF3BA856AF}">
  <dimension ref="B61:C61"/>
  <sheetViews>
    <sheetView zoomScale="99" zoomScaleNormal="99" workbookViewId="0">
      <selection activeCell="F65" sqref="F65"/>
    </sheetView>
  </sheetViews>
  <sheetFormatPr defaultRowHeight="14.4" x14ac:dyDescent="0.3"/>
  <sheetData>
    <row r="61" spans="2:3" x14ac:dyDescent="0.3">
      <c r="B61" s="1" t="s">
        <v>43</v>
      </c>
      <c r="C61" s="1" t="s">
        <v>50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945C9-C97F-4022-955C-807DFA1C9E81}">
  <dimension ref="B32:U37"/>
  <sheetViews>
    <sheetView topLeftCell="A15" zoomScale="115" zoomScaleNormal="115" workbookViewId="0">
      <selection activeCell="X16" sqref="X16"/>
    </sheetView>
  </sheetViews>
  <sheetFormatPr defaultRowHeight="14.4" x14ac:dyDescent="0.3"/>
  <sheetData>
    <row r="32" spans="15:21" x14ac:dyDescent="0.3">
      <c r="O32" s="29" t="s">
        <v>47</v>
      </c>
      <c r="P32" s="30"/>
      <c r="Q32" s="30"/>
      <c r="R32" s="30"/>
      <c r="S32" s="30"/>
      <c r="T32" s="30"/>
      <c r="U32" s="30"/>
    </row>
    <row r="33" spans="2:21" x14ac:dyDescent="0.3">
      <c r="O33" s="30"/>
      <c r="P33" s="30"/>
      <c r="Q33" s="30"/>
      <c r="R33" s="30"/>
      <c r="S33" s="30"/>
      <c r="T33" s="30"/>
      <c r="U33" s="30"/>
    </row>
    <row r="34" spans="2:21" x14ac:dyDescent="0.3">
      <c r="O34" s="30"/>
      <c r="P34" s="30"/>
      <c r="Q34" s="30"/>
      <c r="R34" s="30"/>
      <c r="S34" s="30"/>
      <c r="T34" s="30"/>
      <c r="U34" s="30"/>
    </row>
    <row r="35" spans="2:21" x14ac:dyDescent="0.3">
      <c r="O35" s="30"/>
      <c r="P35" s="30"/>
      <c r="Q35" s="30"/>
      <c r="R35" s="30"/>
      <c r="S35" s="30"/>
      <c r="T35" s="30"/>
      <c r="U35" s="30"/>
    </row>
    <row r="36" spans="2:21" x14ac:dyDescent="0.3">
      <c r="O36" s="30"/>
      <c r="P36" s="30"/>
      <c r="Q36" s="30"/>
      <c r="R36" s="30"/>
      <c r="S36" s="30"/>
      <c r="T36" s="30"/>
      <c r="U36" s="30"/>
    </row>
    <row r="37" spans="2:21" x14ac:dyDescent="0.3">
      <c r="B37" s="1" t="s">
        <v>43</v>
      </c>
      <c r="C37" s="1" t="s">
        <v>44</v>
      </c>
    </row>
  </sheetData>
  <mergeCells count="1">
    <mergeCell ref="O32:U36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1223F-B0CB-4C19-9C71-A0D84A8B1795}">
  <dimension ref="B12:N38"/>
  <sheetViews>
    <sheetView zoomScale="85" zoomScaleNormal="85" workbookViewId="0">
      <selection activeCell="N27" sqref="N27"/>
    </sheetView>
  </sheetViews>
  <sheetFormatPr defaultRowHeight="14.4" x14ac:dyDescent="0.3"/>
  <cols>
    <col min="14" max="14" width="10.44140625" customWidth="1"/>
  </cols>
  <sheetData>
    <row r="12" spans="2:3" x14ac:dyDescent="0.3">
      <c r="B12" s="1" t="s">
        <v>43</v>
      </c>
      <c r="C12" s="1" t="s">
        <v>51</v>
      </c>
    </row>
    <row r="26" spans="14:14" x14ac:dyDescent="0.3">
      <c r="N26" s="15" t="s">
        <v>53</v>
      </c>
    </row>
    <row r="38" spans="2:3" x14ac:dyDescent="0.3">
      <c r="B38" s="1" t="s">
        <v>43</v>
      </c>
      <c r="C38" s="1" t="s">
        <v>52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28490-7FA7-4D81-ACB0-AE5FB6754428}">
  <dimension ref="B2:B42"/>
  <sheetViews>
    <sheetView workbookViewId="0">
      <selection activeCell="M32" sqref="M32"/>
    </sheetView>
  </sheetViews>
  <sheetFormatPr defaultRowHeight="14.4" x14ac:dyDescent="0.3"/>
  <cols>
    <col min="2" max="2" width="35.6640625" customWidth="1"/>
  </cols>
  <sheetData>
    <row r="2" spans="2:2" s="1" customFormat="1" ht="13.2" customHeight="1" x14ac:dyDescent="0.3">
      <c r="B2" s="16" t="s">
        <v>55</v>
      </c>
    </row>
    <row r="42" spans="2:2" x14ac:dyDescent="0.3">
      <c r="B42" s="1" t="s">
        <v>56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BEDFE-C7F0-4909-B2EE-4700D4AC02F2}">
  <dimension ref="B2"/>
  <sheetViews>
    <sheetView topLeftCell="A10" workbookViewId="0">
      <selection activeCell="P9" sqref="P9"/>
    </sheetView>
  </sheetViews>
  <sheetFormatPr defaultRowHeight="14.4" x14ac:dyDescent="0.3"/>
  <sheetData>
    <row r="2" spans="2:2" x14ac:dyDescent="0.3">
      <c r="B2" s="1" t="s">
        <v>40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Гипотезы</vt:lpstr>
      <vt:lpstr>Расчет Benefits</vt:lpstr>
      <vt:lpstr>Расчет Exp</vt:lpstr>
      <vt:lpstr>NPV</vt:lpstr>
      <vt:lpstr>IBM_1</vt:lpstr>
      <vt:lpstr>IBM_2</vt:lpstr>
      <vt:lpstr>Anaplan</vt:lpstr>
      <vt:lpstr>Prophix</vt:lpstr>
      <vt:lpstr>SAP</vt:lpstr>
      <vt:lpstr>Отчет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79152</dc:creator>
  <cp:lastModifiedBy>79152</cp:lastModifiedBy>
  <dcterms:created xsi:type="dcterms:W3CDTF">2015-06-05T18:19:34Z</dcterms:created>
  <dcterms:modified xsi:type="dcterms:W3CDTF">2022-03-18T12:30:01Z</dcterms:modified>
</cp:coreProperties>
</file>