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Data Analytics\Google Data Analytics Professional Certificate\Capstone project\Bellabeat Case Study\tables_created_for_analysis\"/>
    </mc:Choice>
  </mc:AlternateContent>
  <xr:revisionPtr revIDLastSave="0" documentId="13_ncr:1_{7C17E7CF-2BC3-4A8E-98EC-2353A308B0F3}" xr6:coauthVersionLast="47" xr6:coauthVersionMax="47" xr10:uidLastSave="{00000000-0000-0000-0000-000000000000}"/>
  <bookViews>
    <workbookView xWindow="25080" yWindow="-120" windowWidth="29040" windowHeight="16440" activeTab="1" xr2:uid="{00000000-000D-0000-FFFF-FFFF00000000}"/>
  </bookViews>
  <sheets>
    <sheet name="PhysicalActivity classification" sheetId="2" r:id="rId1"/>
    <sheet name="PA vs Sleep" sheetId="3" r:id="rId2"/>
    <sheet name="PA vs Device Usage" sheetId="1" r:id="rId3"/>
  </sheets>
  <definedNames>
    <definedName name="ExternalData_1" localSheetId="1" hidden="1">'PA vs Sleep'!$A$1:$P$25</definedName>
    <definedName name="ExternalData_1" localSheetId="0" hidden="1">'PhysicalActivity classification'!$A$1:$D$34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3" l="1"/>
  <c r="F57" i="3"/>
  <c r="F55" i="3"/>
  <c r="E56" i="3"/>
  <c r="E57" i="3"/>
  <c r="E55" i="3"/>
  <c r="D56" i="3"/>
  <c r="D57" i="3"/>
  <c r="D55" i="3"/>
  <c r="C57" i="3"/>
  <c r="C56" i="3"/>
  <c r="C55" i="3"/>
  <c r="B56" i="3"/>
  <c r="B57" i="3"/>
  <c r="B55" i="3"/>
  <c r="B29" i="3"/>
  <c r="D37" i="1"/>
  <c r="C37" i="1"/>
  <c r="B37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C22" i="3"/>
  <c r="C6" i="3"/>
  <c r="C20" i="3"/>
  <c r="C13" i="3"/>
  <c r="C17" i="3"/>
  <c r="C25" i="3"/>
  <c r="C15" i="3"/>
  <c r="C23" i="3"/>
  <c r="C12" i="3"/>
  <c r="C24" i="3"/>
  <c r="C11" i="3"/>
  <c r="C18" i="3"/>
  <c r="C9" i="3"/>
  <c r="C19" i="3"/>
  <c r="C14" i="3"/>
  <c r="C21" i="3"/>
  <c r="C16" i="3"/>
  <c r="C5" i="3"/>
  <c r="C10" i="3"/>
  <c r="C4" i="3"/>
  <c r="C7" i="3"/>
  <c r="C8" i="3"/>
  <c r="C3" i="3"/>
  <c r="C2" i="3"/>
  <c r="B16" i="3"/>
  <c r="B7" i="3"/>
  <c r="B6" i="3"/>
  <c r="B9" i="3"/>
  <c r="B20" i="3"/>
  <c r="B2" i="3"/>
  <c r="B12" i="3"/>
  <c r="B22" i="3"/>
  <c r="B10" i="3"/>
  <c r="B17" i="3"/>
  <c r="B14" i="3"/>
  <c r="B21" i="3"/>
  <c r="B8" i="3"/>
  <c r="B19" i="3"/>
  <c r="B25" i="3"/>
  <c r="B18" i="3"/>
  <c r="B13" i="3"/>
  <c r="B5" i="3"/>
  <c r="B23" i="3"/>
  <c r="B3" i="3"/>
  <c r="B15" i="3"/>
  <c r="B4" i="3"/>
  <c r="B24" i="3"/>
  <c r="B11" i="3"/>
  <c r="H13" i="1"/>
  <c r="H25" i="1"/>
  <c r="H24" i="1"/>
  <c r="H30" i="1"/>
  <c r="H31" i="1"/>
  <c r="H8" i="1"/>
  <c r="H9" i="1"/>
  <c r="H22" i="1"/>
  <c r="H20" i="1"/>
  <c r="H21" i="1"/>
  <c r="H32" i="1"/>
  <c r="H16" i="1"/>
  <c r="H26" i="1"/>
  <c r="H34" i="1"/>
  <c r="H11" i="1"/>
  <c r="H5" i="1"/>
  <c r="H12" i="1"/>
  <c r="H7" i="1"/>
  <c r="H14" i="1"/>
  <c r="H3" i="1"/>
  <c r="H6" i="1"/>
  <c r="H17" i="1"/>
  <c r="H29" i="1"/>
  <c r="H27" i="1"/>
  <c r="H2" i="1"/>
  <c r="H18" i="1"/>
  <c r="H15" i="1"/>
  <c r="H23" i="1"/>
  <c r="H33" i="1"/>
  <c r="H10" i="1"/>
  <c r="H28" i="1"/>
  <c r="H19" i="1"/>
  <c r="H4" i="1"/>
  <c r="E30" i="3" l="1"/>
  <c r="E31" i="3"/>
  <c r="E29" i="3"/>
  <c r="D30" i="3"/>
  <c r="D31" i="3"/>
  <c r="D29" i="3"/>
  <c r="C30" i="3"/>
  <c r="C31" i="3"/>
  <c r="C29" i="3"/>
  <c r="F30" i="3"/>
  <c r="B31" i="3"/>
  <c r="F31" i="3"/>
  <c r="F29" i="3"/>
  <c r="B3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ivity_level" description="Connection to the 'activity_level' query in the workbook." type="5" refreshedVersion="8" background="1" saveData="1">
    <dbPr connection="Provider=Microsoft.Mashup.OleDb.1;Data Source=$Workbook$;Location=activity_level;Extended Properties=&quot;&quot;" command="SELECT * FROM [activity_level]"/>
  </connection>
  <connection id="2" xr16:uid="{7B49827B-3603-48AB-AD2D-5ECD92912B3D}" keepAlive="1" name="Query - sleep_analysis" description="Connection to the 'sleep_analysis' query in the workbook." type="5" refreshedVersion="8" background="1" saveData="1">
    <dbPr connection="Provider=Microsoft.Mashup.OleDb.1;Data Source=$Workbook$;Location=sleep_analysis;Extended Properties=&quot;&quot;" command="SELECT * FROM [sleep_analysis]"/>
  </connection>
</connections>
</file>

<file path=xl/sharedStrings.xml><?xml version="1.0" encoding="utf-8"?>
<sst xmlns="http://schemas.openxmlformats.org/spreadsheetml/2006/main" count="114" uniqueCount="33">
  <si>
    <t>id</t>
  </si>
  <si>
    <t>days_with_steps</t>
  </si>
  <si>
    <t>days_with_sleep</t>
  </si>
  <si>
    <t>days_with_weight</t>
  </si>
  <si>
    <t>days_with_heart_rate</t>
  </si>
  <si>
    <t>days_with_activity</t>
  </si>
  <si>
    <t>physical_activity_level</t>
  </si>
  <si>
    <t>daily_avg_moderate_activity</t>
  </si>
  <si>
    <t>daily_avg_vigorous_activity</t>
  </si>
  <si>
    <t>activity_level</t>
  </si>
  <si>
    <t>Very Active</t>
  </si>
  <si>
    <t>Sedentary</t>
  </si>
  <si>
    <t>Active</t>
  </si>
  <si>
    <t>days_with_data</t>
  </si>
  <si>
    <t>avg_time_asleep</t>
  </si>
  <si>
    <t>avg_time_asleep_converted</t>
  </si>
  <si>
    <t>avg_time_in_bed</t>
  </si>
  <si>
    <t>avg_time_in_bed_converted</t>
  </si>
  <si>
    <t>min_time_asleep</t>
  </si>
  <si>
    <t>min_time_asleep_converted</t>
  </si>
  <si>
    <t>max_time_asleep</t>
  </si>
  <si>
    <t>max_time_asleep_converted</t>
  </si>
  <si>
    <t>min_time_in_bed</t>
  </si>
  <si>
    <t>min_time_in_bed_converted</t>
  </si>
  <si>
    <t>max_time_in_bed</t>
  </si>
  <si>
    <t>max_time_in_bed_converted</t>
  </si>
  <si>
    <t>avg_time_awake</t>
  </si>
  <si>
    <t>total_records_all_features</t>
  </si>
  <si>
    <t>Avg. records per user</t>
  </si>
  <si>
    <t>min_time_awake</t>
  </si>
  <si>
    <t>max_time_awake</t>
  </si>
  <si>
    <t>avg_ days_with_data</t>
  </si>
  <si>
    <t>New table excluding outliers - insufficient and inconsistent data (less than 7 days of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</si>
</sst>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13" fillId="34" borderId="10" xfId="0" applyFont="1" applyFill="1" applyBorder="1"/>
    <xf numFmtId="0" fontId="0" fillId="35" borderId="10" xfId="0" applyFont="1" applyFill="1" applyBorder="1"/>
    <xf numFmtId="0" fontId="0" fillId="0" borderId="10" xfId="0" applyFont="1" applyBorder="1"/>
    <xf numFmtId="0" fontId="13" fillId="34" borderId="10" xfId="0" applyFont="1" applyFill="1" applyBorder="1" applyAlignment="1">
      <alignment vertical="center"/>
    </xf>
    <xf numFmtId="0" fontId="13" fillId="34" borderId="10" xfId="0" applyFont="1" applyFill="1" applyBorder="1" applyAlignment="1">
      <alignment horizontal="center"/>
    </xf>
    <xf numFmtId="1" fontId="0" fillId="0" borderId="0" xfId="0" applyNumberFormat="1"/>
    <xf numFmtId="164" fontId="0" fillId="35" borderId="10" xfId="0" applyNumberFormat="1" applyFont="1" applyFill="1" applyBorder="1"/>
    <xf numFmtId="164" fontId="0" fillId="0" borderId="10" xfId="0" applyNumberFormat="1" applyFont="1" applyBorder="1"/>
    <xf numFmtId="0" fontId="20" fillId="0" borderId="11" xfId="0" applyFont="1" applyBorder="1" applyAlignment="1">
      <alignment horizontal="center" vertical="center"/>
    </xf>
    <xf numFmtId="1" fontId="0" fillId="0" borderId="12" xfId="0" applyNumberFormat="1" applyBorder="1"/>
    <xf numFmtId="0" fontId="13" fillId="33" borderId="15" xfId="0" applyFont="1" applyFill="1" applyBorder="1" applyAlignment="1">
      <alignment horizontal="center"/>
    </xf>
    <xf numFmtId="0" fontId="0" fillId="0" borderId="0" xfId="0" applyBorder="1"/>
    <xf numFmtId="1" fontId="0" fillId="0" borderId="14" xfId="0" applyNumberFormat="1" applyBorder="1"/>
    <xf numFmtId="1" fontId="0" fillId="0" borderId="17" xfId="0" applyNumberFormat="1" applyBorder="1"/>
    <xf numFmtId="1" fontId="0" fillId="0" borderId="16" xfId="0" applyNumberFormat="1" applyBorder="1"/>
    <xf numFmtId="1" fontId="0" fillId="0" borderId="13" xfId="0" applyNumberFormat="1" applyBorder="1"/>
    <xf numFmtId="0" fontId="13" fillId="34" borderId="11" xfId="0" applyFont="1" applyFill="1" applyBorder="1"/>
    <xf numFmtId="0" fontId="0" fillId="0" borderId="18" xfId="0" applyFont="1" applyBorder="1"/>
    <xf numFmtId="164" fontId="0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daily_avg_moderate_activity" tableColumnId="2"/>
      <queryTableField id="3" name="daily_avg_vigorous_activity" tableColumnId="3"/>
      <queryTableField id="4" name="activity_leve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95A587-667F-43F0-9731-CC09091D81A8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15" dataBound="0" tableColumnId="15"/>
      <queryTableField id="16" dataBound="0" tableColumnId="16"/>
      <queryTableField id="2" name="days_with_data" tableColumnId="2"/>
      <queryTableField id="3" name="avg_time_asleep" tableColumnId="3"/>
      <queryTableField id="4" name="avg_time_asleep_converted" tableColumnId="4"/>
      <queryTableField id="5" name="avg_time_in_bed" tableColumnId="5"/>
      <queryTableField id="6" name="avg_time_in_bed_converted" tableColumnId="6"/>
      <queryTableField id="7" name="min_time_asleep" tableColumnId="7"/>
      <queryTableField id="8" name="min_time_asleep_converted" tableColumnId="8"/>
      <queryTableField id="9" name="max_time_asleep" tableColumnId="9"/>
      <queryTableField id="10" name="max_time_asleep_converted" tableColumnId="10"/>
      <queryTableField id="11" name="min_time_in_bed" tableColumnId="11"/>
      <queryTableField id="12" name="min_time_in_bed_converted" tableColumnId="12"/>
      <queryTableField id="13" name="max_time_in_bed" tableColumnId="13"/>
      <queryTableField id="14" name="max_time_in_bed_conver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activity_level" displayName="Table_activity_level" ref="A1:D34" tableType="queryTable" totalsRowShown="0">
  <autoFilter ref="A1:D34" xr:uid="{00000000-0009-0000-0100-000002000000}"/>
  <tableColumns count="4">
    <tableColumn id="1" xr3:uid="{00000000-0010-0000-0000-000001000000}" uniqueName="1" name="id" queryTableFieldId="1"/>
    <tableColumn id="2" xr3:uid="{00000000-0010-0000-0000-000002000000}" uniqueName="2" name="daily_avg_moderate_activity" queryTableFieldId="2"/>
    <tableColumn id="3" xr3:uid="{00000000-0010-0000-0000-000003000000}" uniqueName="3" name="daily_avg_vigorous_activity" queryTableFieldId="3"/>
    <tableColumn id="4" xr3:uid="{00000000-0010-0000-0000-000004000000}" uniqueName="4" name="activity_level" queryTableFieldId="4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346297-7139-451E-B981-40EB37EC7FF6}" name="sleep_analysis" displayName="sleep_analysis" ref="A1:P25" tableType="queryTable" totalsRowShown="0">
  <autoFilter ref="A1:P25" xr:uid="{0A346297-7139-451E-B981-40EB37EC7FF6}"/>
  <sortState xmlns:xlrd2="http://schemas.microsoft.com/office/spreadsheetml/2017/richdata2" ref="A2:P25">
    <sortCondition ref="D1:D25"/>
  </sortState>
  <tableColumns count="16">
    <tableColumn id="1" xr3:uid="{12BA186D-F2C6-40DE-AEA4-B6ECA0227EC5}" uniqueName="1" name="id" queryTableFieldId="1"/>
    <tableColumn id="15" xr3:uid="{8E4A02E7-ACC4-436F-8A20-75FFA33CFD08}" uniqueName="15" name="activity_level" queryTableFieldId="15" dataDxfId="33">
      <calculatedColumnFormula>_xlfn.XLOOKUP(sleep_analysis[[#This Row],[id]],Table_activity_level[id],Table_activity_level[activity_level])</calculatedColumnFormula>
    </tableColumn>
    <tableColumn id="16" xr3:uid="{895EFB1E-19D4-486A-8BBA-929C786F3E2B}" uniqueName="16" name="avg_time_awake" queryTableFieldId="16" dataDxfId="32">
      <calculatedColumnFormula>sleep_analysis[[#This Row],[avg_time_in_bed]]-sleep_analysis[[#This Row],[avg_time_asleep]]</calculatedColumnFormula>
    </tableColumn>
    <tableColumn id="2" xr3:uid="{36395D83-E9AC-4C31-8493-5312DBA53DDA}" uniqueName="2" name="days_with_data" queryTableFieldId="2"/>
    <tableColumn id="3" xr3:uid="{6EE87DD7-64E1-4E77-B709-0D51CD52FB8B}" uniqueName="3" name="avg_time_asleep" queryTableFieldId="3"/>
    <tableColumn id="4" xr3:uid="{96E5282A-9A24-49ED-910A-454DD46DB2DE}" uniqueName="4" name="avg_time_asleep_converted" queryTableFieldId="4" dataDxfId="31"/>
    <tableColumn id="5" xr3:uid="{F111F00B-86F7-4C83-8F03-24CC288C5B8F}" uniqueName="5" name="avg_time_in_bed" queryTableFieldId="5"/>
    <tableColumn id="6" xr3:uid="{625243F1-10B2-453F-86B2-329763B7B078}" uniqueName="6" name="avg_time_in_bed_converted" queryTableFieldId="6" dataDxfId="30"/>
    <tableColumn id="7" xr3:uid="{7B6EB005-A44E-4025-B648-E9F33A6BB145}" uniqueName="7" name="min_time_asleep" queryTableFieldId="7"/>
    <tableColumn id="8" xr3:uid="{1027CB04-E952-41F8-AA74-6807F7082CA2}" uniqueName="8" name="min_time_asleep_converted" queryTableFieldId="8" dataDxfId="29"/>
    <tableColumn id="9" xr3:uid="{48F1BDAE-73B3-4843-AEFE-B5968B1CAEF5}" uniqueName="9" name="max_time_asleep" queryTableFieldId="9"/>
    <tableColumn id="10" xr3:uid="{DD2A8D40-DA40-410F-8224-9C872C3624F9}" uniqueName="10" name="max_time_asleep_converted" queryTableFieldId="10" dataDxfId="28"/>
    <tableColumn id="11" xr3:uid="{18F4A821-C33E-4C4F-834E-B3B9AB11A9E8}" uniqueName="11" name="min_time_in_bed" queryTableFieldId="11"/>
    <tableColumn id="12" xr3:uid="{F61CF3A4-FEF0-4FF8-9B96-6C8864EAA41F}" uniqueName="12" name="min_time_in_bed_converted" queryTableFieldId="12" dataDxfId="27"/>
    <tableColumn id="13" xr3:uid="{AADA1AFF-7237-44AE-8615-57662F2CF7C9}" uniqueName="13" name="max_time_in_bed" queryTableFieldId="13"/>
    <tableColumn id="14" xr3:uid="{3498EDD8-06DB-4ABD-A5E7-28ACC0263429}" uniqueName="14" name="max_time_in_bed_converted" queryTableFieldId="14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04F5A3-364F-4E09-9FB4-01BEFC80D2C8}" name="without_outliers" displayName="without_outliers" ref="A35:P51" totalsRowShown="0" headerRowDxfId="0" dataDxfId="1" headerRowBorderDxfId="19" tableBorderDxfId="20" totalsRowBorderDxfId="18">
  <autoFilter ref="A35:P51" xr:uid="{CB04F5A3-364F-4E09-9FB4-01BEFC80D2C8}"/>
  <tableColumns count="16">
    <tableColumn id="1" xr3:uid="{08275202-72EB-4CF2-8DDE-A0916A34B435}" name="id" dataDxfId="17"/>
    <tableColumn id="2" xr3:uid="{48264B7A-5C2E-4DC0-84F9-B5C3B7FF07E4}" name="activity_level" dataDxfId="16"/>
    <tableColumn id="3" xr3:uid="{4EDC9121-460E-4140-87CC-5565A755CD3C}" name="avg_time_awake" dataDxfId="15"/>
    <tableColumn id="4" xr3:uid="{39CA67CB-13EA-4627-91F7-C301300CA583}" name="days_with_data" dataDxfId="14"/>
    <tableColumn id="5" xr3:uid="{A357308B-2FC2-4187-B52C-84993C44040E}" name="avg_time_asleep" dataDxfId="13"/>
    <tableColumn id="6" xr3:uid="{CDF5105A-33A1-42A2-AECB-7B275C611071}" name="avg_time_asleep_converted" dataDxfId="12"/>
    <tableColumn id="7" xr3:uid="{AB536461-FA7E-45D1-83FB-16F07C702F4D}" name="avg_time_in_bed" dataDxfId="11"/>
    <tableColumn id="8" xr3:uid="{5C31C50B-902B-49F7-A809-01D530EBCC45}" name="avg_time_in_bed_converted" dataDxfId="10"/>
    <tableColumn id="9" xr3:uid="{4625E788-95DB-4ED0-AFA5-CE8C3237415B}" name="min_time_asleep" dataDxfId="9"/>
    <tableColumn id="10" xr3:uid="{EB2BF535-48DE-4CFA-AE66-2272107B87DF}" name="min_time_asleep_converted" dataDxfId="8"/>
    <tableColumn id="11" xr3:uid="{02FE046D-53F3-40B5-A3F1-B25764077904}" name="max_time_asleep" dataDxfId="7"/>
    <tableColumn id="12" xr3:uid="{DDCB49C6-7517-48DB-85AA-8F14D7EC3351}" name="max_time_asleep_converted" dataDxfId="6"/>
    <tableColumn id="13" xr3:uid="{95BFBC9E-83FB-4217-B3A8-AC39700F26EC}" name="min_time_in_bed" dataDxfId="5"/>
    <tableColumn id="14" xr3:uid="{1D330132-5359-4515-A816-06811127E55E}" name="min_time_in_bed_converted" dataDxfId="4"/>
    <tableColumn id="15" xr3:uid="{074E2D23-99F4-444B-85EF-8D5A3F29E94F}" name="max_time_in_bed" dataDxfId="3"/>
    <tableColumn id="16" xr3:uid="{5D40EC61-08E9-48C3-A5F7-7501A9ADFEC3}" name="max_time_in_bed_converte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H34" totalsRowShown="0">
  <autoFilter ref="A1:H34" xr:uid="{00000000-0009-0000-0100-000001000000}"/>
  <sortState xmlns:xlrd2="http://schemas.microsoft.com/office/spreadsheetml/2017/richdata2" ref="A2:H34">
    <sortCondition descending="1" ref="G1:G34"/>
  </sortState>
  <tableColumns count="8">
    <tableColumn id="1" xr3:uid="{00000000-0010-0000-0100-000001000000}" name="id"/>
    <tableColumn id="2" xr3:uid="{00000000-0010-0000-0100-000002000000}" name="days_with_steps"/>
    <tableColumn id="3" xr3:uid="{00000000-0010-0000-0100-000003000000}" name="days_with_sleep"/>
    <tableColumn id="4" xr3:uid="{00000000-0010-0000-0100-000004000000}" name="days_with_weight"/>
    <tableColumn id="5" xr3:uid="{00000000-0010-0000-0100-000005000000}" name="days_with_heart_rate"/>
    <tableColumn id="6" xr3:uid="{00000000-0010-0000-0100-000006000000}" name="days_with_activity"/>
    <tableColumn id="7" xr3:uid="{00000000-0010-0000-0100-000007000000}" name="total_records_all_features" dataDxfId="25">
      <calculatedColumnFormula>ROUND(SUM(Table1[[#This Row],[days_with_steps]:[days_with_activity]]),0)</calculatedColumnFormula>
    </tableColumn>
    <tableColumn id="8" xr3:uid="{00000000-0010-0000-0100-000008000000}" name="physical_activity_level" dataDxfId="24">
      <calculatedColumnFormula>_xlfn.XLOOKUP(Table1[[#This Row],[id]],Table_activity_level[id],Table_activity_level[activity_level])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/>
  </sheetViews>
  <sheetFormatPr defaultRowHeight="15" x14ac:dyDescent="0.25"/>
  <cols>
    <col min="1" max="1" width="11" bestFit="1" customWidth="1"/>
    <col min="2" max="2" width="29.28515625" bestFit="1" customWidth="1"/>
    <col min="3" max="3" width="28.140625" bestFit="1" customWidth="1"/>
    <col min="4" max="4" width="15.1406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1503960366</v>
      </c>
      <c r="B2">
        <v>20</v>
      </c>
      <c r="C2">
        <v>40</v>
      </c>
      <c r="D2" t="s">
        <v>10</v>
      </c>
    </row>
    <row r="3" spans="1:4" x14ac:dyDescent="0.25">
      <c r="A3">
        <v>2022484408</v>
      </c>
      <c r="B3">
        <v>19</v>
      </c>
      <c r="C3">
        <v>36</v>
      </c>
      <c r="D3" t="s">
        <v>10</v>
      </c>
    </row>
    <row r="4" spans="1:4" x14ac:dyDescent="0.25">
      <c r="A4">
        <v>2347167796</v>
      </c>
      <c r="B4">
        <v>21</v>
      </c>
      <c r="C4">
        <v>14</v>
      </c>
      <c r="D4" t="s">
        <v>10</v>
      </c>
    </row>
    <row r="5" spans="1:4" x14ac:dyDescent="0.25">
      <c r="A5">
        <v>3977333714</v>
      </c>
      <c r="B5">
        <v>63</v>
      </c>
      <c r="C5">
        <v>19</v>
      </c>
      <c r="D5" t="s">
        <v>10</v>
      </c>
    </row>
    <row r="6" spans="1:4" x14ac:dyDescent="0.25">
      <c r="A6">
        <v>4388161847</v>
      </c>
      <c r="B6">
        <v>21</v>
      </c>
      <c r="C6">
        <v>24</v>
      </c>
      <c r="D6" t="s">
        <v>10</v>
      </c>
    </row>
    <row r="7" spans="1:4" x14ac:dyDescent="0.25">
      <c r="A7">
        <v>5577150313</v>
      </c>
      <c r="B7">
        <v>32</v>
      </c>
      <c r="C7">
        <v>94</v>
      </c>
      <c r="D7" t="s">
        <v>10</v>
      </c>
    </row>
    <row r="8" spans="1:4" x14ac:dyDescent="0.25">
      <c r="A8">
        <v>6775888955</v>
      </c>
      <c r="B8">
        <v>23</v>
      </c>
      <c r="C8">
        <v>17</v>
      </c>
      <c r="D8" t="s">
        <v>10</v>
      </c>
    </row>
    <row r="9" spans="1:4" x14ac:dyDescent="0.25">
      <c r="A9">
        <v>7007744171</v>
      </c>
      <c r="B9">
        <v>17</v>
      </c>
      <c r="C9">
        <v>32</v>
      </c>
      <c r="D9" t="s">
        <v>10</v>
      </c>
    </row>
    <row r="10" spans="1:4" x14ac:dyDescent="0.25">
      <c r="A10">
        <v>7086361926</v>
      </c>
      <c r="B10">
        <v>26</v>
      </c>
      <c r="C10">
        <v>44</v>
      </c>
      <c r="D10" t="s">
        <v>10</v>
      </c>
    </row>
    <row r="11" spans="1:4" x14ac:dyDescent="0.25">
      <c r="A11">
        <v>8053475328</v>
      </c>
      <c r="B11">
        <v>10</v>
      </c>
      <c r="C11">
        <v>85</v>
      </c>
      <c r="D11" t="s">
        <v>10</v>
      </c>
    </row>
    <row r="12" spans="1:4" x14ac:dyDescent="0.25">
      <c r="A12">
        <v>8253242879</v>
      </c>
      <c r="B12">
        <v>15</v>
      </c>
      <c r="C12">
        <v>22</v>
      </c>
      <c r="D12" t="s">
        <v>10</v>
      </c>
    </row>
    <row r="13" spans="1:4" x14ac:dyDescent="0.25">
      <c r="A13">
        <v>8583815059</v>
      </c>
      <c r="B13">
        <v>28</v>
      </c>
      <c r="C13">
        <v>12</v>
      </c>
      <c r="D13" t="s">
        <v>10</v>
      </c>
    </row>
    <row r="14" spans="1:4" x14ac:dyDescent="0.25">
      <c r="A14">
        <v>8877689391</v>
      </c>
      <c r="B14">
        <v>10</v>
      </c>
      <c r="C14">
        <v>66</v>
      </c>
      <c r="D14" t="s">
        <v>10</v>
      </c>
    </row>
    <row r="15" spans="1:4" x14ac:dyDescent="0.25">
      <c r="A15">
        <v>5553957443</v>
      </c>
      <c r="B15">
        <v>13</v>
      </c>
      <c r="C15">
        <v>23</v>
      </c>
      <c r="D15" t="s">
        <v>10</v>
      </c>
    </row>
    <row r="16" spans="1:4" x14ac:dyDescent="0.25">
      <c r="A16">
        <v>6962181067</v>
      </c>
      <c r="B16">
        <v>19</v>
      </c>
      <c r="C16">
        <v>23</v>
      </c>
      <c r="D16" t="s">
        <v>10</v>
      </c>
    </row>
    <row r="17" spans="1:4" x14ac:dyDescent="0.25">
      <c r="A17">
        <v>8378563200</v>
      </c>
      <c r="B17">
        <v>10</v>
      </c>
      <c r="C17">
        <v>59</v>
      </c>
      <c r="D17" t="s">
        <v>10</v>
      </c>
    </row>
    <row r="18" spans="1:4" x14ac:dyDescent="0.25">
      <c r="A18">
        <v>1844505072</v>
      </c>
      <c r="B18">
        <v>2</v>
      </c>
      <c r="C18">
        <v>0</v>
      </c>
      <c r="D18" t="s">
        <v>11</v>
      </c>
    </row>
    <row r="19" spans="1:4" x14ac:dyDescent="0.25">
      <c r="A19">
        <v>1927972279</v>
      </c>
      <c r="B19">
        <v>1</v>
      </c>
      <c r="C19">
        <v>2</v>
      </c>
      <c r="D19" t="s">
        <v>11</v>
      </c>
    </row>
    <row r="20" spans="1:4" x14ac:dyDescent="0.25">
      <c r="A20">
        <v>2026352035</v>
      </c>
      <c r="B20">
        <v>0</v>
      </c>
      <c r="C20">
        <v>0</v>
      </c>
      <c r="D20" t="s">
        <v>11</v>
      </c>
    </row>
    <row r="21" spans="1:4" x14ac:dyDescent="0.25">
      <c r="A21">
        <v>2320127002</v>
      </c>
      <c r="B21">
        <v>3</v>
      </c>
      <c r="C21">
        <v>1</v>
      </c>
      <c r="D21" t="s">
        <v>11</v>
      </c>
    </row>
    <row r="22" spans="1:4" x14ac:dyDescent="0.25">
      <c r="A22">
        <v>4057192912</v>
      </c>
      <c r="B22">
        <v>2</v>
      </c>
      <c r="C22">
        <v>1</v>
      </c>
      <c r="D22" t="s">
        <v>11</v>
      </c>
    </row>
    <row r="23" spans="1:4" x14ac:dyDescent="0.25">
      <c r="A23">
        <v>4319703577</v>
      </c>
      <c r="B23">
        <v>13</v>
      </c>
      <c r="C23">
        <v>4</v>
      </c>
      <c r="D23" t="s">
        <v>11</v>
      </c>
    </row>
    <row r="24" spans="1:4" x14ac:dyDescent="0.25">
      <c r="A24">
        <v>4445114986</v>
      </c>
      <c r="B24">
        <v>2</v>
      </c>
      <c r="C24">
        <v>7</v>
      </c>
      <c r="D24" t="s">
        <v>11</v>
      </c>
    </row>
    <row r="25" spans="1:4" x14ac:dyDescent="0.25">
      <c r="A25">
        <v>6117666160</v>
      </c>
      <c r="B25">
        <v>2</v>
      </c>
      <c r="C25">
        <v>2</v>
      </c>
      <c r="D25" t="s">
        <v>11</v>
      </c>
    </row>
    <row r="26" spans="1:4" x14ac:dyDescent="0.25">
      <c r="A26">
        <v>6290855005</v>
      </c>
      <c r="B26">
        <v>4</v>
      </c>
      <c r="C26">
        <v>3</v>
      </c>
      <c r="D26" t="s">
        <v>11</v>
      </c>
    </row>
    <row r="27" spans="1:4" x14ac:dyDescent="0.25">
      <c r="A27">
        <v>8792009665</v>
      </c>
      <c r="B27">
        <v>6</v>
      </c>
      <c r="C27">
        <v>1</v>
      </c>
      <c r="D27" t="s">
        <v>11</v>
      </c>
    </row>
    <row r="28" spans="1:4" x14ac:dyDescent="0.25">
      <c r="A28">
        <v>1624580081</v>
      </c>
      <c r="B28">
        <v>6</v>
      </c>
      <c r="C28">
        <v>9</v>
      </c>
      <c r="D28" t="s">
        <v>12</v>
      </c>
    </row>
    <row r="29" spans="1:4" x14ac:dyDescent="0.25">
      <c r="A29">
        <v>1644430081</v>
      </c>
      <c r="B29">
        <v>21</v>
      </c>
      <c r="C29">
        <v>10</v>
      </c>
      <c r="D29" t="s">
        <v>12</v>
      </c>
    </row>
    <row r="30" spans="1:4" x14ac:dyDescent="0.25">
      <c r="A30">
        <v>2873212765</v>
      </c>
      <c r="B30">
        <v>6</v>
      </c>
      <c r="C30">
        <v>13</v>
      </c>
      <c r="D30" t="s">
        <v>12</v>
      </c>
    </row>
    <row r="31" spans="1:4" x14ac:dyDescent="0.25">
      <c r="A31">
        <v>3372868164</v>
      </c>
      <c r="B31">
        <v>4</v>
      </c>
      <c r="C31">
        <v>9</v>
      </c>
      <c r="D31" t="s">
        <v>12</v>
      </c>
    </row>
    <row r="32" spans="1:4" x14ac:dyDescent="0.25">
      <c r="A32">
        <v>4020332650</v>
      </c>
      <c r="B32">
        <v>10</v>
      </c>
      <c r="C32">
        <v>9</v>
      </c>
      <c r="D32" t="s">
        <v>12</v>
      </c>
    </row>
    <row r="33" spans="1:4" x14ac:dyDescent="0.25">
      <c r="A33">
        <v>4558609924</v>
      </c>
      <c r="B33">
        <v>14</v>
      </c>
      <c r="C33">
        <v>10</v>
      </c>
      <c r="D33" t="s">
        <v>12</v>
      </c>
    </row>
    <row r="34" spans="1:4" x14ac:dyDescent="0.25">
      <c r="A34">
        <v>4702921684</v>
      </c>
      <c r="B34">
        <v>27</v>
      </c>
      <c r="C34">
        <v>5</v>
      </c>
      <c r="D3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C493-0A7D-4EB8-8C8A-B49444FB694D}">
  <dimension ref="A1:P57"/>
  <sheetViews>
    <sheetView tabSelected="1" topLeftCell="A34" workbookViewId="0">
      <selection activeCell="B54" sqref="B54"/>
    </sheetView>
  </sheetViews>
  <sheetFormatPr defaultRowHeight="15" x14ac:dyDescent="0.25"/>
  <cols>
    <col min="1" max="1" width="12.28515625" customWidth="1"/>
    <col min="2" max="2" width="17.140625" customWidth="1"/>
    <col min="3" max="3" width="18.7109375" customWidth="1"/>
    <col min="4" max="4" width="17.28515625" bestFit="1" customWidth="1"/>
    <col min="5" max="5" width="18.42578125" bestFit="1" customWidth="1"/>
    <col min="6" max="6" width="28.85546875" bestFit="1" customWidth="1"/>
    <col min="7" max="7" width="18.7109375" bestFit="1" customWidth="1"/>
    <col min="8" max="8" width="29.140625" bestFit="1" customWidth="1"/>
    <col min="9" max="9" width="18.85546875" bestFit="1" customWidth="1"/>
    <col min="10" max="10" width="29.28515625" bestFit="1" customWidth="1"/>
    <col min="11" max="11" width="19.140625" bestFit="1" customWidth="1"/>
    <col min="12" max="12" width="29.5703125" bestFit="1" customWidth="1"/>
    <col min="13" max="13" width="19.140625" bestFit="1" customWidth="1"/>
    <col min="14" max="14" width="29.5703125" bestFit="1" customWidth="1"/>
    <col min="15" max="15" width="19.5703125" bestFit="1" customWidth="1"/>
    <col min="16" max="16" width="29.85546875" bestFit="1" customWidth="1"/>
  </cols>
  <sheetData>
    <row r="1" spans="1:16" x14ac:dyDescent="0.25">
      <c r="A1" t="s">
        <v>0</v>
      </c>
      <c r="B1" t="s">
        <v>9</v>
      </c>
      <c r="C1" t="s">
        <v>26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>
        <v>2320127002</v>
      </c>
      <c r="B2" t="str">
        <f>_xlfn.XLOOKUP(sleep_analysis[[#This Row],[id]],Table_activity_level[id],Table_activity_level[activity_level])</f>
        <v>Sedentary</v>
      </c>
      <c r="C2">
        <f>sleep_analysis[[#This Row],[avg_time_in_bed]]-sleep_analysis[[#This Row],[avg_time_asleep]]</f>
        <v>8</v>
      </c>
      <c r="D2">
        <v>1</v>
      </c>
      <c r="E2">
        <v>61</v>
      </c>
      <c r="F2" s="1">
        <v>4.2361111111111113E-2</v>
      </c>
      <c r="G2">
        <v>69</v>
      </c>
      <c r="H2" s="1">
        <v>4.791666666666667E-2</v>
      </c>
      <c r="I2">
        <v>61</v>
      </c>
      <c r="J2" s="1">
        <v>4.2361111111111113E-2</v>
      </c>
      <c r="K2">
        <v>61</v>
      </c>
      <c r="L2" s="1">
        <v>4.2361111111111113E-2</v>
      </c>
      <c r="M2">
        <v>69</v>
      </c>
      <c r="N2" s="1">
        <v>4.791666666666667E-2</v>
      </c>
      <c r="O2">
        <v>69</v>
      </c>
      <c r="P2" s="1">
        <v>4.791666666666667E-2</v>
      </c>
    </row>
    <row r="3" spans="1:16" x14ac:dyDescent="0.25">
      <c r="A3">
        <v>7007744171</v>
      </c>
      <c r="B3" t="str">
        <f>_xlfn.XLOOKUP(sleep_analysis[[#This Row],[id]],Table_activity_level[id],Table_activity_level[activity_level])</f>
        <v>Very Active</v>
      </c>
      <c r="C3">
        <f>sleep_analysis[[#This Row],[avg_time_in_bed]]-sleep_analysis[[#This Row],[avg_time_asleep]]</f>
        <v>3</v>
      </c>
      <c r="D3">
        <v>2</v>
      </c>
      <c r="E3">
        <v>69</v>
      </c>
      <c r="F3" s="1">
        <v>4.791666666666667E-2</v>
      </c>
      <c r="G3">
        <v>72</v>
      </c>
      <c r="H3" s="1">
        <v>0.05</v>
      </c>
      <c r="I3">
        <v>58</v>
      </c>
      <c r="J3" s="1">
        <v>8.1944444444444445E-2</v>
      </c>
      <c r="K3">
        <v>79</v>
      </c>
      <c r="L3" s="1">
        <v>5.486111111111111E-2</v>
      </c>
      <c r="M3">
        <v>61</v>
      </c>
      <c r="N3" s="1">
        <v>4.2361111111111113E-2</v>
      </c>
      <c r="O3">
        <v>82</v>
      </c>
      <c r="P3" s="1">
        <v>5.6944444444444443E-2</v>
      </c>
    </row>
    <row r="4" spans="1:16" x14ac:dyDescent="0.25">
      <c r="A4">
        <v>8053475328</v>
      </c>
      <c r="B4" t="str">
        <f>_xlfn.XLOOKUP(sleep_analysis[[#This Row],[id]],Table_activity_level[id],Table_activity_level[activity_level])</f>
        <v>Very Active</v>
      </c>
      <c r="C4">
        <f>sleep_analysis[[#This Row],[avg_time_in_bed]]-sleep_analysis[[#This Row],[avg_time_asleep]]</f>
        <v>5</v>
      </c>
      <c r="D4">
        <v>3</v>
      </c>
      <c r="E4">
        <v>297</v>
      </c>
      <c r="F4" s="1">
        <v>0.24791666666666667</v>
      </c>
      <c r="G4">
        <v>302</v>
      </c>
      <c r="H4" s="1">
        <v>0.20972222222222223</v>
      </c>
      <c r="I4">
        <v>74</v>
      </c>
      <c r="J4" s="1">
        <v>5.1388888888888887E-2</v>
      </c>
      <c r="K4">
        <v>486</v>
      </c>
      <c r="L4" s="1">
        <v>0.33750000000000002</v>
      </c>
      <c r="M4">
        <v>75</v>
      </c>
      <c r="N4" s="1">
        <v>5.2083333333333336E-2</v>
      </c>
      <c r="O4">
        <v>493</v>
      </c>
      <c r="P4" s="1">
        <v>0.34236111111111112</v>
      </c>
    </row>
    <row r="5" spans="1:16" x14ac:dyDescent="0.25">
      <c r="A5">
        <v>6775888955</v>
      </c>
      <c r="B5" t="str">
        <f>_xlfn.XLOOKUP(sleep_analysis[[#This Row],[id]],Table_activity_level[id],Table_activity_level[activity_level])</f>
        <v>Very Active</v>
      </c>
      <c r="C5">
        <f>sleep_analysis[[#This Row],[avg_time_in_bed]]-sleep_analysis[[#This Row],[avg_time_asleep]]</f>
        <v>19</v>
      </c>
      <c r="D5">
        <v>3</v>
      </c>
      <c r="E5">
        <v>350</v>
      </c>
      <c r="F5" s="1">
        <v>0.28472222222222221</v>
      </c>
      <c r="G5">
        <v>369</v>
      </c>
      <c r="H5" s="1">
        <v>0.25624999999999998</v>
      </c>
      <c r="I5">
        <v>235</v>
      </c>
      <c r="J5" s="1">
        <v>0.2048611111111111</v>
      </c>
      <c r="K5">
        <v>423</v>
      </c>
      <c r="L5" s="1">
        <v>0.29375000000000001</v>
      </c>
      <c r="M5">
        <v>260</v>
      </c>
      <c r="N5" s="1">
        <v>0.18055555555555555</v>
      </c>
      <c r="O5">
        <v>441</v>
      </c>
      <c r="P5" s="1">
        <v>0.30625000000000002</v>
      </c>
    </row>
    <row r="6" spans="1:16" x14ac:dyDescent="0.25">
      <c r="A6">
        <v>1844505072</v>
      </c>
      <c r="B6" t="str">
        <f>_xlfn.XLOOKUP(sleep_analysis[[#This Row],[id]],Table_activity_level[id],Table_activity_level[activity_level])</f>
        <v>Sedentary</v>
      </c>
      <c r="C6">
        <f>sleep_analysis[[#This Row],[avg_time_in_bed]]-sleep_analysis[[#This Row],[avg_time_asleep]]</f>
        <v>309</v>
      </c>
      <c r="D6">
        <v>3</v>
      </c>
      <c r="E6">
        <v>652</v>
      </c>
      <c r="F6" s="1">
        <v>0.49444444444444446</v>
      </c>
      <c r="G6">
        <v>961</v>
      </c>
      <c r="H6" s="1">
        <v>0.66736111111111107</v>
      </c>
      <c r="I6">
        <v>590</v>
      </c>
      <c r="J6" s="1">
        <v>0.4513888888888889</v>
      </c>
      <c r="K6">
        <v>722</v>
      </c>
      <c r="L6" s="1">
        <v>0.50138888888888888</v>
      </c>
      <c r="M6">
        <v>961</v>
      </c>
      <c r="N6" s="1">
        <v>0.66736111111111107</v>
      </c>
      <c r="O6">
        <v>961</v>
      </c>
      <c r="P6" s="1">
        <v>0.66736111111111107</v>
      </c>
    </row>
    <row r="7" spans="1:16" x14ac:dyDescent="0.25">
      <c r="A7">
        <v>1644430081</v>
      </c>
      <c r="B7" t="str">
        <f>_xlfn.XLOOKUP(sleep_analysis[[#This Row],[id]],Table_activity_level[id],Table_activity_level[activity_level])</f>
        <v>Active</v>
      </c>
      <c r="C7">
        <f>sleep_analysis[[#This Row],[avg_time_in_bed]]-sleep_analysis[[#This Row],[avg_time_asleep]]</f>
        <v>52</v>
      </c>
      <c r="D7">
        <v>4</v>
      </c>
      <c r="E7">
        <v>294</v>
      </c>
      <c r="F7" s="1">
        <v>0.24583333333333332</v>
      </c>
      <c r="G7">
        <v>346</v>
      </c>
      <c r="H7" s="1">
        <v>0.28194444444444444</v>
      </c>
      <c r="I7">
        <v>119</v>
      </c>
      <c r="J7" s="1">
        <v>0.12430555555555556</v>
      </c>
      <c r="K7">
        <v>796</v>
      </c>
      <c r="L7" s="1">
        <v>0.55277777777777781</v>
      </c>
      <c r="M7">
        <v>127</v>
      </c>
      <c r="N7" s="1">
        <v>8.819444444444445E-2</v>
      </c>
      <c r="O7">
        <v>961</v>
      </c>
      <c r="P7" s="1">
        <v>0.66736111111111107</v>
      </c>
    </row>
    <row r="8" spans="1:16" x14ac:dyDescent="0.25">
      <c r="A8">
        <v>4558609924</v>
      </c>
      <c r="B8" t="str">
        <f>_xlfn.XLOOKUP(sleep_analysis[[#This Row],[id]],Table_activity_level[id],Table_activity_level[activity_level])</f>
        <v>Active</v>
      </c>
      <c r="C8">
        <f>sleep_analysis[[#This Row],[avg_time_in_bed]]-sleep_analysis[[#This Row],[avg_time_asleep]]</f>
        <v>12</v>
      </c>
      <c r="D8">
        <v>5</v>
      </c>
      <c r="E8">
        <v>128</v>
      </c>
      <c r="F8" s="1">
        <v>8.8888888888888892E-2</v>
      </c>
      <c r="G8">
        <v>140</v>
      </c>
      <c r="H8" s="1">
        <v>9.7222222222222224E-2</v>
      </c>
      <c r="I8">
        <v>103</v>
      </c>
      <c r="J8" s="1">
        <v>0.11319444444444444</v>
      </c>
      <c r="K8">
        <v>171</v>
      </c>
      <c r="L8" s="1">
        <v>0.16041666666666668</v>
      </c>
      <c r="M8">
        <v>121</v>
      </c>
      <c r="N8" s="1">
        <v>8.4027777777777785E-2</v>
      </c>
      <c r="O8">
        <v>179</v>
      </c>
      <c r="P8" s="1">
        <v>0.16597222222222222</v>
      </c>
    </row>
    <row r="9" spans="1:16" x14ac:dyDescent="0.25">
      <c r="A9">
        <v>1927972279</v>
      </c>
      <c r="B9" t="str">
        <f>_xlfn.XLOOKUP(sleep_analysis[[#This Row],[id]],Table_activity_level[id],Table_activity_level[activity_level])</f>
        <v>Sedentary</v>
      </c>
      <c r="C9">
        <f>sleep_analysis[[#This Row],[avg_time_in_bed]]-sleep_analysis[[#This Row],[avg_time_asleep]]</f>
        <v>21</v>
      </c>
      <c r="D9">
        <v>5</v>
      </c>
      <c r="E9">
        <v>417</v>
      </c>
      <c r="F9" s="1">
        <v>0.33124999999999999</v>
      </c>
      <c r="G9">
        <v>438</v>
      </c>
      <c r="H9" s="1">
        <v>0.30416666666666664</v>
      </c>
      <c r="I9">
        <v>166</v>
      </c>
      <c r="J9" s="1">
        <v>0.15694444444444444</v>
      </c>
      <c r="K9">
        <v>750</v>
      </c>
      <c r="L9" s="1">
        <v>0.5625</v>
      </c>
      <c r="M9">
        <v>178</v>
      </c>
      <c r="N9" s="1">
        <v>0.16527777777777777</v>
      </c>
      <c r="O9">
        <v>775</v>
      </c>
      <c r="P9" s="1">
        <v>0.57986111111111116</v>
      </c>
    </row>
    <row r="10" spans="1:16" x14ac:dyDescent="0.25">
      <c r="A10">
        <v>4020332650</v>
      </c>
      <c r="B10" t="str">
        <f>_xlfn.XLOOKUP(sleep_analysis[[#This Row],[id]],Table_activity_level[id],Table_activity_level[activity_level])</f>
        <v>Active</v>
      </c>
      <c r="C10">
        <f>sleep_analysis[[#This Row],[avg_time_in_bed]]-sleep_analysis[[#This Row],[avg_time_asleep]]</f>
        <v>31</v>
      </c>
      <c r="D10">
        <v>8</v>
      </c>
      <c r="E10">
        <v>349</v>
      </c>
      <c r="F10" s="1">
        <v>0.28402777777777777</v>
      </c>
      <c r="G10">
        <v>380</v>
      </c>
      <c r="H10" s="1">
        <v>0.2638888888888889</v>
      </c>
      <c r="I10">
        <v>77</v>
      </c>
      <c r="J10" s="1">
        <v>5.347222222222222E-2</v>
      </c>
      <c r="K10">
        <v>501</v>
      </c>
      <c r="L10" s="1">
        <v>0.34791666666666665</v>
      </c>
      <c r="M10">
        <v>77</v>
      </c>
      <c r="N10" s="1">
        <v>5.347222222222222E-2</v>
      </c>
      <c r="O10">
        <v>541</v>
      </c>
      <c r="P10" s="1">
        <v>0.37569444444444444</v>
      </c>
    </row>
    <row r="11" spans="1:16" x14ac:dyDescent="0.25">
      <c r="A11">
        <v>8792009665</v>
      </c>
      <c r="B11" t="str">
        <f>_xlfn.XLOOKUP(sleep_analysis[[#This Row],[id]],Table_activity_level[id],Table_activity_level[activity_level])</f>
        <v>Sedentary</v>
      </c>
      <c r="C11">
        <f>sleep_analysis[[#This Row],[avg_time_in_bed]]-sleep_analysis[[#This Row],[avg_time_asleep]]</f>
        <v>18</v>
      </c>
      <c r="D11">
        <v>15</v>
      </c>
      <c r="E11">
        <v>436</v>
      </c>
      <c r="F11" s="1">
        <v>0.30277777777777776</v>
      </c>
      <c r="G11">
        <v>454</v>
      </c>
      <c r="H11" s="1">
        <v>0.35694444444444445</v>
      </c>
      <c r="I11">
        <v>339</v>
      </c>
      <c r="J11" s="1">
        <v>0.27708333333333335</v>
      </c>
      <c r="K11">
        <v>531</v>
      </c>
      <c r="L11" s="1">
        <v>0.41041666666666665</v>
      </c>
      <c r="M11">
        <v>360</v>
      </c>
      <c r="N11" s="1">
        <v>0.25</v>
      </c>
      <c r="O11">
        <v>552</v>
      </c>
      <c r="P11" s="1">
        <v>0.38333333333333336</v>
      </c>
    </row>
    <row r="12" spans="1:16" x14ac:dyDescent="0.25">
      <c r="A12">
        <v>2347167796</v>
      </c>
      <c r="B12" t="str">
        <f>_xlfn.XLOOKUP(sleep_analysis[[#This Row],[id]],Table_activity_level[id],Table_activity_level[activity_level])</f>
        <v>Very Active</v>
      </c>
      <c r="C12">
        <f>sleep_analysis[[#This Row],[avg_time_in_bed]]-sleep_analysis[[#This Row],[avg_time_asleep]]</f>
        <v>44</v>
      </c>
      <c r="D12">
        <v>15</v>
      </c>
      <c r="E12">
        <v>447</v>
      </c>
      <c r="F12" s="1">
        <v>0.31041666666666667</v>
      </c>
      <c r="G12">
        <v>491</v>
      </c>
      <c r="H12" s="1">
        <v>0.34097222222222223</v>
      </c>
      <c r="I12">
        <v>374</v>
      </c>
      <c r="J12" s="1">
        <v>0.25972222222222224</v>
      </c>
      <c r="K12">
        <v>556</v>
      </c>
      <c r="L12" s="1">
        <v>0.38611111111111113</v>
      </c>
      <c r="M12">
        <v>386</v>
      </c>
      <c r="N12" s="1">
        <v>0.26805555555555555</v>
      </c>
      <c r="O12">
        <v>602</v>
      </c>
      <c r="P12" s="1">
        <v>0.41805555555555557</v>
      </c>
    </row>
    <row r="13" spans="1:16" x14ac:dyDescent="0.25">
      <c r="A13">
        <v>6117666160</v>
      </c>
      <c r="B13" t="str">
        <f>_xlfn.XLOOKUP(sleep_analysis[[#This Row],[id]],Table_activity_level[id],Table_activity_level[activity_level])</f>
        <v>Sedentary</v>
      </c>
      <c r="C13">
        <f>sleep_analysis[[#This Row],[avg_time_in_bed]]-sleep_analysis[[#This Row],[avg_time_asleep]]</f>
        <v>31</v>
      </c>
      <c r="D13">
        <v>18</v>
      </c>
      <c r="E13">
        <v>479</v>
      </c>
      <c r="F13" s="1">
        <v>0.37430555555555556</v>
      </c>
      <c r="G13">
        <v>510</v>
      </c>
      <c r="H13" s="1">
        <v>0.39583333333333331</v>
      </c>
      <c r="I13">
        <v>336</v>
      </c>
      <c r="J13" s="1">
        <v>0.27500000000000002</v>
      </c>
      <c r="K13">
        <v>658</v>
      </c>
      <c r="L13" s="1">
        <v>0.49861111111111112</v>
      </c>
      <c r="M13">
        <v>350</v>
      </c>
      <c r="N13" s="1">
        <v>0.28472222222222221</v>
      </c>
      <c r="O13">
        <v>698</v>
      </c>
      <c r="P13" s="1">
        <v>0.52638888888888891</v>
      </c>
    </row>
    <row r="14" spans="1:16" x14ac:dyDescent="0.25">
      <c r="A14">
        <v>4388161847</v>
      </c>
      <c r="B14" t="str">
        <f>_xlfn.XLOOKUP(sleep_analysis[[#This Row],[id]],Table_activity_level[id],Table_activity_level[activity_level])</f>
        <v>Very Active</v>
      </c>
      <c r="C14">
        <f>sleep_analysis[[#This Row],[avg_time_in_bed]]-sleep_analysis[[#This Row],[avg_time_asleep]]</f>
        <v>23</v>
      </c>
      <c r="D14">
        <v>23</v>
      </c>
      <c r="E14">
        <v>400</v>
      </c>
      <c r="F14" s="1">
        <v>0.31944444444444442</v>
      </c>
      <c r="G14">
        <v>423</v>
      </c>
      <c r="H14" s="1">
        <v>0.29375000000000001</v>
      </c>
      <c r="I14">
        <v>62</v>
      </c>
      <c r="J14" s="1">
        <v>4.3055555555555555E-2</v>
      </c>
      <c r="K14">
        <v>619</v>
      </c>
      <c r="L14" s="1">
        <v>0.42986111111111114</v>
      </c>
      <c r="M14">
        <v>65</v>
      </c>
      <c r="N14" s="1">
        <v>4.5138888888888888E-2</v>
      </c>
      <c r="O14">
        <v>641</v>
      </c>
      <c r="P14" s="1">
        <v>0.48680555555555555</v>
      </c>
    </row>
    <row r="15" spans="1:16" x14ac:dyDescent="0.25">
      <c r="A15">
        <v>7086361926</v>
      </c>
      <c r="B15" t="str">
        <f>_xlfn.XLOOKUP(sleep_analysis[[#This Row],[id]],Table_activity_level[id],Table_activity_level[activity_level])</f>
        <v>Very Active</v>
      </c>
      <c r="C15">
        <f>sleep_analysis[[#This Row],[avg_time_in_bed]]-sleep_analysis[[#This Row],[avg_time_asleep]]</f>
        <v>13</v>
      </c>
      <c r="D15">
        <v>24</v>
      </c>
      <c r="E15">
        <v>453</v>
      </c>
      <c r="F15" s="1">
        <v>0.35625000000000001</v>
      </c>
      <c r="G15">
        <v>466</v>
      </c>
      <c r="H15" s="1">
        <v>0.36527777777777776</v>
      </c>
      <c r="I15">
        <v>322</v>
      </c>
      <c r="J15" s="1">
        <v>0.22361111111111112</v>
      </c>
      <c r="K15">
        <v>681</v>
      </c>
      <c r="L15" s="1">
        <v>0.47291666666666665</v>
      </c>
      <c r="M15">
        <v>333</v>
      </c>
      <c r="N15" s="1">
        <v>0.27291666666666664</v>
      </c>
      <c r="O15">
        <v>704</v>
      </c>
      <c r="P15" s="1">
        <v>0.53055555555555556</v>
      </c>
    </row>
    <row r="16" spans="1:16" x14ac:dyDescent="0.25">
      <c r="A16">
        <v>1503960366</v>
      </c>
      <c r="B16" t="str">
        <f>_xlfn.XLOOKUP(sleep_analysis[[#This Row],[id]],Table_activity_level[id],Table_activity_level[activity_level])</f>
        <v>Very Active</v>
      </c>
      <c r="C16">
        <f>sleep_analysis[[#This Row],[avg_time_in_bed]]-sleep_analysis[[#This Row],[avg_time_asleep]]</f>
        <v>23</v>
      </c>
      <c r="D16">
        <v>25</v>
      </c>
      <c r="E16">
        <v>360</v>
      </c>
      <c r="F16" s="1">
        <v>0.25</v>
      </c>
      <c r="G16">
        <v>383</v>
      </c>
      <c r="H16" s="1">
        <v>0.26597222222222222</v>
      </c>
      <c r="I16">
        <v>245</v>
      </c>
      <c r="J16" s="1">
        <v>0.1701388888888889</v>
      </c>
      <c r="K16">
        <v>700</v>
      </c>
      <c r="L16" s="1">
        <v>0.52777777777777779</v>
      </c>
      <c r="M16">
        <v>264</v>
      </c>
      <c r="N16" s="1">
        <v>0.18333333333333332</v>
      </c>
      <c r="O16">
        <v>712</v>
      </c>
      <c r="P16" s="1">
        <v>0.53611111111111109</v>
      </c>
    </row>
    <row r="17" spans="1:16" x14ac:dyDescent="0.25">
      <c r="A17">
        <v>4319703577</v>
      </c>
      <c r="B17" t="str">
        <f>_xlfn.XLOOKUP(sleep_analysis[[#This Row],[id]],Table_activity_level[id],Table_activity_level[activity_level])</f>
        <v>Sedentary</v>
      </c>
      <c r="C17">
        <f>sleep_analysis[[#This Row],[avg_time_in_bed]]-sleep_analysis[[#This Row],[avg_time_asleep]]</f>
        <v>25</v>
      </c>
      <c r="D17">
        <v>26</v>
      </c>
      <c r="E17">
        <v>477</v>
      </c>
      <c r="F17" s="1">
        <v>0.37291666666666667</v>
      </c>
      <c r="G17">
        <v>502</v>
      </c>
      <c r="H17" s="1">
        <v>0.34861111111111109</v>
      </c>
      <c r="I17">
        <v>59</v>
      </c>
      <c r="J17" s="1">
        <v>8.2638888888888887E-2</v>
      </c>
      <c r="K17">
        <v>692</v>
      </c>
      <c r="L17" s="1">
        <v>0.52222222222222225</v>
      </c>
      <c r="M17">
        <v>65</v>
      </c>
      <c r="N17" s="1">
        <v>4.5138888888888888E-2</v>
      </c>
      <c r="O17">
        <v>722</v>
      </c>
      <c r="P17" s="1">
        <v>0.50138888888888888</v>
      </c>
    </row>
    <row r="18" spans="1:16" x14ac:dyDescent="0.25">
      <c r="A18">
        <v>5577150313</v>
      </c>
      <c r="B18" t="str">
        <f>_xlfn.XLOOKUP(sleep_analysis[[#This Row],[id]],Table_activity_level[id],Table_activity_level[activity_level])</f>
        <v>Very Active</v>
      </c>
      <c r="C18">
        <f>sleep_analysis[[#This Row],[avg_time_in_bed]]-sleep_analysis[[#This Row],[avg_time_asleep]]</f>
        <v>29</v>
      </c>
      <c r="D18">
        <v>26</v>
      </c>
      <c r="E18">
        <v>432</v>
      </c>
      <c r="F18" s="1">
        <v>0.3</v>
      </c>
      <c r="G18">
        <v>461</v>
      </c>
      <c r="H18" s="1">
        <v>0.36180555555555555</v>
      </c>
      <c r="I18">
        <v>74</v>
      </c>
      <c r="J18" s="1">
        <v>5.1388888888888887E-2</v>
      </c>
      <c r="K18">
        <v>603</v>
      </c>
      <c r="L18" s="1">
        <v>0.41875000000000001</v>
      </c>
      <c r="M18">
        <v>78</v>
      </c>
      <c r="N18" s="1">
        <v>5.4166666666666669E-2</v>
      </c>
      <c r="O18">
        <v>634</v>
      </c>
      <c r="P18" s="1">
        <v>0.48194444444444445</v>
      </c>
    </row>
    <row r="19" spans="1:16" x14ac:dyDescent="0.25">
      <c r="A19">
        <v>4702921684</v>
      </c>
      <c r="B19" t="str">
        <f>_xlfn.XLOOKUP(sleep_analysis[[#This Row],[id]],Table_activity_level[id],Table_activity_level[activity_level])</f>
        <v>Active</v>
      </c>
      <c r="C19">
        <f>sleep_analysis[[#This Row],[avg_time_in_bed]]-sleep_analysis[[#This Row],[avg_time_asleep]]</f>
        <v>21</v>
      </c>
      <c r="D19">
        <v>27</v>
      </c>
      <c r="E19">
        <v>417</v>
      </c>
      <c r="F19" s="1">
        <v>0.33124999999999999</v>
      </c>
      <c r="G19">
        <v>438</v>
      </c>
      <c r="H19" s="1">
        <v>0.30416666666666664</v>
      </c>
      <c r="I19">
        <v>253</v>
      </c>
      <c r="J19" s="1">
        <v>0.17569444444444443</v>
      </c>
      <c r="K19">
        <v>591</v>
      </c>
      <c r="L19" s="1">
        <v>0.45208333333333334</v>
      </c>
      <c r="M19">
        <v>257</v>
      </c>
      <c r="N19" s="1">
        <v>0.17847222222222223</v>
      </c>
      <c r="O19">
        <v>612</v>
      </c>
      <c r="P19" s="1">
        <v>0.42499999999999999</v>
      </c>
    </row>
    <row r="20" spans="1:16" x14ac:dyDescent="0.25">
      <c r="A20">
        <v>2026352035</v>
      </c>
      <c r="B20" t="str">
        <f>_xlfn.XLOOKUP(sleep_analysis[[#This Row],[id]],Table_activity_level[id],Table_activity_level[activity_level])</f>
        <v>Sedentary</v>
      </c>
      <c r="C20">
        <f>sleep_analysis[[#This Row],[avg_time_in_bed]]-sleep_analysis[[#This Row],[avg_time_asleep]]</f>
        <v>32</v>
      </c>
      <c r="D20">
        <v>28</v>
      </c>
      <c r="E20">
        <v>506</v>
      </c>
      <c r="F20" s="1">
        <v>0.35138888888888886</v>
      </c>
      <c r="G20">
        <v>538</v>
      </c>
      <c r="H20" s="1">
        <v>0.4152777777777778</v>
      </c>
      <c r="I20">
        <v>357</v>
      </c>
      <c r="J20" s="1">
        <v>0.28958333333333336</v>
      </c>
      <c r="K20">
        <v>573</v>
      </c>
      <c r="L20" s="1">
        <v>0.43958333333333333</v>
      </c>
      <c r="M20">
        <v>380</v>
      </c>
      <c r="N20" s="1">
        <v>0.2638888888888889</v>
      </c>
      <c r="O20">
        <v>607</v>
      </c>
      <c r="P20" s="1">
        <v>0.42152777777777778</v>
      </c>
    </row>
    <row r="21" spans="1:16" x14ac:dyDescent="0.25">
      <c r="A21">
        <v>4445114986</v>
      </c>
      <c r="B21" t="str">
        <f>_xlfn.XLOOKUP(sleep_analysis[[#This Row],[id]],Table_activity_level[id],Table_activity_level[activity_level])</f>
        <v>Sedentary</v>
      </c>
      <c r="C21">
        <f>sleep_analysis[[#This Row],[avg_time_in_bed]]-sleep_analysis[[#This Row],[avg_time_asleep]]</f>
        <v>32</v>
      </c>
      <c r="D21">
        <v>28</v>
      </c>
      <c r="E21">
        <v>385</v>
      </c>
      <c r="F21" s="1">
        <v>0.2673611111111111</v>
      </c>
      <c r="G21">
        <v>417</v>
      </c>
      <c r="H21" s="1">
        <v>0.33124999999999999</v>
      </c>
      <c r="I21">
        <v>98</v>
      </c>
      <c r="J21" s="1">
        <v>0.10972222222222222</v>
      </c>
      <c r="K21">
        <v>502</v>
      </c>
      <c r="L21" s="1">
        <v>0.34861111111111109</v>
      </c>
      <c r="M21">
        <v>107</v>
      </c>
      <c r="N21" s="1">
        <v>0.11597222222222223</v>
      </c>
      <c r="O21">
        <v>542</v>
      </c>
      <c r="P21" s="1">
        <v>0.37638888888888888</v>
      </c>
    </row>
    <row r="22" spans="1:16" x14ac:dyDescent="0.25">
      <c r="A22">
        <v>3977333714</v>
      </c>
      <c r="B22" t="str">
        <f>_xlfn.XLOOKUP(sleep_analysis[[#This Row],[id]],Table_activity_level[id],Table_activity_level[activity_level])</f>
        <v>Very Active</v>
      </c>
      <c r="C22">
        <f>sleep_analysis[[#This Row],[avg_time_in_bed]]-sleep_analysis[[#This Row],[avg_time_asleep]]</f>
        <v>167</v>
      </c>
      <c r="D22">
        <v>28</v>
      </c>
      <c r="E22">
        <v>294</v>
      </c>
      <c r="F22" s="1">
        <v>0.24583333333333332</v>
      </c>
      <c r="G22">
        <v>461</v>
      </c>
      <c r="H22" s="1">
        <v>0.36180555555555555</v>
      </c>
      <c r="I22">
        <v>152</v>
      </c>
      <c r="J22" s="1">
        <v>0.14722222222222223</v>
      </c>
      <c r="K22">
        <v>424</v>
      </c>
      <c r="L22" s="1">
        <v>0.29444444444444445</v>
      </c>
      <c r="M22">
        <v>305</v>
      </c>
      <c r="N22" s="1">
        <v>0.21180555555555555</v>
      </c>
      <c r="O22">
        <v>626</v>
      </c>
      <c r="P22" s="1">
        <v>0.43472222222222223</v>
      </c>
    </row>
    <row r="23" spans="1:16" x14ac:dyDescent="0.25">
      <c r="A23">
        <v>6962181067</v>
      </c>
      <c r="B23" t="str">
        <f>_xlfn.XLOOKUP(sleep_analysis[[#This Row],[id]],Table_activity_level[id],Table_activity_level[activity_level])</f>
        <v>Very Active</v>
      </c>
      <c r="C23">
        <f>sleep_analysis[[#This Row],[avg_time_in_bed]]-sleep_analysis[[#This Row],[avg_time_asleep]]</f>
        <v>18</v>
      </c>
      <c r="D23">
        <v>31</v>
      </c>
      <c r="E23">
        <v>448</v>
      </c>
      <c r="F23" s="1">
        <v>0.31111111111111112</v>
      </c>
      <c r="G23">
        <v>466</v>
      </c>
      <c r="H23" s="1">
        <v>0.36527777777777776</v>
      </c>
      <c r="I23">
        <v>298</v>
      </c>
      <c r="J23" s="1">
        <v>0.24861111111111112</v>
      </c>
      <c r="K23">
        <v>630</v>
      </c>
      <c r="L23" s="1">
        <v>0.47916666666666669</v>
      </c>
      <c r="M23">
        <v>334</v>
      </c>
      <c r="N23" s="1">
        <v>0.27361111111111114</v>
      </c>
      <c r="O23">
        <v>679</v>
      </c>
      <c r="P23" s="1">
        <v>0.47152777777777777</v>
      </c>
    </row>
    <row r="24" spans="1:16" x14ac:dyDescent="0.25">
      <c r="A24">
        <v>8378563200</v>
      </c>
      <c r="B24" t="str">
        <f>_xlfn.XLOOKUP(sleep_analysis[[#This Row],[id]],Table_activity_level[id],Table_activity_level[activity_level])</f>
        <v>Very Active</v>
      </c>
      <c r="C24">
        <f>sleep_analysis[[#This Row],[avg_time_in_bed]]-sleep_analysis[[#This Row],[avg_time_asleep]]</f>
        <v>41</v>
      </c>
      <c r="D24">
        <v>31</v>
      </c>
      <c r="E24">
        <v>445</v>
      </c>
      <c r="F24" s="1">
        <v>0.30902777777777779</v>
      </c>
      <c r="G24">
        <v>486</v>
      </c>
      <c r="H24" s="1">
        <v>0.33750000000000002</v>
      </c>
      <c r="I24">
        <v>323</v>
      </c>
      <c r="J24" s="1">
        <v>0.22430555555555556</v>
      </c>
      <c r="K24">
        <v>611</v>
      </c>
      <c r="L24" s="1">
        <v>0.42430555555555555</v>
      </c>
      <c r="M24">
        <v>355</v>
      </c>
      <c r="N24" s="1">
        <v>0.28819444444444442</v>
      </c>
      <c r="O24">
        <v>689</v>
      </c>
      <c r="P24" s="1">
        <v>0.47847222222222224</v>
      </c>
    </row>
    <row r="25" spans="1:16" x14ac:dyDescent="0.25">
      <c r="A25">
        <v>5553957443</v>
      </c>
      <c r="B25" t="str">
        <f>_xlfn.XLOOKUP(sleep_analysis[[#This Row],[id]],Table_activity_level[id],Table_activity_level[activity_level])</f>
        <v>Very Active</v>
      </c>
      <c r="C25">
        <f>sleep_analysis[[#This Row],[avg_time_in_bed]]-sleep_analysis[[#This Row],[avg_time_asleep]]</f>
        <v>43</v>
      </c>
      <c r="D25">
        <v>31</v>
      </c>
      <c r="E25">
        <v>463</v>
      </c>
      <c r="F25" s="1">
        <v>0.36319444444444443</v>
      </c>
      <c r="G25">
        <v>506</v>
      </c>
      <c r="H25" s="1">
        <v>0.35138888888888886</v>
      </c>
      <c r="I25">
        <v>322</v>
      </c>
      <c r="J25" s="1">
        <v>0.22361111111111112</v>
      </c>
      <c r="K25">
        <v>775</v>
      </c>
      <c r="L25" s="1">
        <v>0.57986111111111116</v>
      </c>
      <c r="M25">
        <v>353</v>
      </c>
      <c r="N25" s="1">
        <v>0.28680555555555554</v>
      </c>
      <c r="O25">
        <v>843</v>
      </c>
      <c r="P25" s="1">
        <v>0.5854166666666667</v>
      </c>
    </row>
    <row r="28" spans="1:16" x14ac:dyDescent="0.25">
      <c r="B28" s="7" t="s">
        <v>26</v>
      </c>
      <c r="C28" s="7" t="s">
        <v>29</v>
      </c>
      <c r="D28" s="7" t="s">
        <v>30</v>
      </c>
      <c r="E28" s="8" t="s">
        <v>14</v>
      </c>
      <c r="F28" s="8" t="s">
        <v>31</v>
      </c>
    </row>
    <row r="29" spans="1:16" x14ac:dyDescent="0.25">
      <c r="A29" s="4" t="s">
        <v>10</v>
      </c>
      <c r="B29" s="9">
        <f>AVERAGEIF(sleep_analysis[activity_level],A29,sleep_analysis[avg_time_awake])</f>
        <v>35.666666666666664</v>
      </c>
      <c r="C29" s="9">
        <f>_xlfn.MINIFS(sleep_analysis[avg_time_awake],sleep_analysis[activity_level],A29)</f>
        <v>3</v>
      </c>
      <c r="D29" s="9">
        <f>_xlfn.MAXIFS(sleep_analysis[avg_time_awake],sleep_analysis[activity_level],A29)</f>
        <v>167</v>
      </c>
      <c r="E29" s="9">
        <f>AVERAGEIF(sleep_analysis[activity_level],A29,sleep_analysis[avg_time_asleep])</f>
        <v>371.5</v>
      </c>
      <c r="F29" s="17">
        <f>AVERAGEIF(sleep_analysis[activity_level],A29,sleep_analysis[days_with_data])</f>
        <v>20.166666666666668</v>
      </c>
    </row>
    <row r="30" spans="1:16" x14ac:dyDescent="0.25">
      <c r="A30" s="4" t="s">
        <v>12</v>
      </c>
      <c r="B30" s="9">
        <f>AVERAGEIF(sleep_analysis[activity_level],A30,sleep_analysis[avg_time_awake])</f>
        <v>29</v>
      </c>
      <c r="C30" s="9">
        <f>_xlfn.MINIFS(sleep_analysis[avg_time_awake],sleep_analysis[activity_level],A30)</f>
        <v>12</v>
      </c>
      <c r="D30" s="9">
        <f>_xlfn.MAXIFS(sleep_analysis[avg_time_awake],sleep_analysis[activity_level],A30)</f>
        <v>52</v>
      </c>
      <c r="E30" s="9">
        <f>AVERAGEIF(sleep_analysis[activity_level],A30,sleep_analysis[avg_time_asleep])</f>
        <v>297</v>
      </c>
      <c r="F30" s="18">
        <f>AVERAGEIF(sleep_analysis[activity_level],A30,sleep_analysis[days_with_data])</f>
        <v>11</v>
      </c>
    </row>
    <row r="31" spans="1:16" x14ac:dyDescent="0.25">
      <c r="A31" s="4" t="s">
        <v>11</v>
      </c>
      <c r="B31" s="16">
        <f>AVERAGEIF(sleep_analysis[activity_level],A31,sleep_analysis[avg_time_awake])</f>
        <v>59.5</v>
      </c>
      <c r="C31" s="16">
        <f>_xlfn.MINIFS(sleep_analysis[avg_time_awake],sleep_analysis[activity_level],A31)</f>
        <v>8</v>
      </c>
      <c r="D31" s="16">
        <f>_xlfn.MAXIFS(sleep_analysis[avg_time_awake],sleep_analysis[activity_level],A31)</f>
        <v>309</v>
      </c>
      <c r="E31" s="16">
        <f>AVERAGEIF(sleep_analysis[activity_level],A31,sleep_analysis[avg_time_asleep])</f>
        <v>426.625</v>
      </c>
      <c r="F31" s="19">
        <f>AVERAGEIF(sleep_analysis[activity_level],A31,sleep_analysis[days_with_data])</f>
        <v>15.5</v>
      </c>
    </row>
    <row r="34" spans="1:16" x14ac:dyDescent="0.25">
      <c r="C34" s="12" t="s">
        <v>32</v>
      </c>
      <c r="D34" s="12"/>
      <c r="E34" s="12"/>
      <c r="F34" s="12"/>
    </row>
    <row r="35" spans="1:16" x14ac:dyDescent="0.25">
      <c r="A35" s="20" t="s">
        <v>0</v>
      </c>
      <c r="B35" s="20" t="s">
        <v>9</v>
      </c>
      <c r="C35" s="20" t="s">
        <v>26</v>
      </c>
      <c r="D35" s="20" t="s">
        <v>13</v>
      </c>
      <c r="E35" s="20" t="s">
        <v>14</v>
      </c>
      <c r="F35" s="20" t="s">
        <v>15</v>
      </c>
      <c r="G35" s="20" t="s">
        <v>16</v>
      </c>
      <c r="H35" s="20" t="s">
        <v>17</v>
      </c>
      <c r="I35" s="20" t="s">
        <v>18</v>
      </c>
      <c r="J35" s="20" t="s">
        <v>19</v>
      </c>
      <c r="K35" s="20" t="s">
        <v>20</v>
      </c>
      <c r="L35" s="20" t="s">
        <v>21</v>
      </c>
      <c r="M35" s="20" t="s">
        <v>22</v>
      </c>
      <c r="N35" s="20" t="s">
        <v>23</v>
      </c>
      <c r="O35" s="20" t="s">
        <v>24</v>
      </c>
      <c r="P35" s="20" t="s">
        <v>25</v>
      </c>
    </row>
    <row r="36" spans="1:16" x14ac:dyDescent="0.25">
      <c r="A36" s="5">
        <v>4020332650</v>
      </c>
      <c r="B36" s="5" t="s">
        <v>12</v>
      </c>
      <c r="C36" s="5">
        <v>31</v>
      </c>
      <c r="D36" s="5">
        <v>8</v>
      </c>
      <c r="E36" s="5">
        <v>349</v>
      </c>
      <c r="F36" s="10">
        <v>0.28402777777777777</v>
      </c>
      <c r="G36" s="5">
        <v>380</v>
      </c>
      <c r="H36" s="10">
        <v>0.2638888888888889</v>
      </c>
      <c r="I36" s="5">
        <v>77</v>
      </c>
      <c r="J36" s="10">
        <v>5.347222222222222E-2</v>
      </c>
      <c r="K36" s="5">
        <v>501</v>
      </c>
      <c r="L36" s="10">
        <v>0.34791666666666665</v>
      </c>
      <c r="M36" s="5">
        <v>77</v>
      </c>
      <c r="N36" s="10">
        <v>5.347222222222222E-2</v>
      </c>
      <c r="O36" s="5">
        <v>541</v>
      </c>
      <c r="P36" s="10">
        <v>0.37569444444444444</v>
      </c>
    </row>
    <row r="37" spans="1:16" x14ac:dyDescent="0.25">
      <c r="A37" s="6">
        <v>8792009665</v>
      </c>
      <c r="B37" s="6" t="s">
        <v>11</v>
      </c>
      <c r="C37" s="6">
        <v>18</v>
      </c>
      <c r="D37" s="6">
        <v>15</v>
      </c>
      <c r="E37" s="6">
        <v>436</v>
      </c>
      <c r="F37" s="11">
        <v>0.30277777777777776</v>
      </c>
      <c r="G37" s="6">
        <v>454</v>
      </c>
      <c r="H37" s="11">
        <v>0.35694444444444445</v>
      </c>
      <c r="I37" s="6">
        <v>339</v>
      </c>
      <c r="J37" s="11">
        <v>0.27708333333333335</v>
      </c>
      <c r="K37" s="6">
        <v>531</v>
      </c>
      <c r="L37" s="11">
        <v>0.41041666666666665</v>
      </c>
      <c r="M37" s="6">
        <v>360</v>
      </c>
      <c r="N37" s="11">
        <v>0.25</v>
      </c>
      <c r="O37" s="6">
        <v>552</v>
      </c>
      <c r="P37" s="11">
        <v>0.38333333333333336</v>
      </c>
    </row>
    <row r="38" spans="1:16" x14ac:dyDescent="0.25">
      <c r="A38" s="5">
        <v>2347167796</v>
      </c>
      <c r="B38" s="5" t="s">
        <v>10</v>
      </c>
      <c r="C38" s="5">
        <v>44</v>
      </c>
      <c r="D38" s="5">
        <v>15</v>
      </c>
      <c r="E38" s="5">
        <v>447</v>
      </c>
      <c r="F38" s="10">
        <v>0.31041666666666667</v>
      </c>
      <c r="G38" s="5">
        <v>491</v>
      </c>
      <c r="H38" s="10">
        <v>0.34097222222222223</v>
      </c>
      <c r="I38" s="5">
        <v>374</v>
      </c>
      <c r="J38" s="10">
        <v>0.25972222222222224</v>
      </c>
      <c r="K38" s="5">
        <v>556</v>
      </c>
      <c r="L38" s="10">
        <v>0.38611111111111113</v>
      </c>
      <c r="M38" s="5">
        <v>386</v>
      </c>
      <c r="N38" s="10">
        <v>0.26805555555555555</v>
      </c>
      <c r="O38" s="5">
        <v>602</v>
      </c>
      <c r="P38" s="10">
        <v>0.41805555555555557</v>
      </c>
    </row>
    <row r="39" spans="1:16" x14ac:dyDescent="0.25">
      <c r="A39" s="6">
        <v>6117666160</v>
      </c>
      <c r="B39" s="6" t="s">
        <v>11</v>
      </c>
      <c r="C39" s="6">
        <v>31</v>
      </c>
      <c r="D39" s="6">
        <v>18</v>
      </c>
      <c r="E39" s="6">
        <v>479</v>
      </c>
      <c r="F39" s="11">
        <v>0.37430555555555556</v>
      </c>
      <c r="G39" s="6">
        <v>510</v>
      </c>
      <c r="H39" s="11">
        <v>0.39583333333333331</v>
      </c>
      <c r="I39" s="6">
        <v>336</v>
      </c>
      <c r="J39" s="11">
        <v>0.27500000000000002</v>
      </c>
      <c r="K39" s="6">
        <v>658</v>
      </c>
      <c r="L39" s="11">
        <v>0.49861111111111112</v>
      </c>
      <c r="M39" s="6">
        <v>350</v>
      </c>
      <c r="N39" s="11">
        <v>0.28472222222222221</v>
      </c>
      <c r="O39" s="6">
        <v>698</v>
      </c>
      <c r="P39" s="11">
        <v>0.52638888888888891</v>
      </c>
    </row>
    <row r="40" spans="1:16" x14ac:dyDescent="0.25">
      <c r="A40" s="5">
        <v>4388161847</v>
      </c>
      <c r="B40" s="5" t="s">
        <v>10</v>
      </c>
      <c r="C40" s="5">
        <v>23</v>
      </c>
      <c r="D40" s="5">
        <v>23</v>
      </c>
      <c r="E40" s="5">
        <v>400</v>
      </c>
      <c r="F40" s="10">
        <v>0.31944444444444442</v>
      </c>
      <c r="G40" s="5">
        <v>423</v>
      </c>
      <c r="H40" s="10">
        <v>0.29375000000000001</v>
      </c>
      <c r="I40" s="5">
        <v>62</v>
      </c>
      <c r="J40" s="10">
        <v>4.3055555555555555E-2</v>
      </c>
      <c r="K40" s="5">
        <v>619</v>
      </c>
      <c r="L40" s="10">
        <v>0.42986111111111114</v>
      </c>
      <c r="M40" s="5">
        <v>65</v>
      </c>
      <c r="N40" s="10">
        <v>4.5138888888888888E-2</v>
      </c>
      <c r="O40" s="5">
        <v>641</v>
      </c>
      <c r="P40" s="10">
        <v>0.48680555555555555</v>
      </c>
    </row>
    <row r="41" spans="1:16" x14ac:dyDescent="0.25">
      <c r="A41" s="6">
        <v>7086361926</v>
      </c>
      <c r="B41" s="6" t="s">
        <v>10</v>
      </c>
      <c r="C41" s="6">
        <v>13</v>
      </c>
      <c r="D41" s="6">
        <v>24</v>
      </c>
      <c r="E41" s="6">
        <v>453</v>
      </c>
      <c r="F41" s="11">
        <v>0.35625000000000001</v>
      </c>
      <c r="G41" s="6">
        <v>466</v>
      </c>
      <c r="H41" s="11">
        <v>0.36527777777777776</v>
      </c>
      <c r="I41" s="6">
        <v>322</v>
      </c>
      <c r="J41" s="11">
        <v>0.22361111111111112</v>
      </c>
      <c r="K41" s="6">
        <v>681</v>
      </c>
      <c r="L41" s="11">
        <v>0.47291666666666665</v>
      </c>
      <c r="M41" s="6">
        <v>333</v>
      </c>
      <c r="N41" s="11">
        <v>0.27291666666666664</v>
      </c>
      <c r="O41" s="6">
        <v>704</v>
      </c>
      <c r="P41" s="11">
        <v>0.53055555555555556</v>
      </c>
    </row>
    <row r="42" spans="1:16" x14ac:dyDescent="0.25">
      <c r="A42" s="5">
        <v>1503960366</v>
      </c>
      <c r="B42" s="5" t="s">
        <v>10</v>
      </c>
      <c r="C42" s="5">
        <v>23</v>
      </c>
      <c r="D42" s="5">
        <v>25</v>
      </c>
      <c r="E42" s="5">
        <v>360</v>
      </c>
      <c r="F42" s="10">
        <v>0.25</v>
      </c>
      <c r="G42" s="5">
        <v>383</v>
      </c>
      <c r="H42" s="10">
        <v>0.26597222222222222</v>
      </c>
      <c r="I42" s="5">
        <v>245</v>
      </c>
      <c r="J42" s="10">
        <v>0.1701388888888889</v>
      </c>
      <c r="K42" s="5">
        <v>700</v>
      </c>
      <c r="L42" s="10">
        <v>0.52777777777777779</v>
      </c>
      <c r="M42" s="5">
        <v>264</v>
      </c>
      <c r="N42" s="10">
        <v>0.18333333333333332</v>
      </c>
      <c r="O42" s="5">
        <v>712</v>
      </c>
      <c r="P42" s="10">
        <v>0.53611111111111109</v>
      </c>
    </row>
    <row r="43" spans="1:16" x14ac:dyDescent="0.25">
      <c r="A43" s="6">
        <v>4319703577</v>
      </c>
      <c r="B43" s="6" t="s">
        <v>11</v>
      </c>
      <c r="C43" s="6">
        <v>25</v>
      </c>
      <c r="D43" s="6">
        <v>26</v>
      </c>
      <c r="E43" s="6">
        <v>477</v>
      </c>
      <c r="F43" s="11">
        <v>0.37291666666666667</v>
      </c>
      <c r="G43" s="6">
        <v>502</v>
      </c>
      <c r="H43" s="11">
        <v>0.34861111111111109</v>
      </c>
      <c r="I43" s="6">
        <v>59</v>
      </c>
      <c r="J43" s="11">
        <v>8.2638888888888887E-2</v>
      </c>
      <c r="K43" s="6">
        <v>692</v>
      </c>
      <c r="L43" s="11">
        <v>0.52222222222222225</v>
      </c>
      <c r="M43" s="6">
        <v>65</v>
      </c>
      <c r="N43" s="11">
        <v>4.5138888888888888E-2</v>
      </c>
      <c r="O43" s="6">
        <v>722</v>
      </c>
      <c r="P43" s="11">
        <v>0.50138888888888888</v>
      </c>
    </row>
    <row r="44" spans="1:16" x14ac:dyDescent="0.25">
      <c r="A44" s="5">
        <v>5577150313</v>
      </c>
      <c r="B44" s="5" t="s">
        <v>10</v>
      </c>
      <c r="C44" s="5">
        <v>29</v>
      </c>
      <c r="D44" s="5">
        <v>26</v>
      </c>
      <c r="E44" s="5">
        <v>432</v>
      </c>
      <c r="F44" s="10">
        <v>0.3</v>
      </c>
      <c r="G44" s="5">
        <v>461</v>
      </c>
      <c r="H44" s="10">
        <v>0.36180555555555555</v>
      </c>
      <c r="I44" s="5">
        <v>74</v>
      </c>
      <c r="J44" s="10">
        <v>5.1388888888888887E-2</v>
      </c>
      <c r="K44" s="5">
        <v>603</v>
      </c>
      <c r="L44" s="10">
        <v>0.41875000000000001</v>
      </c>
      <c r="M44" s="5">
        <v>78</v>
      </c>
      <c r="N44" s="10">
        <v>5.4166666666666669E-2</v>
      </c>
      <c r="O44" s="5">
        <v>634</v>
      </c>
      <c r="P44" s="10">
        <v>0.48194444444444445</v>
      </c>
    </row>
    <row r="45" spans="1:16" x14ac:dyDescent="0.25">
      <c r="A45" s="6">
        <v>4702921684</v>
      </c>
      <c r="B45" s="6" t="s">
        <v>12</v>
      </c>
      <c r="C45" s="6">
        <v>21</v>
      </c>
      <c r="D45" s="6">
        <v>27</v>
      </c>
      <c r="E45" s="6">
        <v>417</v>
      </c>
      <c r="F45" s="11">
        <v>0.33124999999999999</v>
      </c>
      <c r="G45" s="6">
        <v>438</v>
      </c>
      <c r="H45" s="11">
        <v>0.30416666666666664</v>
      </c>
      <c r="I45" s="6">
        <v>253</v>
      </c>
      <c r="J45" s="11">
        <v>0.17569444444444443</v>
      </c>
      <c r="K45" s="6">
        <v>591</v>
      </c>
      <c r="L45" s="11">
        <v>0.45208333333333334</v>
      </c>
      <c r="M45" s="6">
        <v>257</v>
      </c>
      <c r="N45" s="11">
        <v>0.17847222222222223</v>
      </c>
      <c r="O45" s="6">
        <v>612</v>
      </c>
      <c r="P45" s="11">
        <v>0.42499999999999999</v>
      </c>
    </row>
    <row r="46" spans="1:16" x14ac:dyDescent="0.25">
      <c r="A46" s="5">
        <v>2026352035</v>
      </c>
      <c r="B46" s="5" t="s">
        <v>11</v>
      </c>
      <c r="C46" s="5">
        <v>32</v>
      </c>
      <c r="D46" s="5">
        <v>28</v>
      </c>
      <c r="E46" s="5">
        <v>506</v>
      </c>
      <c r="F46" s="10">
        <v>0.35138888888888886</v>
      </c>
      <c r="G46" s="5">
        <v>538</v>
      </c>
      <c r="H46" s="10">
        <v>0.4152777777777778</v>
      </c>
      <c r="I46" s="5">
        <v>357</v>
      </c>
      <c r="J46" s="10">
        <v>0.28958333333333336</v>
      </c>
      <c r="K46" s="5">
        <v>573</v>
      </c>
      <c r="L46" s="10">
        <v>0.43958333333333333</v>
      </c>
      <c r="M46" s="5">
        <v>380</v>
      </c>
      <c r="N46" s="10">
        <v>0.2638888888888889</v>
      </c>
      <c r="O46" s="5">
        <v>607</v>
      </c>
      <c r="P46" s="10">
        <v>0.42152777777777778</v>
      </c>
    </row>
    <row r="47" spans="1:16" x14ac:dyDescent="0.25">
      <c r="A47" s="6">
        <v>4445114986</v>
      </c>
      <c r="B47" s="6" t="s">
        <v>11</v>
      </c>
      <c r="C47" s="6">
        <v>32</v>
      </c>
      <c r="D47" s="6">
        <v>28</v>
      </c>
      <c r="E47" s="6">
        <v>385</v>
      </c>
      <c r="F47" s="11">
        <v>0.2673611111111111</v>
      </c>
      <c r="G47" s="6">
        <v>417</v>
      </c>
      <c r="H47" s="11">
        <v>0.33124999999999999</v>
      </c>
      <c r="I47" s="6">
        <v>98</v>
      </c>
      <c r="J47" s="11">
        <v>0.10972222222222222</v>
      </c>
      <c r="K47" s="6">
        <v>502</v>
      </c>
      <c r="L47" s="11">
        <v>0.34861111111111109</v>
      </c>
      <c r="M47" s="6">
        <v>107</v>
      </c>
      <c r="N47" s="11">
        <v>0.11597222222222223</v>
      </c>
      <c r="O47" s="6">
        <v>542</v>
      </c>
      <c r="P47" s="11">
        <v>0.37638888888888888</v>
      </c>
    </row>
    <row r="48" spans="1:16" x14ac:dyDescent="0.25">
      <c r="A48" s="5">
        <v>3977333714</v>
      </c>
      <c r="B48" s="5" t="s">
        <v>10</v>
      </c>
      <c r="C48" s="5">
        <v>167</v>
      </c>
      <c r="D48" s="5">
        <v>28</v>
      </c>
      <c r="E48" s="5">
        <v>294</v>
      </c>
      <c r="F48" s="10">
        <v>0.24583333333333332</v>
      </c>
      <c r="G48" s="5">
        <v>461</v>
      </c>
      <c r="H48" s="10">
        <v>0.36180555555555555</v>
      </c>
      <c r="I48" s="5">
        <v>152</v>
      </c>
      <c r="J48" s="10">
        <v>0.14722222222222223</v>
      </c>
      <c r="K48" s="5">
        <v>424</v>
      </c>
      <c r="L48" s="10">
        <v>0.29444444444444445</v>
      </c>
      <c r="M48" s="5">
        <v>305</v>
      </c>
      <c r="N48" s="10">
        <v>0.21180555555555555</v>
      </c>
      <c r="O48" s="5">
        <v>626</v>
      </c>
      <c r="P48" s="10">
        <v>0.43472222222222223</v>
      </c>
    </row>
    <row r="49" spans="1:16" x14ac:dyDescent="0.25">
      <c r="A49" s="6">
        <v>6962181067</v>
      </c>
      <c r="B49" s="6" t="s">
        <v>10</v>
      </c>
      <c r="C49" s="6">
        <v>18</v>
      </c>
      <c r="D49" s="6">
        <v>31</v>
      </c>
      <c r="E49" s="6">
        <v>448</v>
      </c>
      <c r="F49" s="11">
        <v>0.31111111111111112</v>
      </c>
      <c r="G49" s="6">
        <v>466</v>
      </c>
      <c r="H49" s="11">
        <v>0.36527777777777776</v>
      </c>
      <c r="I49" s="6">
        <v>298</v>
      </c>
      <c r="J49" s="11">
        <v>0.24861111111111112</v>
      </c>
      <c r="K49" s="6">
        <v>630</v>
      </c>
      <c r="L49" s="11">
        <v>0.47916666666666669</v>
      </c>
      <c r="M49" s="6">
        <v>334</v>
      </c>
      <c r="N49" s="11">
        <v>0.27361111111111114</v>
      </c>
      <c r="O49" s="6">
        <v>679</v>
      </c>
      <c r="P49" s="11">
        <v>0.47152777777777777</v>
      </c>
    </row>
    <row r="50" spans="1:16" x14ac:dyDescent="0.25">
      <c r="A50" s="5">
        <v>8378563200</v>
      </c>
      <c r="B50" s="5" t="s">
        <v>10</v>
      </c>
      <c r="C50" s="5">
        <v>41</v>
      </c>
      <c r="D50" s="5">
        <v>31</v>
      </c>
      <c r="E50" s="5">
        <v>445</v>
      </c>
      <c r="F50" s="10">
        <v>0.30902777777777779</v>
      </c>
      <c r="G50" s="5">
        <v>486</v>
      </c>
      <c r="H50" s="10">
        <v>0.33750000000000002</v>
      </c>
      <c r="I50" s="5">
        <v>323</v>
      </c>
      <c r="J50" s="10">
        <v>0.22430555555555556</v>
      </c>
      <c r="K50" s="5">
        <v>611</v>
      </c>
      <c r="L50" s="10">
        <v>0.42430555555555555</v>
      </c>
      <c r="M50" s="5">
        <v>355</v>
      </c>
      <c r="N50" s="10">
        <v>0.28819444444444442</v>
      </c>
      <c r="O50" s="5">
        <v>689</v>
      </c>
      <c r="P50" s="10">
        <v>0.47847222222222224</v>
      </c>
    </row>
    <row r="51" spans="1:16" x14ac:dyDescent="0.25">
      <c r="A51" s="21">
        <v>5553957443</v>
      </c>
      <c r="B51" s="21" t="s">
        <v>10</v>
      </c>
      <c r="C51" s="21">
        <v>43</v>
      </c>
      <c r="D51" s="21">
        <v>31</v>
      </c>
      <c r="E51" s="21">
        <v>463</v>
      </c>
      <c r="F51" s="22">
        <v>0.36319444444444443</v>
      </c>
      <c r="G51" s="21">
        <v>506</v>
      </c>
      <c r="H51" s="22">
        <v>0.35138888888888886</v>
      </c>
      <c r="I51" s="21">
        <v>322</v>
      </c>
      <c r="J51" s="22">
        <v>0.22361111111111112</v>
      </c>
      <c r="K51" s="21">
        <v>775</v>
      </c>
      <c r="L51" s="22">
        <v>0.57986111111111116</v>
      </c>
      <c r="M51" s="21">
        <v>353</v>
      </c>
      <c r="N51" s="22">
        <v>0.28680555555555554</v>
      </c>
      <c r="O51" s="21">
        <v>843</v>
      </c>
      <c r="P51" s="22">
        <v>0.5854166666666667</v>
      </c>
    </row>
    <row r="54" spans="1:16" x14ac:dyDescent="0.25">
      <c r="B54" s="7" t="s">
        <v>26</v>
      </c>
      <c r="C54" s="7" t="s">
        <v>29</v>
      </c>
      <c r="D54" s="7" t="s">
        <v>30</v>
      </c>
      <c r="E54" s="8" t="s">
        <v>14</v>
      </c>
      <c r="F54" s="8" t="s">
        <v>31</v>
      </c>
    </row>
    <row r="55" spans="1:16" x14ac:dyDescent="0.25">
      <c r="A55" s="4" t="s">
        <v>10</v>
      </c>
      <c r="B55" s="9">
        <f>AVERAGEIF(without_outliers[activity_level],A55,without_outliers[avg_time_awake])</f>
        <v>44.555555555555557</v>
      </c>
      <c r="C55" s="9">
        <f>_xlfn.MINIFS(without_outliers[avg_time_awake],without_outliers[activity_level],A55)</f>
        <v>13</v>
      </c>
      <c r="D55" s="9">
        <f>_xlfn.MAXIFS(without_outliers[avg_time_awake],without_outliers[activity_level],A55)</f>
        <v>167</v>
      </c>
      <c r="E55" s="9">
        <f>AVERAGEIF(without_outliers[activity_level],A55,without_outliers[avg_time_asleep])</f>
        <v>415.77777777777777</v>
      </c>
      <c r="F55" s="17">
        <f>AVERAGEIF(without_outliers[activity_level],A55,without_outliers[days_with_data])</f>
        <v>26</v>
      </c>
    </row>
    <row r="56" spans="1:16" x14ac:dyDescent="0.25">
      <c r="A56" s="4" t="s">
        <v>12</v>
      </c>
      <c r="B56" s="9">
        <f>AVERAGEIF(without_outliers[activity_level],A56,without_outliers[avg_time_awake])</f>
        <v>26</v>
      </c>
      <c r="C56" s="9">
        <f>_xlfn.MINIFS(without_outliers[avg_time_awake],without_outliers[activity_level],A56)</f>
        <v>21</v>
      </c>
      <c r="D56" s="9">
        <f>_xlfn.MAXIFS(without_outliers[avg_time_awake],without_outliers[activity_level],A56)</f>
        <v>31</v>
      </c>
      <c r="E56" s="9">
        <f>AVERAGEIF(without_outliers[activity_level],A56,without_outliers[avg_time_asleep])</f>
        <v>383</v>
      </c>
      <c r="F56" s="17">
        <f>AVERAGEIF(without_outliers[activity_level],A56,without_outliers[days_with_data])</f>
        <v>17.5</v>
      </c>
    </row>
    <row r="57" spans="1:16" x14ac:dyDescent="0.25">
      <c r="A57" s="4" t="s">
        <v>11</v>
      </c>
      <c r="B57" s="16">
        <f>AVERAGEIF(without_outliers[activity_level],A57,without_outliers[avg_time_awake])</f>
        <v>27.6</v>
      </c>
      <c r="C57" s="16">
        <f>_xlfn.MINIFS(without_outliers[avg_time_awake],without_outliers[activity_level],A57)</f>
        <v>18</v>
      </c>
      <c r="D57" s="16">
        <f>_xlfn.MAXIFS(without_outliers[avg_time_awake],without_outliers[activity_level],A57)</f>
        <v>32</v>
      </c>
      <c r="E57" s="16">
        <f>AVERAGEIF(without_outliers[activity_level],A57,without_outliers[avg_time_asleep])</f>
        <v>456.6</v>
      </c>
      <c r="F57" s="19">
        <f>AVERAGEIF(without_outliers[activity_level],A57,without_outliers[days_with_data])</f>
        <v>23</v>
      </c>
    </row>
  </sheetData>
  <mergeCells count="1">
    <mergeCell ref="C34:F3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E37" sqref="E37"/>
    </sheetView>
  </sheetViews>
  <sheetFormatPr defaultRowHeight="15" x14ac:dyDescent="0.25"/>
  <cols>
    <col min="1" max="1" width="19.85546875" bestFit="1" customWidth="1"/>
    <col min="2" max="2" width="17.85546875" customWidth="1"/>
    <col min="3" max="3" width="18" customWidth="1"/>
    <col min="4" max="4" width="19.28515625" customWidth="1"/>
    <col min="5" max="5" width="22.42578125" customWidth="1"/>
    <col min="6" max="6" width="19.5703125" customWidth="1"/>
    <col min="7" max="7" width="27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</row>
    <row r="2" spans="1:8" x14ac:dyDescent="0.25">
      <c r="A2" s="2">
        <v>6962181067</v>
      </c>
      <c r="B2" s="2">
        <v>31</v>
      </c>
      <c r="C2" s="2">
        <v>31</v>
      </c>
      <c r="D2" s="2">
        <v>30</v>
      </c>
      <c r="E2" s="2">
        <v>31</v>
      </c>
      <c r="F2" s="2">
        <v>31</v>
      </c>
      <c r="G2" s="2">
        <f>ROUND(SUM(Table1[[#This Row],[days_with_steps]:[days_with_activity]]),0)</f>
        <v>154</v>
      </c>
      <c r="H2" s="2" t="str">
        <f>_xlfn.XLOOKUP(Table1[[#This Row],[id]],Table_activity_level[id],Table_activity_level[activity_level])</f>
        <v>Very Active</v>
      </c>
    </row>
    <row r="3" spans="1:8" x14ac:dyDescent="0.25">
      <c r="A3">
        <v>5553957443</v>
      </c>
      <c r="B3">
        <v>31</v>
      </c>
      <c r="C3">
        <v>31</v>
      </c>
      <c r="D3">
        <v>0</v>
      </c>
      <c r="E3">
        <v>31</v>
      </c>
      <c r="F3">
        <v>31</v>
      </c>
      <c r="G3">
        <f>ROUND(SUM(Table1[[#This Row],[days_with_steps]:[days_with_activity]]),0)</f>
        <v>124</v>
      </c>
      <c r="H3" t="str">
        <f>_xlfn.XLOOKUP(Table1[[#This Row],[id]],Table_activity_level[id],Table_activity_level[activity_level])</f>
        <v>Very Active</v>
      </c>
    </row>
    <row r="4" spans="1:8" x14ac:dyDescent="0.25">
      <c r="A4">
        <v>8877689391</v>
      </c>
      <c r="B4">
        <v>31</v>
      </c>
      <c r="C4">
        <v>0</v>
      </c>
      <c r="D4">
        <v>24</v>
      </c>
      <c r="E4">
        <v>31</v>
      </c>
      <c r="F4">
        <v>31</v>
      </c>
      <c r="G4">
        <f>ROUND(SUM(Table1[[#This Row],[days_with_steps]:[days_with_activity]]),0)</f>
        <v>117</v>
      </c>
      <c r="H4" t="str">
        <f>_xlfn.XLOOKUP(Table1[[#This Row],[id]],Table_activity_level[id],Table_activity_level[activity_level])</f>
        <v>Very Active</v>
      </c>
    </row>
    <row r="5" spans="1:8" x14ac:dyDescent="0.25">
      <c r="A5">
        <v>4388161847</v>
      </c>
      <c r="B5">
        <v>30</v>
      </c>
      <c r="C5">
        <v>23</v>
      </c>
      <c r="D5">
        <v>0</v>
      </c>
      <c r="E5">
        <v>30</v>
      </c>
      <c r="F5">
        <v>30</v>
      </c>
      <c r="G5">
        <f>ROUND(SUM(Table1[[#This Row],[days_with_steps]:[days_with_activity]]),0)</f>
        <v>113</v>
      </c>
      <c r="H5" t="str">
        <f>_xlfn.XLOOKUP(Table1[[#This Row],[id]],Table_activity_level[id],Table_activity_level[activity_level])</f>
        <v>Very Active</v>
      </c>
    </row>
    <row r="6" spans="1:8" x14ac:dyDescent="0.25">
      <c r="A6" s="2">
        <v>5577150313</v>
      </c>
      <c r="B6" s="2">
        <v>28</v>
      </c>
      <c r="C6" s="2">
        <v>26</v>
      </c>
      <c r="D6" s="2">
        <v>1</v>
      </c>
      <c r="E6" s="2">
        <v>28</v>
      </c>
      <c r="F6" s="2">
        <v>28</v>
      </c>
      <c r="G6" s="2">
        <f>ROUND(SUM(Table1[[#This Row],[days_with_steps]:[days_with_activity]]),0)</f>
        <v>111</v>
      </c>
      <c r="H6" s="2" t="str">
        <f>_xlfn.XLOOKUP(Table1[[#This Row],[id]],Table_activity_level[id],Table_activity_level[activity_level])</f>
        <v>Very Active</v>
      </c>
    </row>
    <row r="7" spans="1:8" x14ac:dyDescent="0.25">
      <c r="A7" s="2">
        <v>4558609924</v>
      </c>
      <c r="B7" s="2">
        <v>31</v>
      </c>
      <c r="C7" s="2">
        <v>5</v>
      </c>
      <c r="D7" s="2">
        <v>5</v>
      </c>
      <c r="E7" s="2">
        <v>31</v>
      </c>
      <c r="F7" s="2">
        <v>31</v>
      </c>
      <c r="G7" s="2">
        <f>ROUND(SUM(Table1[[#This Row],[days_with_steps]:[days_with_activity]]),0)</f>
        <v>103</v>
      </c>
      <c r="H7" s="3" t="str">
        <f>_xlfn.XLOOKUP(Table1[[#This Row],[id]],Table_activity_level[id],Table_activity_level[activity_level])</f>
        <v>Active</v>
      </c>
    </row>
    <row r="8" spans="1:8" x14ac:dyDescent="0.25">
      <c r="A8">
        <v>2022484408</v>
      </c>
      <c r="B8">
        <v>31</v>
      </c>
      <c r="C8">
        <v>0</v>
      </c>
      <c r="D8">
        <v>0</v>
      </c>
      <c r="E8">
        <v>31</v>
      </c>
      <c r="F8">
        <v>31</v>
      </c>
      <c r="G8">
        <f>ROUND(SUM(Table1[[#This Row],[days_with_steps]:[days_with_activity]]),0)</f>
        <v>93</v>
      </c>
      <c r="H8" t="str">
        <f>_xlfn.XLOOKUP(Table1[[#This Row],[id]],Table_activity_level[id],Table_activity_level[activity_level])</f>
        <v>Very Active</v>
      </c>
    </row>
    <row r="9" spans="1:8" x14ac:dyDescent="0.25">
      <c r="A9">
        <v>2026352035</v>
      </c>
      <c r="B9">
        <v>31</v>
      </c>
      <c r="C9">
        <v>28</v>
      </c>
      <c r="D9">
        <v>0</v>
      </c>
      <c r="E9">
        <v>4</v>
      </c>
      <c r="F9">
        <v>31</v>
      </c>
      <c r="G9">
        <f>ROUND(SUM(Table1[[#This Row],[days_with_steps]:[days_with_activity]]),0)</f>
        <v>94</v>
      </c>
      <c r="H9" t="str">
        <f>_xlfn.XLOOKUP(Table1[[#This Row],[id]],Table_activity_level[id],Table_activity_level[activity_level])</f>
        <v>Sedentary</v>
      </c>
    </row>
    <row r="10" spans="1:8" x14ac:dyDescent="0.25">
      <c r="A10">
        <v>8378563200</v>
      </c>
      <c r="B10">
        <v>31</v>
      </c>
      <c r="C10">
        <v>31</v>
      </c>
      <c r="D10">
        <v>0</v>
      </c>
      <c r="E10">
        <v>0</v>
      </c>
      <c r="F10">
        <v>31</v>
      </c>
      <c r="G10">
        <f>ROUND(SUM(Table1[[#This Row],[days_with_steps]:[days_with_activity]]),0)</f>
        <v>93</v>
      </c>
      <c r="H10" t="str">
        <f>_xlfn.XLOOKUP(Table1[[#This Row],[id]],Table_activity_level[id],Table_activity_level[activity_level])</f>
        <v>Very Active</v>
      </c>
    </row>
    <row r="11" spans="1:8" x14ac:dyDescent="0.25">
      <c r="A11">
        <v>4319703577</v>
      </c>
      <c r="B11">
        <v>30</v>
      </c>
      <c r="C11">
        <v>26</v>
      </c>
      <c r="D11">
        <v>2</v>
      </c>
      <c r="E11">
        <v>0</v>
      </c>
      <c r="F11">
        <v>30</v>
      </c>
      <c r="G11">
        <f>ROUND(SUM(Table1[[#This Row],[days_with_steps]:[days_with_activity]]),0)</f>
        <v>88</v>
      </c>
      <c r="H11" t="str">
        <f>_xlfn.XLOOKUP(Table1[[#This Row],[id]],Table_activity_level[id],Table_activity_level[activity_level])</f>
        <v>Sedentary</v>
      </c>
    </row>
    <row r="12" spans="1:8" x14ac:dyDescent="0.25">
      <c r="A12">
        <v>4445114986</v>
      </c>
      <c r="B12">
        <v>31</v>
      </c>
      <c r="C12">
        <v>28</v>
      </c>
      <c r="D12">
        <v>0</v>
      </c>
      <c r="E12">
        <v>0</v>
      </c>
      <c r="F12">
        <v>31</v>
      </c>
      <c r="G12">
        <f>ROUND(SUM(Table1[[#This Row],[days_with_steps]:[days_with_activity]]),0)</f>
        <v>90</v>
      </c>
      <c r="H12" t="str">
        <f>_xlfn.XLOOKUP(Table1[[#This Row],[id]],Table_activity_level[id],Table_activity_level[activity_level])</f>
        <v>Sedentary</v>
      </c>
    </row>
    <row r="13" spans="1:8" x14ac:dyDescent="0.25">
      <c r="A13">
        <v>1503960366</v>
      </c>
      <c r="B13">
        <v>30</v>
      </c>
      <c r="C13">
        <v>25</v>
      </c>
      <c r="D13">
        <v>2</v>
      </c>
      <c r="E13">
        <v>0</v>
      </c>
      <c r="F13">
        <v>30</v>
      </c>
      <c r="G13">
        <f>ROUND(SUM(Table1[[#This Row],[days_with_steps]:[days_with_activity]]),0)</f>
        <v>87</v>
      </c>
      <c r="H13" t="str">
        <f>_xlfn.XLOOKUP(Table1[[#This Row],[id]],Table_activity_level[id],Table_activity_level[activity_level])</f>
        <v>Very Active</v>
      </c>
    </row>
    <row r="14" spans="1:8" x14ac:dyDescent="0.25">
      <c r="A14">
        <v>4702921684</v>
      </c>
      <c r="B14">
        <v>30</v>
      </c>
      <c r="C14">
        <v>27</v>
      </c>
      <c r="D14">
        <v>0</v>
      </c>
      <c r="E14">
        <v>0</v>
      </c>
      <c r="F14">
        <v>30</v>
      </c>
      <c r="G14">
        <f>ROUND(SUM(Table1[[#This Row],[days_with_steps]:[days_with_activity]]),0)</f>
        <v>87</v>
      </c>
      <c r="H14" t="str">
        <f>_xlfn.XLOOKUP(Table1[[#This Row],[id]],Table_activity_level[id],Table_activity_level[activity_level])</f>
        <v>Active</v>
      </c>
    </row>
    <row r="15" spans="1:8" x14ac:dyDescent="0.25">
      <c r="A15">
        <v>7086361926</v>
      </c>
      <c r="B15">
        <v>30</v>
      </c>
      <c r="C15">
        <v>24</v>
      </c>
      <c r="D15">
        <v>0</v>
      </c>
      <c r="E15">
        <v>0</v>
      </c>
      <c r="F15">
        <v>30</v>
      </c>
      <c r="G15">
        <f>ROUND(SUM(Table1[[#This Row],[days_with_steps]:[days_with_activity]]),0)</f>
        <v>84</v>
      </c>
      <c r="H15" t="str">
        <f>_xlfn.XLOOKUP(Table1[[#This Row],[id]],Table_activity_level[id],Table_activity_level[activity_level])</f>
        <v>Very Active</v>
      </c>
    </row>
    <row r="16" spans="1:8" x14ac:dyDescent="0.25">
      <c r="A16">
        <v>3977333714</v>
      </c>
      <c r="B16">
        <v>29</v>
      </c>
      <c r="C16">
        <v>28</v>
      </c>
      <c r="D16">
        <v>0</v>
      </c>
      <c r="E16">
        <v>0</v>
      </c>
      <c r="F16">
        <v>29</v>
      </c>
      <c r="G16">
        <f>ROUND(SUM(Table1[[#This Row],[days_with_steps]:[days_with_activity]]),0)</f>
        <v>86</v>
      </c>
      <c r="H16" t="str">
        <f>_xlfn.XLOOKUP(Table1[[#This Row],[id]],Table_activity_level[id],Table_activity_level[activity_level])</f>
        <v>Very Active</v>
      </c>
    </row>
    <row r="17" spans="1:8" x14ac:dyDescent="0.25">
      <c r="A17">
        <v>6117666160</v>
      </c>
      <c r="B17">
        <v>23</v>
      </c>
      <c r="C17">
        <v>18</v>
      </c>
      <c r="D17">
        <v>0</v>
      </c>
      <c r="E17">
        <v>23</v>
      </c>
      <c r="F17">
        <v>23</v>
      </c>
      <c r="G17">
        <f>ROUND(SUM(Table1[[#This Row],[days_with_steps]:[days_with_activity]]),0)</f>
        <v>87</v>
      </c>
      <c r="H17" t="str">
        <f>_xlfn.XLOOKUP(Table1[[#This Row],[id]],Table_activity_level[id],Table_activity_level[activity_level])</f>
        <v>Sedentary</v>
      </c>
    </row>
    <row r="18" spans="1:8" x14ac:dyDescent="0.25">
      <c r="A18">
        <v>7007744171</v>
      </c>
      <c r="B18">
        <v>24</v>
      </c>
      <c r="C18">
        <v>2</v>
      </c>
      <c r="D18">
        <v>0</v>
      </c>
      <c r="E18">
        <v>24</v>
      </c>
      <c r="F18">
        <v>25</v>
      </c>
      <c r="G18">
        <f>ROUND(SUM(Table1[[#This Row],[days_with_steps]:[days_with_activity]]),0)</f>
        <v>75</v>
      </c>
      <c r="H18" t="str">
        <f>_xlfn.XLOOKUP(Table1[[#This Row],[id]],Table_activity_level[id],Table_activity_level[activity_level])</f>
        <v>Very Active</v>
      </c>
    </row>
    <row r="19" spans="1:8" x14ac:dyDescent="0.25">
      <c r="A19">
        <v>8792009665</v>
      </c>
      <c r="B19">
        <v>19</v>
      </c>
      <c r="C19">
        <v>15</v>
      </c>
      <c r="D19">
        <v>0</v>
      </c>
      <c r="E19">
        <v>18</v>
      </c>
      <c r="F19">
        <v>19</v>
      </c>
      <c r="G19">
        <f>ROUND(SUM(Table1[[#This Row],[days_with_steps]:[days_with_activity]]),0)</f>
        <v>71</v>
      </c>
      <c r="H19" t="str">
        <f>_xlfn.XLOOKUP(Table1[[#This Row],[id]],Table_activity_level[id],Table_activity_level[activity_level])</f>
        <v>Sedentary</v>
      </c>
    </row>
    <row r="20" spans="1:8" x14ac:dyDescent="0.25">
      <c r="A20">
        <v>2347167796</v>
      </c>
      <c r="B20">
        <v>18</v>
      </c>
      <c r="C20">
        <v>15</v>
      </c>
      <c r="D20">
        <v>0</v>
      </c>
      <c r="E20">
        <v>18</v>
      </c>
      <c r="F20">
        <v>18</v>
      </c>
      <c r="G20">
        <f>ROUND(SUM(Table1[[#This Row],[days_with_steps]:[days_with_activity]]),0)</f>
        <v>69</v>
      </c>
      <c r="H20" t="str">
        <f>_xlfn.XLOOKUP(Table1[[#This Row],[id]],Table_activity_level[id],Table_activity_level[activity_level])</f>
        <v>Very Active</v>
      </c>
    </row>
    <row r="21" spans="1:8" x14ac:dyDescent="0.25">
      <c r="A21">
        <v>2873212765</v>
      </c>
      <c r="B21">
        <v>31</v>
      </c>
      <c r="C21">
        <v>0</v>
      </c>
      <c r="D21">
        <v>2</v>
      </c>
      <c r="E21">
        <v>0</v>
      </c>
      <c r="F21">
        <v>31</v>
      </c>
      <c r="G21">
        <f>ROUND(SUM(Table1[[#This Row],[days_with_steps]:[days_with_activity]]),0)</f>
        <v>64</v>
      </c>
      <c r="H21" t="str">
        <f>_xlfn.XLOOKUP(Table1[[#This Row],[id]],Table_activity_level[id],Table_activity_level[activity_level])</f>
        <v>Active</v>
      </c>
    </row>
    <row r="22" spans="1:8" x14ac:dyDescent="0.25">
      <c r="A22">
        <v>2320127002</v>
      </c>
      <c r="B22">
        <v>31</v>
      </c>
      <c r="C22">
        <v>1</v>
      </c>
      <c r="D22">
        <v>0</v>
      </c>
      <c r="E22">
        <v>0</v>
      </c>
      <c r="F22">
        <v>31</v>
      </c>
      <c r="G22">
        <f>ROUND(SUM(Table1[[#This Row],[days_with_steps]:[days_with_activity]]),0)</f>
        <v>63</v>
      </c>
      <c r="H22" t="str">
        <f>_xlfn.XLOOKUP(Table1[[#This Row],[id]],Table_activity_level[id],Table_activity_level[activity_level])</f>
        <v>Sedentary</v>
      </c>
    </row>
    <row r="23" spans="1:8" x14ac:dyDescent="0.25">
      <c r="A23">
        <v>8053475328</v>
      </c>
      <c r="B23">
        <v>31</v>
      </c>
      <c r="C23">
        <v>3</v>
      </c>
      <c r="D23">
        <v>0</v>
      </c>
      <c r="E23">
        <v>0</v>
      </c>
      <c r="F23">
        <v>31</v>
      </c>
      <c r="G23">
        <f>ROUND(SUM(Table1[[#This Row],[days_with_steps]:[days_with_activity]]),0)</f>
        <v>65</v>
      </c>
      <c r="H23" t="str">
        <f>_xlfn.XLOOKUP(Table1[[#This Row],[id]],Table_activity_level[id],Table_activity_level[activity_level])</f>
        <v>Very Active</v>
      </c>
    </row>
    <row r="24" spans="1:8" x14ac:dyDescent="0.25">
      <c r="A24">
        <v>1644430081</v>
      </c>
      <c r="B24">
        <v>30</v>
      </c>
      <c r="C24">
        <v>4</v>
      </c>
      <c r="D24">
        <v>0</v>
      </c>
      <c r="E24">
        <v>0</v>
      </c>
      <c r="F24">
        <v>30</v>
      </c>
      <c r="G24">
        <f>ROUND(SUM(Table1[[#This Row],[days_with_steps]:[days_with_activity]]),0)</f>
        <v>64</v>
      </c>
      <c r="H24" t="str">
        <f>_xlfn.XLOOKUP(Table1[[#This Row],[id]],Table_activity_level[id],Table_activity_level[activity_level])</f>
        <v>Active</v>
      </c>
    </row>
    <row r="25" spans="1:8" x14ac:dyDescent="0.25">
      <c r="A25">
        <v>1624580081</v>
      </c>
      <c r="B25">
        <v>31</v>
      </c>
      <c r="C25">
        <v>0</v>
      </c>
      <c r="D25">
        <v>0</v>
      </c>
      <c r="E25">
        <v>0</v>
      </c>
      <c r="F25">
        <v>31</v>
      </c>
      <c r="G25">
        <f>ROUND(SUM(Table1[[#This Row],[days_with_steps]:[days_with_activity]]),0)</f>
        <v>62</v>
      </c>
      <c r="H25" t="str">
        <f>_xlfn.XLOOKUP(Table1[[#This Row],[id]],Table_activity_level[id],Table_activity_level[activity_level])</f>
        <v>Active</v>
      </c>
    </row>
    <row r="26" spans="1:8" x14ac:dyDescent="0.25">
      <c r="A26">
        <v>4020332650</v>
      </c>
      <c r="B26">
        <v>17</v>
      </c>
      <c r="C26">
        <v>8</v>
      </c>
      <c r="D26">
        <v>0</v>
      </c>
      <c r="E26">
        <v>16</v>
      </c>
      <c r="F26">
        <v>17</v>
      </c>
      <c r="G26">
        <f>ROUND(SUM(Table1[[#This Row],[days_with_steps]:[days_with_activity]]),0)</f>
        <v>58</v>
      </c>
      <c r="H26" t="str">
        <f>_xlfn.XLOOKUP(Table1[[#This Row],[id]],Table_activity_level[id],Table_activity_level[activity_level])</f>
        <v>Active</v>
      </c>
    </row>
    <row r="27" spans="1:8" x14ac:dyDescent="0.25">
      <c r="A27">
        <v>6775888955</v>
      </c>
      <c r="B27">
        <v>17</v>
      </c>
      <c r="C27">
        <v>3</v>
      </c>
      <c r="D27">
        <v>0</v>
      </c>
      <c r="E27">
        <v>18</v>
      </c>
      <c r="F27">
        <v>17</v>
      </c>
      <c r="G27">
        <f>ROUND(SUM(Table1[[#This Row],[days_with_steps]:[days_with_activity]]),0)</f>
        <v>55</v>
      </c>
      <c r="H27" t="str">
        <f>_xlfn.XLOOKUP(Table1[[#This Row],[id]],Table_activity_level[id],Table_activity_level[activity_level])</f>
        <v>Very Active</v>
      </c>
    </row>
    <row r="28" spans="1:8" x14ac:dyDescent="0.25">
      <c r="A28">
        <v>8583815059</v>
      </c>
      <c r="B28">
        <v>25</v>
      </c>
      <c r="C28">
        <v>0</v>
      </c>
      <c r="D28">
        <v>0</v>
      </c>
      <c r="E28">
        <v>0</v>
      </c>
      <c r="F28">
        <v>25</v>
      </c>
      <c r="G28">
        <f>ROUND(SUM(Table1[[#This Row],[days_with_steps]:[days_with_activity]]),0)</f>
        <v>50</v>
      </c>
      <c r="H28" t="str">
        <f>_xlfn.XLOOKUP(Table1[[#This Row],[id]],Table_activity_level[id],Table_activity_level[activity_level])</f>
        <v>Very Active</v>
      </c>
    </row>
    <row r="29" spans="1:8" x14ac:dyDescent="0.25">
      <c r="A29">
        <v>6290855005</v>
      </c>
      <c r="B29">
        <v>24</v>
      </c>
      <c r="C29">
        <v>0</v>
      </c>
      <c r="D29">
        <v>0</v>
      </c>
      <c r="E29">
        <v>0</v>
      </c>
      <c r="F29">
        <v>25</v>
      </c>
      <c r="G29">
        <f>ROUND(SUM(Table1[[#This Row],[days_with_steps]:[days_with_activity]]),0)</f>
        <v>49</v>
      </c>
      <c r="H29" t="str">
        <f>_xlfn.XLOOKUP(Table1[[#This Row],[id]],Table_activity_level[id],Table_activity_level[activity_level])</f>
        <v>Sedentary</v>
      </c>
    </row>
    <row r="30" spans="1:8" x14ac:dyDescent="0.25">
      <c r="A30">
        <v>1844505072</v>
      </c>
      <c r="B30">
        <v>21</v>
      </c>
      <c r="C30">
        <v>3</v>
      </c>
      <c r="D30">
        <v>0</v>
      </c>
      <c r="E30">
        <v>0</v>
      </c>
      <c r="F30">
        <v>22</v>
      </c>
      <c r="G30">
        <f>ROUND(SUM(Table1[[#This Row],[days_with_steps]:[days_with_activity]]),0)</f>
        <v>46</v>
      </c>
      <c r="H30" t="str">
        <f>_xlfn.XLOOKUP(Table1[[#This Row],[id]],Table_activity_level[id],Table_activity_level[activity_level])</f>
        <v>Sedentary</v>
      </c>
    </row>
    <row r="31" spans="1:8" x14ac:dyDescent="0.25">
      <c r="A31">
        <v>1927972279</v>
      </c>
      <c r="B31">
        <v>17</v>
      </c>
      <c r="C31">
        <v>5</v>
      </c>
      <c r="D31">
        <v>1</v>
      </c>
      <c r="E31">
        <v>0</v>
      </c>
      <c r="F31">
        <v>18</v>
      </c>
      <c r="G31">
        <f>ROUND(SUM(Table1[[#This Row],[days_with_steps]:[days_with_activity]]),0)</f>
        <v>41</v>
      </c>
      <c r="H31" t="str">
        <f>_xlfn.XLOOKUP(Table1[[#This Row],[id]],Table_activity_level[id],Table_activity_level[activity_level])</f>
        <v>Sedentary</v>
      </c>
    </row>
    <row r="32" spans="1:8" x14ac:dyDescent="0.25">
      <c r="A32">
        <v>3372868164</v>
      </c>
      <c r="B32">
        <v>20</v>
      </c>
      <c r="C32">
        <v>0</v>
      </c>
      <c r="D32">
        <v>0</v>
      </c>
      <c r="E32">
        <v>0</v>
      </c>
      <c r="F32">
        <v>20</v>
      </c>
      <c r="G32">
        <f>ROUND(SUM(Table1[[#This Row],[days_with_steps]:[days_with_activity]]),0)</f>
        <v>40</v>
      </c>
      <c r="H32" t="str">
        <f>_xlfn.XLOOKUP(Table1[[#This Row],[id]],Table_activity_level[id],Table_activity_level[activity_level])</f>
        <v>Active</v>
      </c>
    </row>
    <row r="33" spans="1:8" x14ac:dyDescent="0.25">
      <c r="A33">
        <v>8253242879</v>
      </c>
      <c r="B33">
        <v>18</v>
      </c>
      <c r="C33">
        <v>0</v>
      </c>
      <c r="D33">
        <v>0</v>
      </c>
      <c r="E33">
        <v>0</v>
      </c>
      <c r="F33">
        <v>18</v>
      </c>
      <c r="G33">
        <f>ROUND(SUM(Table1[[#This Row],[days_with_steps]:[days_with_activity]]),0)</f>
        <v>36</v>
      </c>
      <c r="H33" t="str">
        <f>_xlfn.XLOOKUP(Table1[[#This Row],[id]],Table_activity_level[id],Table_activity_level[activity_level])</f>
        <v>Very Active</v>
      </c>
    </row>
    <row r="34" spans="1:8" x14ac:dyDescent="0.25">
      <c r="A34">
        <v>4057192912</v>
      </c>
      <c r="B34">
        <v>3</v>
      </c>
      <c r="C34">
        <v>0</v>
      </c>
      <c r="D34">
        <v>0</v>
      </c>
      <c r="E34">
        <v>0</v>
      </c>
      <c r="F34">
        <v>3</v>
      </c>
      <c r="G34">
        <f>ROUND(SUM(Table1[[#This Row],[days_with_steps]:[days_with_activity]]),0)</f>
        <v>6</v>
      </c>
      <c r="H34" t="str">
        <f>_xlfn.XLOOKUP(Table1[[#This Row],[id]],Table_activity_level[id],Table_activity_level[activity_level])</f>
        <v>Sedentary</v>
      </c>
    </row>
    <row r="35" spans="1:8" x14ac:dyDescent="0.25">
      <c r="B35" s="15"/>
      <c r="C35" s="15"/>
      <c r="D35" s="15"/>
    </row>
    <row r="36" spans="1:8" x14ac:dyDescent="0.25">
      <c r="A36" s="15"/>
      <c r="B36" s="14" t="s">
        <v>10</v>
      </c>
      <c r="C36" s="14" t="s">
        <v>12</v>
      </c>
      <c r="D36" s="14" t="s">
        <v>11</v>
      </c>
    </row>
    <row r="37" spans="1:8" x14ac:dyDescent="0.25">
      <c r="A37" s="14" t="s">
        <v>28</v>
      </c>
      <c r="B37" s="13">
        <f>AVERAGEIF(Table1[physical_activity_level],B$36,Table1[total_records_all_features])</f>
        <v>88.25</v>
      </c>
      <c r="C37" s="13">
        <f>AVERAGEIF(Table1[physical_activity_level],C36,Table1[total_records_all_features])</f>
        <v>68.285714285714292</v>
      </c>
      <c r="D37" s="13">
        <f>AVERAGEIF(Table1[physical_activity_level],D36,Table1[total_records_all_features])</f>
        <v>63.5</v>
      </c>
    </row>
  </sheetData>
  <conditionalFormatting sqref="H2:H34">
    <cfRule type="beginsWith" dxfId="23" priority="1" operator="beginsWith" text="Sed">
      <formula>LEFT(H2,LEN("Sed"))="Sed"</formula>
    </cfRule>
    <cfRule type="beginsWith" dxfId="22" priority="2" operator="beginsWith" text="Active">
      <formula>LEFT(H2,LEN("Active"))="Active"</formula>
    </cfRule>
    <cfRule type="beginsWith" dxfId="21" priority="3" operator="beginsWith" text="Very">
      <formula>LEFT(H2,LEN("Very"))="Very"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14B55-9559-4C20-AAC8-B77E0885E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PhysicalActivity classification</vt:lpstr>
      <vt:lpstr>PA vs Sleep</vt:lpstr>
      <vt:lpstr>PA vs Device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2023-07-13T16:00:55Z</dcterms:created>
  <dcterms:modified xsi:type="dcterms:W3CDTF">2023-07-21T11:18:26Z</dcterms:modified>
</cp:coreProperties>
</file>