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naMateus\Desktop\Dissertação\Dissertação final\Entrega final\Testes e exceis\"/>
    </mc:Choice>
  </mc:AlternateContent>
  <xr:revisionPtr revIDLastSave="0" documentId="8_{B9C5341D-5675-4554-9045-B853FE9AA5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essupostos" sheetId="1" r:id="rId1"/>
    <sheet name="Resumo" sheetId="2" r:id="rId2"/>
    <sheet name="Rep_Ciclos" sheetId="3" r:id="rId3"/>
    <sheet name="Rep_Fases" sheetId="4" r:id="rId4"/>
    <sheet name="Obs_Ciclos" sheetId="5" r:id="rId5"/>
    <sheet name="Obs_Fases" sheetId="6" r:id="rId6"/>
    <sheet name="Dashboard" sheetId="7" r:id="rId7"/>
    <sheet name="Dados Análise" sheetId="8" r:id="rId8"/>
    <sheet name="Análise Complementar" sheetId="9" r:id="rId9"/>
    <sheet name="Gráficos Cap. 5" sheetId="10" r:id="rId10"/>
    <sheet name="Auditoria de inclusão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1" i="9" l="1"/>
  <c r="M61" i="9" s="1"/>
  <c r="B61" i="9"/>
  <c r="A61" i="9"/>
  <c r="I60" i="9"/>
  <c r="M60" i="9" s="1"/>
  <c r="B60" i="9"/>
  <c r="A60" i="9"/>
  <c r="I59" i="9"/>
  <c r="M59" i="9" s="1"/>
  <c r="B59" i="9"/>
  <c r="A59" i="9"/>
  <c r="M58" i="9"/>
  <c r="I58" i="9"/>
  <c r="B58" i="9"/>
  <c r="A58" i="9"/>
  <c r="M57" i="9"/>
  <c r="I57" i="9"/>
  <c r="B57" i="9"/>
  <c r="A57" i="9"/>
  <c r="M56" i="9"/>
  <c r="I56" i="9"/>
  <c r="B56" i="9"/>
  <c r="A56" i="9"/>
  <c r="M55" i="9"/>
  <c r="I55" i="9"/>
  <c r="B55" i="9"/>
  <c r="A55" i="9"/>
  <c r="I54" i="9"/>
  <c r="M54" i="9" s="1"/>
  <c r="B54" i="9"/>
  <c r="A54" i="9"/>
  <c r="V161" i="8"/>
  <c r="U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X159" i="8"/>
  <c r="Q159" i="8"/>
  <c r="P159" i="8"/>
  <c r="O159" i="8"/>
  <c r="N159" i="8"/>
  <c r="M159" i="8"/>
  <c r="L159" i="8"/>
  <c r="K159" i="8"/>
  <c r="J159" i="8"/>
  <c r="I159" i="8"/>
  <c r="H159" i="8"/>
  <c r="R159" i="8" s="1"/>
  <c r="G159" i="8"/>
  <c r="F159" i="8"/>
  <c r="E159" i="8"/>
  <c r="D159" i="8"/>
  <c r="Q158" i="8"/>
  <c r="P158" i="8"/>
  <c r="O158" i="8"/>
  <c r="N158" i="8"/>
  <c r="M158" i="8"/>
  <c r="L158" i="8"/>
  <c r="K158" i="8"/>
  <c r="J158" i="8"/>
  <c r="I158" i="8"/>
  <c r="R158" i="8" s="1"/>
  <c r="H158" i="8"/>
  <c r="G158" i="8"/>
  <c r="F158" i="8"/>
  <c r="E158" i="8"/>
  <c r="D158" i="8"/>
  <c r="U158" i="8" s="1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W156" i="8"/>
  <c r="V156" i="8"/>
  <c r="Q156" i="8"/>
  <c r="P156" i="8"/>
  <c r="O156" i="8"/>
  <c r="N156" i="8"/>
  <c r="M156" i="8"/>
  <c r="L156" i="8"/>
  <c r="K156" i="8"/>
  <c r="J156" i="8"/>
  <c r="I156" i="8"/>
  <c r="H156" i="8"/>
  <c r="R156" i="8" s="1"/>
  <c r="G156" i="8"/>
  <c r="F156" i="8"/>
  <c r="E156" i="8"/>
  <c r="D156" i="8"/>
  <c r="T155" i="8"/>
  <c r="Q155" i="8"/>
  <c r="P155" i="8"/>
  <c r="O155" i="8"/>
  <c r="N155" i="8"/>
  <c r="M155" i="8"/>
  <c r="L155" i="8"/>
  <c r="K155" i="8"/>
  <c r="J155" i="8"/>
  <c r="I155" i="8"/>
  <c r="H155" i="8"/>
  <c r="R155" i="8" s="1"/>
  <c r="G155" i="8"/>
  <c r="F155" i="8"/>
  <c r="E155" i="8"/>
  <c r="D155" i="8"/>
  <c r="S155" i="8" s="1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V153" i="8"/>
  <c r="U153" i="8"/>
  <c r="R153" i="8"/>
  <c r="T153" i="8" s="1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X151" i="8"/>
  <c r="W151" i="8"/>
  <c r="Q151" i="8"/>
  <c r="P151" i="8"/>
  <c r="O151" i="8"/>
  <c r="N151" i="8"/>
  <c r="M151" i="8"/>
  <c r="L151" i="8"/>
  <c r="K151" i="8"/>
  <c r="J151" i="8"/>
  <c r="I151" i="8"/>
  <c r="H151" i="8"/>
  <c r="R151" i="8" s="1"/>
  <c r="G151" i="8"/>
  <c r="F151" i="8"/>
  <c r="E151" i="8"/>
  <c r="D151" i="8"/>
  <c r="U150" i="8"/>
  <c r="Q150" i="8"/>
  <c r="P150" i="8"/>
  <c r="O150" i="8"/>
  <c r="N150" i="8"/>
  <c r="M150" i="8"/>
  <c r="L150" i="8"/>
  <c r="K150" i="8"/>
  <c r="J150" i="8"/>
  <c r="I150" i="8"/>
  <c r="R150" i="8" s="1"/>
  <c r="H150" i="8"/>
  <c r="G150" i="8"/>
  <c r="F150" i="8"/>
  <c r="E150" i="8"/>
  <c r="D150" i="8"/>
  <c r="T150" i="8" s="1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W148" i="8"/>
  <c r="V148" i="8"/>
  <c r="Q148" i="8"/>
  <c r="P148" i="8"/>
  <c r="O148" i="8"/>
  <c r="N148" i="8"/>
  <c r="M148" i="8"/>
  <c r="L148" i="8"/>
  <c r="K148" i="8"/>
  <c r="J148" i="8"/>
  <c r="I148" i="8"/>
  <c r="H148" i="8"/>
  <c r="R148" i="8" s="1"/>
  <c r="G148" i="8"/>
  <c r="F148" i="8"/>
  <c r="E148" i="8"/>
  <c r="D148" i="8"/>
  <c r="T147" i="8"/>
  <c r="S147" i="8"/>
  <c r="Q147" i="8"/>
  <c r="P147" i="8"/>
  <c r="O147" i="8"/>
  <c r="N147" i="8"/>
  <c r="M147" i="8"/>
  <c r="L147" i="8"/>
  <c r="K147" i="8"/>
  <c r="J147" i="8"/>
  <c r="I147" i="8"/>
  <c r="H147" i="8"/>
  <c r="R147" i="8" s="1"/>
  <c r="G147" i="8"/>
  <c r="F147" i="8"/>
  <c r="E147" i="8"/>
  <c r="D147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V145" i="8"/>
  <c r="U145" i="8"/>
  <c r="R145" i="8"/>
  <c r="T145" i="8" s="1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R144" i="8"/>
  <c r="S144" i="8" s="1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X143" i="8"/>
  <c r="W143" i="8"/>
  <c r="Q143" i="8"/>
  <c r="P143" i="8"/>
  <c r="O143" i="8"/>
  <c r="N143" i="8"/>
  <c r="M143" i="8"/>
  <c r="L143" i="8"/>
  <c r="K143" i="8"/>
  <c r="J143" i="8"/>
  <c r="I143" i="8"/>
  <c r="H143" i="8"/>
  <c r="R143" i="8" s="1"/>
  <c r="G143" i="8"/>
  <c r="F143" i="8"/>
  <c r="E143" i="8"/>
  <c r="D143" i="8"/>
  <c r="U142" i="8"/>
  <c r="T142" i="8"/>
  <c r="Q142" i="8"/>
  <c r="P142" i="8"/>
  <c r="O142" i="8"/>
  <c r="N142" i="8"/>
  <c r="M142" i="8"/>
  <c r="L142" i="8"/>
  <c r="K142" i="8"/>
  <c r="J142" i="8"/>
  <c r="I142" i="8"/>
  <c r="R142" i="8" s="1"/>
  <c r="H142" i="8"/>
  <c r="G142" i="8"/>
  <c r="F142" i="8"/>
  <c r="E142" i="8"/>
  <c r="D142" i="8"/>
  <c r="Q141" i="8"/>
  <c r="P141" i="8"/>
  <c r="O141" i="8"/>
  <c r="N141" i="8"/>
  <c r="M141" i="8"/>
  <c r="L141" i="8"/>
  <c r="K141" i="8"/>
  <c r="J141" i="8"/>
  <c r="I141" i="8"/>
  <c r="R141" i="8" s="1"/>
  <c r="H141" i="8"/>
  <c r="G141" i="8"/>
  <c r="F141" i="8"/>
  <c r="E141" i="8"/>
  <c r="D141" i="8"/>
  <c r="V140" i="8"/>
  <c r="Q140" i="8"/>
  <c r="P140" i="8"/>
  <c r="O140" i="8"/>
  <c r="N140" i="8"/>
  <c r="M140" i="8"/>
  <c r="L140" i="8"/>
  <c r="K140" i="8"/>
  <c r="J140" i="8"/>
  <c r="I140" i="8"/>
  <c r="H140" i="8"/>
  <c r="R140" i="8" s="1"/>
  <c r="W140" i="8" s="1"/>
  <c r="G140" i="8"/>
  <c r="F140" i="8"/>
  <c r="E140" i="8"/>
  <c r="D140" i="8"/>
  <c r="S139" i="8"/>
  <c r="Q139" i="8"/>
  <c r="P139" i="8"/>
  <c r="O139" i="8"/>
  <c r="N139" i="8"/>
  <c r="M139" i="8"/>
  <c r="L139" i="8"/>
  <c r="K139" i="8"/>
  <c r="J139" i="8"/>
  <c r="I139" i="8"/>
  <c r="H139" i="8"/>
  <c r="R139" i="8" s="1"/>
  <c r="T139" i="8" s="1"/>
  <c r="G139" i="8"/>
  <c r="F139" i="8"/>
  <c r="E139" i="8"/>
  <c r="D139" i="8"/>
  <c r="Q138" i="8"/>
  <c r="P138" i="8"/>
  <c r="O138" i="8"/>
  <c r="N138" i="8"/>
  <c r="M138" i="8"/>
  <c r="L138" i="8"/>
  <c r="K138" i="8"/>
  <c r="J138" i="8"/>
  <c r="I138" i="8"/>
  <c r="H138" i="8"/>
  <c r="R138" i="8" s="1"/>
  <c r="X138" i="8" s="1"/>
  <c r="G138" i="8"/>
  <c r="F138" i="8"/>
  <c r="E138" i="8"/>
  <c r="D138" i="8"/>
  <c r="V137" i="8"/>
  <c r="U137" i="8"/>
  <c r="R137" i="8"/>
  <c r="T137" i="8" s="1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W135" i="8"/>
  <c r="Q135" i="8"/>
  <c r="P135" i="8"/>
  <c r="O135" i="8"/>
  <c r="N135" i="8"/>
  <c r="M135" i="8"/>
  <c r="L135" i="8"/>
  <c r="K135" i="8"/>
  <c r="J135" i="8"/>
  <c r="I135" i="8"/>
  <c r="H135" i="8"/>
  <c r="R135" i="8" s="1"/>
  <c r="X135" i="8" s="1"/>
  <c r="G135" i="8"/>
  <c r="F135" i="8"/>
  <c r="E135" i="8"/>
  <c r="D135" i="8"/>
  <c r="Q134" i="8"/>
  <c r="P134" i="8"/>
  <c r="O134" i="8"/>
  <c r="N134" i="8"/>
  <c r="M134" i="8"/>
  <c r="L134" i="8"/>
  <c r="K134" i="8"/>
  <c r="J134" i="8"/>
  <c r="I134" i="8"/>
  <c r="R134" i="8" s="1"/>
  <c r="U134" i="8" s="1"/>
  <c r="H134" i="8"/>
  <c r="G134" i="8"/>
  <c r="F134" i="8"/>
  <c r="E134" i="8"/>
  <c r="D134" i="8"/>
  <c r="Q133" i="8"/>
  <c r="P133" i="8"/>
  <c r="O133" i="8"/>
  <c r="N133" i="8"/>
  <c r="M133" i="8"/>
  <c r="L133" i="8"/>
  <c r="K133" i="8"/>
  <c r="J133" i="8"/>
  <c r="I133" i="8"/>
  <c r="R133" i="8" s="1"/>
  <c r="H133" i="8"/>
  <c r="G133" i="8"/>
  <c r="F133" i="8"/>
  <c r="E133" i="8"/>
  <c r="D133" i="8"/>
  <c r="Q132" i="8"/>
  <c r="P132" i="8"/>
  <c r="O132" i="8"/>
  <c r="N132" i="8"/>
  <c r="M132" i="8"/>
  <c r="L132" i="8"/>
  <c r="K132" i="8"/>
  <c r="J132" i="8"/>
  <c r="I132" i="8"/>
  <c r="H132" i="8"/>
  <c r="R132" i="8" s="1"/>
  <c r="W132" i="8" s="1"/>
  <c r="G132" i="8"/>
  <c r="F132" i="8"/>
  <c r="E132" i="8"/>
  <c r="D132" i="8"/>
  <c r="Q131" i="8"/>
  <c r="P131" i="8"/>
  <c r="O131" i="8"/>
  <c r="N131" i="8"/>
  <c r="M131" i="8"/>
  <c r="L131" i="8"/>
  <c r="K131" i="8"/>
  <c r="J131" i="8"/>
  <c r="I131" i="8"/>
  <c r="H131" i="8"/>
  <c r="R131" i="8" s="1"/>
  <c r="T131" i="8" s="1"/>
  <c r="G131" i="8"/>
  <c r="F131" i="8"/>
  <c r="E131" i="8"/>
  <c r="D131" i="8"/>
  <c r="Q130" i="8"/>
  <c r="P130" i="8"/>
  <c r="O130" i="8"/>
  <c r="N130" i="8"/>
  <c r="M130" i="8"/>
  <c r="L130" i="8"/>
  <c r="K130" i="8"/>
  <c r="J130" i="8"/>
  <c r="I130" i="8"/>
  <c r="H130" i="8"/>
  <c r="R130" i="8" s="1"/>
  <c r="G130" i="8"/>
  <c r="F130" i="8"/>
  <c r="E130" i="8"/>
  <c r="D130" i="8"/>
  <c r="V129" i="8"/>
  <c r="U129" i="8"/>
  <c r="R129" i="8"/>
  <c r="T129" i="8" s="1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Q127" i="8"/>
  <c r="P127" i="8"/>
  <c r="O127" i="8"/>
  <c r="N127" i="8"/>
  <c r="M127" i="8"/>
  <c r="L127" i="8"/>
  <c r="K127" i="8"/>
  <c r="J127" i="8"/>
  <c r="I127" i="8"/>
  <c r="H127" i="8"/>
  <c r="R127" i="8" s="1"/>
  <c r="X127" i="8" s="1"/>
  <c r="G127" i="8"/>
  <c r="F127" i="8"/>
  <c r="E127" i="8"/>
  <c r="D127" i="8"/>
  <c r="Q126" i="8"/>
  <c r="P126" i="8"/>
  <c r="O126" i="8"/>
  <c r="N126" i="8"/>
  <c r="M126" i="8"/>
  <c r="L126" i="8"/>
  <c r="K126" i="8"/>
  <c r="J126" i="8"/>
  <c r="I126" i="8"/>
  <c r="R126" i="8" s="1"/>
  <c r="H126" i="8"/>
  <c r="G126" i="8"/>
  <c r="F126" i="8"/>
  <c r="E126" i="8"/>
  <c r="D126" i="8"/>
  <c r="Q125" i="8"/>
  <c r="P125" i="8"/>
  <c r="O125" i="8"/>
  <c r="N125" i="8"/>
  <c r="M125" i="8"/>
  <c r="L125" i="8"/>
  <c r="K125" i="8"/>
  <c r="J125" i="8"/>
  <c r="I125" i="8"/>
  <c r="R125" i="8" s="1"/>
  <c r="H125" i="8"/>
  <c r="G125" i="8"/>
  <c r="F125" i="8"/>
  <c r="E125" i="8"/>
  <c r="D125" i="8"/>
  <c r="W124" i="8"/>
  <c r="V124" i="8"/>
  <c r="T124" i="8"/>
  <c r="Q124" i="8"/>
  <c r="P124" i="8"/>
  <c r="O124" i="8"/>
  <c r="N124" i="8"/>
  <c r="M124" i="8"/>
  <c r="L124" i="8"/>
  <c r="K124" i="8"/>
  <c r="J124" i="8"/>
  <c r="I124" i="8"/>
  <c r="H124" i="8"/>
  <c r="R124" i="8" s="1"/>
  <c r="G124" i="8"/>
  <c r="F124" i="8"/>
  <c r="E124" i="8"/>
  <c r="D124" i="8"/>
  <c r="S124" i="8" s="1"/>
  <c r="X123" i="8"/>
  <c r="Q123" i="8"/>
  <c r="P123" i="8"/>
  <c r="O123" i="8"/>
  <c r="N123" i="8"/>
  <c r="M123" i="8"/>
  <c r="L123" i="8"/>
  <c r="K123" i="8"/>
  <c r="J123" i="8"/>
  <c r="I123" i="8"/>
  <c r="H123" i="8"/>
  <c r="R123" i="8" s="1"/>
  <c r="G123" i="8"/>
  <c r="F123" i="8"/>
  <c r="E123" i="8"/>
  <c r="D123" i="8"/>
  <c r="T123" i="8" s="1"/>
  <c r="X122" i="8"/>
  <c r="Q122" i="8"/>
  <c r="P122" i="8"/>
  <c r="O122" i="8"/>
  <c r="N122" i="8"/>
  <c r="M122" i="8"/>
  <c r="L122" i="8"/>
  <c r="K122" i="8"/>
  <c r="J122" i="8"/>
  <c r="I122" i="8"/>
  <c r="H122" i="8"/>
  <c r="R122" i="8" s="1"/>
  <c r="G122" i="8"/>
  <c r="F122" i="8"/>
  <c r="E122" i="8"/>
  <c r="D122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X119" i="8"/>
  <c r="W119" i="8"/>
  <c r="U119" i="8"/>
  <c r="Q119" i="8"/>
  <c r="P119" i="8"/>
  <c r="O119" i="8"/>
  <c r="N119" i="8"/>
  <c r="M119" i="8"/>
  <c r="L119" i="8"/>
  <c r="K119" i="8"/>
  <c r="J119" i="8"/>
  <c r="I119" i="8"/>
  <c r="H119" i="8"/>
  <c r="R119" i="8" s="1"/>
  <c r="G119" i="8"/>
  <c r="F119" i="8"/>
  <c r="E119" i="8"/>
  <c r="D119" i="8"/>
  <c r="T119" i="8" s="1"/>
  <c r="Q118" i="8"/>
  <c r="P118" i="8"/>
  <c r="O118" i="8"/>
  <c r="N118" i="8"/>
  <c r="M118" i="8"/>
  <c r="L118" i="8"/>
  <c r="K118" i="8"/>
  <c r="J118" i="8"/>
  <c r="I118" i="8"/>
  <c r="R118" i="8" s="1"/>
  <c r="H118" i="8"/>
  <c r="G118" i="8"/>
  <c r="F118" i="8"/>
  <c r="E118" i="8"/>
  <c r="D118" i="8"/>
  <c r="P117" i="8"/>
  <c r="O117" i="8"/>
  <c r="N117" i="8"/>
  <c r="M117" i="8"/>
  <c r="L117" i="8"/>
  <c r="K117" i="8"/>
  <c r="J117" i="8"/>
  <c r="I117" i="8"/>
  <c r="H117" i="8"/>
  <c r="R117" i="8" s="1"/>
  <c r="G117" i="8"/>
  <c r="F117" i="8"/>
  <c r="E117" i="8"/>
  <c r="D117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V116" i="8" s="1"/>
  <c r="D116" i="8"/>
  <c r="Q115" i="8"/>
  <c r="P115" i="8"/>
  <c r="O115" i="8"/>
  <c r="N115" i="8"/>
  <c r="M115" i="8"/>
  <c r="L115" i="8"/>
  <c r="K115" i="8"/>
  <c r="J115" i="8"/>
  <c r="I115" i="8"/>
  <c r="H115" i="8"/>
  <c r="R115" i="8" s="1"/>
  <c r="G115" i="8"/>
  <c r="F115" i="8"/>
  <c r="E115" i="8"/>
  <c r="D115" i="8"/>
  <c r="X114" i="8"/>
  <c r="W114" i="8"/>
  <c r="U114" i="8"/>
  <c r="T114" i="8"/>
  <c r="Q114" i="8"/>
  <c r="P114" i="8"/>
  <c r="O114" i="8"/>
  <c r="N114" i="8"/>
  <c r="M114" i="8"/>
  <c r="L114" i="8"/>
  <c r="K114" i="8"/>
  <c r="J114" i="8"/>
  <c r="I114" i="8"/>
  <c r="H114" i="8"/>
  <c r="R114" i="8" s="1"/>
  <c r="G114" i="8"/>
  <c r="F114" i="8"/>
  <c r="E114" i="8"/>
  <c r="D114" i="8"/>
  <c r="T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U113" i="8" s="1"/>
  <c r="Q112" i="8"/>
  <c r="P112" i="8"/>
  <c r="O112" i="8"/>
  <c r="N112" i="8"/>
  <c r="M112" i="8"/>
  <c r="L112" i="8"/>
  <c r="K112" i="8"/>
  <c r="J112" i="8"/>
  <c r="I112" i="8"/>
  <c r="R112" i="8" s="1"/>
  <c r="H112" i="8"/>
  <c r="G112" i="8"/>
  <c r="F112" i="8"/>
  <c r="E112" i="8"/>
  <c r="D112" i="8"/>
  <c r="Q111" i="8"/>
  <c r="P111" i="8"/>
  <c r="O111" i="8"/>
  <c r="N111" i="8"/>
  <c r="M111" i="8"/>
  <c r="L111" i="8"/>
  <c r="K111" i="8"/>
  <c r="J111" i="8"/>
  <c r="I111" i="8"/>
  <c r="H111" i="8"/>
  <c r="R111" i="8" s="1"/>
  <c r="G111" i="8"/>
  <c r="F111" i="8"/>
  <c r="W111" i="8" s="1"/>
  <c r="E111" i="8"/>
  <c r="D111" i="8"/>
  <c r="Q110" i="8"/>
  <c r="P110" i="8"/>
  <c r="O110" i="8"/>
  <c r="N110" i="8"/>
  <c r="M110" i="8"/>
  <c r="L110" i="8"/>
  <c r="K110" i="8"/>
  <c r="J110" i="8"/>
  <c r="I110" i="8"/>
  <c r="H110" i="8"/>
  <c r="R110" i="8" s="1"/>
  <c r="G110" i="8"/>
  <c r="F110" i="8"/>
  <c r="E110" i="8"/>
  <c r="D110" i="8"/>
  <c r="Q109" i="8"/>
  <c r="P109" i="8"/>
  <c r="O109" i="8"/>
  <c r="N109" i="8"/>
  <c r="M109" i="8"/>
  <c r="L109" i="8"/>
  <c r="K109" i="8"/>
  <c r="J109" i="8"/>
  <c r="I109" i="8"/>
  <c r="H109" i="8"/>
  <c r="R109" i="8" s="1"/>
  <c r="X109" i="8" s="1"/>
  <c r="G109" i="8"/>
  <c r="F109" i="8"/>
  <c r="E109" i="8"/>
  <c r="D109" i="8"/>
  <c r="R108" i="8"/>
  <c r="V108" i="8" s="1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Q107" i="8"/>
  <c r="P107" i="8"/>
  <c r="O107" i="8"/>
  <c r="N107" i="8"/>
  <c r="M107" i="8"/>
  <c r="L107" i="8"/>
  <c r="K107" i="8"/>
  <c r="J107" i="8"/>
  <c r="I107" i="8"/>
  <c r="H107" i="8"/>
  <c r="R107" i="8" s="1"/>
  <c r="G107" i="8"/>
  <c r="F107" i="8"/>
  <c r="E107" i="8"/>
  <c r="D107" i="8"/>
  <c r="Q106" i="8"/>
  <c r="P106" i="8"/>
  <c r="O106" i="8"/>
  <c r="N106" i="8"/>
  <c r="M106" i="8"/>
  <c r="L106" i="8"/>
  <c r="K106" i="8"/>
  <c r="J106" i="8"/>
  <c r="I106" i="8"/>
  <c r="H106" i="8"/>
  <c r="R106" i="8" s="1"/>
  <c r="G106" i="8"/>
  <c r="X106" i="8" s="1"/>
  <c r="F106" i="8"/>
  <c r="E106" i="8"/>
  <c r="D106" i="8"/>
  <c r="Q105" i="8"/>
  <c r="P105" i="8"/>
  <c r="O105" i="8"/>
  <c r="N105" i="8"/>
  <c r="M105" i="8"/>
  <c r="L105" i="8"/>
  <c r="K105" i="8"/>
  <c r="J105" i="8"/>
  <c r="I105" i="8"/>
  <c r="R105" i="8" s="1"/>
  <c r="H105" i="8"/>
  <c r="G105" i="8"/>
  <c r="F105" i="8"/>
  <c r="E105" i="8"/>
  <c r="D105" i="8"/>
  <c r="Q104" i="8"/>
  <c r="P104" i="8"/>
  <c r="O104" i="8"/>
  <c r="N104" i="8"/>
  <c r="M104" i="8"/>
  <c r="L104" i="8"/>
  <c r="K104" i="8"/>
  <c r="J104" i="8"/>
  <c r="I104" i="8"/>
  <c r="R104" i="8" s="1"/>
  <c r="H104" i="8"/>
  <c r="G104" i="8"/>
  <c r="F104" i="8"/>
  <c r="E104" i="8"/>
  <c r="D104" i="8"/>
  <c r="W103" i="8"/>
  <c r="V103" i="8"/>
  <c r="T103" i="8"/>
  <c r="S103" i="8"/>
  <c r="Q103" i="8"/>
  <c r="P103" i="8"/>
  <c r="O103" i="8"/>
  <c r="N103" i="8"/>
  <c r="M103" i="8"/>
  <c r="L103" i="8"/>
  <c r="K103" i="8"/>
  <c r="J103" i="8"/>
  <c r="I103" i="8"/>
  <c r="H103" i="8"/>
  <c r="R103" i="8" s="1"/>
  <c r="G103" i="8"/>
  <c r="F103" i="8"/>
  <c r="E103" i="8"/>
  <c r="D103" i="8"/>
  <c r="X102" i="8"/>
  <c r="T102" i="8"/>
  <c r="Q102" i="8"/>
  <c r="P102" i="8"/>
  <c r="O102" i="8"/>
  <c r="N102" i="8"/>
  <c r="M102" i="8"/>
  <c r="L102" i="8"/>
  <c r="K102" i="8"/>
  <c r="J102" i="8"/>
  <c r="I102" i="8"/>
  <c r="H102" i="8"/>
  <c r="R102" i="8" s="1"/>
  <c r="G102" i="8"/>
  <c r="F102" i="8"/>
  <c r="E102" i="8"/>
  <c r="D102" i="8"/>
  <c r="S102" i="8" s="1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V100" i="8" s="1"/>
  <c r="D100" i="8"/>
  <c r="Q99" i="8"/>
  <c r="P99" i="8"/>
  <c r="O99" i="8"/>
  <c r="N99" i="8"/>
  <c r="M99" i="8"/>
  <c r="L99" i="8"/>
  <c r="K99" i="8"/>
  <c r="J99" i="8"/>
  <c r="I99" i="8"/>
  <c r="H99" i="8"/>
  <c r="R99" i="8" s="1"/>
  <c r="G99" i="8"/>
  <c r="F99" i="8"/>
  <c r="E99" i="8"/>
  <c r="D99" i="8"/>
  <c r="W98" i="8"/>
  <c r="U98" i="8"/>
  <c r="T98" i="8"/>
  <c r="Q98" i="8"/>
  <c r="P98" i="8"/>
  <c r="O98" i="8"/>
  <c r="N98" i="8"/>
  <c r="M98" i="8"/>
  <c r="L98" i="8"/>
  <c r="K98" i="8"/>
  <c r="J98" i="8"/>
  <c r="I98" i="8"/>
  <c r="H98" i="8"/>
  <c r="R98" i="8" s="1"/>
  <c r="G98" i="8"/>
  <c r="X98" i="8" s="1"/>
  <c r="F98" i="8"/>
  <c r="E98" i="8"/>
  <c r="D98" i="8"/>
  <c r="T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U97" i="8" s="1"/>
  <c r="Q96" i="8"/>
  <c r="P96" i="8"/>
  <c r="O96" i="8"/>
  <c r="N96" i="8"/>
  <c r="M96" i="8"/>
  <c r="L96" i="8"/>
  <c r="K96" i="8"/>
  <c r="J96" i="8"/>
  <c r="I96" i="8"/>
  <c r="R96" i="8" s="1"/>
  <c r="H96" i="8"/>
  <c r="G96" i="8"/>
  <c r="F96" i="8"/>
  <c r="E96" i="8"/>
  <c r="D96" i="8"/>
  <c r="Q95" i="8"/>
  <c r="P95" i="8"/>
  <c r="O95" i="8"/>
  <c r="N95" i="8"/>
  <c r="M95" i="8"/>
  <c r="L95" i="8"/>
  <c r="K95" i="8"/>
  <c r="J95" i="8"/>
  <c r="I95" i="8"/>
  <c r="H95" i="8"/>
  <c r="R95" i="8" s="1"/>
  <c r="G95" i="8"/>
  <c r="F95" i="8"/>
  <c r="E95" i="8"/>
  <c r="D95" i="8"/>
  <c r="Q94" i="8"/>
  <c r="P94" i="8"/>
  <c r="O94" i="8"/>
  <c r="N94" i="8"/>
  <c r="M94" i="8"/>
  <c r="L94" i="8"/>
  <c r="K94" i="8"/>
  <c r="J94" i="8"/>
  <c r="I94" i="8"/>
  <c r="H94" i="8"/>
  <c r="R94" i="8" s="1"/>
  <c r="G94" i="8"/>
  <c r="F94" i="8"/>
  <c r="E94" i="8"/>
  <c r="D94" i="8"/>
  <c r="Q93" i="8"/>
  <c r="P93" i="8"/>
  <c r="O93" i="8"/>
  <c r="N93" i="8"/>
  <c r="M93" i="8"/>
  <c r="L93" i="8"/>
  <c r="K93" i="8"/>
  <c r="J93" i="8"/>
  <c r="I93" i="8"/>
  <c r="H93" i="8"/>
  <c r="R93" i="8" s="1"/>
  <c r="G93" i="8"/>
  <c r="F93" i="8"/>
  <c r="E93" i="8"/>
  <c r="D93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Q91" i="8"/>
  <c r="P91" i="8"/>
  <c r="O91" i="8"/>
  <c r="N91" i="8"/>
  <c r="M91" i="8"/>
  <c r="L91" i="8"/>
  <c r="K91" i="8"/>
  <c r="J91" i="8"/>
  <c r="I91" i="8"/>
  <c r="H91" i="8"/>
  <c r="R91" i="8" s="1"/>
  <c r="G91" i="8"/>
  <c r="F91" i="8"/>
  <c r="E91" i="8"/>
  <c r="D91" i="8"/>
  <c r="Q90" i="8"/>
  <c r="P90" i="8"/>
  <c r="O90" i="8"/>
  <c r="N90" i="8"/>
  <c r="M90" i="8"/>
  <c r="L90" i="8"/>
  <c r="K90" i="8"/>
  <c r="J90" i="8"/>
  <c r="I90" i="8"/>
  <c r="H90" i="8"/>
  <c r="R90" i="8" s="1"/>
  <c r="G90" i="8"/>
  <c r="F90" i="8"/>
  <c r="E90" i="8"/>
  <c r="D90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V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W88" i="8" s="1"/>
  <c r="E88" i="8"/>
  <c r="D88" i="8"/>
  <c r="T88" i="8" s="1"/>
  <c r="Q87" i="8"/>
  <c r="P87" i="8"/>
  <c r="O87" i="8"/>
  <c r="N87" i="8"/>
  <c r="M87" i="8"/>
  <c r="L87" i="8"/>
  <c r="K87" i="8"/>
  <c r="J87" i="8"/>
  <c r="I87" i="8"/>
  <c r="H87" i="8"/>
  <c r="R87" i="8" s="1"/>
  <c r="G87" i="8"/>
  <c r="F87" i="8"/>
  <c r="E87" i="8"/>
  <c r="D87" i="8"/>
  <c r="T86" i="8"/>
  <c r="Q86" i="8"/>
  <c r="P86" i="8"/>
  <c r="O86" i="8"/>
  <c r="N86" i="8"/>
  <c r="M86" i="8"/>
  <c r="L86" i="8"/>
  <c r="K86" i="8"/>
  <c r="J86" i="8"/>
  <c r="I86" i="8"/>
  <c r="H86" i="8"/>
  <c r="R86" i="8" s="1"/>
  <c r="W86" i="8" s="1"/>
  <c r="G86" i="8"/>
  <c r="F86" i="8"/>
  <c r="E86" i="8"/>
  <c r="S86" i="8" s="1"/>
  <c r="D86" i="8"/>
  <c r="U86" i="8" s="1"/>
  <c r="Q85" i="8"/>
  <c r="P85" i="8"/>
  <c r="O85" i="8"/>
  <c r="N85" i="8"/>
  <c r="AN6" i="8" s="1"/>
  <c r="AZ6" i="8" s="1"/>
  <c r="M85" i="8"/>
  <c r="L85" i="8"/>
  <c r="K85" i="8"/>
  <c r="J85" i="8"/>
  <c r="I85" i="8"/>
  <c r="H85" i="8"/>
  <c r="R85" i="8" s="1"/>
  <c r="G85" i="8"/>
  <c r="F85" i="8"/>
  <c r="E85" i="8"/>
  <c r="D85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Q83" i="8"/>
  <c r="P83" i="8"/>
  <c r="O83" i="8"/>
  <c r="N83" i="8"/>
  <c r="M83" i="8"/>
  <c r="L83" i="8"/>
  <c r="K83" i="8"/>
  <c r="J83" i="8"/>
  <c r="I83" i="8"/>
  <c r="H83" i="8"/>
  <c r="R83" i="8" s="1"/>
  <c r="G83" i="8"/>
  <c r="F83" i="8"/>
  <c r="E83" i="8"/>
  <c r="D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Q81" i="8"/>
  <c r="P81" i="8"/>
  <c r="O81" i="8"/>
  <c r="N81" i="8"/>
  <c r="M81" i="8"/>
  <c r="L81" i="8"/>
  <c r="K81" i="8"/>
  <c r="J81" i="8"/>
  <c r="I81" i="8"/>
  <c r="H81" i="8"/>
  <c r="R81" i="8" s="1"/>
  <c r="V81" i="8" s="1"/>
  <c r="G81" i="8"/>
  <c r="F81" i="8"/>
  <c r="E81" i="8"/>
  <c r="D81" i="8"/>
  <c r="S80" i="8"/>
  <c r="R80" i="8"/>
  <c r="X80" i="8" s="1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T80" i="8" s="1"/>
  <c r="Q79" i="8"/>
  <c r="P79" i="8"/>
  <c r="O79" i="8"/>
  <c r="N79" i="8"/>
  <c r="M79" i="8"/>
  <c r="L79" i="8"/>
  <c r="K79" i="8"/>
  <c r="J79" i="8"/>
  <c r="I79" i="8"/>
  <c r="H79" i="8"/>
  <c r="R79" i="8" s="1"/>
  <c r="G79" i="8"/>
  <c r="F79" i="8"/>
  <c r="E79" i="8"/>
  <c r="D79" i="8"/>
  <c r="U78" i="8"/>
  <c r="R78" i="8"/>
  <c r="S78" i="8" s="1"/>
  <c r="Q78" i="8"/>
  <c r="P78" i="8"/>
  <c r="O78" i="8"/>
  <c r="N78" i="8"/>
  <c r="M78" i="8"/>
  <c r="L78" i="8"/>
  <c r="K78" i="8"/>
  <c r="J78" i="8"/>
  <c r="I78" i="8"/>
  <c r="H78" i="8"/>
  <c r="G78" i="8"/>
  <c r="F78" i="8"/>
  <c r="W78" i="8" s="1"/>
  <c r="E78" i="8"/>
  <c r="D78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Q76" i="8"/>
  <c r="P76" i="8"/>
  <c r="O76" i="8"/>
  <c r="N76" i="8"/>
  <c r="M76" i="8"/>
  <c r="L76" i="8"/>
  <c r="K76" i="8"/>
  <c r="J76" i="8"/>
  <c r="I76" i="8"/>
  <c r="H76" i="8"/>
  <c r="R76" i="8" s="1"/>
  <c r="G76" i="8"/>
  <c r="F76" i="8"/>
  <c r="E76" i="8"/>
  <c r="D76" i="8"/>
  <c r="Q75" i="8"/>
  <c r="P75" i="8"/>
  <c r="O75" i="8"/>
  <c r="N75" i="8"/>
  <c r="M75" i="8"/>
  <c r="L75" i="8"/>
  <c r="K75" i="8"/>
  <c r="J75" i="8"/>
  <c r="I75" i="8"/>
  <c r="H75" i="8"/>
  <c r="R75" i="8" s="1"/>
  <c r="G75" i="8"/>
  <c r="F75" i="8"/>
  <c r="E75" i="8"/>
  <c r="D75" i="8"/>
  <c r="Q74" i="8"/>
  <c r="P74" i="8"/>
  <c r="O74" i="8"/>
  <c r="N74" i="8"/>
  <c r="M74" i="8"/>
  <c r="L74" i="8"/>
  <c r="K74" i="8"/>
  <c r="J74" i="8"/>
  <c r="I74" i="8"/>
  <c r="R74" i="8" s="1"/>
  <c r="H74" i="8"/>
  <c r="G74" i="8"/>
  <c r="F74" i="8"/>
  <c r="E74" i="8"/>
  <c r="D74" i="8"/>
  <c r="V73" i="8"/>
  <c r="Q73" i="8"/>
  <c r="P73" i="8"/>
  <c r="O73" i="8"/>
  <c r="N73" i="8"/>
  <c r="M73" i="8"/>
  <c r="L73" i="8"/>
  <c r="K73" i="8"/>
  <c r="J73" i="8"/>
  <c r="I73" i="8"/>
  <c r="H73" i="8"/>
  <c r="R73" i="8" s="1"/>
  <c r="G73" i="8"/>
  <c r="F73" i="8"/>
  <c r="E73" i="8"/>
  <c r="D73" i="8"/>
  <c r="S72" i="8"/>
  <c r="R72" i="8"/>
  <c r="X72" i="8" s="1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T72" i="8" s="1"/>
  <c r="Q71" i="8"/>
  <c r="P71" i="8"/>
  <c r="O71" i="8"/>
  <c r="N71" i="8"/>
  <c r="M71" i="8"/>
  <c r="L71" i="8"/>
  <c r="K71" i="8"/>
  <c r="J71" i="8"/>
  <c r="I71" i="8"/>
  <c r="H71" i="8"/>
  <c r="R71" i="8" s="1"/>
  <c r="X71" i="8" s="1"/>
  <c r="G71" i="8"/>
  <c r="F71" i="8"/>
  <c r="E71" i="8"/>
  <c r="D71" i="8"/>
  <c r="W70" i="8"/>
  <c r="V70" i="8"/>
  <c r="U70" i="8"/>
  <c r="T70" i="8"/>
  <c r="R70" i="8"/>
  <c r="S70" i="8" s="1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Q68" i="8"/>
  <c r="P68" i="8"/>
  <c r="O68" i="8"/>
  <c r="AO5" i="8" s="1"/>
  <c r="BA5" i="8" s="1"/>
  <c r="N68" i="8"/>
  <c r="M68" i="8"/>
  <c r="L68" i="8"/>
  <c r="K68" i="8"/>
  <c r="J68" i="8"/>
  <c r="I68" i="8"/>
  <c r="H68" i="8"/>
  <c r="R68" i="8" s="1"/>
  <c r="G68" i="8"/>
  <c r="X68" i="8" s="1"/>
  <c r="F68" i="8"/>
  <c r="E68" i="8"/>
  <c r="D68" i="8"/>
  <c r="U67" i="8"/>
  <c r="Q67" i="8"/>
  <c r="P67" i="8"/>
  <c r="O67" i="8"/>
  <c r="N67" i="8"/>
  <c r="M67" i="8"/>
  <c r="L67" i="8"/>
  <c r="K67" i="8"/>
  <c r="J67" i="8"/>
  <c r="I67" i="8"/>
  <c r="H67" i="8"/>
  <c r="R67" i="8" s="1"/>
  <c r="G67" i="8"/>
  <c r="F67" i="8"/>
  <c r="E67" i="8"/>
  <c r="D67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W65" i="8"/>
  <c r="V65" i="8"/>
  <c r="Q65" i="8"/>
  <c r="P65" i="8"/>
  <c r="O65" i="8"/>
  <c r="N65" i="8"/>
  <c r="AN5" i="8" s="1"/>
  <c r="AZ5" i="8" s="1"/>
  <c r="M65" i="8"/>
  <c r="L65" i="8"/>
  <c r="K65" i="8"/>
  <c r="J65" i="8"/>
  <c r="I65" i="8"/>
  <c r="H65" i="8"/>
  <c r="R65" i="8" s="1"/>
  <c r="G65" i="8"/>
  <c r="F65" i="8"/>
  <c r="E65" i="8"/>
  <c r="D65" i="8"/>
  <c r="T64" i="8"/>
  <c r="P64" i="8"/>
  <c r="O64" i="8"/>
  <c r="N64" i="8"/>
  <c r="M64" i="8"/>
  <c r="L64" i="8"/>
  <c r="K64" i="8"/>
  <c r="J64" i="8"/>
  <c r="I64" i="8"/>
  <c r="R64" i="8" s="1"/>
  <c r="H64" i="8"/>
  <c r="G64" i="8"/>
  <c r="F64" i="8"/>
  <c r="E64" i="8"/>
  <c r="D64" i="8"/>
  <c r="W63" i="8"/>
  <c r="Q63" i="8"/>
  <c r="P63" i="8"/>
  <c r="O63" i="8"/>
  <c r="N63" i="8"/>
  <c r="M63" i="8"/>
  <c r="L63" i="8"/>
  <c r="K63" i="8"/>
  <c r="J63" i="8"/>
  <c r="I63" i="8"/>
  <c r="H63" i="8"/>
  <c r="R63" i="8" s="1"/>
  <c r="X63" i="8" s="1"/>
  <c r="G63" i="8"/>
  <c r="F63" i="8"/>
  <c r="E63" i="8"/>
  <c r="D63" i="8"/>
  <c r="T62" i="8"/>
  <c r="Q62" i="8"/>
  <c r="P62" i="8"/>
  <c r="O62" i="8"/>
  <c r="N62" i="8"/>
  <c r="M62" i="8"/>
  <c r="L62" i="8"/>
  <c r="K62" i="8"/>
  <c r="J62" i="8"/>
  <c r="I62" i="8"/>
  <c r="H62" i="8"/>
  <c r="R62" i="8" s="1"/>
  <c r="U62" i="8" s="1"/>
  <c r="G62" i="8"/>
  <c r="F62" i="8"/>
  <c r="E62" i="8"/>
  <c r="D62" i="8"/>
  <c r="Q61" i="8"/>
  <c r="P61" i="8"/>
  <c r="O61" i="8"/>
  <c r="N61" i="8"/>
  <c r="M61" i="8"/>
  <c r="L61" i="8"/>
  <c r="K61" i="8"/>
  <c r="J61" i="8"/>
  <c r="I61" i="8"/>
  <c r="R61" i="8" s="1"/>
  <c r="H61" i="8"/>
  <c r="G61" i="8"/>
  <c r="F61" i="8"/>
  <c r="E61" i="8"/>
  <c r="D61" i="8"/>
  <c r="Q60" i="8"/>
  <c r="P60" i="8"/>
  <c r="O60" i="8"/>
  <c r="N60" i="8"/>
  <c r="M60" i="8"/>
  <c r="L60" i="8"/>
  <c r="K60" i="8"/>
  <c r="J60" i="8"/>
  <c r="I60" i="8"/>
  <c r="H60" i="8"/>
  <c r="R60" i="8" s="1"/>
  <c r="W60" i="8" s="1"/>
  <c r="G60" i="8"/>
  <c r="F60" i="8"/>
  <c r="E60" i="8"/>
  <c r="D60" i="8"/>
  <c r="R59" i="8"/>
  <c r="X59" i="8" s="1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T59" i="8" s="1"/>
  <c r="P58" i="8"/>
  <c r="O58" i="8"/>
  <c r="N58" i="8"/>
  <c r="M58" i="8"/>
  <c r="L58" i="8"/>
  <c r="K58" i="8"/>
  <c r="J58" i="8"/>
  <c r="I58" i="8"/>
  <c r="H58" i="8"/>
  <c r="R58" i="8" s="1"/>
  <c r="G58" i="8"/>
  <c r="F58" i="8"/>
  <c r="E58" i="8"/>
  <c r="D58" i="8"/>
  <c r="Q57" i="8"/>
  <c r="P57" i="8"/>
  <c r="O57" i="8"/>
  <c r="N57" i="8"/>
  <c r="M57" i="8"/>
  <c r="L57" i="8"/>
  <c r="K57" i="8"/>
  <c r="J57" i="8"/>
  <c r="I57" i="8"/>
  <c r="H57" i="8"/>
  <c r="R57" i="8" s="1"/>
  <c r="G57" i="8"/>
  <c r="F57" i="8"/>
  <c r="E57" i="8"/>
  <c r="D57" i="8"/>
  <c r="Q56" i="8"/>
  <c r="P56" i="8"/>
  <c r="O56" i="8"/>
  <c r="N56" i="8"/>
  <c r="M56" i="8"/>
  <c r="L56" i="8"/>
  <c r="K56" i="8"/>
  <c r="J56" i="8"/>
  <c r="I56" i="8"/>
  <c r="H56" i="8"/>
  <c r="R56" i="8" s="1"/>
  <c r="G56" i="8"/>
  <c r="F56" i="8"/>
  <c r="E56" i="8"/>
  <c r="D56" i="8"/>
  <c r="X55" i="8"/>
  <c r="V55" i="8"/>
  <c r="U55" i="8"/>
  <c r="Q55" i="8"/>
  <c r="P55" i="8"/>
  <c r="O55" i="8"/>
  <c r="N55" i="8"/>
  <c r="M55" i="8"/>
  <c r="L55" i="8"/>
  <c r="K55" i="8"/>
  <c r="J55" i="8"/>
  <c r="I55" i="8"/>
  <c r="H55" i="8"/>
  <c r="R55" i="8" s="1"/>
  <c r="G55" i="8"/>
  <c r="F55" i="8"/>
  <c r="W55" i="8" s="1"/>
  <c r="E55" i="8"/>
  <c r="D55" i="8"/>
  <c r="U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T54" i="8" s="1"/>
  <c r="D54" i="8"/>
  <c r="Q53" i="8"/>
  <c r="P53" i="8"/>
  <c r="O53" i="8"/>
  <c r="N53" i="8"/>
  <c r="M53" i="8"/>
  <c r="L53" i="8"/>
  <c r="K53" i="8"/>
  <c r="J53" i="8"/>
  <c r="I53" i="8"/>
  <c r="H53" i="8"/>
  <c r="R53" i="8" s="1"/>
  <c r="G53" i="8"/>
  <c r="F53" i="8"/>
  <c r="E53" i="8"/>
  <c r="D53" i="8"/>
  <c r="U52" i="8"/>
  <c r="P52" i="8"/>
  <c r="O52" i="8"/>
  <c r="N52" i="8"/>
  <c r="M52" i="8"/>
  <c r="L52" i="8"/>
  <c r="K52" i="8"/>
  <c r="J52" i="8"/>
  <c r="I52" i="8"/>
  <c r="R52" i="8" s="1"/>
  <c r="H52" i="8"/>
  <c r="G52" i="8"/>
  <c r="F52" i="8"/>
  <c r="E52" i="8"/>
  <c r="D52" i="8"/>
  <c r="Q51" i="8"/>
  <c r="P51" i="8"/>
  <c r="O51" i="8"/>
  <c r="N51" i="8"/>
  <c r="M51" i="8"/>
  <c r="L51" i="8"/>
  <c r="K51" i="8"/>
  <c r="J51" i="8"/>
  <c r="I51" i="8"/>
  <c r="H51" i="8"/>
  <c r="R51" i="8" s="1"/>
  <c r="G51" i="8"/>
  <c r="F51" i="8"/>
  <c r="E51" i="8"/>
  <c r="D51" i="8"/>
  <c r="X50" i="8"/>
  <c r="W50" i="8"/>
  <c r="U50" i="8"/>
  <c r="Q50" i="8"/>
  <c r="P50" i="8"/>
  <c r="O50" i="8"/>
  <c r="N50" i="8"/>
  <c r="M50" i="8"/>
  <c r="L50" i="8"/>
  <c r="K50" i="8"/>
  <c r="J50" i="8"/>
  <c r="I50" i="8"/>
  <c r="H50" i="8"/>
  <c r="R50" i="8" s="1"/>
  <c r="V50" i="8" s="1"/>
  <c r="G50" i="8"/>
  <c r="F50" i="8"/>
  <c r="E50" i="8"/>
  <c r="D50" i="8"/>
  <c r="R49" i="8"/>
  <c r="U49" i="8" s="1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S49" i="8" s="1"/>
  <c r="Q48" i="8"/>
  <c r="P48" i="8"/>
  <c r="O48" i="8"/>
  <c r="N48" i="8"/>
  <c r="M48" i="8"/>
  <c r="L48" i="8"/>
  <c r="K48" i="8"/>
  <c r="J48" i="8"/>
  <c r="I48" i="8"/>
  <c r="H48" i="8"/>
  <c r="R48" i="8" s="1"/>
  <c r="G48" i="8"/>
  <c r="F48" i="8"/>
  <c r="E48" i="8"/>
  <c r="D48" i="8"/>
  <c r="T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W45" i="8"/>
  <c r="V45" i="8"/>
  <c r="Q45" i="8"/>
  <c r="P45" i="8"/>
  <c r="O45" i="8"/>
  <c r="AO4" i="8" s="1"/>
  <c r="BA4" i="8" s="1"/>
  <c r="N45" i="8"/>
  <c r="M45" i="8"/>
  <c r="L45" i="8"/>
  <c r="K45" i="8"/>
  <c r="J45" i="8"/>
  <c r="I45" i="8"/>
  <c r="H45" i="8"/>
  <c r="R45" i="8" s="1"/>
  <c r="X45" i="8" s="1"/>
  <c r="G45" i="8"/>
  <c r="F45" i="8"/>
  <c r="E45" i="8"/>
  <c r="D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Q43" i="8"/>
  <c r="P43" i="8"/>
  <c r="O43" i="8"/>
  <c r="N43" i="8"/>
  <c r="M43" i="8"/>
  <c r="L43" i="8"/>
  <c r="K43" i="8"/>
  <c r="J43" i="8"/>
  <c r="I43" i="8"/>
  <c r="AL4" i="8" s="1"/>
  <c r="H43" i="8"/>
  <c r="R43" i="8" s="1"/>
  <c r="G43" i="8"/>
  <c r="F43" i="8"/>
  <c r="E43" i="8"/>
  <c r="D43" i="8"/>
  <c r="Q42" i="8"/>
  <c r="P42" i="8"/>
  <c r="O42" i="8"/>
  <c r="N42" i="8"/>
  <c r="M42" i="8"/>
  <c r="L42" i="8"/>
  <c r="K42" i="8"/>
  <c r="J42" i="8"/>
  <c r="I42" i="8"/>
  <c r="H42" i="8"/>
  <c r="R42" i="8" s="1"/>
  <c r="G42" i="8"/>
  <c r="F42" i="8"/>
  <c r="E42" i="8"/>
  <c r="D42" i="8"/>
  <c r="Q41" i="8"/>
  <c r="P41" i="8"/>
  <c r="O41" i="8"/>
  <c r="N41" i="8"/>
  <c r="M41" i="8"/>
  <c r="L41" i="8"/>
  <c r="K41" i="8"/>
  <c r="J41" i="8"/>
  <c r="I41" i="8"/>
  <c r="H41" i="8"/>
  <c r="R41" i="8" s="1"/>
  <c r="G41" i="8"/>
  <c r="F41" i="8"/>
  <c r="E41" i="8"/>
  <c r="D41" i="8"/>
  <c r="Q40" i="8"/>
  <c r="P40" i="8"/>
  <c r="O40" i="8"/>
  <c r="N40" i="8"/>
  <c r="M40" i="8"/>
  <c r="L40" i="8"/>
  <c r="K40" i="8"/>
  <c r="J40" i="8"/>
  <c r="I40" i="8"/>
  <c r="H40" i="8"/>
  <c r="R40" i="8" s="1"/>
  <c r="G40" i="8"/>
  <c r="F40" i="8"/>
  <c r="E40" i="8"/>
  <c r="D40" i="8"/>
  <c r="Q39" i="8"/>
  <c r="P39" i="8"/>
  <c r="O39" i="8"/>
  <c r="N39" i="8"/>
  <c r="M39" i="8"/>
  <c r="L39" i="8"/>
  <c r="K39" i="8"/>
  <c r="J39" i="8"/>
  <c r="I39" i="8"/>
  <c r="H39" i="8"/>
  <c r="R39" i="8" s="1"/>
  <c r="G39" i="8"/>
  <c r="F39" i="8"/>
  <c r="E39" i="8"/>
  <c r="D39" i="8"/>
  <c r="W38" i="8"/>
  <c r="V38" i="8"/>
  <c r="R38" i="8"/>
  <c r="U38" i="8" s="1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S38" i="8" s="1"/>
  <c r="Q37" i="8"/>
  <c r="P37" i="8"/>
  <c r="O37" i="8"/>
  <c r="N37" i="8"/>
  <c r="M37" i="8"/>
  <c r="L37" i="8"/>
  <c r="K37" i="8"/>
  <c r="J37" i="8"/>
  <c r="I37" i="8"/>
  <c r="H37" i="8"/>
  <c r="R37" i="8" s="1"/>
  <c r="G37" i="8"/>
  <c r="F37" i="8"/>
  <c r="E37" i="8"/>
  <c r="D37" i="8"/>
  <c r="Q36" i="8"/>
  <c r="P36" i="8"/>
  <c r="O36" i="8"/>
  <c r="N36" i="8"/>
  <c r="M36" i="8"/>
  <c r="L36" i="8"/>
  <c r="K36" i="8"/>
  <c r="J36" i="8"/>
  <c r="I36" i="8"/>
  <c r="H36" i="8"/>
  <c r="R36" i="8" s="1"/>
  <c r="S36" i="8" s="1"/>
  <c r="G36" i="8"/>
  <c r="X36" i="8" s="1"/>
  <c r="F36" i="8"/>
  <c r="W36" i="8" s="1"/>
  <c r="E36" i="8"/>
  <c r="D36" i="8"/>
  <c r="T36" i="8" s="1"/>
  <c r="Q35" i="8"/>
  <c r="P35" i="8"/>
  <c r="O35" i="8"/>
  <c r="N35" i="8"/>
  <c r="M35" i="8"/>
  <c r="L35" i="8"/>
  <c r="K35" i="8"/>
  <c r="J35" i="8"/>
  <c r="I35" i="8"/>
  <c r="H35" i="8"/>
  <c r="R35" i="8" s="1"/>
  <c r="G35" i="8"/>
  <c r="F35" i="8"/>
  <c r="E35" i="8"/>
  <c r="D35" i="8"/>
  <c r="Q34" i="8"/>
  <c r="P34" i="8"/>
  <c r="O34" i="8"/>
  <c r="AO3" i="8" s="1"/>
  <c r="BA3" i="8" s="1"/>
  <c r="N34" i="8"/>
  <c r="M34" i="8"/>
  <c r="L34" i="8"/>
  <c r="K34" i="8"/>
  <c r="J34" i="8"/>
  <c r="I34" i="8"/>
  <c r="H34" i="8"/>
  <c r="R34" i="8" s="1"/>
  <c r="G34" i="8"/>
  <c r="F34" i="8"/>
  <c r="E34" i="8"/>
  <c r="D34" i="8"/>
  <c r="Q33" i="8"/>
  <c r="P33" i="8"/>
  <c r="O33" i="8"/>
  <c r="N33" i="8"/>
  <c r="M33" i="8"/>
  <c r="L33" i="8"/>
  <c r="K33" i="8"/>
  <c r="J33" i="8"/>
  <c r="I33" i="8"/>
  <c r="H33" i="8"/>
  <c r="R33" i="8" s="1"/>
  <c r="G33" i="8"/>
  <c r="F33" i="8"/>
  <c r="E33" i="8"/>
  <c r="D33" i="8"/>
  <c r="Q32" i="8"/>
  <c r="P32" i="8"/>
  <c r="O32" i="8"/>
  <c r="N32" i="8"/>
  <c r="M32" i="8"/>
  <c r="L32" i="8"/>
  <c r="K32" i="8"/>
  <c r="J32" i="8"/>
  <c r="I32" i="8"/>
  <c r="H32" i="8"/>
  <c r="R32" i="8" s="1"/>
  <c r="G32" i="8"/>
  <c r="F32" i="8"/>
  <c r="E32" i="8"/>
  <c r="D32" i="8"/>
  <c r="Q31" i="8"/>
  <c r="P31" i="8"/>
  <c r="O31" i="8"/>
  <c r="N31" i="8"/>
  <c r="M31" i="8"/>
  <c r="L31" i="8"/>
  <c r="K31" i="8"/>
  <c r="J31" i="8"/>
  <c r="I31" i="8"/>
  <c r="H31" i="8"/>
  <c r="R31" i="8" s="1"/>
  <c r="G31" i="8"/>
  <c r="F31" i="8"/>
  <c r="E31" i="8"/>
  <c r="D31" i="8"/>
  <c r="Q30" i="8"/>
  <c r="P30" i="8"/>
  <c r="O30" i="8"/>
  <c r="N30" i="8"/>
  <c r="M30" i="8"/>
  <c r="L30" i="8"/>
  <c r="K30" i="8"/>
  <c r="J30" i="8"/>
  <c r="I30" i="8"/>
  <c r="R30" i="8" s="1"/>
  <c r="H30" i="8"/>
  <c r="G30" i="8"/>
  <c r="F30" i="8"/>
  <c r="E30" i="8"/>
  <c r="D30" i="8"/>
  <c r="Q29" i="8"/>
  <c r="P29" i="8"/>
  <c r="O29" i="8"/>
  <c r="N29" i="8"/>
  <c r="M29" i="8"/>
  <c r="L29" i="8"/>
  <c r="K29" i="8"/>
  <c r="J29" i="8"/>
  <c r="I29" i="8"/>
  <c r="H29" i="8"/>
  <c r="R29" i="8" s="1"/>
  <c r="G29" i="8"/>
  <c r="F29" i="8"/>
  <c r="E29" i="8"/>
  <c r="D29" i="8"/>
  <c r="Q28" i="8"/>
  <c r="P28" i="8"/>
  <c r="O28" i="8"/>
  <c r="N28" i="8"/>
  <c r="M28" i="8"/>
  <c r="L28" i="8"/>
  <c r="K28" i="8"/>
  <c r="J28" i="8"/>
  <c r="I28" i="8"/>
  <c r="H28" i="8"/>
  <c r="R28" i="8" s="1"/>
  <c r="U28" i="8" s="1"/>
  <c r="G28" i="8"/>
  <c r="F28" i="8"/>
  <c r="E28" i="8"/>
  <c r="V28" i="8" s="1"/>
  <c r="D28" i="8"/>
  <c r="Q27" i="8"/>
  <c r="P27" i="8"/>
  <c r="O27" i="8"/>
  <c r="N27" i="8"/>
  <c r="M27" i="8"/>
  <c r="L27" i="8"/>
  <c r="K27" i="8"/>
  <c r="J27" i="8"/>
  <c r="I27" i="8"/>
  <c r="H27" i="8"/>
  <c r="R27" i="8" s="1"/>
  <c r="G27" i="8"/>
  <c r="F27" i="8"/>
  <c r="E27" i="8"/>
  <c r="D27" i="8"/>
  <c r="Q26" i="8"/>
  <c r="P26" i="8"/>
  <c r="O26" i="8"/>
  <c r="N26" i="8"/>
  <c r="M26" i="8"/>
  <c r="L26" i="8"/>
  <c r="K26" i="8"/>
  <c r="J26" i="8"/>
  <c r="I26" i="8"/>
  <c r="H26" i="8"/>
  <c r="R26" i="8" s="1"/>
  <c r="G26" i="8"/>
  <c r="F26" i="8"/>
  <c r="E26" i="8"/>
  <c r="D26" i="8"/>
  <c r="R25" i="8"/>
  <c r="X25" i="8" s="1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Q24" i="8"/>
  <c r="P24" i="8"/>
  <c r="O24" i="8"/>
  <c r="N24" i="8"/>
  <c r="M24" i="8"/>
  <c r="L24" i="8"/>
  <c r="K24" i="8"/>
  <c r="J24" i="8"/>
  <c r="I24" i="8"/>
  <c r="H24" i="8"/>
  <c r="R24" i="8" s="1"/>
  <c r="G24" i="8"/>
  <c r="F24" i="8"/>
  <c r="E24" i="8"/>
  <c r="D24" i="8"/>
  <c r="R23" i="8"/>
  <c r="S23" i="8" s="1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Q22" i="8"/>
  <c r="P22" i="8"/>
  <c r="O22" i="8"/>
  <c r="N22" i="8"/>
  <c r="AN3" i="8" s="1"/>
  <c r="AZ3" i="8" s="1"/>
  <c r="M22" i="8"/>
  <c r="L22" i="8"/>
  <c r="K22" i="8"/>
  <c r="J22" i="8"/>
  <c r="I22" i="8"/>
  <c r="R22" i="8" s="1"/>
  <c r="H22" i="8"/>
  <c r="G22" i="8"/>
  <c r="F22" i="8"/>
  <c r="E22" i="8"/>
  <c r="D22" i="8"/>
  <c r="P21" i="8"/>
  <c r="O21" i="8"/>
  <c r="N21" i="8"/>
  <c r="M21" i="8"/>
  <c r="L21" i="8"/>
  <c r="K21" i="8"/>
  <c r="J21" i="8"/>
  <c r="I21" i="8"/>
  <c r="R21" i="8" s="1"/>
  <c r="H21" i="8"/>
  <c r="G21" i="8"/>
  <c r="F21" i="8"/>
  <c r="E21" i="8"/>
  <c r="D21" i="8"/>
  <c r="Q20" i="8"/>
  <c r="P20" i="8"/>
  <c r="O20" i="8"/>
  <c r="N20" i="8"/>
  <c r="M20" i="8"/>
  <c r="L20" i="8"/>
  <c r="K20" i="8"/>
  <c r="J20" i="8"/>
  <c r="I20" i="8"/>
  <c r="H20" i="8"/>
  <c r="R20" i="8" s="1"/>
  <c r="G20" i="8"/>
  <c r="F20" i="8"/>
  <c r="E20" i="8"/>
  <c r="D20" i="8"/>
  <c r="R19" i="8"/>
  <c r="V19" i="8" s="1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W18" i="8"/>
  <c r="R18" i="8"/>
  <c r="V18" i="8" s="1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Q17" i="8"/>
  <c r="P17" i="8"/>
  <c r="O17" i="8"/>
  <c r="N17" i="8"/>
  <c r="M17" i="8"/>
  <c r="L17" i="8"/>
  <c r="K17" i="8"/>
  <c r="J17" i="8"/>
  <c r="I17" i="8"/>
  <c r="H17" i="8"/>
  <c r="R17" i="8" s="1"/>
  <c r="G17" i="8"/>
  <c r="F17" i="8"/>
  <c r="E17" i="8"/>
  <c r="D17" i="8"/>
  <c r="Q16" i="8"/>
  <c r="P16" i="8"/>
  <c r="O16" i="8"/>
  <c r="N16" i="8"/>
  <c r="M16" i="8"/>
  <c r="L16" i="8"/>
  <c r="K16" i="8"/>
  <c r="J16" i="8"/>
  <c r="I16" i="8"/>
  <c r="H16" i="8"/>
  <c r="R16" i="8" s="1"/>
  <c r="G16" i="8"/>
  <c r="F16" i="8"/>
  <c r="E16" i="8"/>
  <c r="D16" i="8"/>
  <c r="Q15" i="8"/>
  <c r="P15" i="8"/>
  <c r="O15" i="8"/>
  <c r="N15" i="8"/>
  <c r="M15" i="8"/>
  <c r="L15" i="8"/>
  <c r="K15" i="8"/>
  <c r="J15" i="8"/>
  <c r="I15" i="8"/>
  <c r="H15" i="8"/>
  <c r="R15" i="8" s="1"/>
  <c r="G15" i="8"/>
  <c r="F15" i="8"/>
  <c r="E15" i="8"/>
  <c r="D15" i="8"/>
  <c r="V14" i="8"/>
  <c r="S14" i="8"/>
  <c r="R14" i="8"/>
  <c r="X14" i="8" s="1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Q13" i="8"/>
  <c r="P13" i="8"/>
  <c r="O13" i="8"/>
  <c r="N13" i="8"/>
  <c r="M13" i="8"/>
  <c r="L13" i="8"/>
  <c r="K13" i="8"/>
  <c r="J13" i="8"/>
  <c r="I13" i="8"/>
  <c r="H13" i="8"/>
  <c r="AK2" i="8" s="1"/>
  <c r="J54" i="9" s="1"/>
  <c r="G13" i="8"/>
  <c r="F13" i="8"/>
  <c r="E13" i="8"/>
  <c r="D13" i="8"/>
  <c r="Q12" i="8"/>
  <c r="P12" i="8"/>
  <c r="O12" i="8"/>
  <c r="N12" i="8"/>
  <c r="M12" i="8"/>
  <c r="L12" i="8"/>
  <c r="K12" i="8"/>
  <c r="J12" i="8"/>
  <c r="I12" i="8"/>
  <c r="H12" i="8"/>
  <c r="R12" i="8" s="1"/>
  <c r="G12" i="8"/>
  <c r="F12" i="8"/>
  <c r="E12" i="8"/>
  <c r="D12" i="8"/>
  <c r="R11" i="8"/>
  <c r="X11" i="8" s="1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W10" i="8"/>
  <c r="R10" i="8"/>
  <c r="V10" i="8" s="1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BC9" i="8"/>
  <c r="BA9" i="8"/>
  <c r="AY9" i="8"/>
  <c r="AU9" i="8"/>
  <c r="AQ9" i="8"/>
  <c r="AO9" i="8"/>
  <c r="AN9" i="8"/>
  <c r="AZ9" i="8" s="1"/>
  <c r="AM9" i="8"/>
  <c r="L61" i="9" s="1"/>
  <c r="AL9" i="8"/>
  <c r="K61" i="9" s="1"/>
  <c r="AK9" i="8"/>
  <c r="J61" i="9" s="1"/>
  <c r="W9" i="8"/>
  <c r="V9" i="8"/>
  <c r="R9" i="8"/>
  <c r="X9" i="8" s="1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S9" i="8" s="1"/>
  <c r="BC8" i="8"/>
  <c r="AY8" i="8"/>
  <c r="AU8" i="8"/>
  <c r="AQ8" i="8"/>
  <c r="AO8" i="8"/>
  <c r="BA8" i="8" s="1"/>
  <c r="AN8" i="8"/>
  <c r="AZ8" i="8" s="1"/>
  <c r="AL8" i="8"/>
  <c r="K60" i="9" s="1"/>
  <c r="AK8" i="8"/>
  <c r="J60" i="9" s="1"/>
  <c r="Q8" i="8"/>
  <c r="P8" i="8"/>
  <c r="O8" i="8"/>
  <c r="N8" i="8"/>
  <c r="M8" i="8"/>
  <c r="L8" i="8"/>
  <c r="K8" i="8"/>
  <c r="J8" i="8"/>
  <c r="I8" i="8"/>
  <c r="H8" i="8"/>
  <c r="R8" i="8" s="1"/>
  <c r="G8" i="8"/>
  <c r="F8" i="8"/>
  <c r="E8" i="8"/>
  <c r="D8" i="8"/>
  <c r="BC7" i="8"/>
  <c r="BA7" i="8"/>
  <c r="AZ7" i="8"/>
  <c r="AY7" i="8"/>
  <c r="AU7" i="8"/>
  <c r="AQ7" i="8"/>
  <c r="AO7" i="8"/>
  <c r="AN7" i="8"/>
  <c r="AL7" i="8"/>
  <c r="K59" i="9" s="1"/>
  <c r="AK7" i="8"/>
  <c r="J59" i="9" s="1"/>
  <c r="Q7" i="8"/>
  <c r="P7" i="8"/>
  <c r="O7" i="8"/>
  <c r="N7" i="8"/>
  <c r="M7" i="8"/>
  <c r="L7" i="8"/>
  <c r="K7" i="8"/>
  <c r="J7" i="8"/>
  <c r="I7" i="8"/>
  <c r="H7" i="8"/>
  <c r="R7" i="8" s="1"/>
  <c r="G7" i="8"/>
  <c r="F7" i="8"/>
  <c r="E7" i="8"/>
  <c r="D7" i="8"/>
  <c r="BC6" i="8"/>
  <c r="BA6" i="8"/>
  <c r="AY6" i="8"/>
  <c r="AU6" i="8"/>
  <c r="AQ6" i="8"/>
  <c r="AO6" i="8"/>
  <c r="AL6" i="8"/>
  <c r="K58" i="9" s="1"/>
  <c r="V6" i="8"/>
  <c r="S6" i="8"/>
  <c r="R6" i="8"/>
  <c r="X6" i="8" s="1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BC5" i="8"/>
  <c r="AY5" i="8"/>
  <c r="AU5" i="8"/>
  <c r="AQ5" i="8"/>
  <c r="AL5" i="8"/>
  <c r="K57" i="9" s="1"/>
  <c r="P5" i="8"/>
  <c r="O5" i="8"/>
  <c r="N5" i="8"/>
  <c r="M5" i="8"/>
  <c r="L5" i="8"/>
  <c r="K5" i="8"/>
  <c r="J5" i="8"/>
  <c r="I5" i="8"/>
  <c r="R5" i="8" s="1"/>
  <c r="H5" i="8"/>
  <c r="G5" i="8"/>
  <c r="F5" i="8"/>
  <c r="E5" i="8"/>
  <c r="D5" i="8"/>
  <c r="BC4" i="8"/>
  <c r="AY4" i="8"/>
  <c r="AU4" i="8"/>
  <c r="AQ4" i="8"/>
  <c r="AN4" i="8"/>
  <c r="AZ4" i="8" s="1"/>
  <c r="W4" i="8"/>
  <c r="V4" i="8"/>
  <c r="R4" i="8"/>
  <c r="X4" i="8" s="1"/>
  <c r="Q4" i="8"/>
  <c r="P4" i="8"/>
  <c r="O4" i="8"/>
  <c r="AO2" i="8" s="1"/>
  <c r="BA2" i="8" s="1"/>
  <c r="N4" i="8"/>
  <c r="M4" i="8"/>
  <c r="L4" i="8"/>
  <c r="K4" i="8"/>
  <c r="J4" i="8"/>
  <c r="I4" i="8"/>
  <c r="H4" i="8"/>
  <c r="G4" i="8"/>
  <c r="F4" i="8"/>
  <c r="E4" i="8"/>
  <c r="D4" i="8"/>
  <c r="S4" i="8" s="1"/>
  <c r="BC3" i="8"/>
  <c r="AY3" i="8"/>
  <c r="AU3" i="8"/>
  <c r="AQ3" i="8"/>
  <c r="AK3" i="8"/>
  <c r="J55" i="9" s="1"/>
  <c r="Q3" i="8"/>
  <c r="P3" i="8"/>
  <c r="O3" i="8"/>
  <c r="N3" i="8"/>
  <c r="M3" i="8"/>
  <c r="L3" i="8"/>
  <c r="K3" i="8"/>
  <c r="J3" i="8"/>
  <c r="I3" i="8"/>
  <c r="H3" i="8"/>
  <c r="R3" i="8" s="1"/>
  <c r="G3" i="8"/>
  <c r="F3" i="8"/>
  <c r="E3" i="8"/>
  <c r="D3" i="8"/>
  <c r="BC2" i="8"/>
  <c r="AY2" i="8"/>
  <c r="AU2" i="8"/>
  <c r="AQ2" i="8"/>
  <c r="Q2" i="8"/>
  <c r="P2" i="8"/>
  <c r="O2" i="8"/>
  <c r="N2" i="8"/>
  <c r="E11" i="9" s="1"/>
  <c r="H11" i="9" s="1"/>
  <c r="M2" i="8"/>
  <c r="L2" i="8"/>
  <c r="K2" i="8"/>
  <c r="J2" i="8"/>
  <c r="I2" i="8"/>
  <c r="H2" i="8"/>
  <c r="G2" i="8"/>
  <c r="F2" i="8"/>
  <c r="E2" i="8"/>
  <c r="D2" i="8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D7" i="7"/>
  <c r="B7" i="7"/>
  <c r="AX327" i="6"/>
  <c r="AK327" i="6"/>
  <c r="X327" i="6"/>
  <c r="K327" i="6"/>
  <c r="AX326" i="6"/>
  <c r="X326" i="6"/>
  <c r="K326" i="6"/>
  <c r="AX325" i="6"/>
  <c r="X325" i="6"/>
  <c r="K325" i="6"/>
  <c r="AX324" i="6"/>
  <c r="X324" i="6"/>
  <c r="K324" i="6"/>
  <c r="AX323" i="6"/>
  <c r="X323" i="6"/>
  <c r="K323" i="6"/>
  <c r="AX322" i="6"/>
  <c r="X322" i="6"/>
  <c r="K322" i="6"/>
  <c r="AX321" i="6"/>
  <c r="X321" i="6"/>
  <c r="K321" i="6"/>
  <c r="AX320" i="6"/>
  <c r="X320" i="6"/>
  <c r="K320" i="6"/>
  <c r="AX319" i="6"/>
  <c r="X319" i="6"/>
  <c r="K319" i="6"/>
  <c r="AX318" i="6"/>
  <c r="X318" i="6"/>
  <c r="K318" i="6"/>
  <c r="AX317" i="6"/>
  <c r="X317" i="6"/>
  <c r="K317" i="6"/>
  <c r="AX316" i="6"/>
  <c r="X316" i="6"/>
  <c r="K316" i="6"/>
  <c r="AX315" i="6"/>
  <c r="X315" i="6"/>
  <c r="K315" i="6"/>
  <c r="AX314" i="6"/>
  <c r="X314" i="6"/>
  <c r="K314" i="6"/>
  <c r="AX313" i="6"/>
  <c r="X313" i="6"/>
  <c r="K313" i="6"/>
  <c r="AX312" i="6"/>
  <c r="X312" i="6"/>
  <c r="K312" i="6"/>
  <c r="AX311" i="6"/>
  <c r="X311" i="6"/>
  <c r="K311" i="6"/>
  <c r="AX310" i="6"/>
  <c r="X310" i="6"/>
  <c r="K310" i="6"/>
  <c r="AX309" i="6"/>
  <c r="X309" i="6"/>
  <c r="K309" i="6"/>
  <c r="AX308" i="6"/>
  <c r="X308" i="6"/>
  <c r="K308" i="6"/>
  <c r="AX307" i="6"/>
  <c r="X307" i="6"/>
  <c r="K307" i="6"/>
  <c r="AX306" i="6"/>
  <c r="X306" i="6"/>
  <c r="K306" i="6"/>
  <c r="AX305" i="6"/>
  <c r="X305" i="6"/>
  <c r="K305" i="6"/>
  <c r="AX304" i="6"/>
  <c r="X304" i="6"/>
  <c r="K304" i="6"/>
  <c r="AX303" i="6"/>
  <c r="X303" i="6"/>
  <c r="K303" i="6"/>
  <c r="AX302" i="6"/>
  <c r="X302" i="6"/>
  <c r="K302" i="6"/>
  <c r="AX301" i="6"/>
  <c r="X301" i="6"/>
  <c r="K301" i="6"/>
  <c r="AX300" i="6"/>
  <c r="X300" i="6"/>
  <c r="K300" i="6"/>
  <c r="AX299" i="6"/>
  <c r="X299" i="6"/>
  <c r="K299" i="6"/>
  <c r="AX298" i="6"/>
  <c r="X298" i="6"/>
  <c r="K298" i="6"/>
  <c r="AX297" i="6"/>
  <c r="X297" i="6"/>
  <c r="K297" i="6"/>
  <c r="AX296" i="6"/>
  <c r="X296" i="6"/>
  <c r="K296" i="6"/>
  <c r="AX295" i="6"/>
  <c r="X295" i="6"/>
  <c r="K295" i="6"/>
  <c r="AX294" i="6"/>
  <c r="K294" i="6"/>
  <c r="AX293" i="6"/>
  <c r="K293" i="6"/>
  <c r="AX292" i="6"/>
  <c r="X292" i="6"/>
  <c r="K292" i="6"/>
  <c r="AX291" i="6"/>
  <c r="X291" i="6"/>
  <c r="K291" i="6"/>
  <c r="AX290" i="6"/>
  <c r="X290" i="6"/>
  <c r="K290" i="6"/>
  <c r="AX289" i="6"/>
  <c r="X289" i="6"/>
  <c r="K289" i="6"/>
  <c r="AX288" i="6"/>
  <c r="X288" i="6"/>
  <c r="K288" i="6"/>
  <c r="AX287" i="6"/>
  <c r="X287" i="6"/>
  <c r="K287" i="6"/>
  <c r="AX286" i="6"/>
  <c r="X286" i="6"/>
  <c r="K286" i="6"/>
  <c r="AX285" i="6"/>
  <c r="X285" i="6"/>
  <c r="K285" i="6"/>
  <c r="AX284" i="6"/>
  <c r="X284" i="6"/>
  <c r="K284" i="6"/>
  <c r="AX283" i="6"/>
  <c r="X283" i="6"/>
  <c r="K283" i="6"/>
  <c r="AX282" i="6"/>
  <c r="X282" i="6"/>
  <c r="K282" i="6"/>
  <c r="AX281" i="6"/>
  <c r="X281" i="6"/>
  <c r="K281" i="6"/>
  <c r="AX280" i="6"/>
  <c r="X280" i="6"/>
  <c r="K280" i="6"/>
  <c r="AX279" i="6"/>
  <c r="X279" i="6"/>
  <c r="K279" i="6"/>
  <c r="AX278" i="6"/>
  <c r="X278" i="6"/>
  <c r="K278" i="6"/>
  <c r="AX277" i="6"/>
  <c r="X277" i="6"/>
  <c r="K277" i="6"/>
  <c r="AX276" i="6"/>
  <c r="X276" i="6"/>
  <c r="K276" i="6"/>
  <c r="AX275" i="6"/>
  <c r="X275" i="6"/>
  <c r="K275" i="6"/>
  <c r="AX274" i="6"/>
  <c r="X274" i="6"/>
  <c r="K274" i="6"/>
  <c r="AX273" i="6"/>
  <c r="X273" i="6"/>
  <c r="K273" i="6"/>
  <c r="AX272" i="6"/>
  <c r="X272" i="6"/>
  <c r="K272" i="6"/>
  <c r="AX271" i="6"/>
  <c r="X271" i="6"/>
  <c r="K271" i="6"/>
  <c r="AX270" i="6"/>
  <c r="X270" i="6"/>
  <c r="K270" i="6"/>
  <c r="AX269" i="6"/>
  <c r="X269" i="6"/>
  <c r="K269" i="6"/>
  <c r="AX268" i="6"/>
  <c r="X268" i="6"/>
  <c r="K268" i="6"/>
  <c r="AX267" i="6"/>
  <c r="X267" i="6"/>
  <c r="K267" i="6"/>
  <c r="AX266" i="6"/>
  <c r="X266" i="6"/>
  <c r="K266" i="6"/>
  <c r="AX265" i="6"/>
  <c r="X265" i="6"/>
  <c r="K265" i="6"/>
  <c r="AX264" i="6"/>
  <c r="X264" i="6"/>
  <c r="K264" i="6"/>
  <c r="AX263" i="6"/>
  <c r="X263" i="6"/>
  <c r="K263" i="6"/>
  <c r="AX262" i="6"/>
  <c r="X262" i="6"/>
  <c r="K262" i="6"/>
  <c r="AX261" i="6"/>
  <c r="X261" i="6"/>
  <c r="K261" i="6"/>
  <c r="AX260" i="6"/>
  <c r="X260" i="6"/>
  <c r="K260" i="6"/>
  <c r="AX259" i="6"/>
  <c r="X259" i="6"/>
  <c r="K259" i="6"/>
  <c r="AX258" i="6"/>
  <c r="X258" i="6"/>
  <c r="K258" i="6"/>
  <c r="AX257" i="6"/>
  <c r="X257" i="6"/>
  <c r="K257" i="6"/>
  <c r="AX256" i="6"/>
  <c r="X256" i="6"/>
  <c r="K256" i="6"/>
  <c r="AX255" i="6"/>
  <c r="X255" i="6"/>
  <c r="K255" i="6"/>
  <c r="AX254" i="6"/>
  <c r="X254" i="6"/>
  <c r="K254" i="6"/>
  <c r="AX253" i="6"/>
  <c r="X253" i="6"/>
  <c r="K253" i="6"/>
  <c r="AX252" i="6"/>
  <c r="X252" i="6"/>
  <c r="K252" i="6"/>
  <c r="AX251" i="6"/>
  <c r="X251" i="6"/>
  <c r="K251" i="6"/>
  <c r="AX250" i="6"/>
  <c r="X250" i="6"/>
  <c r="K250" i="6"/>
  <c r="AX249" i="6"/>
  <c r="X249" i="6"/>
  <c r="K249" i="6"/>
  <c r="AX248" i="6"/>
  <c r="X248" i="6"/>
  <c r="K248" i="6"/>
  <c r="AX247" i="6"/>
  <c r="X247" i="6"/>
  <c r="K247" i="6"/>
  <c r="AX246" i="6"/>
  <c r="X246" i="6"/>
  <c r="K246" i="6"/>
  <c r="AX245" i="6"/>
  <c r="X245" i="6"/>
  <c r="K245" i="6"/>
  <c r="AX244" i="6"/>
  <c r="X244" i="6"/>
  <c r="K244" i="6"/>
  <c r="AX243" i="6"/>
  <c r="X243" i="6"/>
  <c r="K243" i="6"/>
  <c r="AX242" i="6"/>
  <c r="X242" i="6"/>
  <c r="K242" i="6"/>
  <c r="AX241" i="6"/>
  <c r="X241" i="6"/>
  <c r="K241" i="6"/>
  <c r="AX240" i="6"/>
  <c r="X240" i="6"/>
  <c r="K240" i="6"/>
  <c r="AX239" i="6"/>
  <c r="X239" i="6"/>
  <c r="K239" i="6"/>
  <c r="AX238" i="6"/>
  <c r="X238" i="6"/>
  <c r="K238" i="6"/>
  <c r="AX237" i="6"/>
  <c r="X237" i="6"/>
  <c r="K237" i="6"/>
  <c r="AX236" i="6"/>
  <c r="X236" i="6"/>
  <c r="K236" i="6"/>
  <c r="AX235" i="6"/>
  <c r="X235" i="6"/>
  <c r="K235" i="6"/>
  <c r="AX234" i="6"/>
  <c r="X234" i="6"/>
  <c r="K234" i="6"/>
  <c r="AX233" i="6"/>
  <c r="X233" i="6"/>
  <c r="K233" i="6"/>
  <c r="AX232" i="6"/>
  <c r="X232" i="6"/>
  <c r="K232" i="6"/>
  <c r="AX231" i="6"/>
  <c r="X231" i="6"/>
  <c r="K231" i="6"/>
  <c r="AX230" i="6"/>
  <c r="X230" i="6"/>
  <c r="K230" i="6"/>
  <c r="AX229" i="6"/>
  <c r="X229" i="6"/>
  <c r="K229" i="6"/>
  <c r="AX228" i="6"/>
  <c r="X228" i="6"/>
  <c r="K228" i="6"/>
  <c r="AX227" i="6"/>
  <c r="X227" i="6"/>
  <c r="K227" i="6"/>
  <c r="AX226" i="6"/>
  <c r="X226" i="6"/>
  <c r="K226" i="6"/>
  <c r="AX225" i="6"/>
  <c r="X225" i="6"/>
  <c r="K225" i="6"/>
  <c r="AX224" i="6"/>
  <c r="X224" i="6"/>
  <c r="K224" i="6"/>
  <c r="AX223" i="6"/>
  <c r="X223" i="6"/>
  <c r="K223" i="6"/>
  <c r="AX222" i="6"/>
  <c r="X222" i="6"/>
  <c r="K222" i="6"/>
  <c r="AX221" i="6"/>
  <c r="X221" i="6"/>
  <c r="K221" i="6"/>
  <c r="AX220" i="6"/>
  <c r="X220" i="6"/>
  <c r="K220" i="6"/>
  <c r="AX219" i="6"/>
  <c r="X219" i="6"/>
  <c r="K219" i="6"/>
  <c r="AX218" i="6"/>
  <c r="X218" i="6"/>
  <c r="K218" i="6"/>
  <c r="AX217" i="6"/>
  <c r="X217" i="6"/>
  <c r="K217" i="6"/>
  <c r="AX216" i="6"/>
  <c r="X216" i="6"/>
  <c r="K216" i="6"/>
  <c r="AX215" i="6"/>
  <c r="X215" i="6"/>
  <c r="K215" i="6"/>
  <c r="AX214" i="6"/>
  <c r="X214" i="6"/>
  <c r="K214" i="6"/>
  <c r="AX213" i="6"/>
  <c r="X213" i="6"/>
  <c r="K213" i="6"/>
  <c r="AX212" i="6"/>
  <c r="X212" i="6"/>
  <c r="K212" i="6"/>
  <c r="AX211" i="6"/>
  <c r="X211" i="6"/>
  <c r="K211" i="6"/>
  <c r="AX210" i="6"/>
  <c r="X210" i="6"/>
  <c r="K210" i="6"/>
  <c r="AX209" i="6"/>
  <c r="X209" i="6"/>
  <c r="K209" i="6"/>
  <c r="AX208" i="6"/>
  <c r="X208" i="6"/>
  <c r="K208" i="6"/>
  <c r="AX207" i="6"/>
  <c r="X207" i="6"/>
  <c r="K207" i="6"/>
  <c r="AX206" i="6"/>
  <c r="X206" i="6"/>
  <c r="K206" i="6"/>
  <c r="AX205" i="6"/>
  <c r="X205" i="6"/>
  <c r="K205" i="6"/>
  <c r="AX204" i="6"/>
  <c r="X204" i="6"/>
  <c r="K204" i="6"/>
  <c r="AX203" i="6"/>
  <c r="X203" i="6"/>
  <c r="K203" i="6"/>
  <c r="AX202" i="6"/>
  <c r="X202" i="6"/>
  <c r="K202" i="6"/>
  <c r="AX201" i="6"/>
  <c r="X201" i="6"/>
  <c r="K201" i="6"/>
  <c r="AX200" i="6"/>
  <c r="X200" i="6"/>
  <c r="K200" i="6"/>
  <c r="AX199" i="6"/>
  <c r="X199" i="6"/>
  <c r="K199" i="6"/>
  <c r="AX198" i="6"/>
  <c r="X198" i="6"/>
  <c r="K198" i="6"/>
  <c r="AX197" i="6"/>
  <c r="X197" i="6"/>
  <c r="K197" i="6"/>
  <c r="AX196" i="6"/>
  <c r="X196" i="6"/>
  <c r="K196" i="6"/>
  <c r="AX195" i="6"/>
  <c r="X195" i="6"/>
  <c r="K195" i="6"/>
  <c r="AX194" i="6"/>
  <c r="X194" i="6"/>
  <c r="K194" i="6"/>
  <c r="AX193" i="6"/>
  <c r="X193" i="6"/>
  <c r="K193" i="6"/>
  <c r="AX192" i="6"/>
  <c r="X192" i="6"/>
  <c r="K192" i="6"/>
  <c r="AX191" i="6"/>
  <c r="X191" i="6"/>
  <c r="K191" i="6"/>
  <c r="AX190" i="6"/>
  <c r="X190" i="6"/>
  <c r="K190" i="6"/>
  <c r="AX189" i="6"/>
  <c r="X189" i="6"/>
  <c r="K189" i="6"/>
  <c r="AX188" i="6"/>
  <c r="X188" i="6"/>
  <c r="K188" i="6"/>
  <c r="AX187" i="6"/>
  <c r="X187" i="6"/>
  <c r="K187" i="6"/>
  <c r="AX186" i="6"/>
  <c r="X186" i="6"/>
  <c r="K186" i="6"/>
  <c r="AX185" i="6"/>
  <c r="X185" i="6"/>
  <c r="K185" i="6"/>
  <c r="AX184" i="6"/>
  <c r="X184" i="6"/>
  <c r="K184" i="6"/>
  <c r="AX183" i="6"/>
  <c r="X183" i="6"/>
  <c r="K183" i="6"/>
  <c r="AX182" i="6"/>
  <c r="X182" i="6"/>
  <c r="K182" i="6"/>
  <c r="AX181" i="6"/>
  <c r="X181" i="6"/>
  <c r="K181" i="6"/>
  <c r="AX180" i="6"/>
  <c r="X180" i="6"/>
  <c r="K180" i="6"/>
  <c r="AX179" i="6"/>
  <c r="X179" i="6"/>
  <c r="K179" i="6"/>
  <c r="AX178" i="6"/>
  <c r="X178" i="6"/>
  <c r="K178" i="6"/>
  <c r="AX177" i="6"/>
  <c r="X177" i="6"/>
  <c r="K177" i="6"/>
  <c r="AX176" i="6"/>
  <c r="X176" i="6"/>
  <c r="K176" i="6"/>
  <c r="AX175" i="6"/>
  <c r="X175" i="6"/>
  <c r="K175" i="6"/>
  <c r="AX174" i="6"/>
  <c r="X174" i="6"/>
  <c r="K174" i="6"/>
  <c r="AX173" i="6"/>
  <c r="X173" i="6"/>
  <c r="K173" i="6"/>
  <c r="AX172" i="6"/>
  <c r="X172" i="6"/>
  <c r="K172" i="6"/>
  <c r="AX171" i="6"/>
  <c r="X171" i="6"/>
  <c r="K171" i="6"/>
  <c r="AX170" i="6"/>
  <c r="X170" i="6"/>
  <c r="K170" i="6"/>
  <c r="AX169" i="6"/>
  <c r="X169" i="6"/>
  <c r="K169" i="6"/>
  <c r="AX168" i="6"/>
  <c r="X168" i="6"/>
  <c r="K168" i="6"/>
  <c r="AX167" i="6"/>
  <c r="X167" i="6"/>
  <c r="K167" i="6"/>
  <c r="AX164" i="6"/>
  <c r="AK164" i="6"/>
  <c r="X164" i="6"/>
  <c r="K164" i="6"/>
  <c r="AX163" i="6"/>
  <c r="AK163" i="6"/>
  <c r="X163" i="6"/>
  <c r="K163" i="6"/>
  <c r="AX162" i="6"/>
  <c r="AK162" i="6"/>
  <c r="X162" i="6"/>
  <c r="K162" i="6"/>
  <c r="AX161" i="6"/>
  <c r="AK161" i="6"/>
  <c r="X161" i="6"/>
  <c r="K161" i="6"/>
  <c r="AX160" i="6"/>
  <c r="AK160" i="6"/>
  <c r="X160" i="6"/>
  <c r="K160" i="6"/>
  <c r="AX159" i="6"/>
  <c r="AK159" i="6"/>
  <c r="X159" i="6"/>
  <c r="K159" i="6"/>
  <c r="AX158" i="6"/>
  <c r="AK158" i="6"/>
  <c r="X158" i="6"/>
  <c r="K158" i="6"/>
  <c r="AX157" i="6"/>
  <c r="AK157" i="6"/>
  <c r="X157" i="6"/>
  <c r="K157" i="6"/>
  <c r="AX156" i="6"/>
  <c r="AK156" i="6"/>
  <c r="X156" i="6"/>
  <c r="K156" i="6"/>
  <c r="AX155" i="6"/>
  <c r="AK155" i="6"/>
  <c r="X155" i="6"/>
  <c r="K155" i="6"/>
  <c r="AX154" i="6"/>
  <c r="AK154" i="6"/>
  <c r="X154" i="6"/>
  <c r="K154" i="6"/>
  <c r="AX153" i="6"/>
  <c r="AK153" i="6"/>
  <c r="X153" i="6"/>
  <c r="K153" i="6"/>
  <c r="AX152" i="6"/>
  <c r="AK152" i="6"/>
  <c r="X152" i="6"/>
  <c r="K152" i="6"/>
  <c r="AX151" i="6"/>
  <c r="AK151" i="6"/>
  <c r="X151" i="6"/>
  <c r="K151" i="6"/>
  <c r="AX150" i="6"/>
  <c r="AK150" i="6"/>
  <c r="X150" i="6"/>
  <c r="K150" i="6"/>
  <c r="AX149" i="6"/>
  <c r="AK149" i="6"/>
  <c r="X149" i="6"/>
  <c r="K149" i="6"/>
  <c r="AX148" i="6"/>
  <c r="AK148" i="6"/>
  <c r="X148" i="6"/>
  <c r="K148" i="6"/>
  <c r="AX147" i="6"/>
  <c r="AK147" i="6"/>
  <c r="X147" i="6"/>
  <c r="K147" i="6"/>
  <c r="AX146" i="6"/>
  <c r="AK146" i="6"/>
  <c r="X146" i="6"/>
  <c r="K146" i="6"/>
  <c r="AX145" i="6"/>
  <c r="AK145" i="6"/>
  <c r="X145" i="6"/>
  <c r="K145" i="6"/>
  <c r="AX144" i="6"/>
  <c r="AK144" i="6"/>
  <c r="X144" i="6"/>
  <c r="K144" i="6"/>
  <c r="AX143" i="6"/>
  <c r="AK143" i="6"/>
  <c r="X143" i="6"/>
  <c r="K143" i="6"/>
  <c r="AX142" i="6"/>
  <c r="AK142" i="6"/>
  <c r="X142" i="6"/>
  <c r="K142" i="6"/>
  <c r="AX141" i="6"/>
  <c r="AK141" i="6"/>
  <c r="X141" i="6"/>
  <c r="K141" i="6"/>
  <c r="AX140" i="6"/>
  <c r="AK140" i="6"/>
  <c r="X140" i="6"/>
  <c r="K140" i="6"/>
  <c r="AX139" i="6"/>
  <c r="AK139" i="6"/>
  <c r="X139" i="6"/>
  <c r="K139" i="6"/>
  <c r="AX138" i="6"/>
  <c r="AK138" i="6"/>
  <c r="X138" i="6"/>
  <c r="K138" i="6"/>
  <c r="AX137" i="6"/>
  <c r="AK137" i="6"/>
  <c r="X137" i="6"/>
  <c r="K137" i="6"/>
  <c r="AX136" i="6"/>
  <c r="AK136" i="6"/>
  <c r="X136" i="6"/>
  <c r="K136" i="6"/>
  <c r="AX135" i="6"/>
  <c r="AK135" i="6"/>
  <c r="X135" i="6"/>
  <c r="K135" i="6"/>
  <c r="AX134" i="6"/>
  <c r="AK134" i="6"/>
  <c r="X134" i="6"/>
  <c r="K134" i="6"/>
  <c r="AX133" i="6"/>
  <c r="AK133" i="6"/>
  <c r="X133" i="6"/>
  <c r="K133" i="6"/>
  <c r="AX132" i="6"/>
  <c r="AK132" i="6"/>
  <c r="X132" i="6"/>
  <c r="K132" i="6"/>
  <c r="AX131" i="6"/>
  <c r="AK131" i="6"/>
  <c r="X131" i="6"/>
  <c r="K131" i="6"/>
  <c r="AX130" i="6"/>
  <c r="AK130" i="6"/>
  <c r="X130" i="6"/>
  <c r="K130" i="6"/>
  <c r="AX129" i="6"/>
  <c r="AK129" i="6"/>
  <c r="X129" i="6"/>
  <c r="K129" i="6"/>
  <c r="AX128" i="6"/>
  <c r="AK128" i="6"/>
  <c r="X128" i="6"/>
  <c r="K128" i="6"/>
  <c r="AX127" i="6"/>
  <c r="AK127" i="6"/>
  <c r="X127" i="6"/>
  <c r="K127" i="6"/>
  <c r="AX126" i="6"/>
  <c r="AK126" i="6"/>
  <c r="X126" i="6"/>
  <c r="K126" i="6"/>
  <c r="AX125" i="6"/>
  <c r="AK125" i="6"/>
  <c r="X125" i="6"/>
  <c r="K125" i="6"/>
  <c r="AX124" i="6"/>
  <c r="AK124" i="6"/>
  <c r="X124" i="6"/>
  <c r="K124" i="6"/>
  <c r="AX123" i="6"/>
  <c r="AK123" i="6"/>
  <c r="X123" i="6"/>
  <c r="K123" i="6"/>
  <c r="AX122" i="6"/>
  <c r="AK122" i="6"/>
  <c r="X122" i="6"/>
  <c r="K122" i="6"/>
  <c r="AX121" i="6"/>
  <c r="AK121" i="6"/>
  <c r="X121" i="6"/>
  <c r="K121" i="6"/>
  <c r="AX120" i="6"/>
  <c r="AK120" i="6"/>
  <c r="X120" i="6"/>
  <c r="K120" i="6"/>
  <c r="AX119" i="6"/>
  <c r="AK119" i="6"/>
  <c r="X119" i="6"/>
  <c r="K119" i="6"/>
  <c r="AX118" i="6"/>
  <c r="AK118" i="6"/>
  <c r="X118" i="6"/>
  <c r="K118" i="6"/>
  <c r="AX117" i="6"/>
  <c r="AK117" i="6"/>
  <c r="X117" i="6"/>
  <c r="K117" i="6"/>
  <c r="AX116" i="6"/>
  <c r="AK116" i="6"/>
  <c r="X116" i="6"/>
  <c r="K116" i="6"/>
  <c r="AX115" i="6"/>
  <c r="AK115" i="6"/>
  <c r="X115" i="6"/>
  <c r="K115" i="6"/>
  <c r="AX114" i="6"/>
  <c r="AK114" i="6"/>
  <c r="X114" i="6"/>
  <c r="K114" i="6"/>
  <c r="AX113" i="6"/>
  <c r="AK113" i="6"/>
  <c r="X113" i="6"/>
  <c r="K113" i="6"/>
  <c r="AX112" i="6"/>
  <c r="AK112" i="6"/>
  <c r="X112" i="6"/>
  <c r="K112" i="6"/>
  <c r="AX111" i="6"/>
  <c r="AK111" i="6"/>
  <c r="X111" i="6"/>
  <c r="K111" i="6"/>
  <c r="AX110" i="6"/>
  <c r="AK110" i="6"/>
  <c r="X110" i="6"/>
  <c r="K110" i="6"/>
  <c r="AX109" i="6"/>
  <c r="AK109" i="6"/>
  <c r="X109" i="6"/>
  <c r="K109" i="6"/>
  <c r="AX108" i="6"/>
  <c r="AK108" i="6"/>
  <c r="X108" i="6"/>
  <c r="K108" i="6"/>
  <c r="AX107" i="6"/>
  <c r="AK107" i="6"/>
  <c r="X107" i="6"/>
  <c r="K107" i="6"/>
  <c r="AX106" i="6"/>
  <c r="AK106" i="6"/>
  <c r="X106" i="6"/>
  <c r="K106" i="6"/>
  <c r="AX105" i="6"/>
  <c r="AK105" i="6"/>
  <c r="X105" i="6"/>
  <c r="K105" i="6"/>
  <c r="AX104" i="6"/>
  <c r="AK104" i="6"/>
  <c r="X104" i="6"/>
  <c r="K104" i="6"/>
  <c r="AX103" i="6"/>
  <c r="AK103" i="6"/>
  <c r="X103" i="6"/>
  <c r="K103" i="6"/>
  <c r="AX102" i="6"/>
  <c r="AK102" i="6"/>
  <c r="X102" i="6"/>
  <c r="K102" i="6"/>
  <c r="AX101" i="6"/>
  <c r="AK101" i="6"/>
  <c r="X101" i="6"/>
  <c r="K101" i="6"/>
  <c r="AX100" i="6"/>
  <c r="AK100" i="6"/>
  <c r="X100" i="6"/>
  <c r="K100" i="6"/>
  <c r="AX99" i="6"/>
  <c r="AK99" i="6"/>
  <c r="X99" i="6"/>
  <c r="K99" i="6"/>
  <c r="AX98" i="6"/>
  <c r="AK98" i="6"/>
  <c r="X98" i="6"/>
  <c r="K98" i="6"/>
  <c r="AX97" i="6"/>
  <c r="AK97" i="6"/>
  <c r="X97" i="6"/>
  <c r="K97" i="6"/>
  <c r="AX96" i="6"/>
  <c r="AK96" i="6"/>
  <c r="X96" i="6"/>
  <c r="K96" i="6"/>
  <c r="AX95" i="6"/>
  <c r="AK95" i="6"/>
  <c r="X95" i="6"/>
  <c r="K95" i="6"/>
  <c r="AX94" i="6"/>
  <c r="AK94" i="6"/>
  <c r="X94" i="6"/>
  <c r="K94" i="6"/>
  <c r="AX93" i="6"/>
  <c r="AK93" i="6"/>
  <c r="X93" i="6"/>
  <c r="K93" i="6"/>
  <c r="AX92" i="6"/>
  <c r="AK92" i="6"/>
  <c r="X92" i="6"/>
  <c r="K92" i="6"/>
  <c r="AX91" i="6"/>
  <c r="AK91" i="6"/>
  <c r="X91" i="6"/>
  <c r="K91" i="6"/>
  <c r="AX90" i="6"/>
  <c r="AK90" i="6"/>
  <c r="X90" i="6"/>
  <c r="K90" i="6"/>
  <c r="AX89" i="6"/>
  <c r="AK89" i="6"/>
  <c r="X89" i="6"/>
  <c r="K89" i="6"/>
  <c r="AX88" i="6"/>
  <c r="AK88" i="6"/>
  <c r="X88" i="6"/>
  <c r="K88" i="6"/>
  <c r="AX87" i="6"/>
  <c r="AK87" i="6"/>
  <c r="X87" i="6"/>
  <c r="K87" i="6"/>
  <c r="AX86" i="6"/>
  <c r="AK86" i="6"/>
  <c r="X86" i="6"/>
  <c r="K86" i="6"/>
  <c r="AX85" i="6"/>
  <c r="AK85" i="6"/>
  <c r="X85" i="6"/>
  <c r="K85" i="6"/>
  <c r="AX84" i="6"/>
  <c r="AK84" i="6"/>
  <c r="X84" i="6"/>
  <c r="K84" i="6"/>
  <c r="AX83" i="6"/>
  <c r="AK83" i="6"/>
  <c r="X83" i="6"/>
  <c r="K83" i="6"/>
  <c r="AX82" i="6"/>
  <c r="AK82" i="6"/>
  <c r="X82" i="6"/>
  <c r="K82" i="6"/>
  <c r="AX81" i="6"/>
  <c r="AK81" i="6"/>
  <c r="X81" i="6"/>
  <c r="K81" i="6"/>
  <c r="AX80" i="6"/>
  <c r="AK80" i="6"/>
  <c r="X80" i="6"/>
  <c r="K80" i="6"/>
  <c r="AX79" i="6"/>
  <c r="AK79" i="6"/>
  <c r="X79" i="6"/>
  <c r="K79" i="6"/>
  <c r="AX78" i="6"/>
  <c r="AK78" i="6"/>
  <c r="X78" i="6"/>
  <c r="K78" i="6"/>
  <c r="AX77" i="6"/>
  <c r="AK77" i="6"/>
  <c r="X77" i="6"/>
  <c r="K77" i="6"/>
  <c r="AX76" i="6"/>
  <c r="AK76" i="6"/>
  <c r="X76" i="6"/>
  <c r="K76" i="6"/>
  <c r="AX75" i="6"/>
  <c r="AK75" i="6"/>
  <c r="X75" i="6"/>
  <c r="K75" i="6"/>
  <c r="AX74" i="6"/>
  <c r="AK74" i="6"/>
  <c r="X74" i="6"/>
  <c r="K74" i="6"/>
  <c r="AX73" i="6"/>
  <c r="AK73" i="6"/>
  <c r="X73" i="6"/>
  <c r="K73" i="6"/>
  <c r="AX72" i="6"/>
  <c r="AK72" i="6"/>
  <c r="X72" i="6"/>
  <c r="K72" i="6"/>
  <c r="AX71" i="6"/>
  <c r="AK71" i="6"/>
  <c r="X71" i="6"/>
  <c r="K71" i="6"/>
  <c r="AX70" i="6"/>
  <c r="AK70" i="6"/>
  <c r="X70" i="6"/>
  <c r="K70" i="6"/>
  <c r="AX69" i="6"/>
  <c r="AK69" i="6"/>
  <c r="X69" i="6"/>
  <c r="K69" i="6"/>
  <c r="AX68" i="6"/>
  <c r="AK68" i="6"/>
  <c r="X68" i="6"/>
  <c r="K68" i="6"/>
  <c r="AX67" i="6"/>
  <c r="AK67" i="6"/>
  <c r="X67" i="6"/>
  <c r="K67" i="6"/>
  <c r="AX66" i="6"/>
  <c r="AK66" i="6"/>
  <c r="X66" i="6"/>
  <c r="K66" i="6"/>
  <c r="AX65" i="6"/>
  <c r="AK65" i="6"/>
  <c r="X65" i="6"/>
  <c r="K65" i="6"/>
  <c r="AX64" i="6"/>
  <c r="AK64" i="6"/>
  <c r="X64" i="6"/>
  <c r="K64" i="6"/>
  <c r="AX63" i="6"/>
  <c r="AK63" i="6"/>
  <c r="X63" i="6"/>
  <c r="K63" i="6"/>
  <c r="AX62" i="6"/>
  <c r="AK62" i="6"/>
  <c r="X62" i="6"/>
  <c r="K62" i="6"/>
  <c r="AX61" i="6"/>
  <c r="AK61" i="6"/>
  <c r="X61" i="6"/>
  <c r="K61" i="6"/>
  <c r="AX60" i="6"/>
  <c r="AK60" i="6"/>
  <c r="X60" i="6"/>
  <c r="K60" i="6"/>
  <c r="AX59" i="6"/>
  <c r="AK59" i="6"/>
  <c r="X59" i="6"/>
  <c r="K59" i="6"/>
  <c r="AX58" i="6"/>
  <c r="AK58" i="6"/>
  <c r="X58" i="6"/>
  <c r="K58" i="6"/>
  <c r="AX57" i="6"/>
  <c r="AK57" i="6"/>
  <c r="X57" i="6"/>
  <c r="K57" i="6"/>
  <c r="AX56" i="6"/>
  <c r="AK56" i="6"/>
  <c r="X56" i="6"/>
  <c r="K56" i="6"/>
  <c r="AX55" i="6"/>
  <c r="AK55" i="6"/>
  <c r="X55" i="6"/>
  <c r="K55" i="6"/>
  <c r="AX54" i="6"/>
  <c r="AK54" i="6"/>
  <c r="X54" i="6"/>
  <c r="K54" i="6"/>
  <c r="AX53" i="6"/>
  <c r="AK53" i="6"/>
  <c r="X53" i="6"/>
  <c r="K53" i="6"/>
  <c r="AX52" i="6"/>
  <c r="AK52" i="6"/>
  <c r="X52" i="6"/>
  <c r="K52" i="6"/>
  <c r="AX51" i="6"/>
  <c r="AK51" i="6"/>
  <c r="X51" i="6"/>
  <c r="K51" i="6"/>
  <c r="AX50" i="6"/>
  <c r="AK50" i="6"/>
  <c r="X50" i="6"/>
  <c r="K50" i="6"/>
  <c r="AX49" i="6"/>
  <c r="AK49" i="6"/>
  <c r="X49" i="6"/>
  <c r="K49" i="6"/>
  <c r="AX48" i="6"/>
  <c r="AK48" i="6"/>
  <c r="X48" i="6"/>
  <c r="K48" i="6"/>
  <c r="AX47" i="6"/>
  <c r="AK47" i="6"/>
  <c r="X47" i="6"/>
  <c r="K47" i="6"/>
  <c r="AX46" i="6"/>
  <c r="AK46" i="6"/>
  <c r="X46" i="6"/>
  <c r="K46" i="6"/>
  <c r="AX45" i="6"/>
  <c r="AK45" i="6"/>
  <c r="X45" i="6"/>
  <c r="K45" i="6"/>
  <c r="AX44" i="6"/>
  <c r="AK44" i="6"/>
  <c r="X44" i="6"/>
  <c r="K44" i="6"/>
  <c r="AX43" i="6"/>
  <c r="AK43" i="6"/>
  <c r="X43" i="6"/>
  <c r="K43" i="6"/>
  <c r="AX42" i="6"/>
  <c r="AK42" i="6"/>
  <c r="X42" i="6"/>
  <c r="K42" i="6"/>
  <c r="AX41" i="6"/>
  <c r="AK41" i="6"/>
  <c r="X41" i="6"/>
  <c r="K41" i="6"/>
  <c r="AX40" i="6"/>
  <c r="AK40" i="6"/>
  <c r="X40" i="6"/>
  <c r="K40" i="6"/>
  <c r="AX39" i="6"/>
  <c r="AK39" i="6"/>
  <c r="X39" i="6"/>
  <c r="K39" i="6"/>
  <c r="AX38" i="6"/>
  <c r="AK38" i="6"/>
  <c r="X38" i="6"/>
  <c r="K38" i="6"/>
  <c r="AX37" i="6"/>
  <c r="AK37" i="6"/>
  <c r="X37" i="6"/>
  <c r="K37" i="6"/>
  <c r="AX36" i="6"/>
  <c r="AK36" i="6"/>
  <c r="X36" i="6"/>
  <c r="K36" i="6"/>
  <c r="AX35" i="6"/>
  <c r="AK35" i="6"/>
  <c r="X35" i="6"/>
  <c r="K35" i="6"/>
  <c r="AX34" i="6"/>
  <c r="AK34" i="6"/>
  <c r="X34" i="6"/>
  <c r="K34" i="6"/>
  <c r="AX33" i="6"/>
  <c r="AK33" i="6"/>
  <c r="X33" i="6"/>
  <c r="K33" i="6"/>
  <c r="AX32" i="6"/>
  <c r="AK32" i="6"/>
  <c r="X32" i="6"/>
  <c r="K32" i="6"/>
  <c r="AX31" i="6"/>
  <c r="AK31" i="6"/>
  <c r="X31" i="6"/>
  <c r="K31" i="6"/>
  <c r="AX30" i="6"/>
  <c r="AK30" i="6"/>
  <c r="X30" i="6"/>
  <c r="K30" i="6"/>
  <c r="AX29" i="6"/>
  <c r="AK29" i="6"/>
  <c r="X29" i="6"/>
  <c r="K29" i="6"/>
  <c r="AX28" i="6"/>
  <c r="AK28" i="6"/>
  <c r="X28" i="6"/>
  <c r="K28" i="6"/>
  <c r="AX27" i="6"/>
  <c r="AK27" i="6"/>
  <c r="X27" i="6"/>
  <c r="K27" i="6"/>
  <c r="AX26" i="6"/>
  <c r="AK26" i="6"/>
  <c r="X26" i="6"/>
  <c r="K26" i="6"/>
  <c r="AX25" i="6"/>
  <c r="AK25" i="6"/>
  <c r="X25" i="6"/>
  <c r="K25" i="6"/>
  <c r="AX24" i="6"/>
  <c r="AK24" i="6"/>
  <c r="X24" i="6"/>
  <c r="K24" i="6"/>
  <c r="AX23" i="6"/>
  <c r="AK23" i="6"/>
  <c r="X23" i="6"/>
  <c r="K23" i="6"/>
  <c r="AX22" i="6"/>
  <c r="AK22" i="6"/>
  <c r="X22" i="6"/>
  <c r="K22" i="6"/>
  <c r="AX21" i="6"/>
  <c r="AK21" i="6"/>
  <c r="X21" i="6"/>
  <c r="K21" i="6"/>
  <c r="AX20" i="6"/>
  <c r="AK20" i="6"/>
  <c r="X20" i="6"/>
  <c r="K20" i="6"/>
  <c r="AX19" i="6"/>
  <c r="AK19" i="6"/>
  <c r="X19" i="6"/>
  <c r="K19" i="6"/>
  <c r="AX18" i="6"/>
  <c r="AK18" i="6"/>
  <c r="X18" i="6"/>
  <c r="K18" i="6"/>
  <c r="AX17" i="6"/>
  <c r="AK17" i="6"/>
  <c r="X17" i="6"/>
  <c r="K17" i="6"/>
  <c r="AX16" i="6"/>
  <c r="AK16" i="6"/>
  <c r="X16" i="6"/>
  <c r="K16" i="6"/>
  <c r="AX15" i="6"/>
  <c r="AK15" i="6"/>
  <c r="X15" i="6"/>
  <c r="K15" i="6"/>
  <c r="AX14" i="6"/>
  <c r="AK14" i="6"/>
  <c r="X14" i="6"/>
  <c r="K14" i="6"/>
  <c r="AX13" i="6"/>
  <c r="AK13" i="6"/>
  <c r="X13" i="6"/>
  <c r="K13" i="6"/>
  <c r="AX12" i="6"/>
  <c r="AK12" i="6"/>
  <c r="X12" i="6"/>
  <c r="K12" i="6"/>
  <c r="AX11" i="6"/>
  <c r="AK11" i="6"/>
  <c r="X11" i="6"/>
  <c r="K11" i="6"/>
  <c r="AX10" i="6"/>
  <c r="AK10" i="6"/>
  <c r="X10" i="6"/>
  <c r="K10" i="6"/>
  <c r="AX9" i="6"/>
  <c r="AK9" i="6"/>
  <c r="X9" i="6"/>
  <c r="K9" i="6"/>
  <c r="AX8" i="6"/>
  <c r="AK8" i="6"/>
  <c r="X8" i="6"/>
  <c r="K8" i="6"/>
  <c r="AX7" i="6"/>
  <c r="AK7" i="6"/>
  <c r="X7" i="6"/>
  <c r="K7" i="6"/>
  <c r="AX6" i="6"/>
  <c r="AK6" i="6"/>
  <c r="X6" i="6"/>
  <c r="K6" i="6"/>
  <c r="AX5" i="6"/>
  <c r="AK5" i="6"/>
  <c r="X5" i="6"/>
  <c r="K5" i="6"/>
  <c r="AX326" i="4"/>
  <c r="AK326" i="4"/>
  <c r="X326" i="4"/>
  <c r="AX325" i="4"/>
  <c r="AK325" i="4"/>
  <c r="X325" i="4"/>
  <c r="AX324" i="4"/>
  <c r="AK324" i="4"/>
  <c r="X324" i="4"/>
  <c r="AX323" i="4"/>
  <c r="AK323" i="4"/>
  <c r="X323" i="4"/>
  <c r="AX322" i="4"/>
  <c r="AK322" i="4"/>
  <c r="X322" i="4"/>
  <c r="AX321" i="4"/>
  <c r="AK321" i="4"/>
  <c r="X321" i="4"/>
  <c r="AX320" i="4"/>
  <c r="AK320" i="4"/>
  <c r="X320" i="4"/>
  <c r="AX319" i="4"/>
  <c r="AK319" i="4"/>
  <c r="X319" i="4"/>
  <c r="AX318" i="4"/>
  <c r="AK318" i="4"/>
  <c r="X318" i="4"/>
  <c r="AX317" i="4"/>
  <c r="AK317" i="4"/>
  <c r="X317" i="4"/>
  <c r="AX316" i="4"/>
  <c r="AK316" i="4"/>
  <c r="X316" i="4"/>
  <c r="AX315" i="4"/>
  <c r="AK315" i="4"/>
  <c r="X315" i="4"/>
  <c r="AX314" i="4"/>
  <c r="AK314" i="4"/>
  <c r="X314" i="4"/>
  <c r="AX313" i="4"/>
  <c r="AK313" i="4"/>
  <c r="X313" i="4"/>
  <c r="AX312" i="4"/>
  <c r="AK312" i="4"/>
  <c r="X312" i="4"/>
  <c r="AX311" i="4"/>
  <c r="AK311" i="4"/>
  <c r="X311" i="4"/>
  <c r="AX310" i="4"/>
  <c r="AK310" i="4"/>
  <c r="X310" i="4"/>
  <c r="AX309" i="4"/>
  <c r="AK309" i="4"/>
  <c r="X309" i="4"/>
  <c r="AX308" i="4"/>
  <c r="AK308" i="4"/>
  <c r="X308" i="4"/>
  <c r="AX307" i="4"/>
  <c r="AK307" i="4"/>
  <c r="X307" i="4"/>
  <c r="AX306" i="4"/>
  <c r="AK306" i="4"/>
  <c r="X306" i="4"/>
  <c r="AX305" i="4"/>
  <c r="AK305" i="4"/>
  <c r="X305" i="4"/>
  <c r="AX304" i="4"/>
  <c r="AK304" i="4"/>
  <c r="X304" i="4"/>
  <c r="AX303" i="4"/>
  <c r="AK303" i="4"/>
  <c r="X303" i="4"/>
  <c r="AX302" i="4"/>
  <c r="X302" i="4"/>
  <c r="AX301" i="4"/>
  <c r="X301" i="4"/>
  <c r="AX300" i="4"/>
  <c r="X300" i="4"/>
  <c r="AX299" i="4"/>
  <c r="X299" i="4"/>
  <c r="AX298" i="4"/>
  <c r="X298" i="4"/>
  <c r="AX297" i="4"/>
  <c r="AK297" i="4"/>
  <c r="X297" i="4"/>
  <c r="AX296" i="4"/>
  <c r="AK296" i="4"/>
  <c r="X296" i="4"/>
  <c r="AX295" i="4"/>
  <c r="AK295" i="4"/>
  <c r="X295" i="4"/>
  <c r="AX294" i="4"/>
  <c r="AK294" i="4"/>
  <c r="X294" i="4"/>
  <c r="AX293" i="4"/>
  <c r="AK293" i="4"/>
  <c r="X293" i="4"/>
  <c r="AX292" i="4"/>
  <c r="AK292" i="4"/>
  <c r="X292" i="4"/>
  <c r="AX291" i="4"/>
  <c r="AK291" i="4"/>
  <c r="X291" i="4"/>
  <c r="AX290" i="4"/>
  <c r="AK290" i="4"/>
  <c r="X290" i="4"/>
  <c r="AX289" i="4"/>
  <c r="AK289" i="4"/>
  <c r="X289" i="4"/>
  <c r="AX288" i="4"/>
  <c r="AK288" i="4"/>
  <c r="X288" i="4"/>
  <c r="AX287" i="4"/>
  <c r="AK287" i="4"/>
  <c r="X287" i="4"/>
  <c r="AX286" i="4"/>
  <c r="AK286" i="4"/>
  <c r="X286" i="4"/>
  <c r="AX285" i="4"/>
  <c r="AK285" i="4"/>
  <c r="X285" i="4"/>
  <c r="AX284" i="4"/>
  <c r="AK284" i="4"/>
  <c r="X284" i="4"/>
  <c r="AX283" i="4"/>
  <c r="AK283" i="4"/>
  <c r="X283" i="4"/>
  <c r="AX282" i="4"/>
  <c r="AK282" i="4"/>
  <c r="X282" i="4"/>
  <c r="AX281" i="4"/>
  <c r="AK281" i="4"/>
  <c r="X281" i="4"/>
  <c r="AX280" i="4"/>
  <c r="AK280" i="4"/>
  <c r="X280" i="4"/>
  <c r="AX279" i="4"/>
  <c r="AK279" i="4"/>
  <c r="X279" i="4"/>
  <c r="AX278" i="4"/>
  <c r="AK278" i="4"/>
  <c r="X278" i="4"/>
  <c r="AX277" i="4"/>
  <c r="AK277" i="4"/>
  <c r="X277" i="4"/>
  <c r="AX276" i="4"/>
  <c r="AK276" i="4"/>
  <c r="X276" i="4"/>
  <c r="AX275" i="4"/>
  <c r="AK275" i="4"/>
  <c r="X275" i="4"/>
  <c r="AX274" i="4"/>
  <c r="AK274" i="4"/>
  <c r="X274" i="4"/>
  <c r="AX273" i="4"/>
  <c r="AK273" i="4"/>
  <c r="X273" i="4"/>
  <c r="AX272" i="4"/>
  <c r="AK272" i="4"/>
  <c r="X272" i="4"/>
  <c r="AX271" i="4"/>
  <c r="AK271" i="4"/>
  <c r="X271" i="4"/>
  <c r="AX270" i="4"/>
  <c r="AK270" i="4"/>
  <c r="X270" i="4"/>
  <c r="AX269" i="4"/>
  <c r="AK269" i="4"/>
  <c r="X269" i="4"/>
  <c r="AX268" i="4"/>
  <c r="AK268" i="4"/>
  <c r="X268" i="4"/>
  <c r="AX267" i="4"/>
  <c r="AK267" i="4"/>
  <c r="X267" i="4"/>
  <c r="AX266" i="4"/>
  <c r="AK266" i="4"/>
  <c r="X266" i="4"/>
  <c r="AX265" i="4"/>
  <c r="AK265" i="4"/>
  <c r="X265" i="4"/>
  <c r="AX264" i="4"/>
  <c r="AK264" i="4"/>
  <c r="X264" i="4"/>
  <c r="AX263" i="4"/>
  <c r="AK263" i="4"/>
  <c r="X263" i="4"/>
  <c r="AX262" i="4"/>
  <c r="AK262" i="4"/>
  <c r="X262" i="4"/>
  <c r="AX261" i="4"/>
  <c r="AK261" i="4"/>
  <c r="X261" i="4"/>
  <c r="AX260" i="4"/>
  <c r="AK260" i="4"/>
  <c r="X260" i="4"/>
  <c r="AX259" i="4"/>
  <c r="AK259" i="4"/>
  <c r="X259" i="4"/>
  <c r="AX258" i="4"/>
  <c r="AK258" i="4"/>
  <c r="X258" i="4"/>
  <c r="AX257" i="4"/>
  <c r="AK257" i="4"/>
  <c r="X257" i="4"/>
  <c r="AX256" i="4"/>
  <c r="AK256" i="4"/>
  <c r="X256" i="4"/>
  <c r="AX255" i="4"/>
  <c r="AK255" i="4"/>
  <c r="X255" i="4"/>
  <c r="AX254" i="4"/>
  <c r="X254" i="4"/>
  <c r="AX253" i="4"/>
  <c r="X253" i="4"/>
  <c r="AX252" i="4"/>
  <c r="X252" i="4"/>
  <c r="AX251" i="4"/>
  <c r="X251" i="4"/>
  <c r="AX250" i="4"/>
  <c r="X250" i="4"/>
  <c r="AX249" i="4"/>
  <c r="AK249" i="4"/>
  <c r="X249" i="4"/>
  <c r="AX248" i="4"/>
  <c r="AK248" i="4"/>
  <c r="X248" i="4"/>
  <c r="AX247" i="4"/>
  <c r="AK247" i="4"/>
  <c r="X247" i="4"/>
  <c r="AX246" i="4"/>
  <c r="AK246" i="4"/>
  <c r="X246" i="4"/>
  <c r="AX245" i="4"/>
  <c r="AK245" i="4"/>
  <c r="X245" i="4"/>
  <c r="AX244" i="4"/>
  <c r="AK244" i="4"/>
  <c r="X244" i="4"/>
  <c r="AX243" i="4"/>
  <c r="AK243" i="4"/>
  <c r="X243" i="4"/>
  <c r="AX242" i="4"/>
  <c r="AK242" i="4"/>
  <c r="X242" i="4"/>
  <c r="AX241" i="4"/>
  <c r="AK241" i="4"/>
  <c r="X241" i="4"/>
  <c r="AX240" i="4"/>
  <c r="AK240" i="4"/>
  <c r="X240" i="4"/>
  <c r="AX239" i="4"/>
  <c r="AK239" i="4"/>
  <c r="X239" i="4"/>
  <c r="AX238" i="4"/>
  <c r="AK238" i="4"/>
  <c r="X238" i="4"/>
  <c r="AX237" i="4"/>
  <c r="AK237" i="4"/>
  <c r="X237" i="4"/>
  <c r="AX236" i="4"/>
  <c r="AK236" i="4"/>
  <c r="X236" i="4"/>
  <c r="AX235" i="4"/>
  <c r="AK235" i="4"/>
  <c r="X235" i="4"/>
  <c r="AX234" i="4"/>
  <c r="AK234" i="4"/>
  <c r="X234" i="4"/>
  <c r="AX233" i="4"/>
  <c r="AK233" i="4"/>
  <c r="X233" i="4"/>
  <c r="AX232" i="4"/>
  <c r="AK232" i="4"/>
  <c r="X232" i="4"/>
  <c r="AX231" i="4"/>
  <c r="AK231" i="4"/>
  <c r="X231" i="4"/>
  <c r="AX230" i="4"/>
  <c r="AK230" i="4"/>
  <c r="X230" i="4"/>
  <c r="AX229" i="4"/>
  <c r="AK229" i="4"/>
  <c r="X229" i="4"/>
  <c r="AX228" i="4"/>
  <c r="AK228" i="4"/>
  <c r="X228" i="4"/>
  <c r="AX227" i="4"/>
  <c r="AK227" i="4"/>
  <c r="X227" i="4"/>
  <c r="AX226" i="4"/>
  <c r="AK226" i="4"/>
  <c r="X226" i="4"/>
  <c r="AX225" i="4"/>
  <c r="AK225" i="4"/>
  <c r="X225" i="4"/>
  <c r="AX224" i="4"/>
  <c r="AK224" i="4"/>
  <c r="X224" i="4"/>
  <c r="AX223" i="4"/>
  <c r="AK223" i="4"/>
  <c r="X223" i="4"/>
  <c r="AX222" i="4"/>
  <c r="AK222" i="4"/>
  <c r="X222" i="4"/>
  <c r="AX221" i="4"/>
  <c r="AK221" i="4"/>
  <c r="X221" i="4"/>
  <c r="AX220" i="4"/>
  <c r="AK220" i="4"/>
  <c r="X220" i="4"/>
  <c r="AX219" i="4"/>
  <c r="AK219" i="4"/>
  <c r="X219" i="4"/>
  <c r="AX218" i="4"/>
  <c r="AK218" i="4"/>
  <c r="X218" i="4"/>
  <c r="AX217" i="4"/>
  <c r="AK217" i="4"/>
  <c r="X217" i="4"/>
  <c r="AX216" i="4"/>
  <c r="AK216" i="4"/>
  <c r="X216" i="4"/>
  <c r="AX215" i="4"/>
  <c r="AK215" i="4"/>
  <c r="X215" i="4"/>
  <c r="AX214" i="4"/>
  <c r="AK214" i="4"/>
  <c r="X214" i="4"/>
  <c r="AX213" i="4"/>
  <c r="AK213" i="4"/>
  <c r="X213" i="4"/>
  <c r="AX212" i="4"/>
  <c r="AK212" i="4"/>
  <c r="X212" i="4"/>
  <c r="AX211" i="4"/>
  <c r="AK211" i="4"/>
  <c r="X211" i="4"/>
  <c r="AX210" i="4"/>
  <c r="AK210" i="4"/>
  <c r="X210" i="4"/>
  <c r="AX209" i="4"/>
  <c r="AK209" i="4"/>
  <c r="X209" i="4"/>
  <c r="AX208" i="4"/>
  <c r="AK208" i="4"/>
  <c r="X208" i="4"/>
  <c r="AX207" i="4"/>
  <c r="AK207" i="4"/>
  <c r="X207" i="4"/>
  <c r="AX206" i="4"/>
  <c r="AK206" i="4"/>
  <c r="X206" i="4"/>
  <c r="AX205" i="4"/>
  <c r="AK205" i="4"/>
  <c r="X205" i="4"/>
  <c r="AX204" i="4"/>
  <c r="AK204" i="4"/>
  <c r="X204" i="4"/>
  <c r="AX203" i="4"/>
  <c r="AK203" i="4"/>
  <c r="X203" i="4"/>
  <c r="AX202" i="4"/>
  <c r="AK202" i="4"/>
  <c r="X202" i="4"/>
  <c r="AX201" i="4"/>
  <c r="AK201" i="4"/>
  <c r="X201" i="4"/>
  <c r="AX200" i="4"/>
  <c r="AK200" i="4"/>
  <c r="X200" i="4"/>
  <c r="AX199" i="4"/>
  <c r="AK199" i="4"/>
  <c r="X199" i="4"/>
  <c r="AX198" i="4"/>
  <c r="AK198" i="4"/>
  <c r="X198" i="4"/>
  <c r="AX197" i="4"/>
  <c r="AK197" i="4"/>
  <c r="X197" i="4"/>
  <c r="AX196" i="4"/>
  <c r="AK196" i="4"/>
  <c r="X196" i="4"/>
  <c r="AX195" i="4"/>
  <c r="AK195" i="4"/>
  <c r="X195" i="4"/>
  <c r="AX194" i="4"/>
  <c r="AK194" i="4"/>
  <c r="X194" i="4"/>
  <c r="AX193" i="4"/>
  <c r="AK193" i="4"/>
  <c r="X193" i="4"/>
  <c r="AX192" i="4"/>
  <c r="AK192" i="4"/>
  <c r="X192" i="4"/>
  <c r="AX191" i="4"/>
  <c r="AK191" i="4"/>
  <c r="X191" i="4"/>
  <c r="AK190" i="4"/>
  <c r="X190" i="4"/>
  <c r="AK189" i="4"/>
  <c r="X189" i="4"/>
  <c r="AK188" i="4"/>
  <c r="X188" i="4"/>
  <c r="AK187" i="4"/>
  <c r="X187" i="4"/>
  <c r="AK186" i="4"/>
  <c r="X186" i="4"/>
  <c r="AX185" i="4"/>
  <c r="AK185" i="4"/>
  <c r="X185" i="4"/>
  <c r="AX184" i="4"/>
  <c r="AK184" i="4"/>
  <c r="X184" i="4"/>
  <c r="AX183" i="4"/>
  <c r="AK183" i="4"/>
  <c r="X183" i="4"/>
  <c r="AX182" i="4"/>
  <c r="AK182" i="4"/>
  <c r="X182" i="4"/>
  <c r="AX181" i="4"/>
  <c r="AK181" i="4"/>
  <c r="X181" i="4"/>
  <c r="AX180" i="4"/>
  <c r="AK180" i="4"/>
  <c r="X180" i="4"/>
  <c r="AX179" i="4"/>
  <c r="AK179" i="4"/>
  <c r="X179" i="4"/>
  <c r="AX178" i="4"/>
  <c r="AK178" i="4"/>
  <c r="X178" i="4"/>
  <c r="AX177" i="4"/>
  <c r="AK177" i="4"/>
  <c r="X177" i="4"/>
  <c r="AX176" i="4"/>
  <c r="AK176" i="4"/>
  <c r="X176" i="4"/>
  <c r="AX175" i="4"/>
  <c r="AK175" i="4"/>
  <c r="X175" i="4"/>
  <c r="AX174" i="4"/>
  <c r="AK174" i="4"/>
  <c r="X174" i="4"/>
  <c r="AX173" i="4"/>
  <c r="AK173" i="4"/>
  <c r="X173" i="4"/>
  <c r="AX172" i="4"/>
  <c r="AK172" i="4"/>
  <c r="X172" i="4"/>
  <c r="AX171" i="4"/>
  <c r="AK171" i="4"/>
  <c r="X171" i="4"/>
  <c r="AX170" i="4"/>
  <c r="AK170" i="4"/>
  <c r="X170" i="4"/>
  <c r="AX169" i="4"/>
  <c r="AK169" i="4"/>
  <c r="X169" i="4"/>
  <c r="AX168" i="4"/>
  <c r="AK168" i="4"/>
  <c r="X168" i="4"/>
  <c r="AX167" i="4"/>
  <c r="AK167" i="4"/>
  <c r="X167" i="4"/>
  <c r="AX164" i="4"/>
  <c r="AK164" i="4"/>
  <c r="X164" i="4"/>
  <c r="K164" i="4"/>
  <c r="AX163" i="4"/>
  <c r="AK163" i="4"/>
  <c r="X163" i="4"/>
  <c r="K163" i="4"/>
  <c r="AX162" i="4"/>
  <c r="AK162" i="4"/>
  <c r="X162" i="4"/>
  <c r="K162" i="4"/>
  <c r="AX161" i="4"/>
  <c r="AK161" i="4"/>
  <c r="X161" i="4"/>
  <c r="K161" i="4"/>
  <c r="AX160" i="4"/>
  <c r="AK160" i="4"/>
  <c r="X160" i="4"/>
  <c r="K160" i="4"/>
  <c r="AX159" i="4"/>
  <c r="AK159" i="4"/>
  <c r="X159" i="4"/>
  <c r="K159" i="4"/>
  <c r="AX158" i="4"/>
  <c r="AK158" i="4"/>
  <c r="X158" i="4"/>
  <c r="K158" i="4"/>
  <c r="AX157" i="4"/>
  <c r="AK157" i="4"/>
  <c r="X157" i="4"/>
  <c r="K157" i="4"/>
  <c r="AX156" i="4"/>
  <c r="AK156" i="4"/>
  <c r="X156" i="4"/>
  <c r="K156" i="4"/>
  <c r="AX155" i="4"/>
  <c r="AK155" i="4"/>
  <c r="X155" i="4"/>
  <c r="K155" i="4"/>
  <c r="AX154" i="4"/>
  <c r="AK154" i="4"/>
  <c r="X154" i="4"/>
  <c r="K154" i="4"/>
  <c r="AX153" i="4"/>
  <c r="AK153" i="4"/>
  <c r="X153" i="4"/>
  <c r="K153" i="4"/>
  <c r="AX152" i="4"/>
  <c r="AK152" i="4"/>
  <c r="X152" i="4"/>
  <c r="K152" i="4"/>
  <c r="AX151" i="4"/>
  <c r="AK151" i="4"/>
  <c r="X151" i="4"/>
  <c r="K151" i="4"/>
  <c r="AX150" i="4"/>
  <c r="AK150" i="4"/>
  <c r="X150" i="4"/>
  <c r="K150" i="4"/>
  <c r="AX149" i="4"/>
  <c r="AK149" i="4"/>
  <c r="X149" i="4"/>
  <c r="K149" i="4"/>
  <c r="AX148" i="4"/>
  <c r="AK148" i="4"/>
  <c r="X148" i="4"/>
  <c r="K148" i="4"/>
  <c r="AX147" i="4"/>
  <c r="AK147" i="4"/>
  <c r="X147" i="4"/>
  <c r="K147" i="4"/>
  <c r="AX146" i="4"/>
  <c r="AK146" i="4"/>
  <c r="X146" i="4"/>
  <c r="K146" i="4"/>
  <c r="AX145" i="4"/>
  <c r="AK145" i="4"/>
  <c r="X145" i="4"/>
  <c r="K145" i="4"/>
  <c r="AX144" i="4"/>
  <c r="AK144" i="4"/>
  <c r="X144" i="4"/>
  <c r="K144" i="4"/>
  <c r="AX143" i="4"/>
  <c r="AK143" i="4"/>
  <c r="X143" i="4"/>
  <c r="K143" i="4"/>
  <c r="AX142" i="4"/>
  <c r="AK142" i="4"/>
  <c r="X142" i="4"/>
  <c r="K142" i="4"/>
  <c r="AX141" i="4"/>
  <c r="AK141" i="4"/>
  <c r="X141" i="4"/>
  <c r="K141" i="4"/>
  <c r="AX140" i="4"/>
  <c r="AK140" i="4"/>
  <c r="X140" i="4"/>
  <c r="K140" i="4"/>
  <c r="AX139" i="4"/>
  <c r="AK139" i="4"/>
  <c r="X139" i="4"/>
  <c r="K139" i="4"/>
  <c r="AX138" i="4"/>
  <c r="AK138" i="4"/>
  <c r="X138" i="4"/>
  <c r="K138" i="4"/>
  <c r="AX137" i="4"/>
  <c r="AK137" i="4"/>
  <c r="X137" i="4"/>
  <c r="K137" i="4"/>
  <c r="AX136" i="4"/>
  <c r="AK136" i="4"/>
  <c r="X136" i="4"/>
  <c r="K136" i="4"/>
  <c r="AX135" i="4"/>
  <c r="AK135" i="4"/>
  <c r="X135" i="4"/>
  <c r="K135" i="4"/>
  <c r="AX134" i="4"/>
  <c r="AK134" i="4"/>
  <c r="X134" i="4"/>
  <c r="K134" i="4"/>
  <c r="AX133" i="4"/>
  <c r="AK133" i="4"/>
  <c r="X133" i="4"/>
  <c r="K133" i="4"/>
  <c r="AX132" i="4"/>
  <c r="AK132" i="4"/>
  <c r="X132" i="4"/>
  <c r="K132" i="4"/>
  <c r="AX131" i="4"/>
  <c r="AK131" i="4"/>
  <c r="X131" i="4"/>
  <c r="K131" i="4"/>
  <c r="AX130" i="4"/>
  <c r="AK130" i="4"/>
  <c r="X130" i="4"/>
  <c r="K130" i="4"/>
  <c r="AX129" i="4"/>
  <c r="AK129" i="4"/>
  <c r="X129" i="4"/>
  <c r="K129" i="4"/>
  <c r="AX128" i="4"/>
  <c r="AK128" i="4"/>
  <c r="X128" i="4"/>
  <c r="K128" i="4"/>
  <c r="AX127" i="4"/>
  <c r="AK127" i="4"/>
  <c r="X127" i="4"/>
  <c r="K127" i="4"/>
  <c r="AX126" i="4"/>
  <c r="AK126" i="4"/>
  <c r="X126" i="4"/>
  <c r="K126" i="4"/>
  <c r="AX125" i="4"/>
  <c r="AK125" i="4"/>
  <c r="X125" i="4"/>
  <c r="K125" i="4"/>
  <c r="AX124" i="4"/>
  <c r="AK124" i="4"/>
  <c r="X124" i="4"/>
  <c r="K124" i="4"/>
  <c r="AX123" i="4"/>
  <c r="AK123" i="4"/>
  <c r="X123" i="4"/>
  <c r="K123" i="4"/>
  <c r="AX122" i="4"/>
  <c r="AK122" i="4"/>
  <c r="X122" i="4"/>
  <c r="K122" i="4"/>
  <c r="AX121" i="4"/>
  <c r="AK121" i="4"/>
  <c r="X121" i="4"/>
  <c r="K121" i="4"/>
  <c r="AX120" i="4"/>
  <c r="AK120" i="4"/>
  <c r="X120" i="4"/>
  <c r="K120" i="4"/>
  <c r="AX119" i="4"/>
  <c r="AK119" i="4"/>
  <c r="X119" i="4"/>
  <c r="K119" i="4"/>
  <c r="AX118" i="4"/>
  <c r="AK118" i="4"/>
  <c r="X118" i="4"/>
  <c r="K118" i="4"/>
  <c r="AX117" i="4"/>
  <c r="AK117" i="4"/>
  <c r="X117" i="4"/>
  <c r="K117" i="4"/>
  <c r="AX116" i="4"/>
  <c r="AK116" i="4"/>
  <c r="X116" i="4"/>
  <c r="K116" i="4"/>
  <c r="AX115" i="4"/>
  <c r="AK115" i="4"/>
  <c r="X115" i="4"/>
  <c r="K115" i="4"/>
  <c r="AX114" i="4"/>
  <c r="AK114" i="4"/>
  <c r="X114" i="4"/>
  <c r="K114" i="4"/>
  <c r="AX113" i="4"/>
  <c r="AK113" i="4"/>
  <c r="X113" i="4"/>
  <c r="K113" i="4"/>
  <c r="AX112" i="4"/>
  <c r="AK112" i="4"/>
  <c r="X112" i="4"/>
  <c r="K112" i="4"/>
  <c r="AX111" i="4"/>
  <c r="AK111" i="4"/>
  <c r="X111" i="4"/>
  <c r="K111" i="4"/>
  <c r="AX110" i="4"/>
  <c r="AK110" i="4"/>
  <c r="X110" i="4"/>
  <c r="K110" i="4"/>
  <c r="AX109" i="4"/>
  <c r="AK109" i="4"/>
  <c r="X109" i="4"/>
  <c r="K109" i="4"/>
  <c r="AX108" i="4"/>
  <c r="AK108" i="4"/>
  <c r="X108" i="4"/>
  <c r="K108" i="4"/>
  <c r="AX107" i="4"/>
  <c r="AK107" i="4"/>
  <c r="X107" i="4"/>
  <c r="K107" i="4"/>
  <c r="AX106" i="4"/>
  <c r="AK106" i="4"/>
  <c r="X106" i="4"/>
  <c r="K106" i="4"/>
  <c r="AX105" i="4"/>
  <c r="AK105" i="4"/>
  <c r="X105" i="4"/>
  <c r="K105" i="4"/>
  <c r="AX104" i="4"/>
  <c r="AK104" i="4"/>
  <c r="X104" i="4"/>
  <c r="K104" i="4"/>
  <c r="AX103" i="4"/>
  <c r="AK103" i="4"/>
  <c r="X103" i="4"/>
  <c r="K103" i="4"/>
  <c r="AX102" i="4"/>
  <c r="AK102" i="4"/>
  <c r="X102" i="4"/>
  <c r="K102" i="4"/>
  <c r="AX101" i="4"/>
  <c r="AK101" i="4"/>
  <c r="X101" i="4"/>
  <c r="K101" i="4"/>
  <c r="AX100" i="4"/>
  <c r="AK100" i="4"/>
  <c r="X100" i="4"/>
  <c r="K100" i="4"/>
  <c r="AX99" i="4"/>
  <c r="AK99" i="4"/>
  <c r="X99" i="4"/>
  <c r="K99" i="4"/>
  <c r="AX98" i="4"/>
  <c r="AK98" i="4"/>
  <c r="X98" i="4"/>
  <c r="K98" i="4"/>
  <c r="AX97" i="4"/>
  <c r="AK97" i="4"/>
  <c r="X97" i="4"/>
  <c r="K97" i="4"/>
  <c r="AX96" i="4"/>
  <c r="AK96" i="4"/>
  <c r="X96" i="4"/>
  <c r="K96" i="4"/>
  <c r="AX95" i="4"/>
  <c r="AK95" i="4"/>
  <c r="X95" i="4"/>
  <c r="K95" i="4"/>
  <c r="AX94" i="4"/>
  <c r="AK94" i="4"/>
  <c r="X94" i="4"/>
  <c r="K94" i="4"/>
  <c r="AX93" i="4"/>
  <c r="AK93" i="4"/>
  <c r="X93" i="4"/>
  <c r="K93" i="4"/>
  <c r="AX92" i="4"/>
  <c r="AK92" i="4"/>
  <c r="X92" i="4"/>
  <c r="K92" i="4"/>
  <c r="AX91" i="4"/>
  <c r="AK91" i="4"/>
  <c r="X91" i="4"/>
  <c r="K91" i="4"/>
  <c r="AX90" i="4"/>
  <c r="AK90" i="4"/>
  <c r="X90" i="4"/>
  <c r="K90" i="4"/>
  <c r="AX89" i="4"/>
  <c r="AK89" i="4"/>
  <c r="X89" i="4"/>
  <c r="K89" i="4"/>
  <c r="AX88" i="4"/>
  <c r="AK88" i="4"/>
  <c r="X88" i="4"/>
  <c r="K88" i="4"/>
  <c r="AX87" i="4"/>
  <c r="AK87" i="4"/>
  <c r="X87" i="4"/>
  <c r="K87" i="4"/>
  <c r="AX86" i="4"/>
  <c r="AK86" i="4"/>
  <c r="X86" i="4"/>
  <c r="K86" i="4"/>
  <c r="AX85" i="4"/>
  <c r="AK85" i="4"/>
  <c r="X85" i="4"/>
  <c r="K85" i="4"/>
  <c r="AX84" i="4"/>
  <c r="AK84" i="4"/>
  <c r="X84" i="4"/>
  <c r="K84" i="4"/>
  <c r="AX83" i="4"/>
  <c r="AK83" i="4"/>
  <c r="X83" i="4"/>
  <c r="K83" i="4"/>
  <c r="AX82" i="4"/>
  <c r="AK82" i="4"/>
  <c r="X82" i="4"/>
  <c r="K82" i="4"/>
  <c r="AX81" i="4"/>
  <c r="AK81" i="4"/>
  <c r="X81" i="4"/>
  <c r="K81" i="4"/>
  <c r="AX80" i="4"/>
  <c r="AK80" i="4"/>
  <c r="X80" i="4"/>
  <c r="K80" i="4"/>
  <c r="AX79" i="4"/>
  <c r="AK79" i="4"/>
  <c r="X79" i="4"/>
  <c r="K79" i="4"/>
  <c r="AX78" i="4"/>
  <c r="AK78" i="4"/>
  <c r="X78" i="4"/>
  <c r="K78" i="4"/>
  <c r="AX77" i="4"/>
  <c r="AK77" i="4"/>
  <c r="X77" i="4"/>
  <c r="K77" i="4"/>
  <c r="AX76" i="4"/>
  <c r="AK76" i="4"/>
  <c r="X76" i="4"/>
  <c r="K76" i="4"/>
  <c r="AX75" i="4"/>
  <c r="AK75" i="4"/>
  <c r="X75" i="4"/>
  <c r="K75" i="4"/>
  <c r="AX74" i="4"/>
  <c r="AK74" i="4"/>
  <c r="X74" i="4"/>
  <c r="K74" i="4"/>
  <c r="AX73" i="4"/>
  <c r="AK73" i="4"/>
  <c r="X73" i="4"/>
  <c r="K73" i="4"/>
  <c r="AX72" i="4"/>
  <c r="AK72" i="4"/>
  <c r="X72" i="4"/>
  <c r="K72" i="4"/>
  <c r="AX71" i="4"/>
  <c r="AK71" i="4"/>
  <c r="X71" i="4"/>
  <c r="K71" i="4"/>
  <c r="AX70" i="4"/>
  <c r="AK70" i="4"/>
  <c r="X70" i="4"/>
  <c r="K70" i="4"/>
  <c r="AX69" i="4"/>
  <c r="AK69" i="4"/>
  <c r="X69" i="4"/>
  <c r="K69" i="4"/>
  <c r="AX68" i="4"/>
  <c r="AK68" i="4"/>
  <c r="X68" i="4"/>
  <c r="K68" i="4"/>
  <c r="AX67" i="4"/>
  <c r="AK67" i="4"/>
  <c r="X67" i="4"/>
  <c r="K67" i="4"/>
  <c r="AX66" i="4"/>
  <c r="AK66" i="4"/>
  <c r="X66" i="4"/>
  <c r="K66" i="4"/>
  <c r="AX65" i="4"/>
  <c r="AK65" i="4"/>
  <c r="X65" i="4"/>
  <c r="K65" i="4"/>
  <c r="AX64" i="4"/>
  <c r="AK64" i="4"/>
  <c r="X64" i="4"/>
  <c r="K64" i="4"/>
  <c r="AX63" i="4"/>
  <c r="AK63" i="4"/>
  <c r="X63" i="4"/>
  <c r="K63" i="4"/>
  <c r="AX62" i="4"/>
  <c r="AK62" i="4"/>
  <c r="X62" i="4"/>
  <c r="K62" i="4"/>
  <c r="AX61" i="4"/>
  <c r="AK61" i="4"/>
  <c r="X61" i="4"/>
  <c r="K61" i="4"/>
  <c r="AX60" i="4"/>
  <c r="AK60" i="4"/>
  <c r="X60" i="4"/>
  <c r="K60" i="4"/>
  <c r="AX59" i="4"/>
  <c r="AK59" i="4"/>
  <c r="X59" i="4"/>
  <c r="K59" i="4"/>
  <c r="AX58" i="4"/>
  <c r="AK58" i="4"/>
  <c r="X58" i="4"/>
  <c r="K58" i="4"/>
  <c r="AX57" i="4"/>
  <c r="AK57" i="4"/>
  <c r="X57" i="4"/>
  <c r="K57" i="4"/>
  <c r="AX56" i="4"/>
  <c r="AK56" i="4"/>
  <c r="X56" i="4"/>
  <c r="K56" i="4"/>
  <c r="AX55" i="4"/>
  <c r="AK55" i="4"/>
  <c r="X55" i="4"/>
  <c r="K55" i="4"/>
  <c r="AX54" i="4"/>
  <c r="AK54" i="4"/>
  <c r="X54" i="4"/>
  <c r="K54" i="4"/>
  <c r="AX53" i="4"/>
  <c r="AK53" i="4"/>
  <c r="X53" i="4"/>
  <c r="K53" i="4"/>
  <c r="AX52" i="4"/>
  <c r="AK52" i="4"/>
  <c r="X52" i="4"/>
  <c r="K52" i="4"/>
  <c r="AX51" i="4"/>
  <c r="AK51" i="4"/>
  <c r="X51" i="4"/>
  <c r="K51" i="4"/>
  <c r="AX50" i="4"/>
  <c r="AK50" i="4"/>
  <c r="X50" i="4"/>
  <c r="K50" i="4"/>
  <c r="AX49" i="4"/>
  <c r="AK49" i="4"/>
  <c r="X49" i="4"/>
  <c r="K49" i="4"/>
  <c r="AX48" i="4"/>
  <c r="AK48" i="4"/>
  <c r="X48" i="4"/>
  <c r="K48" i="4"/>
  <c r="AX47" i="4"/>
  <c r="AK47" i="4"/>
  <c r="X47" i="4"/>
  <c r="K47" i="4"/>
  <c r="AX46" i="4"/>
  <c r="AK46" i="4"/>
  <c r="X46" i="4"/>
  <c r="K46" i="4"/>
  <c r="AX45" i="4"/>
  <c r="AK45" i="4"/>
  <c r="X45" i="4"/>
  <c r="K45" i="4"/>
  <c r="AX44" i="4"/>
  <c r="AK44" i="4"/>
  <c r="X44" i="4"/>
  <c r="K44" i="4"/>
  <c r="AX43" i="4"/>
  <c r="AK43" i="4"/>
  <c r="X43" i="4"/>
  <c r="K43" i="4"/>
  <c r="AX42" i="4"/>
  <c r="AK42" i="4"/>
  <c r="X42" i="4"/>
  <c r="K42" i="4"/>
  <c r="AX41" i="4"/>
  <c r="AK41" i="4"/>
  <c r="X41" i="4"/>
  <c r="K41" i="4"/>
  <c r="AX40" i="4"/>
  <c r="AK40" i="4"/>
  <c r="X40" i="4"/>
  <c r="K40" i="4"/>
  <c r="AX39" i="4"/>
  <c r="AK39" i="4"/>
  <c r="X39" i="4"/>
  <c r="K39" i="4"/>
  <c r="AX38" i="4"/>
  <c r="AK38" i="4"/>
  <c r="X38" i="4"/>
  <c r="K38" i="4"/>
  <c r="AX37" i="4"/>
  <c r="AK37" i="4"/>
  <c r="X37" i="4"/>
  <c r="K37" i="4"/>
  <c r="AX36" i="4"/>
  <c r="AK36" i="4"/>
  <c r="X36" i="4"/>
  <c r="K36" i="4"/>
  <c r="AX35" i="4"/>
  <c r="AK35" i="4"/>
  <c r="X35" i="4"/>
  <c r="K35" i="4"/>
  <c r="AX34" i="4"/>
  <c r="AK34" i="4"/>
  <c r="X34" i="4"/>
  <c r="K34" i="4"/>
  <c r="AX33" i="4"/>
  <c r="AK33" i="4"/>
  <c r="X33" i="4"/>
  <c r="K33" i="4"/>
  <c r="AX32" i="4"/>
  <c r="AK32" i="4"/>
  <c r="X32" i="4"/>
  <c r="K32" i="4"/>
  <c r="AX31" i="4"/>
  <c r="AK31" i="4"/>
  <c r="X31" i="4"/>
  <c r="K31" i="4"/>
  <c r="AX30" i="4"/>
  <c r="AK30" i="4"/>
  <c r="X30" i="4"/>
  <c r="K30" i="4"/>
  <c r="AX29" i="4"/>
  <c r="AK29" i="4"/>
  <c r="X29" i="4"/>
  <c r="K29" i="4"/>
  <c r="AX28" i="4"/>
  <c r="AK28" i="4"/>
  <c r="X28" i="4"/>
  <c r="K28" i="4"/>
  <c r="AX27" i="4"/>
  <c r="AK27" i="4"/>
  <c r="X27" i="4"/>
  <c r="K27" i="4"/>
  <c r="AX26" i="4"/>
  <c r="AK26" i="4"/>
  <c r="X26" i="4"/>
  <c r="K26" i="4"/>
  <c r="AX25" i="4"/>
  <c r="AK25" i="4"/>
  <c r="X25" i="4"/>
  <c r="K25" i="4"/>
  <c r="AX24" i="4"/>
  <c r="AK24" i="4"/>
  <c r="X24" i="4"/>
  <c r="K24" i="4"/>
  <c r="AX23" i="4"/>
  <c r="AK23" i="4"/>
  <c r="X23" i="4"/>
  <c r="K23" i="4"/>
  <c r="AX22" i="4"/>
  <c r="AK22" i="4"/>
  <c r="X22" i="4"/>
  <c r="K22" i="4"/>
  <c r="AX21" i="4"/>
  <c r="AK21" i="4"/>
  <c r="X21" i="4"/>
  <c r="K21" i="4"/>
  <c r="AX20" i="4"/>
  <c r="AK20" i="4"/>
  <c r="X20" i="4"/>
  <c r="K20" i="4"/>
  <c r="AX19" i="4"/>
  <c r="AK19" i="4"/>
  <c r="X19" i="4"/>
  <c r="K19" i="4"/>
  <c r="AX18" i="4"/>
  <c r="AK18" i="4"/>
  <c r="X18" i="4"/>
  <c r="K18" i="4"/>
  <c r="AX17" i="4"/>
  <c r="AK17" i="4"/>
  <c r="X17" i="4"/>
  <c r="K17" i="4"/>
  <c r="AX16" i="4"/>
  <c r="AK16" i="4"/>
  <c r="X16" i="4"/>
  <c r="K16" i="4"/>
  <c r="AX15" i="4"/>
  <c r="AK15" i="4"/>
  <c r="X15" i="4"/>
  <c r="K15" i="4"/>
  <c r="AX14" i="4"/>
  <c r="AK14" i="4"/>
  <c r="X14" i="4"/>
  <c r="K14" i="4"/>
  <c r="AX13" i="4"/>
  <c r="AK13" i="4"/>
  <c r="X13" i="4"/>
  <c r="K13" i="4"/>
  <c r="AX12" i="4"/>
  <c r="AK12" i="4"/>
  <c r="X12" i="4"/>
  <c r="K12" i="4"/>
  <c r="AX11" i="4"/>
  <c r="AK11" i="4"/>
  <c r="X11" i="4"/>
  <c r="K11" i="4"/>
  <c r="AX10" i="4"/>
  <c r="AK10" i="4"/>
  <c r="X10" i="4"/>
  <c r="K10" i="4"/>
  <c r="AX9" i="4"/>
  <c r="AK9" i="4"/>
  <c r="X9" i="4"/>
  <c r="K9" i="4"/>
  <c r="AX8" i="4"/>
  <c r="AK8" i="4"/>
  <c r="X8" i="4"/>
  <c r="K8" i="4"/>
  <c r="AX7" i="4"/>
  <c r="AK7" i="4"/>
  <c r="X7" i="4"/>
  <c r="K7" i="4"/>
  <c r="AX6" i="4"/>
  <c r="AK6" i="4"/>
  <c r="X6" i="4"/>
  <c r="K6" i="4"/>
  <c r="AX5" i="4"/>
  <c r="AK5" i="4"/>
  <c r="X5" i="4"/>
  <c r="K5" i="4"/>
  <c r="G32" i="2"/>
  <c r="E32" i="2"/>
  <c r="C32" i="2"/>
  <c r="F32" i="2" s="1"/>
  <c r="E31" i="2"/>
  <c r="C31" i="2"/>
  <c r="D31" i="2" s="1"/>
  <c r="F30" i="2"/>
  <c r="G30" i="2" s="1"/>
  <c r="C30" i="2"/>
  <c r="D29" i="2"/>
  <c r="C29" i="2"/>
  <c r="E28" i="2"/>
  <c r="C28" i="2"/>
  <c r="F28" i="2" s="1"/>
  <c r="G28" i="2" s="1"/>
  <c r="E27" i="2"/>
  <c r="C27" i="2"/>
  <c r="D27" i="2" s="1"/>
  <c r="C26" i="2"/>
  <c r="F26" i="2" s="1"/>
  <c r="G26" i="2" s="1"/>
  <c r="D25" i="2"/>
  <c r="C25" i="2"/>
  <c r="V20" i="2"/>
  <c r="F20" i="2"/>
  <c r="D20" i="2"/>
  <c r="S20" i="2" s="1"/>
  <c r="U19" i="2"/>
  <c r="M19" i="2"/>
  <c r="J19" i="2"/>
  <c r="H19" i="2"/>
  <c r="E19" i="2"/>
  <c r="D19" i="2"/>
  <c r="S19" i="2" s="1"/>
  <c r="V18" i="2"/>
  <c r="F18" i="2"/>
  <c r="D18" i="2"/>
  <c r="S18" i="2" s="1"/>
  <c r="U17" i="2"/>
  <c r="M17" i="2"/>
  <c r="J17" i="2"/>
  <c r="H17" i="2"/>
  <c r="E17" i="2"/>
  <c r="D17" i="2"/>
  <c r="S17" i="2" s="1"/>
  <c r="V16" i="2"/>
  <c r="F16" i="2"/>
  <c r="D16" i="2"/>
  <c r="S16" i="2" s="1"/>
  <c r="U15" i="2"/>
  <c r="M15" i="2"/>
  <c r="J15" i="2"/>
  <c r="H15" i="2"/>
  <c r="E15" i="2"/>
  <c r="D15" i="2"/>
  <c r="S15" i="2" s="1"/>
  <c r="V14" i="2"/>
  <c r="F14" i="2"/>
  <c r="D14" i="2"/>
  <c r="S14" i="2" s="1"/>
  <c r="U13" i="2"/>
  <c r="M13" i="2"/>
  <c r="J13" i="2"/>
  <c r="H13" i="2"/>
  <c r="E13" i="2"/>
  <c r="D13" i="2"/>
  <c r="S13" i="2" s="1"/>
  <c r="V12" i="2"/>
  <c r="F12" i="2"/>
  <c r="D12" i="2"/>
  <c r="S12" i="2" s="1"/>
  <c r="U11" i="2"/>
  <c r="M11" i="2"/>
  <c r="J11" i="2"/>
  <c r="H11" i="2"/>
  <c r="E11" i="2"/>
  <c r="D11" i="2"/>
  <c r="D14" i="7" s="1"/>
  <c r="V10" i="2"/>
  <c r="F10" i="2"/>
  <c r="D10" i="2"/>
  <c r="D73" i="7" s="1"/>
  <c r="U9" i="2"/>
  <c r="M9" i="2"/>
  <c r="J9" i="2"/>
  <c r="H9" i="2"/>
  <c r="E9" i="2"/>
  <c r="D9" i="2"/>
  <c r="S9" i="2" s="1"/>
  <c r="V8" i="2"/>
  <c r="F8" i="2"/>
  <c r="C12" i="7" s="1"/>
  <c r="D8" i="2"/>
  <c r="T8" i="2" s="1"/>
  <c r="U7" i="2"/>
  <c r="M7" i="2"/>
  <c r="J7" i="2"/>
  <c r="H7" i="2"/>
  <c r="E7" i="2"/>
  <c r="D7" i="2"/>
  <c r="D70" i="7" s="1"/>
  <c r="V6" i="2"/>
  <c r="F6" i="2"/>
  <c r="D6" i="2"/>
  <c r="U5" i="2"/>
  <c r="M5" i="2"/>
  <c r="J5" i="2"/>
  <c r="H5" i="2"/>
  <c r="E5" i="2"/>
  <c r="D5" i="2"/>
  <c r="S5" i="2" s="1"/>
  <c r="H30" i="2" l="1"/>
  <c r="E30" i="2"/>
  <c r="D30" i="2"/>
  <c r="H26" i="2"/>
  <c r="E26" i="2"/>
  <c r="D26" i="2"/>
  <c r="U7" i="8"/>
  <c r="T7" i="8"/>
  <c r="S7" i="8"/>
  <c r="X7" i="8"/>
  <c r="W7" i="8"/>
  <c r="V7" i="8"/>
  <c r="X8" i="8"/>
  <c r="W8" i="8"/>
  <c r="V8" i="8"/>
  <c r="U8" i="8"/>
  <c r="T8" i="8"/>
  <c r="S8" i="8"/>
  <c r="T12" i="8"/>
  <c r="S12" i="8"/>
  <c r="X12" i="8"/>
  <c r="W12" i="8"/>
  <c r="V12" i="8"/>
  <c r="U12" i="8"/>
  <c r="V41" i="8"/>
  <c r="X41" i="8"/>
  <c r="W41" i="8"/>
  <c r="U41" i="8"/>
  <c r="T41" i="8"/>
  <c r="S41" i="8"/>
  <c r="X3" i="8"/>
  <c r="W3" i="8"/>
  <c r="V3" i="8"/>
  <c r="U3" i="8"/>
  <c r="T3" i="8"/>
  <c r="S3" i="8"/>
  <c r="U15" i="8"/>
  <c r="T15" i="8"/>
  <c r="S15" i="8"/>
  <c r="X15" i="8"/>
  <c r="W15" i="8"/>
  <c r="V15" i="8"/>
  <c r="U21" i="8"/>
  <c r="X21" i="8"/>
  <c r="W21" i="8"/>
  <c r="V21" i="8"/>
  <c r="T21" i="8"/>
  <c r="S21" i="8"/>
  <c r="U29" i="8"/>
  <c r="X29" i="8"/>
  <c r="W29" i="8"/>
  <c r="V29" i="8"/>
  <c r="T29" i="8"/>
  <c r="S29" i="8"/>
  <c r="X33" i="8"/>
  <c r="W33" i="8"/>
  <c r="V33" i="8"/>
  <c r="U33" i="8"/>
  <c r="T33" i="8"/>
  <c r="S33" i="8"/>
  <c r="U37" i="8"/>
  <c r="X37" i="8"/>
  <c r="W37" i="8"/>
  <c r="V37" i="8"/>
  <c r="T37" i="8"/>
  <c r="S37" i="8"/>
  <c r="K56" i="9"/>
  <c r="W51" i="8"/>
  <c r="V51" i="8"/>
  <c r="U51" i="8"/>
  <c r="T51" i="8"/>
  <c r="X51" i="8"/>
  <c r="S51" i="8"/>
  <c r="K5" i="2"/>
  <c r="G6" i="2"/>
  <c r="W6" i="2"/>
  <c r="K7" i="2"/>
  <c r="S7" i="2"/>
  <c r="B20" i="7" s="1"/>
  <c r="G8" i="2"/>
  <c r="W8" i="2"/>
  <c r="K9" i="2"/>
  <c r="G10" i="2"/>
  <c r="W10" i="2"/>
  <c r="K11" i="2"/>
  <c r="S11" i="2"/>
  <c r="G12" i="2"/>
  <c r="W12" i="2"/>
  <c r="K13" i="2"/>
  <c r="G14" i="2"/>
  <c r="W14" i="2"/>
  <c r="K15" i="2"/>
  <c r="G16" i="2"/>
  <c r="W16" i="2"/>
  <c r="K17" i="2"/>
  <c r="G18" i="2"/>
  <c r="W18" i="2"/>
  <c r="K19" i="2"/>
  <c r="G20" i="2"/>
  <c r="W20" i="2"/>
  <c r="F27" i="2"/>
  <c r="H28" i="2"/>
  <c r="F31" i="2"/>
  <c r="H32" i="2"/>
  <c r="D12" i="7"/>
  <c r="U20" i="8"/>
  <c r="T20" i="8"/>
  <c r="S20" i="8"/>
  <c r="X20" i="8"/>
  <c r="W20" i="8"/>
  <c r="V20" i="8"/>
  <c r="V24" i="8"/>
  <c r="U24" i="8"/>
  <c r="T24" i="8"/>
  <c r="S24" i="8"/>
  <c r="X24" i="8"/>
  <c r="W24" i="8"/>
  <c r="T42" i="8"/>
  <c r="U42" i="8"/>
  <c r="S42" i="8"/>
  <c r="X42" i="8"/>
  <c r="W42" i="8"/>
  <c r="V42" i="8"/>
  <c r="D68" i="7"/>
  <c r="B19" i="7"/>
  <c r="L5" i="2"/>
  <c r="T5" i="2"/>
  <c r="H6" i="2"/>
  <c r="Q6" i="2" s="1"/>
  <c r="L7" i="2"/>
  <c r="T7" i="2"/>
  <c r="H8" i="2"/>
  <c r="I8" i="2" s="1"/>
  <c r="B21" i="7"/>
  <c r="D72" i="7"/>
  <c r="D13" i="7"/>
  <c r="L9" i="2"/>
  <c r="T9" i="2"/>
  <c r="H10" i="2"/>
  <c r="Q10" i="2" s="1"/>
  <c r="D74" i="7"/>
  <c r="B22" i="7"/>
  <c r="L11" i="2"/>
  <c r="T11" i="2"/>
  <c r="H12" i="2"/>
  <c r="Q12" i="2" s="1"/>
  <c r="D76" i="7"/>
  <c r="L13" i="2"/>
  <c r="T13" i="2"/>
  <c r="H14" i="2"/>
  <c r="D28" i="7"/>
  <c r="D78" i="7"/>
  <c r="L15" i="2"/>
  <c r="T15" i="2"/>
  <c r="H16" i="2"/>
  <c r="D29" i="7"/>
  <c r="D80" i="7"/>
  <c r="L17" i="2"/>
  <c r="T17" i="2"/>
  <c r="H18" i="2"/>
  <c r="Q18" i="2" s="1"/>
  <c r="D82" i="7"/>
  <c r="D30" i="7"/>
  <c r="L19" i="2"/>
  <c r="N19" i="2" s="1"/>
  <c r="T19" i="2"/>
  <c r="H20" i="2"/>
  <c r="I20" i="2" s="1"/>
  <c r="W5" i="8"/>
  <c r="V5" i="8"/>
  <c r="U5" i="8"/>
  <c r="T5" i="8"/>
  <c r="S5" i="8"/>
  <c r="X5" i="8"/>
  <c r="V32" i="8"/>
  <c r="T32" i="8"/>
  <c r="S32" i="8"/>
  <c r="X32" i="8"/>
  <c r="W32" i="8"/>
  <c r="U32" i="8"/>
  <c r="V48" i="8"/>
  <c r="U48" i="8"/>
  <c r="T48" i="8"/>
  <c r="S48" i="8"/>
  <c r="X48" i="8"/>
  <c r="W48" i="8"/>
  <c r="X61" i="8"/>
  <c r="W61" i="8"/>
  <c r="V61" i="8"/>
  <c r="U61" i="8"/>
  <c r="T61" i="8"/>
  <c r="S61" i="8"/>
  <c r="W56" i="8"/>
  <c r="V56" i="8"/>
  <c r="U56" i="8"/>
  <c r="T56" i="8"/>
  <c r="X56" i="8"/>
  <c r="S56" i="8"/>
  <c r="N5" i="2"/>
  <c r="P5" i="2" s="1"/>
  <c r="J6" i="2"/>
  <c r="F7" i="2"/>
  <c r="R7" i="2" s="1"/>
  <c r="V7" i="2"/>
  <c r="R8" i="2"/>
  <c r="F9" i="2"/>
  <c r="R9" i="2" s="1"/>
  <c r="N9" i="2"/>
  <c r="P9" i="2" s="1"/>
  <c r="V9" i="2"/>
  <c r="J10" i="2"/>
  <c r="R10" i="2"/>
  <c r="F11" i="2"/>
  <c r="N11" i="2"/>
  <c r="P11" i="2" s="1"/>
  <c r="V11" i="2"/>
  <c r="J12" i="2"/>
  <c r="R12" i="2"/>
  <c r="F13" i="2"/>
  <c r="R13" i="2" s="1"/>
  <c r="N13" i="2"/>
  <c r="P13" i="2" s="1"/>
  <c r="V13" i="2"/>
  <c r="J14" i="2"/>
  <c r="R14" i="2"/>
  <c r="F15" i="2"/>
  <c r="R15" i="2" s="1"/>
  <c r="N15" i="2"/>
  <c r="P15" i="2" s="1"/>
  <c r="V15" i="2"/>
  <c r="J16" i="2"/>
  <c r="R16" i="2"/>
  <c r="F17" i="2"/>
  <c r="R17" i="2" s="1"/>
  <c r="N17" i="2"/>
  <c r="P17" i="2" s="1"/>
  <c r="V17" i="2"/>
  <c r="J18" i="2"/>
  <c r="R18" i="2"/>
  <c r="F19" i="2"/>
  <c r="R19" i="2" s="1"/>
  <c r="V19" i="2"/>
  <c r="J20" i="2"/>
  <c r="R20" i="2"/>
  <c r="E25" i="2"/>
  <c r="E29" i="2"/>
  <c r="C11" i="7"/>
  <c r="B13" i="7"/>
  <c r="S17" i="8"/>
  <c r="X17" i="8"/>
  <c r="W17" i="8"/>
  <c r="V17" i="8"/>
  <c r="U17" i="8"/>
  <c r="T17" i="8"/>
  <c r="W27" i="8"/>
  <c r="X27" i="8"/>
  <c r="V27" i="8"/>
  <c r="U27" i="8"/>
  <c r="T27" i="8"/>
  <c r="S27" i="8"/>
  <c r="S31" i="8"/>
  <c r="X31" i="8"/>
  <c r="W31" i="8"/>
  <c r="V31" i="8"/>
  <c r="U31" i="8"/>
  <c r="T31" i="8"/>
  <c r="W35" i="8"/>
  <c r="X35" i="8"/>
  <c r="V35" i="8"/>
  <c r="U35" i="8"/>
  <c r="T35" i="8"/>
  <c r="S35" i="8"/>
  <c r="V53" i="8"/>
  <c r="U53" i="8"/>
  <c r="T53" i="8"/>
  <c r="S53" i="8"/>
  <c r="X53" i="8"/>
  <c r="W53" i="8"/>
  <c r="F5" i="2"/>
  <c r="V5" i="2"/>
  <c r="R6" i="2"/>
  <c r="N7" i="2"/>
  <c r="P7" i="2" s="1"/>
  <c r="F70" i="7" s="1"/>
  <c r="J8" i="2"/>
  <c r="G5" i="2"/>
  <c r="O5" i="2"/>
  <c r="W5" i="2"/>
  <c r="K6" i="2"/>
  <c r="S6" i="2"/>
  <c r="G7" i="2"/>
  <c r="O7" i="2"/>
  <c r="W7" i="2"/>
  <c r="K8" i="2"/>
  <c r="S8" i="2"/>
  <c r="G9" i="2"/>
  <c r="O9" i="2"/>
  <c r="W9" i="2"/>
  <c r="K10" i="2"/>
  <c r="S10" i="2"/>
  <c r="C21" i="7" s="1"/>
  <c r="G11" i="2"/>
  <c r="O11" i="2"/>
  <c r="W11" i="2"/>
  <c r="K12" i="2"/>
  <c r="G13" i="2"/>
  <c r="O13" i="2"/>
  <c r="W13" i="2"/>
  <c r="K14" i="2"/>
  <c r="G15" i="2"/>
  <c r="O15" i="2"/>
  <c r="W15" i="2"/>
  <c r="K16" i="2"/>
  <c r="G17" i="2"/>
  <c r="O17" i="2"/>
  <c r="W17" i="2"/>
  <c r="K18" i="2"/>
  <c r="G19" i="2"/>
  <c r="W19" i="2"/>
  <c r="K20" i="2"/>
  <c r="F25" i="2"/>
  <c r="G25" i="2" s="1"/>
  <c r="D28" i="2"/>
  <c r="F29" i="2"/>
  <c r="G29" i="2" s="1"/>
  <c r="D32" i="2"/>
  <c r="B6" i="7"/>
  <c r="D11" i="7"/>
  <c r="C13" i="7"/>
  <c r="D27" i="7"/>
  <c r="X22" i="8"/>
  <c r="U22" i="8"/>
  <c r="T22" i="8"/>
  <c r="S22" i="8"/>
  <c r="W22" i="8"/>
  <c r="V22" i="8"/>
  <c r="V40" i="8"/>
  <c r="S40" i="8"/>
  <c r="T40" i="8"/>
  <c r="X40" i="8"/>
  <c r="W40" i="8"/>
  <c r="U40" i="8"/>
  <c r="L8" i="2"/>
  <c r="O8" i="2" s="1"/>
  <c r="C14" i="7"/>
  <c r="D75" i="7"/>
  <c r="C22" i="7"/>
  <c r="L12" i="2"/>
  <c r="T12" i="2"/>
  <c r="E27" i="7"/>
  <c r="D77" i="7"/>
  <c r="C27" i="7"/>
  <c r="L14" i="2"/>
  <c r="O14" i="2" s="1"/>
  <c r="T14" i="2"/>
  <c r="D81" i="7"/>
  <c r="C29" i="7"/>
  <c r="L18" i="2"/>
  <c r="O18" i="2" s="1"/>
  <c r="T18" i="2"/>
  <c r="C30" i="7"/>
  <c r="D83" i="7"/>
  <c r="L20" i="2"/>
  <c r="O20" i="2" s="1"/>
  <c r="T20" i="2"/>
  <c r="D6" i="7"/>
  <c r="E13" i="7"/>
  <c r="B28" i="7"/>
  <c r="X16" i="8"/>
  <c r="W16" i="8"/>
  <c r="V16" i="8"/>
  <c r="U16" i="8"/>
  <c r="T16" i="8"/>
  <c r="S16" i="8"/>
  <c r="T26" i="8"/>
  <c r="U26" i="8"/>
  <c r="S26" i="8"/>
  <c r="X26" i="8"/>
  <c r="W26" i="8"/>
  <c r="V26" i="8"/>
  <c r="T34" i="8"/>
  <c r="S34" i="8"/>
  <c r="X34" i="8"/>
  <c r="W34" i="8"/>
  <c r="V34" i="8"/>
  <c r="U34" i="8"/>
  <c r="D69" i="7"/>
  <c r="C19" i="7"/>
  <c r="L6" i="2"/>
  <c r="O6" i="2" s="1"/>
  <c r="T6" i="2"/>
  <c r="D71" i="7"/>
  <c r="C20" i="7"/>
  <c r="L10" i="2"/>
  <c r="T10" i="2"/>
  <c r="D79" i="7"/>
  <c r="C28" i="7"/>
  <c r="L16" i="2"/>
  <c r="O16" i="2" s="1"/>
  <c r="T16" i="2"/>
  <c r="I5" i="2"/>
  <c r="Q5" i="2"/>
  <c r="E6" i="2"/>
  <c r="E11" i="7" s="1"/>
  <c r="M6" i="2"/>
  <c r="N6" i="2" s="1"/>
  <c r="U6" i="2"/>
  <c r="I7" i="2"/>
  <c r="Q7" i="2"/>
  <c r="E8" i="2"/>
  <c r="E12" i="7" s="1"/>
  <c r="M8" i="2"/>
  <c r="N8" i="2" s="1"/>
  <c r="U8" i="2"/>
  <c r="I9" i="2"/>
  <c r="Q9" i="2"/>
  <c r="E10" i="2"/>
  <c r="M10" i="2"/>
  <c r="U10" i="2"/>
  <c r="I11" i="2"/>
  <c r="Q11" i="2"/>
  <c r="E12" i="2"/>
  <c r="E14" i="7" s="1"/>
  <c r="M12" i="2"/>
  <c r="U12" i="2"/>
  <c r="I13" i="2"/>
  <c r="Q13" i="2"/>
  <c r="E14" i="2"/>
  <c r="H6" i="7" s="1"/>
  <c r="M14" i="2"/>
  <c r="N14" i="2" s="1"/>
  <c r="U14" i="2"/>
  <c r="I15" i="2"/>
  <c r="Q15" i="2"/>
  <c r="E16" i="2"/>
  <c r="E28" i="7" s="1"/>
  <c r="M16" i="2"/>
  <c r="N16" i="2" s="1"/>
  <c r="U16" i="2"/>
  <c r="I17" i="2"/>
  <c r="Q17" i="2"/>
  <c r="E18" i="2"/>
  <c r="E29" i="7" s="1"/>
  <c r="M18" i="2"/>
  <c r="N18" i="2" s="1"/>
  <c r="U18" i="2"/>
  <c r="I19" i="2"/>
  <c r="Q19" i="2"/>
  <c r="E20" i="2"/>
  <c r="E30" i="7" s="1"/>
  <c r="M20" i="2"/>
  <c r="N20" i="2" s="1"/>
  <c r="U20" i="2"/>
  <c r="B12" i="7"/>
  <c r="F12" i="7" s="1"/>
  <c r="B29" i="7"/>
  <c r="F29" i="7" s="1"/>
  <c r="X30" i="8"/>
  <c r="T30" i="8"/>
  <c r="S30" i="8"/>
  <c r="W30" i="8"/>
  <c r="V30" i="8"/>
  <c r="U30" i="8"/>
  <c r="S39" i="8"/>
  <c r="X39" i="8"/>
  <c r="W39" i="8"/>
  <c r="V39" i="8"/>
  <c r="U39" i="8"/>
  <c r="T39" i="8"/>
  <c r="W43" i="8"/>
  <c r="T43" i="8"/>
  <c r="X43" i="8"/>
  <c r="V43" i="8"/>
  <c r="U43" i="8"/>
  <c r="S43" i="8"/>
  <c r="T4" i="8"/>
  <c r="T9" i="8"/>
  <c r="U36" i="8"/>
  <c r="T38" i="8"/>
  <c r="X46" i="8"/>
  <c r="V46" i="8"/>
  <c r="U46" i="8"/>
  <c r="T49" i="8"/>
  <c r="S57" i="8"/>
  <c r="X57" i="8"/>
  <c r="W57" i="8"/>
  <c r="V57" i="8"/>
  <c r="W58" i="8"/>
  <c r="V58" i="8"/>
  <c r="U58" i="8"/>
  <c r="T58" i="8"/>
  <c r="S58" i="8"/>
  <c r="W79" i="8"/>
  <c r="V79" i="8"/>
  <c r="U79" i="8"/>
  <c r="T79" i="8"/>
  <c r="S79" i="8"/>
  <c r="U87" i="8"/>
  <c r="X87" i="8"/>
  <c r="W87" i="8"/>
  <c r="V87" i="8"/>
  <c r="T87" i="8"/>
  <c r="S87" i="8"/>
  <c r="S89" i="8"/>
  <c r="X89" i="8"/>
  <c r="W89" i="8"/>
  <c r="V89" i="8"/>
  <c r="U89" i="8"/>
  <c r="T89" i="8"/>
  <c r="S105" i="8"/>
  <c r="X105" i="8"/>
  <c r="W105" i="8"/>
  <c r="V105" i="8"/>
  <c r="U105" i="8"/>
  <c r="T105" i="8"/>
  <c r="E12" i="9"/>
  <c r="H12" i="9" s="1"/>
  <c r="AL3" i="8"/>
  <c r="U4" i="8"/>
  <c r="AK5" i="8"/>
  <c r="T6" i="8"/>
  <c r="U9" i="8"/>
  <c r="X10" i="8"/>
  <c r="S11" i="8"/>
  <c r="T14" i="8"/>
  <c r="X18" i="8"/>
  <c r="S19" i="8"/>
  <c r="T23" i="8"/>
  <c r="S25" i="8"/>
  <c r="W28" i="8"/>
  <c r="V36" i="8"/>
  <c r="S46" i="8"/>
  <c r="X58" i="8"/>
  <c r="S59" i="8"/>
  <c r="V60" i="8"/>
  <c r="W93" i="8"/>
  <c r="T93" i="8"/>
  <c r="S93" i="8"/>
  <c r="X93" i="8"/>
  <c r="V93" i="8"/>
  <c r="U93" i="8"/>
  <c r="X125" i="8"/>
  <c r="U125" i="8"/>
  <c r="T125" i="8"/>
  <c r="S125" i="8"/>
  <c r="W125" i="8"/>
  <c r="V125" i="8"/>
  <c r="J5" i="9"/>
  <c r="C11" i="9"/>
  <c r="B11" i="9"/>
  <c r="J7" i="9"/>
  <c r="U6" i="8"/>
  <c r="AM8" i="8"/>
  <c r="L60" i="9" s="1"/>
  <c r="T11" i="8"/>
  <c r="R13" i="8"/>
  <c r="U14" i="8"/>
  <c r="T19" i="8"/>
  <c r="U23" i="8"/>
  <c r="T25" i="8"/>
  <c r="X28" i="8"/>
  <c r="R44" i="8"/>
  <c r="T46" i="8"/>
  <c r="S47" i="8"/>
  <c r="X47" i="8"/>
  <c r="S52" i="8"/>
  <c r="X52" i="8"/>
  <c r="T52" i="8"/>
  <c r="T57" i="8"/>
  <c r="V76" i="8"/>
  <c r="U76" i="8"/>
  <c r="T76" i="8"/>
  <c r="S76" i="8"/>
  <c r="X76" i="8"/>
  <c r="X79" i="8"/>
  <c r="W85" i="8"/>
  <c r="T85" i="8"/>
  <c r="V85" i="8"/>
  <c r="U85" i="8"/>
  <c r="S85" i="8"/>
  <c r="X104" i="8"/>
  <c r="U104" i="8"/>
  <c r="T104" i="8"/>
  <c r="S104" i="8"/>
  <c r="W104" i="8"/>
  <c r="V104" i="8"/>
  <c r="V115" i="8"/>
  <c r="U115" i="8"/>
  <c r="T115" i="8"/>
  <c r="X115" i="8"/>
  <c r="W115" i="8"/>
  <c r="S115" i="8"/>
  <c r="K5" i="9"/>
  <c r="C12" i="9"/>
  <c r="D12" i="9" s="1"/>
  <c r="K7" i="9"/>
  <c r="B12" i="9"/>
  <c r="U11" i="8"/>
  <c r="U19" i="8"/>
  <c r="V23" i="8"/>
  <c r="U25" i="8"/>
  <c r="W46" i="8"/>
  <c r="U57" i="8"/>
  <c r="S75" i="8"/>
  <c r="X75" i="8"/>
  <c r="W75" i="8"/>
  <c r="V75" i="8"/>
  <c r="U75" i="8"/>
  <c r="X77" i="8"/>
  <c r="W77" i="8"/>
  <c r="V77" i="8"/>
  <c r="U77" i="8"/>
  <c r="T77" i="8"/>
  <c r="S77" i="8"/>
  <c r="V91" i="8"/>
  <c r="U91" i="8"/>
  <c r="T91" i="8"/>
  <c r="S91" i="8"/>
  <c r="X91" i="8"/>
  <c r="V99" i="8"/>
  <c r="U99" i="8"/>
  <c r="T99" i="8"/>
  <c r="X99" i="8"/>
  <c r="W99" i="8"/>
  <c r="S99" i="8"/>
  <c r="V107" i="8"/>
  <c r="U107" i="8"/>
  <c r="T107" i="8"/>
  <c r="W107" i="8"/>
  <c r="S107" i="8"/>
  <c r="X107" i="8"/>
  <c r="X112" i="8"/>
  <c r="U112" i="8"/>
  <c r="T112" i="8"/>
  <c r="S112" i="8"/>
  <c r="W112" i="8"/>
  <c r="V112" i="8"/>
  <c r="F11" i="9"/>
  <c r="R2" i="8"/>
  <c r="AL2" i="8"/>
  <c r="W6" i="8"/>
  <c r="S10" i="8"/>
  <c r="V11" i="8"/>
  <c r="W14" i="8"/>
  <c r="S18" i="8"/>
  <c r="W19" i="8"/>
  <c r="W23" i="8"/>
  <c r="V25" i="8"/>
  <c r="U45" i="8"/>
  <c r="S45" i="8"/>
  <c r="U47" i="8"/>
  <c r="V52" i="8"/>
  <c r="S67" i="8"/>
  <c r="X67" i="8"/>
  <c r="W67" i="8"/>
  <c r="V67" i="8"/>
  <c r="V68" i="8"/>
  <c r="U68" i="8"/>
  <c r="T68" i="8"/>
  <c r="S68" i="8"/>
  <c r="W76" i="8"/>
  <c r="V83" i="8"/>
  <c r="U83" i="8"/>
  <c r="T83" i="8"/>
  <c r="S83" i="8"/>
  <c r="X83" i="8"/>
  <c r="X85" i="8"/>
  <c r="T92" i="8"/>
  <c r="X92" i="8"/>
  <c r="W92" i="8"/>
  <c r="V92" i="8"/>
  <c r="U92" i="8"/>
  <c r="S92" i="8"/>
  <c r="X96" i="8"/>
  <c r="U96" i="8"/>
  <c r="T96" i="8"/>
  <c r="S96" i="8"/>
  <c r="V96" i="8"/>
  <c r="X141" i="8"/>
  <c r="W141" i="8"/>
  <c r="V141" i="8"/>
  <c r="U141" i="8"/>
  <c r="T141" i="8"/>
  <c r="S141" i="8"/>
  <c r="F12" i="9"/>
  <c r="AK4" i="8"/>
  <c r="J56" i="9" s="1"/>
  <c r="AM7" i="8"/>
  <c r="L59" i="9" s="1"/>
  <c r="T10" i="8"/>
  <c r="W11" i="8"/>
  <c r="T18" i="8"/>
  <c r="X19" i="8"/>
  <c r="X23" i="8"/>
  <c r="W25" i="8"/>
  <c r="S28" i="8"/>
  <c r="V47" i="8"/>
  <c r="W52" i="8"/>
  <c r="X54" i="8"/>
  <c r="W54" i="8"/>
  <c r="V54" i="8"/>
  <c r="T55" i="8"/>
  <c r="S55" i="8"/>
  <c r="U65" i="8"/>
  <c r="T65" i="8"/>
  <c r="S65" i="8"/>
  <c r="X65" i="8"/>
  <c r="T75" i="8"/>
  <c r="T78" i="8"/>
  <c r="V78" i="8"/>
  <c r="T84" i="8"/>
  <c r="X84" i="8"/>
  <c r="W84" i="8"/>
  <c r="V84" i="8"/>
  <c r="U84" i="8"/>
  <c r="S84" i="8"/>
  <c r="V90" i="8"/>
  <c r="S90" i="8"/>
  <c r="X90" i="8"/>
  <c r="W90" i="8"/>
  <c r="U90" i="8"/>
  <c r="T90" i="8"/>
  <c r="W91" i="8"/>
  <c r="W96" i="8"/>
  <c r="S118" i="8"/>
  <c r="X118" i="8"/>
  <c r="W118" i="8"/>
  <c r="V118" i="8"/>
  <c r="U118" i="8"/>
  <c r="T118" i="8"/>
  <c r="X133" i="8"/>
  <c r="W133" i="8"/>
  <c r="V133" i="8"/>
  <c r="U133" i="8"/>
  <c r="T133" i="8"/>
  <c r="S133" i="8"/>
  <c r="G11" i="9"/>
  <c r="AN2" i="8"/>
  <c r="AZ2" i="8" s="1"/>
  <c r="AK6" i="8"/>
  <c r="U10" i="8"/>
  <c r="U18" i="8"/>
  <c r="T28" i="8"/>
  <c r="X38" i="8"/>
  <c r="T45" i="8"/>
  <c r="W47" i="8"/>
  <c r="X49" i="8"/>
  <c r="W49" i="8"/>
  <c r="V49" i="8"/>
  <c r="T50" i="8"/>
  <c r="S50" i="8"/>
  <c r="S54" i="8"/>
  <c r="S62" i="8"/>
  <c r="X62" i="8"/>
  <c r="W62" i="8"/>
  <c r="V62" i="8"/>
  <c r="V63" i="8"/>
  <c r="U63" i="8"/>
  <c r="AC5" i="8" s="1"/>
  <c r="T63" i="8"/>
  <c r="S63" i="8"/>
  <c r="T67" i="8"/>
  <c r="W68" i="8"/>
  <c r="X69" i="8"/>
  <c r="W69" i="8"/>
  <c r="V69" i="8"/>
  <c r="U69" i="8"/>
  <c r="T69" i="8"/>
  <c r="U73" i="8"/>
  <c r="T73" i="8"/>
  <c r="S73" i="8"/>
  <c r="X73" i="8"/>
  <c r="W73" i="8"/>
  <c r="X74" i="8"/>
  <c r="W74" i="8"/>
  <c r="V74" i="8"/>
  <c r="U74" i="8"/>
  <c r="T74" i="8"/>
  <c r="S74" i="8"/>
  <c r="W83" i="8"/>
  <c r="G12" i="9"/>
  <c r="U60" i="8"/>
  <c r="T60" i="8"/>
  <c r="S60" i="8"/>
  <c r="X60" i="8"/>
  <c r="X64" i="8"/>
  <c r="W64" i="8"/>
  <c r="V64" i="8"/>
  <c r="U64" i="8"/>
  <c r="S64" i="8"/>
  <c r="X66" i="8"/>
  <c r="W66" i="8"/>
  <c r="V66" i="8"/>
  <c r="U66" i="8"/>
  <c r="T66" i="8"/>
  <c r="S66" i="8"/>
  <c r="S69" i="8"/>
  <c r="W71" i="8"/>
  <c r="V71" i="8"/>
  <c r="U71" i="8"/>
  <c r="T71" i="8"/>
  <c r="S71" i="8"/>
  <c r="U81" i="8"/>
  <c r="T81" i="8"/>
  <c r="S81" i="8"/>
  <c r="X81" i="8"/>
  <c r="W81" i="8"/>
  <c r="K6" i="9"/>
  <c r="R82" i="8"/>
  <c r="X117" i="8"/>
  <c r="U117" i="8"/>
  <c r="T117" i="8"/>
  <c r="S117" i="8"/>
  <c r="W117" i="8"/>
  <c r="V117" i="8"/>
  <c r="W94" i="8"/>
  <c r="V94" i="8"/>
  <c r="U94" i="8"/>
  <c r="S108" i="8"/>
  <c r="W110" i="8"/>
  <c r="V110" i="8"/>
  <c r="U110" i="8"/>
  <c r="V120" i="8"/>
  <c r="U120" i="8"/>
  <c r="T120" i="8"/>
  <c r="S126" i="8"/>
  <c r="X126" i="8"/>
  <c r="W126" i="8"/>
  <c r="V126" i="8"/>
  <c r="W130" i="8"/>
  <c r="V130" i="8"/>
  <c r="U130" i="8"/>
  <c r="T130" i="8"/>
  <c r="S130" i="8"/>
  <c r="T134" i="8"/>
  <c r="X136" i="8"/>
  <c r="W136" i="8"/>
  <c r="V136" i="8"/>
  <c r="U136" i="8"/>
  <c r="T136" i="8"/>
  <c r="U59" i="8"/>
  <c r="U72" i="8"/>
  <c r="U80" i="8"/>
  <c r="V86" i="8"/>
  <c r="U95" i="8"/>
  <c r="X95" i="8"/>
  <c r="V106" i="8"/>
  <c r="S106" i="8"/>
  <c r="U108" i="8"/>
  <c r="U109" i="8"/>
  <c r="U111" i="8"/>
  <c r="X111" i="8"/>
  <c r="S120" i="8"/>
  <c r="T126" i="8"/>
  <c r="W127" i="8"/>
  <c r="X128" i="8"/>
  <c r="W128" i="8"/>
  <c r="V128" i="8"/>
  <c r="U128" i="8"/>
  <c r="T128" i="8"/>
  <c r="S131" i="8"/>
  <c r="V132" i="8"/>
  <c r="S136" i="8"/>
  <c r="V59" i="8"/>
  <c r="X70" i="8"/>
  <c r="V72" i="8"/>
  <c r="X78" i="8"/>
  <c r="V80" i="8"/>
  <c r="X86" i="8"/>
  <c r="S94" i="8"/>
  <c r="V109" i="8"/>
  <c r="S110" i="8"/>
  <c r="W120" i="8"/>
  <c r="T121" i="8"/>
  <c r="X121" i="8"/>
  <c r="W121" i="8"/>
  <c r="W122" i="8"/>
  <c r="T122" i="8"/>
  <c r="S122" i="8"/>
  <c r="U126" i="8"/>
  <c r="S128" i="8"/>
  <c r="X130" i="8"/>
  <c r="W59" i="8"/>
  <c r="W72" i="8"/>
  <c r="W80" i="8"/>
  <c r="T94" i="8"/>
  <c r="S95" i="8"/>
  <c r="T100" i="8"/>
  <c r="X100" i="8"/>
  <c r="W100" i="8"/>
  <c r="R101" i="8"/>
  <c r="T106" i="8"/>
  <c r="T110" i="8"/>
  <c r="S111" i="8"/>
  <c r="T116" i="8"/>
  <c r="X116" i="8"/>
  <c r="W116" i="8"/>
  <c r="X120" i="8"/>
  <c r="S121" i="8"/>
  <c r="W123" i="8"/>
  <c r="V123" i="8"/>
  <c r="U123" i="8"/>
  <c r="V159" i="8"/>
  <c r="U159" i="8"/>
  <c r="T159" i="8"/>
  <c r="S159" i="8"/>
  <c r="X88" i="8"/>
  <c r="U88" i="8"/>
  <c r="X94" i="8"/>
  <c r="T95" i="8"/>
  <c r="S100" i="8"/>
  <c r="W102" i="8"/>
  <c r="V102" i="8"/>
  <c r="U102" i="8"/>
  <c r="U106" i="8"/>
  <c r="X110" i="8"/>
  <c r="T111" i="8"/>
  <c r="S116" i="8"/>
  <c r="V119" i="8"/>
  <c r="S119" i="8"/>
  <c r="U121" i="8"/>
  <c r="U122" i="8"/>
  <c r="U124" i="8"/>
  <c r="X124" i="8"/>
  <c r="V151" i="8"/>
  <c r="U151" i="8"/>
  <c r="T151" i="8"/>
  <c r="S151" i="8"/>
  <c r="X155" i="8"/>
  <c r="W155" i="8"/>
  <c r="V155" i="8"/>
  <c r="U155" i="8"/>
  <c r="U156" i="8"/>
  <c r="T156" i="8"/>
  <c r="S156" i="8"/>
  <c r="X156" i="8"/>
  <c r="S158" i="8"/>
  <c r="X158" i="8"/>
  <c r="W158" i="8"/>
  <c r="V158" i="8"/>
  <c r="S88" i="8"/>
  <c r="V95" i="8"/>
  <c r="V98" i="8"/>
  <c r="S98" i="8"/>
  <c r="U100" i="8"/>
  <c r="U103" i="8"/>
  <c r="X103" i="8"/>
  <c r="W106" i="8"/>
  <c r="V111" i="8"/>
  <c r="V114" i="8"/>
  <c r="S114" i="8"/>
  <c r="U116" i="8"/>
  <c r="V121" i="8"/>
  <c r="V122" i="8"/>
  <c r="S123" i="8"/>
  <c r="V143" i="8"/>
  <c r="U143" i="8"/>
  <c r="T143" i="8"/>
  <c r="S143" i="8"/>
  <c r="X147" i="8"/>
  <c r="W147" i="8"/>
  <c r="V147" i="8"/>
  <c r="U147" i="8"/>
  <c r="U148" i="8"/>
  <c r="T148" i="8"/>
  <c r="S148" i="8"/>
  <c r="X148" i="8"/>
  <c r="S150" i="8"/>
  <c r="X150" i="8"/>
  <c r="W150" i="8"/>
  <c r="V150" i="8"/>
  <c r="R154" i="8"/>
  <c r="T158" i="8"/>
  <c r="W159" i="8"/>
  <c r="X160" i="8"/>
  <c r="W160" i="8"/>
  <c r="V160" i="8"/>
  <c r="U160" i="8"/>
  <c r="T160" i="8"/>
  <c r="T161" i="8"/>
  <c r="J6" i="9"/>
  <c r="W95" i="8"/>
  <c r="S97" i="8"/>
  <c r="X97" i="8"/>
  <c r="W97" i="8"/>
  <c r="V97" i="8"/>
  <c r="S113" i="8"/>
  <c r="X113" i="8"/>
  <c r="W113" i="8"/>
  <c r="V113" i="8"/>
  <c r="V135" i="8"/>
  <c r="U135" i="8"/>
  <c r="T135" i="8"/>
  <c r="S135" i="8"/>
  <c r="X139" i="8"/>
  <c r="W139" i="8"/>
  <c r="V139" i="8"/>
  <c r="U139" i="8"/>
  <c r="U140" i="8"/>
  <c r="T140" i="8"/>
  <c r="S140" i="8"/>
  <c r="X140" i="8"/>
  <c r="S142" i="8"/>
  <c r="X142" i="8"/>
  <c r="W142" i="8"/>
  <c r="V142" i="8"/>
  <c r="R146" i="8"/>
  <c r="X152" i="8"/>
  <c r="W152" i="8"/>
  <c r="V152" i="8"/>
  <c r="U152" i="8"/>
  <c r="T152" i="8"/>
  <c r="X157" i="8"/>
  <c r="W157" i="8"/>
  <c r="V157" i="8"/>
  <c r="U157" i="8"/>
  <c r="T157" i="8"/>
  <c r="S157" i="8"/>
  <c r="T108" i="8"/>
  <c r="X108" i="8"/>
  <c r="W108" i="8"/>
  <c r="W109" i="8"/>
  <c r="T109" i="8"/>
  <c r="S109" i="8"/>
  <c r="V127" i="8"/>
  <c r="U127" i="8"/>
  <c r="T127" i="8"/>
  <c r="S127" i="8"/>
  <c r="X131" i="8"/>
  <c r="W131" i="8"/>
  <c r="V131" i="8"/>
  <c r="U131" i="8"/>
  <c r="U132" i="8"/>
  <c r="T132" i="8"/>
  <c r="S132" i="8"/>
  <c r="X132" i="8"/>
  <c r="S134" i="8"/>
  <c r="X134" i="8"/>
  <c r="W134" i="8"/>
  <c r="V134" i="8"/>
  <c r="W138" i="8"/>
  <c r="V138" i="8"/>
  <c r="U138" i="8"/>
  <c r="T138" i="8"/>
  <c r="S138" i="8"/>
  <c r="X144" i="8"/>
  <c r="W144" i="8"/>
  <c r="V144" i="8"/>
  <c r="U144" i="8"/>
  <c r="T144" i="8"/>
  <c r="X149" i="8"/>
  <c r="W149" i="8"/>
  <c r="V149" i="8"/>
  <c r="U149" i="8"/>
  <c r="T149" i="8"/>
  <c r="S149" i="8"/>
  <c r="W129" i="8"/>
  <c r="W137" i="8"/>
  <c r="W145" i="8"/>
  <c r="W153" i="8"/>
  <c r="W161" i="8"/>
  <c r="X129" i="8"/>
  <c r="X137" i="8"/>
  <c r="X145" i="8"/>
  <c r="X153" i="8"/>
  <c r="X161" i="8"/>
  <c r="S129" i="8"/>
  <c r="S137" i="8"/>
  <c r="S145" i="8"/>
  <c r="S153" i="8"/>
  <c r="S161" i="8"/>
  <c r="AB42" i="3" l="1"/>
  <c r="AB40" i="3"/>
  <c r="AB43" i="3"/>
  <c r="AB35" i="3"/>
  <c r="AB31" i="3"/>
  <c r="AB37" i="3"/>
  <c r="O19" i="2"/>
  <c r="P19" i="2"/>
  <c r="P12" i="2"/>
  <c r="F75" i="7" s="1"/>
  <c r="BB33" i="5"/>
  <c r="BB31" i="5"/>
  <c r="BB38" i="5"/>
  <c r="BB36" i="5"/>
  <c r="AN41" i="5"/>
  <c r="AN46" i="5"/>
  <c r="AN30" i="5"/>
  <c r="D57" i="9"/>
  <c r="AR5" i="8"/>
  <c r="M40" i="3"/>
  <c r="M38" i="3"/>
  <c r="M43" i="3"/>
  <c r="M41" i="3"/>
  <c r="M27" i="3"/>
  <c r="AH7" i="8"/>
  <c r="W101" i="8"/>
  <c r="T101" i="8"/>
  <c r="S101" i="8"/>
  <c r="V101" i="8"/>
  <c r="U101" i="8"/>
  <c r="X101" i="8"/>
  <c r="AH5" i="8"/>
  <c r="U2" i="8"/>
  <c r="T2" i="8"/>
  <c r="S2" i="8"/>
  <c r="X2" i="8"/>
  <c r="W2" i="8"/>
  <c r="V2" i="8"/>
  <c r="D11" i="9"/>
  <c r="E81" i="7"/>
  <c r="AB24" i="3"/>
  <c r="AB22" i="3"/>
  <c r="AB20" i="3"/>
  <c r="AB18" i="3"/>
  <c r="AB16" i="3"/>
  <c r="AB14" i="3"/>
  <c r="AB12" i="3"/>
  <c r="AB10" i="3"/>
  <c r="AB8" i="3"/>
  <c r="AB6" i="3"/>
  <c r="AB11" i="3"/>
  <c r="AB17" i="3"/>
  <c r="AB9" i="3"/>
  <c r="AB23" i="3"/>
  <c r="AB15" i="3"/>
  <c r="AB7" i="3"/>
  <c r="AB21" i="3"/>
  <c r="AB13" i="3"/>
  <c r="AB5" i="3"/>
  <c r="AB19" i="3"/>
  <c r="F82" i="7"/>
  <c r="E82" i="7"/>
  <c r="I16" i="2"/>
  <c r="Q16" i="2"/>
  <c r="F74" i="7"/>
  <c r="E74" i="7"/>
  <c r="P8" i="2"/>
  <c r="AB38" i="3" s="1"/>
  <c r="P6" i="2"/>
  <c r="M36" i="3" s="1"/>
  <c r="AH4" i="8"/>
  <c r="Q8" i="2"/>
  <c r="W154" i="8"/>
  <c r="V154" i="8"/>
  <c r="AD9" i="8" s="1"/>
  <c r="U154" i="8"/>
  <c r="T154" i="8"/>
  <c r="S154" i="8"/>
  <c r="X154" i="8"/>
  <c r="AH8" i="8"/>
  <c r="AC8" i="8"/>
  <c r="AB8" i="8"/>
  <c r="C60" i="9" s="1"/>
  <c r="AC7" i="8"/>
  <c r="AB7" i="8"/>
  <c r="C59" i="9" s="1"/>
  <c r="AB5" i="8"/>
  <c r="C57" i="9" s="1"/>
  <c r="N10" i="2"/>
  <c r="P10" i="2" s="1"/>
  <c r="F73" i="7" s="1"/>
  <c r="P18" i="2"/>
  <c r="AN37" i="5" s="1"/>
  <c r="B27" i="7"/>
  <c r="F27" i="7" s="1"/>
  <c r="I10" i="2"/>
  <c r="AD8" i="8"/>
  <c r="AD7" i="8"/>
  <c r="V82" i="8"/>
  <c r="S82" i="8"/>
  <c r="X82" i="8"/>
  <c r="W82" i="8"/>
  <c r="U82" i="8"/>
  <c r="T82" i="8"/>
  <c r="W13" i="8"/>
  <c r="V13" i="8"/>
  <c r="U13" i="8"/>
  <c r="T13" i="8"/>
  <c r="S13" i="8"/>
  <c r="X13" i="8"/>
  <c r="AC3" i="8"/>
  <c r="AB3" i="8"/>
  <c r="C55" i="9" s="1"/>
  <c r="AN23" i="5"/>
  <c r="AN21" i="5"/>
  <c r="AN19" i="5"/>
  <c r="AN17" i="5"/>
  <c r="AN15" i="5"/>
  <c r="AN13" i="5"/>
  <c r="AN11" i="5"/>
  <c r="AN9" i="5"/>
  <c r="AN7" i="5"/>
  <c r="AN5" i="5"/>
  <c r="AN24" i="5"/>
  <c r="AN22" i="5"/>
  <c r="AN20" i="5"/>
  <c r="AN18" i="5"/>
  <c r="AN16" i="5"/>
  <c r="AN14" i="5"/>
  <c r="AN12" i="5"/>
  <c r="AN10" i="5"/>
  <c r="AN8" i="5"/>
  <c r="AN6" i="5"/>
  <c r="G80" i="7" s="1"/>
  <c r="H80" i="7" s="1"/>
  <c r="L24" i="5"/>
  <c r="L22" i="5"/>
  <c r="L20" i="5"/>
  <c r="L18" i="5"/>
  <c r="L16" i="5"/>
  <c r="L14" i="5"/>
  <c r="L12" i="5"/>
  <c r="G76" i="7" s="1"/>
  <c r="H76" i="7" s="1"/>
  <c r="L10" i="5"/>
  <c r="L8" i="5"/>
  <c r="L6" i="5"/>
  <c r="L17" i="5"/>
  <c r="L9" i="5"/>
  <c r="L5" i="5"/>
  <c r="L21" i="5"/>
  <c r="L23" i="5"/>
  <c r="L15" i="5"/>
  <c r="L7" i="5"/>
  <c r="L13" i="5"/>
  <c r="L19" i="5"/>
  <c r="L11" i="5"/>
  <c r="P20" i="2"/>
  <c r="BB45" i="5" s="1"/>
  <c r="E76" i="7"/>
  <c r="F76" i="7"/>
  <c r="AB4" i="8"/>
  <c r="C56" i="9" s="1"/>
  <c r="H29" i="2"/>
  <c r="E79" i="7"/>
  <c r="F69" i="7"/>
  <c r="E69" i="7"/>
  <c r="F83" i="7"/>
  <c r="E83" i="7"/>
  <c r="AH3" i="8"/>
  <c r="AQ23" i="3"/>
  <c r="AQ21" i="3"/>
  <c r="AQ19" i="3"/>
  <c r="AQ17" i="3"/>
  <c r="AQ15" i="3"/>
  <c r="AQ13" i="3"/>
  <c r="AQ11" i="3"/>
  <c r="AQ9" i="3"/>
  <c r="AQ7" i="3"/>
  <c r="AQ5" i="3"/>
  <c r="G72" i="7" s="1"/>
  <c r="H72" i="7" s="1"/>
  <c r="AQ18" i="3"/>
  <c r="AQ10" i="3"/>
  <c r="AQ22" i="3"/>
  <c r="AQ24" i="3"/>
  <c r="AQ16" i="3"/>
  <c r="AQ8" i="3"/>
  <c r="AQ6" i="3"/>
  <c r="AQ14" i="3"/>
  <c r="AQ20" i="3"/>
  <c r="AQ12" i="3"/>
  <c r="B11" i="7"/>
  <c r="F11" i="7" s="1"/>
  <c r="R5" i="2"/>
  <c r="F13" i="7"/>
  <c r="F78" i="7"/>
  <c r="E78" i="7"/>
  <c r="G31" i="2"/>
  <c r="H31" i="2"/>
  <c r="AG7" i="8"/>
  <c r="AV7" i="8" s="1"/>
  <c r="W146" i="8"/>
  <c r="V146" i="8"/>
  <c r="U146" i="8"/>
  <c r="AC9" i="8" s="1"/>
  <c r="T146" i="8"/>
  <c r="S146" i="8"/>
  <c r="X146" i="8"/>
  <c r="AH9" i="8" s="1"/>
  <c r="X44" i="8"/>
  <c r="W44" i="8"/>
  <c r="AG4" i="8" s="1"/>
  <c r="AV4" i="8" s="1"/>
  <c r="V44" i="8"/>
  <c r="AD4" i="8" s="1"/>
  <c r="U44" i="8"/>
  <c r="AC4" i="8" s="1"/>
  <c r="T44" i="8"/>
  <c r="S44" i="8"/>
  <c r="N12" i="2"/>
  <c r="O12" i="2" s="1"/>
  <c r="E77" i="7"/>
  <c r="E70" i="7"/>
  <c r="I18" i="2"/>
  <c r="I6" i="2"/>
  <c r="J57" i="9"/>
  <c r="AM5" i="8"/>
  <c r="L57" i="9" s="1"/>
  <c r="M24" i="3"/>
  <c r="M22" i="3"/>
  <c r="M20" i="3"/>
  <c r="M18" i="3"/>
  <c r="M16" i="3"/>
  <c r="M14" i="3"/>
  <c r="M12" i="3"/>
  <c r="M10" i="3"/>
  <c r="M8" i="3"/>
  <c r="M6" i="3"/>
  <c r="G68" i="7" s="1"/>
  <c r="H68" i="7" s="1"/>
  <c r="M23" i="3"/>
  <c r="M21" i="3"/>
  <c r="M19" i="3"/>
  <c r="M17" i="3"/>
  <c r="M15" i="3"/>
  <c r="M13" i="3"/>
  <c r="M11" i="3"/>
  <c r="M9" i="3"/>
  <c r="M7" i="3"/>
  <c r="M5" i="3"/>
  <c r="F80" i="7"/>
  <c r="E80" i="7"/>
  <c r="P14" i="2"/>
  <c r="L46" i="5" s="1"/>
  <c r="E68" i="7"/>
  <c r="F68" i="7"/>
  <c r="G27" i="2"/>
  <c r="H27" i="2"/>
  <c r="Q20" i="2"/>
  <c r="AG9" i="8"/>
  <c r="AV9" i="8" s="1"/>
  <c r="AG8" i="8"/>
  <c r="AV8" i="8" s="1"/>
  <c r="AD5" i="8"/>
  <c r="J58" i="9"/>
  <c r="AM6" i="8"/>
  <c r="L58" i="9" s="1"/>
  <c r="F28" i="7"/>
  <c r="AD3" i="8"/>
  <c r="Z23" i="5"/>
  <c r="Z21" i="5"/>
  <c r="Z19" i="5"/>
  <c r="Z17" i="5"/>
  <c r="Z15" i="5"/>
  <c r="Z13" i="5"/>
  <c r="Z11" i="5"/>
  <c r="Z9" i="5"/>
  <c r="Z7" i="5"/>
  <c r="Z5" i="5"/>
  <c r="G78" i="7" s="1"/>
  <c r="H78" i="7" s="1"/>
  <c r="Z24" i="5"/>
  <c r="Z16" i="5"/>
  <c r="Z8" i="5"/>
  <c r="Z10" i="5"/>
  <c r="Z22" i="5"/>
  <c r="Z14" i="5"/>
  <c r="Z6" i="5"/>
  <c r="Z20" i="5"/>
  <c r="Z12" i="5"/>
  <c r="Z18" i="5"/>
  <c r="BF23" i="3"/>
  <c r="BF21" i="3"/>
  <c r="BF19" i="3"/>
  <c r="BF17" i="3"/>
  <c r="BF15" i="3"/>
  <c r="BF13" i="3"/>
  <c r="BF11" i="3"/>
  <c r="BF9" i="3"/>
  <c r="BF7" i="3"/>
  <c r="BF5" i="3"/>
  <c r="G74" i="7" s="1"/>
  <c r="H74" i="7" s="1"/>
  <c r="BF24" i="3"/>
  <c r="BF22" i="3"/>
  <c r="BF20" i="3"/>
  <c r="BF18" i="3"/>
  <c r="BF16" i="3"/>
  <c r="BF14" i="3"/>
  <c r="BF12" i="3"/>
  <c r="BF10" i="3"/>
  <c r="BF8" i="3"/>
  <c r="BF6" i="3"/>
  <c r="B30" i="7"/>
  <c r="F30" i="7" s="1"/>
  <c r="I14" i="2"/>
  <c r="Q14" i="2"/>
  <c r="F72" i="7"/>
  <c r="E72" i="7"/>
  <c r="AM4" i="8"/>
  <c r="L56" i="9" s="1"/>
  <c r="H25" i="2"/>
  <c r="AG5" i="8"/>
  <c r="AV5" i="8" s="1"/>
  <c r="K54" i="9"/>
  <c r="AM2" i="8"/>
  <c r="L54" i="9" s="1"/>
  <c r="K55" i="9"/>
  <c r="AM3" i="8"/>
  <c r="L55" i="9" s="1"/>
  <c r="F71" i="7"/>
  <c r="E71" i="7"/>
  <c r="AG3" i="8"/>
  <c r="AV3" i="8" s="1"/>
  <c r="F6" i="7"/>
  <c r="B14" i="7"/>
  <c r="F14" i="7" s="1"/>
  <c r="R11" i="2"/>
  <c r="P16" i="2"/>
  <c r="Z33" i="5" s="1"/>
  <c r="I12" i="2"/>
  <c r="D61" i="9" l="1"/>
  <c r="AR9" i="8"/>
  <c r="E61" i="9"/>
  <c r="AS9" i="8"/>
  <c r="AF9" i="8"/>
  <c r="AE9" i="8"/>
  <c r="F61" i="9" s="1"/>
  <c r="D56" i="9"/>
  <c r="AR4" i="8"/>
  <c r="E56" i="9"/>
  <c r="AS4" i="8"/>
  <c r="AF4" i="8"/>
  <c r="AE4" i="8"/>
  <c r="F56" i="9" s="1"/>
  <c r="AW9" i="8"/>
  <c r="AI9" i="8"/>
  <c r="H61" i="9" s="1"/>
  <c r="BF45" i="3"/>
  <c r="BF43" i="3"/>
  <c r="BF41" i="3"/>
  <c r="BF39" i="3"/>
  <c r="BF37" i="3"/>
  <c r="BF35" i="3"/>
  <c r="BF33" i="3"/>
  <c r="BF31" i="3"/>
  <c r="BF29" i="3"/>
  <c r="BF27" i="3"/>
  <c r="BF46" i="3"/>
  <c r="BF44" i="3"/>
  <c r="BF42" i="3"/>
  <c r="BF40" i="3"/>
  <c r="BF38" i="3"/>
  <c r="BF36" i="3"/>
  <c r="BF34" i="3"/>
  <c r="BF32" i="3"/>
  <c r="BF30" i="3"/>
  <c r="BF28" i="3"/>
  <c r="E75" i="7"/>
  <c r="D59" i="9"/>
  <c r="AR7" i="8"/>
  <c r="C5" i="9"/>
  <c r="B5" i="9"/>
  <c r="C7" i="9"/>
  <c r="B7" i="9"/>
  <c r="AC2" i="8"/>
  <c r="AB2" i="8"/>
  <c r="C54" i="9" s="1"/>
  <c r="AW7" i="8"/>
  <c r="AI7" i="8"/>
  <c r="H59" i="9" s="1"/>
  <c r="AN28" i="5"/>
  <c r="AN44" i="5"/>
  <c r="AN39" i="5"/>
  <c r="O10" i="2"/>
  <c r="Z32" i="5"/>
  <c r="Z35" i="5"/>
  <c r="L33" i="5"/>
  <c r="L32" i="5"/>
  <c r="AW5" i="8"/>
  <c r="AI5" i="8"/>
  <c r="H57" i="9" s="1"/>
  <c r="Z40" i="5"/>
  <c r="Z37" i="5"/>
  <c r="L41" i="5"/>
  <c r="L34" i="5"/>
  <c r="E59" i="9"/>
  <c r="AF7" i="8"/>
  <c r="AE7" i="8"/>
  <c r="F59" i="9" s="1"/>
  <c r="AS7" i="8"/>
  <c r="D60" i="9"/>
  <c r="AR8" i="8"/>
  <c r="AB9" i="8"/>
  <c r="C61" i="9" s="1"/>
  <c r="M29" i="3"/>
  <c r="M45" i="3"/>
  <c r="M42" i="3"/>
  <c r="AN32" i="5"/>
  <c r="AN27" i="5"/>
  <c r="G81" i="7" s="1"/>
  <c r="H81" i="7" s="1"/>
  <c r="AN43" i="5"/>
  <c r="BB40" i="5"/>
  <c r="BB35" i="5"/>
  <c r="Z28" i="5"/>
  <c r="Z34" i="5"/>
  <c r="Z39" i="5"/>
  <c r="AB39" i="3"/>
  <c r="AB28" i="3"/>
  <c r="AB44" i="3"/>
  <c r="L31" i="5"/>
  <c r="L36" i="5"/>
  <c r="F79" i="7"/>
  <c r="E60" i="9"/>
  <c r="AS8" i="8"/>
  <c r="AF8" i="8"/>
  <c r="AE8" i="8"/>
  <c r="F60" i="9" s="1"/>
  <c r="AI8" i="8"/>
  <c r="H60" i="9" s="1"/>
  <c r="AW8" i="8"/>
  <c r="G70" i="7"/>
  <c r="H70" i="7" s="1"/>
  <c r="D5" i="9"/>
  <c r="D7" i="9"/>
  <c r="AD2" i="8"/>
  <c r="M31" i="3"/>
  <c r="M28" i="3"/>
  <c r="G69" i="7" s="1"/>
  <c r="H69" i="7" s="1"/>
  <c r="M44" i="3"/>
  <c r="AN34" i="5"/>
  <c r="AN29" i="5"/>
  <c r="AN45" i="5"/>
  <c r="BB42" i="5"/>
  <c r="BB37" i="5"/>
  <c r="Z30" i="5"/>
  <c r="Z42" i="5"/>
  <c r="Z41" i="5"/>
  <c r="AB45" i="3"/>
  <c r="AB30" i="3"/>
  <c r="AB46" i="3"/>
  <c r="L27" i="5"/>
  <c r="L38" i="5"/>
  <c r="G7" i="9"/>
  <c r="G5" i="9"/>
  <c r="AG2" i="8"/>
  <c r="AV2" i="8" s="1"/>
  <c r="M33" i="3"/>
  <c r="M30" i="3"/>
  <c r="M46" i="3"/>
  <c r="AN36" i="5"/>
  <c r="AN31" i="5"/>
  <c r="BB28" i="5"/>
  <c r="BB44" i="5"/>
  <c r="BB39" i="5"/>
  <c r="Z38" i="5"/>
  <c r="Z27" i="5"/>
  <c r="Z43" i="5"/>
  <c r="AB33" i="3"/>
  <c r="AB32" i="3"/>
  <c r="L29" i="5"/>
  <c r="L35" i="5"/>
  <c r="L40" i="5"/>
  <c r="D6" i="9"/>
  <c r="AD6" i="8"/>
  <c r="D55" i="9"/>
  <c r="AR3" i="8"/>
  <c r="C6" i="9"/>
  <c r="B6" i="9"/>
  <c r="AC6" i="8"/>
  <c r="AB6" i="8"/>
  <c r="C58" i="9" s="1"/>
  <c r="AW4" i="8"/>
  <c r="AI4" i="8"/>
  <c r="H56" i="9" s="1"/>
  <c r="H7" i="9"/>
  <c r="I7" i="9" s="1"/>
  <c r="H5" i="9"/>
  <c r="AH2" i="8"/>
  <c r="M35" i="3"/>
  <c r="M32" i="3"/>
  <c r="AN38" i="5"/>
  <c r="AN33" i="5"/>
  <c r="BB30" i="5"/>
  <c r="BB46" i="5"/>
  <c r="BB41" i="5"/>
  <c r="Z46" i="5"/>
  <c r="Z29" i="5"/>
  <c r="Z45" i="5"/>
  <c r="AB41" i="3"/>
  <c r="AB34" i="3"/>
  <c r="L37" i="5"/>
  <c r="L43" i="5"/>
  <c r="L42" i="5"/>
  <c r="E55" i="9"/>
  <c r="AS3" i="8"/>
  <c r="AF3" i="8"/>
  <c r="AE3" i="8"/>
  <c r="F55" i="9" s="1"/>
  <c r="G6" i="9"/>
  <c r="AG6" i="8"/>
  <c r="AV6" i="8" s="1"/>
  <c r="M37" i="3"/>
  <c r="M34" i="3"/>
  <c r="AN40" i="5"/>
  <c r="AN35" i="5"/>
  <c r="BB32" i="5"/>
  <c r="BB27" i="5"/>
  <c r="BB43" i="5"/>
  <c r="Z36" i="5"/>
  <c r="Z31" i="5"/>
  <c r="AB29" i="3"/>
  <c r="AB36" i="3"/>
  <c r="L45" i="5"/>
  <c r="L28" i="5"/>
  <c r="L44" i="5"/>
  <c r="F77" i="7"/>
  <c r="E57" i="9"/>
  <c r="AF5" i="8"/>
  <c r="AE5" i="8"/>
  <c r="F57" i="9" s="1"/>
  <c r="AS5" i="8"/>
  <c r="AI3" i="8"/>
  <c r="H55" i="9" s="1"/>
  <c r="AW3" i="8"/>
  <c r="H6" i="9"/>
  <c r="I6" i="9" s="1"/>
  <c r="AH6" i="8"/>
  <c r="F81" i="7"/>
  <c r="M39" i="3"/>
  <c r="AN42" i="5"/>
  <c r="BB34" i="5"/>
  <c r="BB29" i="5"/>
  <c r="Z44" i="5"/>
  <c r="BB23" i="5"/>
  <c r="BB21" i="5"/>
  <c r="BB19" i="5"/>
  <c r="BB17" i="5"/>
  <c r="BB15" i="5"/>
  <c r="BB13" i="5"/>
  <c r="BB11" i="5"/>
  <c r="BB9" i="5"/>
  <c r="BB7" i="5"/>
  <c r="BB5" i="5"/>
  <c r="BB24" i="5"/>
  <c r="BB22" i="5"/>
  <c r="BB20" i="5"/>
  <c r="BB18" i="5"/>
  <c r="BB16" i="5"/>
  <c r="BB14" i="5"/>
  <c r="BB12" i="5"/>
  <c r="BB10" i="5"/>
  <c r="BB8" i="5"/>
  <c r="BB6" i="5"/>
  <c r="AB27" i="3"/>
  <c r="L39" i="5"/>
  <c r="L30" i="5"/>
  <c r="D58" i="9" l="1"/>
  <c r="AR6" i="8"/>
  <c r="G60" i="9"/>
  <c r="BD8" i="8"/>
  <c r="G55" i="9"/>
  <c r="BD3" i="8"/>
  <c r="AW2" i="8"/>
  <c r="AI2" i="8"/>
  <c r="H54" i="9" s="1"/>
  <c r="E54" i="9"/>
  <c r="AF2" i="8"/>
  <c r="AE2" i="8"/>
  <c r="F54" i="9" s="1"/>
  <c r="AS2" i="8"/>
  <c r="G59" i="9"/>
  <c r="BD7" i="8"/>
  <c r="G71" i="7"/>
  <c r="H71" i="7" s="1"/>
  <c r="I5" i="9"/>
  <c r="G77" i="7"/>
  <c r="H77" i="7" s="1"/>
  <c r="F7" i="9"/>
  <c r="E7" i="9"/>
  <c r="G61" i="9"/>
  <c r="BD9" i="8"/>
  <c r="G56" i="9"/>
  <c r="BD4" i="8"/>
  <c r="E58" i="9"/>
  <c r="AS6" i="8"/>
  <c r="AF6" i="8"/>
  <c r="AE6" i="8"/>
  <c r="F58" i="9" s="1"/>
  <c r="G79" i="7"/>
  <c r="H79" i="7" s="1"/>
  <c r="D54" i="9"/>
  <c r="AR2" i="8"/>
  <c r="E5" i="9"/>
  <c r="F5" i="9"/>
  <c r="G82" i="7"/>
  <c r="H82" i="7" s="1"/>
  <c r="AI6" i="8"/>
  <c r="H58" i="9" s="1"/>
  <c r="AW6" i="8"/>
  <c r="F6" i="9"/>
  <c r="E6" i="9"/>
  <c r="AQ45" i="3"/>
  <c r="AQ43" i="3"/>
  <c r="AQ41" i="3"/>
  <c r="AQ39" i="3"/>
  <c r="AQ37" i="3"/>
  <c r="AQ35" i="3"/>
  <c r="AQ33" i="3"/>
  <c r="AQ31" i="3"/>
  <c r="AQ29" i="3"/>
  <c r="AQ27" i="3"/>
  <c r="AQ44" i="3"/>
  <c r="AQ36" i="3"/>
  <c r="AQ28" i="3"/>
  <c r="AQ32" i="3"/>
  <c r="AQ42" i="3"/>
  <c r="AQ34" i="3"/>
  <c r="AQ40" i="3"/>
  <c r="AQ46" i="3"/>
  <c r="AQ38" i="3"/>
  <c r="AQ30" i="3"/>
  <c r="E73" i="7"/>
  <c r="G57" i="9"/>
  <c r="BD5" i="8"/>
  <c r="G83" i="7"/>
  <c r="H83" i="7" s="1"/>
  <c r="G75" i="7"/>
  <c r="H75" i="7" s="1"/>
  <c r="G73" i="7" l="1"/>
  <c r="H73" i="7" s="1"/>
  <c r="G58" i="9"/>
  <c r="BD6" i="8"/>
  <c r="G54" i="9"/>
  <c r="BD2" i="8"/>
</calcChain>
</file>

<file path=xl/sharedStrings.xml><?xml version="1.0" encoding="utf-8"?>
<sst xmlns="http://schemas.openxmlformats.org/spreadsheetml/2006/main" count="13061" uniqueCount="346">
  <si>
    <t>Plano experimental TM12 — Sleep vs. estados
4 cenários de repetibilidade + 4 condições de obstáculos</t>
  </si>
  <si>
    <t>Condições fixas do estudo</t>
  </si>
  <si>
    <t>Cenários de repetibilidade — 20 repetições por arquitetura</t>
  </si>
  <si>
    <t>Condições de obstáculos — 20 repetições por arquitetura</t>
  </si>
  <si>
    <t>Parâmetro</t>
  </si>
  <si>
    <t>Valor</t>
  </si>
  <si>
    <t>ID</t>
  </si>
  <si>
    <t>Pick XYZ (m)</t>
  </si>
  <si>
    <t>Place XYZ (m)</t>
  </si>
  <si>
    <t>Obstáculo</t>
  </si>
  <si>
    <t>Repetições por cenário e arquitetura</t>
  </si>
  <si>
    <t>R01</t>
  </si>
  <si>
    <t>(0,55; -0,20; 0,35)</t>
  </si>
  <si>
    <t>(0,70; 0,20; 0,42)</t>
  </si>
  <si>
    <t>O07</t>
  </si>
  <si>
    <t>(0,88; 0,45; -0,10)</t>
  </si>
  <si>
    <t>(0,39; 0,93;- 0,14)</t>
  </si>
  <si>
    <t xml:space="preserve"> (0,577; 0,757; -0,18)</t>
  </si>
  <si>
    <t>c =0,355</t>
  </si>
  <si>
    <t>l= 0,255</t>
  </si>
  <si>
    <t>a= 0,12</t>
  </si>
  <si>
    <t xml:space="preserve">Project Speed </t>
  </si>
  <si>
    <t>R04</t>
  </si>
  <si>
    <t>(0,70; -0,25; 0,35)</t>
  </si>
  <si>
    <t>(0,52; -0,25; 0,42)</t>
  </si>
  <si>
    <t>O03</t>
  </si>
  <si>
    <t>(1,050;-0,050;-0,140)</t>
  </si>
  <si>
    <t>(0,70; 0,32; -0,140)</t>
  </si>
  <si>
    <t xml:space="preserve"> (0,932; 0,239; -0,18)</t>
  </si>
  <si>
    <t>Planeador principal</t>
  </si>
  <si>
    <t>RRTConnect</t>
  </si>
  <si>
    <t>R08</t>
  </si>
  <si>
    <t>(0,55; 0,30; 0,35)</t>
  </si>
  <si>
    <t>(0,75; -0,25; 0,42)</t>
  </si>
  <si>
    <t>O13</t>
  </si>
  <si>
    <t>(1,21;0,11;-0,02</t>
  </si>
  <si>
    <t xml:space="preserve">(0,88; 0,48; - 0,030)
</t>
  </si>
  <si>
    <t>(1.0170; 0.3220; -0.0625)</t>
  </si>
  <si>
    <t>c =0,255</t>
  </si>
  <si>
    <t>l= 0,12</t>
  </si>
  <si>
    <t>a= 0,355</t>
  </si>
  <si>
    <t>R10</t>
  </si>
  <si>
    <t>(0,75; 0,30; 0,35)</t>
  </si>
  <si>
    <t>(0,50; -0,30; 0,42)</t>
  </si>
  <si>
    <t>O17</t>
  </si>
  <si>
    <t>(0,72; 0,63; -0,03)</t>
  </si>
  <si>
    <t>(0,25; 0,97; -0,05)</t>
  </si>
  <si>
    <t>(0,495; 0,845; -0,0625)</t>
  </si>
  <si>
    <t>Configuração temporal</t>
  </si>
  <si>
    <t>Definições operacionais e análise estatística</t>
  </si>
  <si>
    <t>Fase</t>
  </si>
  <si>
    <t>Timeout W/R (ms)</t>
  </si>
  <si>
    <t>Sleep seguinte (ms)</t>
  </si>
  <si>
    <t>Métrica</t>
  </si>
  <si>
    <t>Definição</t>
  </si>
  <si>
    <t>Nota</t>
  </si>
  <si>
    <t>STATUS</t>
  </si>
  <si>
    <t>Tempo total</t>
  </si>
  <si>
    <t>PICK até resposta FINISH</t>
  </si>
  <si>
    <t>Espera improdutiva</t>
  </si>
  <si>
    <t>Soma dos intervalos resposta → comando seguinte</t>
  </si>
  <si>
    <t>O Sleep inicial antes de PICK fica documentado, mas fora do ciclo.</t>
  </si>
  <si>
    <t>PICK</t>
  </si>
  <si>
    <t>Timeout</t>
  </si>
  <si>
    <t>Resposta excede o limite</t>
  </si>
  <si>
    <t>Prematuro</t>
  </si>
  <si>
    <t>Novo comando com outro pendente</t>
  </si>
  <si>
    <t>Aproximação normal.</t>
  </si>
  <si>
    <t>TARGET_PICK</t>
  </si>
  <si>
    <t>Taxa de sucesso</t>
  </si>
  <si>
    <t>Ciclos com sucesso / ciclos concluídos</t>
  </si>
  <si>
    <t>Recuperação</t>
  </si>
  <si>
    <t>Falha até regresso seguro/PRONTO</t>
  </si>
  <si>
    <t>Confirmar normalidade das diferenças.</t>
  </si>
  <si>
    <t>MOVE_PICK</t>
  </si>
  <si>
    <t>Variabilidade</t>
  </si>
  <si>
    <t>Desvio-padrão, IQR e CV</t>
  </si>
  <si>
    <t>Falha</t>
  </si>
  <si>
    <t>Erro que impede conclusão normal</t>
  </si>
  <si>
    <t>Executar fora do Excel se necessário.</t>
  </si>
  <si>
    <t>CLOSE</t>
  </si>
  <si>
    <t>Comando individual do ciclo</t>
  </si>
  <si>
    <t>Resposta fase</t>
  </si>
  <si>
    <t>Comando até resposta correspondente</t>
  </si>
  <si>
    <t>Não apagar falhas.</t>
  </si>
  <si>
    <t>TARGET_PLACE</t>
  </si>
  <si>
    <t>MOVE_PLACE</t>
  </si>
  <si>
    <t>OPEN</t>
  </si>
  <si>
    <t>FINISH_HOME</t>
  </si>
  <si>
    <t>Definição operacional do tempo de recuperação (revisão de 2026-08-18)</t>
  </si>
  <si>
    <t>Resumo estatístico — ciclo completo
Média, mediana, variabilidade, IC 95%,
outliers e comparação emparelhada</t>
  </si>
  <si>
    <t>Chave</t>
  </si>
  <si>
    <t>Conjunto</t>
  </si>
  <si>
    <t>Cenário</t>
  </si>
  <si>
    <t>n</t>
  </si>
  <si>
    <t>Taxa sucesso</t>
  </si>
  <si>
    <t>Média total (s)</t>
  </si>
  <si>
    <t>Mediana (s)</t>
  </si>
  <si>
    <t>Desvio-padrão (s)</t>
  </si>
  <si>
    <t>CV</t>
  </si>
  <si>
    <t>Mínimo (s)</t>
  </si>
  <si>
    <t>Máximo (s)</t>
  </si>
  <si>
    <t>Q1</t>
  </si>
  <si>
    <t>Q3</t>
  </si>
  <si>
    <t>IQR</t>
  </si>
  <si>
    <t>Limite inferior</t>
  </si>
  <si>
    <t>Limite superior</t>
  </si>
  <si>
    <t>IC95 inferior</t>
  </si>
  <si>
    <t>IC95 superior</t>
  </si>
  <si>
    <t>Espera média (s)</t>
  </si>
  <si>
    <t>Timeouts</t>
  </si>
  <si>
    <t>Prematuros</t>
  </si>
  <si>
    <t>Falhas</t>
  </si>
  <si>
    <t>Recuperação média (s)</t>
  </si>
  <si>
    <t>Repetibilidade|R01|Temporal (Sleep + Write/Read)</t>
  </si>
  <si>
    <t>Repetibilidade</t>
  </si>
  <si>
    <t>Repetibilidade|R01|Estados (respostas + validação)</t>
  </si>
  <si>
    <t>R01E</t>
  </si>
  <si>
    <t>Repetibilidade|R04|Temporal (Sleep + Write/Read)</t>
  </si>
  <si>
    <t>Repetibilidade|R04|Estados (respostas + validação)</t>
  </si>
  <si>
    <t>R04E</t>
  </si>
  <si>
    <t>Repetibilidade|R08|Temporal (Sleep + Write/Read)</t>
  </si>
  <si>
    <t>Repetibilidade|R08|Estados (respostas + validação)</t>
  </si>
  <si>
    <t>R08E</t>
  </si>
  <si>
    <t>Repetibilidade|R10|Temporal (Sleep + Write/Read)</t>
  </si>
  <si>
    <t>Repetibilidade|R10|Estados (respostas + validação)</t>
  </si>
  <si>
    <t>R10E</t>
  </si>
  <si>
    <t>Obstáculos|O07|Temporal (Sleep + Write/Read)</t>
  </si>
  <si>
    <t>Obstáculos</t>
  </si>
  <si>
    <t>Obstáculos|O07|Estados (respostas + validação)</t>
  </si>
  <si>
    <t>O07E</t>
  </si>
  <si>
    <t>Obstáculos|O03|Temporal (Sleep + Write/Read)</t>
  </si>
  <si>
    <t>Obstáculos|O03|Estados (respostas + validação)</t>
  </si>
  <si>
    <t>O03E</t>
  </si>
  <si>
    <t>Obstáculos|O13|Temporal (Sleep + Write/Read)</t>
  </si>
  <si>
    <t>Obstáculos|O13|Estados (respostas + validação)</t>
  </si>
  <si>
    <t>O13E</t>
  </si>
  <si>
    <t>Obstáculos|O17|Temporal (Sleep + Write/Read)</t>
  </si>
  <si>
    <t>Obstáculos|O17|Estados (respostas + validação)</t>
  </si>
  <si>
    <t>O17E</t>
  </si>
  <si>
    <t>Comparação emparelhada — Estados vs. Temporal</t>
  </si>
  <si>
    <t>Pares válidos</t>
  </si>
  <si>
    <t>Δ média Estados−Temporal (s)</t>
  </si>
  <si>
    <t>Melhoria dos estados (%)</t>
  </si>
  <si>
    <t>p-value T.TEST</t>
  </si>
  <si>
    <t>Interpretação</t>
  </si>
  <si>
    <t>Decisão</t>
  </si>
  <si>
    <t xml:space="preserve">Repetibilidade — métricas por ciclo
</t>
  </si>
  <si>
    <t>TEMPORAL</t>
  </si>
  <si>
    <t>Repetição</t>
  </si>
  <si>
    <t>Tempo total (s)</t>
  </si>
  <si>
    <t>Espera improdutiva (s)</t>
  </si>
  <si>
    <t>Nº timeouts</t>
  </si>
  <si>
    <t>Nº comandos prematuros</t>
  </si>
  <si>
    <t>Taxa sucesso ciclo (0/1)</t>
  </si>
  <si>
    <t>Resultado</t>
  </si>
  <si>
    <t>Nº falhas</t>
  </si>
  <si>
    <t>Tempo recuperação (s)</t>
  </si>
  <si>
    <t>Nº comandos</t>
  </si>
  <si>
    <t>Resultado final</t>
  </si>
  <si>
    <t>Outlier tempo?</t>
  </si>
  <si>
    <t>Observações</t>
  </si>
  <si>
    <t xml:space="preserve">ID </t>
  </si>
  <si>
    <t>Sucesso</t>
  </si>
  <si>
    <t>OK FINISH_DONE</t>
  </si>
  <si>
    <t>Falhou no primeiro move</t>
  </si>
  <si>
    <t>ESTADOS</t>
  </si>
  <si>
    <t>OK CANCEL_DONE</t>
  </si>
  <si>
    <t>ERROR FINISH_FAILED</t>
  </si>
  <si>
    <t>Não consegui calcular trajetória para home</t>
  </si>
  <si>
    <t xml:space="preserve">Repetibilidade — métricas por fase
</t>
  </si>
  <si>
    <t>Estado no envio</t>
  </si>
  <si>
    <t>Tempo até resposta (s)</t>
  </si>
  <si>
    <t>Espera desde resposta anterior (s)</t>
  </si>
  <si>
    <t>Resposta</t>
  </si>
  <si>
    <t>Comando prematuro</t>
  </si>
  <si>
    <t>Sucesso fase (0/1)</t>
  </si>
  <si>
    <t>PRONTO</t>
  </si>
  <si>
    <t>-</t>
  </si>
  <si>
    <t>OK PICK_DONE peca_1</t>
  </si>
  <si>
    <t>DESCONHECIDO</t>
  </si>
  <si>
    <t>OK TARGET_DONE</t>
  </si>
  <si>
    <t>OK MOVE_DONE</t>
  </si>
  <si>
    <t>OK CLOSE_DONE ATTACHED peca_1</t>
  </si>
  <si>
    <t>OK OPEN_DONE</t>
  </si>
  <si>
    <t>OK PICK_DONE peca_2</t>
  </si>
  <si>
    <t>OK CLOSE_DONE ATTACHED peca_2</t>
  </si>
  <si>
    <t>OK PICK_DONE peca_3</t>
  </si>
  <si>
    <t>OK CLOSE_DONE ATTACHED peca_3</t>
  </si>
  <si>
    <t>OK PICK_DONE peca_4</t>
  </si>
  <si>
    <t>OK CLOSE_DONE ATTACHED peca_4</t>
  </si>
  <si>
    <t>OK PICK_DONE peca_5</t>
  </si>
  <si>
    <t>ERROR MOVE_FAILED</t>
  </si>
  <si>
    <t>Não conseguiu planear uma 
trajetória válida a tempo</t>
  </si>
  <si>
    <t>OK CLOSE_DONE ATTACHED peca_5</t>
  </si>
  <si>
    <t>OK PICK_DONE peca_6</t>
  </si>
  <si>
    <t>EM_MOVIMENTO</t>
  </si>
  <si>
    <t>OK CLOSE_DONE ATTACHED peca_6</t>
  </si>
  <si>
    <t>OK PICK_DONE peca_7</t>
  </si>
  <si>
    <t>OK CLOSE_DONE ATTACHED peca_7</t>
  </si>
  <si>
    <t>OK PICK_DONE peca_8</t>
  </si>
  <si>
    <t>OK CLOSE_DONE ATTACHED peca_8</t>
  </si>
  <si>
    <t>OK PICK_DONE peca_9</t>
  </si>
  <si>
    <t>OK CLOSE_DONE ATTACHED peca_9</t>
  </si>
  <si>
    <t>OK PICK_DONE peca_10</t>
  </si>
  <si>
    <t>OK CLOSE_DONE ATTACHED peca_10</t>
  </si>
  <si>
    <t>OK PICK_DONE peca_11</t>
  </si>
  <si>
    <t>OK CLOSE_DONE ATTACHED peca_11</t>
  </si>
  <si>
    <t>OK PICK_DONE peca_12</t>
  </si>
  <si>
    <t>OK CLOSE_DONE ATTACHED peca_12</t>
  </si>
  <si>
    <t>OK PICK_DONE peca_13</t>
  </si>
  <si>
    <t>OK CLOSE_DONE ATTACHED peca_13</t>
  </si>
  <si>
    <t>OK PICK_DONE peca_14</t>
  </si>
  <si>
    <t>OK CLOSE_DONE ATTACHED peca_14</t>
  </si>
  <si>
    <t>OK PICK_DONE peca_15</t>
  </si>
  <si>
    <t>OK CLOSE_DONE ATTACHED peca_15</t>
  </si>
  <si>
    <t>OK PICK_DONE peca_16</t>
  </si>
  <si>
    <t>OK CLOSE_DONE ATTACHED peca_16</t>
  </si>
  <si>
    <t>OK PICK_DONE peca_17</t>
  </si>
  <si>
    <t>OK CLOSE_DONE ATTACHED peca_17</t>
  </si>
  <si>
    <t>OK PICK_DONE peca_18</t>
  </si>
  <si>
    <t>OK CLOSE_DONE ATTACHED peca_18</t>
  </si>
  <si>
    <t>OK PICK_DONE peca_19</t>
  </si>
  <si>
    <t>OK CLOSE_DONE ATTACHED peca_19</t>
  </si>
  <si>
    <t>OK PICK_DONE peca_20</t>
  </si>
  <si>
    <t>OK CLOSE_DONE ATTACHED peca_20</t>
  </si>
  <si>
    <t>ESTADO</t>
  </si>
  <si>
    <t>Não conseguiu planear uma 
trajetória válida</t>
  </si>
  <si>
    <t>CANCEL</t>
  </si>
  <si>
    <t>Ramo de erro do fluxo por respostas. Reposto do registo SentinelProcessEngine20260724 (10:47:00,023).</t>
  </si>
  <si>
    <t>NÃO ENVIADO</t>
  </si>
  <si>
    <t>Falha na conclusão. O fluxo encaminhou para o ramo de erro e o ciclo foi encerrado com CANCEL, respondido OK CANCEL_DONE 2,400 s depois (registo SentinelProcessEngine20260724, 09:10:24,414 → 09:10:26,814). Sem linha própria por ser a última etapa do bloco.</t>
  </si>
  <si>
    <t>Ramo de erro do fluxo por respostas. Reposto do registo SentinelProcessEngine20260724 (10:32:33,968).</t>
  </si>
  <si>
    <t>Ramo de erro do fluxo por respostas. Reposto do registo SentinelProcessEngine20260724 (10:37:10,302).</t>
  </si>
  <si>
    <t>Ramo de erro do fluxo por estados. Reposto a partir do log SentinelProcessEngine20260724 (09:23:27,664 → 09:23:42,078).</t>
  </si>
  <si>
    <t>—</t>
  </si>
  <si>
    <t>Ciclo encerrado por cancelamento: OPEN e FINISH_HOME não chegaram a ser enviados.</t>
  </si>
  <si>
    <t xml:space="preserve">Obstáculos — métricas por ciclo
</t>
  </si>
  <si>
    <t>Ciclo terminado por CANCEL. Falha na fase MOVE_PLACE; recuperação confirmada por OK CANCEL_DONE.</t>
  </si>
  <si>
    <t xml:space="preserve">Obstáculos — métricas por fase
</t>
  </si>
  <si>
    <t>Falha operacional registada.</t>
  </si>
  <si>
    <t>Ramo de erro do fluxo por respostas. Reposto do registo SentinelProcessEngine20260724 (14:06:21,518).</t>
  </si>
  <si>
    <t>OK PICK_DONE peca_sim_17</t>
  </si>
  <si>
    <t>OK CLOSE_DONE ATTACHED peca_sim_17</t>
  </si>
  <si>
    <t>OK PICK_DONE peca_sim_18</t>
  </si>
  <si>
    <t>OK CLOSE_DONE ATTACHED peca_sim_18</t>
  </si>
  <si>
    <t>OK PICK_DONE peca_sim_19</t>
  </si>
  <si>
    <t>OK CLOSE_DONE ATTACHED peca_sim_19</t>
  </si>
  <si>
    <t>OK PICK_DONE peca_sim_20</t>
  </si>
  <si>
    <t>OK CLOSE_DONE ATTACHED peca_sim_20</t>
  </si>
  <si>
    <t>Dashboard experimental TM12
Atualiza automaticamente com os ciclos incluídos na análise</t>
  </si>
  <si>
    <t>Indicadores principais</t>
  </si>
  <si>
    <t>Repetibilidade concluídos</t>
  </si>
  <si>
    <t>Obstáculos concluídos</t>
  </si>
  <si>
    <t>Sucesso repetibilidade</t>
  </si>
  <si>
    <t>Sucesso obstáculos</t>
  </si>
  <si>
    <t>Meta total</t>
  </si>
  <si>
    <t>Arquiteturas × cenários</t>
  </si>
  <si>
    <t>Repetibilidade — tempo médio e sucesso</t>
  </si>
  <si>
    <t>Temporal média (s)</t>
  </si>
  <si>
    <t>Estados média (s)</t>
  </si>
  <si>
    <t>Temporal sucesso</t>
  </si>
  <si>
    <t>Estados sucesso</t>
  </si>
  <si>
    <t>Melhoria estados</t>
  </si>
  <si>
    <t>Repetibilidade — espera improdutiva</t>
  </si>
  <si>
    <t>Temporal (s)</t>
  </si>
  <si>
    <t>Estados (s)</t>
  </si>
  <si>
    <t>Obstáculos — tempo médio e sucesso</t>
  </si>
  <si>
    <t>R01 — tempo médio por fase</t>
  </si>
  <si>
    <t>Resultados — outliers do tempo por cenário e arquitetura</t>
  </si>
  <si>
    <t>Arquitetura</t>
  </si>
  <si>
    <t>Limite inferior (s)</t>
  </si>
  <si>
    <t>Limite superior (s)</t>
  </si>
  <si>
    <t>Nº outliers</t>
  </si>
  <si>
    <t>% outliers</t>
  </si>
  <si>
    <t>Temporal</t>
  </si>
  <si>
    <t>Estados</t>
  </si>
  <si>
    <t>Critério: outlier se tempo &lt; Q1 − 1,5 × IQR ou tempo &gt; Q3 + 1,5 × IQR. Linhas sem ensaios permanecem em branco.</t>
  </si>
  <si>
    <t>Temporal total (s)</t>
  </si>
  <si>
    <t>Estados total (s)</t>
  </si>
  <si>
    <t>Temporal espera (s)</t>
  </si>
  <si>
    <t>Estados espera (s)</t>
  </si>
  <si>
    <t>Temporal timeouts</t>
  </si>
  <si>
    <t>Estados timeouts</t>
  </si>
  <si>
    <t>Temporal prematuros</t>
  </si>
  <si>
    <t>Estados prematuros</t>
  </si>
  <si>
    <t>Temporal falhas</t>
  </si>
  <si>
    <t>Estados falhas</t>
  </si>
  <si>
    <t>Temporal recuperação (s) — anotação manual, não comparável</t>
  </si>
  <si>
    <t>Estados recuperação (s) — registo VisionCore</t>
  </si>
  <si>
    <t>Par válido</t>
  </si>
  <si>
    <t>Δ Estados−Temporal (s)</t>
  </si>
  <si>
    <t>Temporal total — par válido</t>
  </si>
  <si>
    <t>Estados total — par válido</t>
  </si>
  <si>
    <t>Temporal espera — par válido</t>
  </si>
  <si>
    <t>Estados espera — par válido</t>
  </si>
  <si>
    <t>Δ média (s)</t>
  </si>
  <si>
    <t>Redução espera</t>
  </si>
  <si>
    <t>p-value sucesso-only</t>
  </si>
  <si>
    <t>Sucesso temporal</t>
  </si>
  <si>
    <t>Sucesso estados</t>
  </si>
  <si>
    <t>Δ sucesso</t>
  </si>
  <si>
    <t>Falhas temporal</t>
  </si>
  <si>
    <t>Falhas estados</t>
  </si>
  <si>
    <t>Melhoria</t>
  </si>
  <si>
    <t>estado_inclusao</t>
  </si>
  <si>
    <t>motivo_exclusao</t>
  </si>
  <si>
    <t>estrategia_sem_registo</t>
  </si>
  <si>
    <t>incluído</t>
  </si>
  <si>
    <t>excluído</t>
  </si>
  <si>
    <t>Ausência de registo primário da estratégia TEMPORAL; par excluído para preservar o desenho emparelhado.</t>
  </si>
  <si>
    <t>Ausência de registo primário da estratégia ESTADOS; par excluído para preservar o desenho emparelhado.</t>
  </si>
  <si>
    <t>ANÁLISE COMPLEMENTAR — SINCRONIZAÇÃO TEMPORAL VS. ESTADOS TM12</t>
  </si>
  <si>
    <t>Resultados agregados — apenas pares com ambos os ciclos concluídos</t>
  </si>
  <si>
    <t>Δ E−T (s)</t>
  </si>
  <si>
    <t>Total</t>
  </si>
  <si>
    <t>Robustez operacional — todos os 320 ciclos</t>
  </si>
  <si>
    <t>Ensaios</t>
  </si>
  <si>
    <t>Sucessos</t>
  </si>
  <si>
    <t>Comandos prematuros</t>
  </si>
  <si>
    <t>Não foram registados timeouts nem comandos prematuros em nenhuma arquitetura; as falhas observadas pertencem ao planeamento/execução ou ao regresso seguro.</t>
  </si>
  <si>
    <t>Comparação por cenário — pares concluídos e teste emparelhado</t>
  </si>
  <si>
    <t>Pares</t>
  </si>
  <si>
    <t>p-value</t>
  </si>
  <si>
    <t>Interpretação técnica dos resultados</t>
  </si>
  <si>
    <t>Considerando apenas os 150 pares em que ambas as arquiteturas concluíram o ciclo, a sincronização por estados reduziu o tempo médio de 49.438 s para 47.000 s, correspondendo a uma melhoria de 4.93%. A espera improdutiva diminuiu de 3.271 s para 1.060 s (−67.6%). Cerca de 91% da redução do tempo total é explicada pela eliminação de esperas fixas desnecessárias, confirmando que o principal benefício da arquitetura por estados é a eficiência da coordenação entre comandos e respostas.</t>
  </si>
  <si>
    <t>O ganho foi superior nos cenários com obstáculos: 5.85%, contra 3.88% nos ensaios de repetibilidade. Por cenário, a melhoria corrigida varia entre 2.36% (R08) e 7.64% (O17). Esta análise é mais rigorosa do que a média de todos os ciclos, porque as falhas precoces produzem tempos artificialmente baixos — por exemplo, a melhoria aparente de R08 diminui de 9.2% para 2.36% quando são comparados apenas pares concluídos.</t>
  </si>
  <si>
    <t>A arquitetura por estados não apresentou uma taxa de sucesso global superior: 96.25%, face a 97.50% na arquitetura temporal. Contudo, não ocorreram timeouts nem comandos prematuros em qualquer arquitetura. As falhas registadas estão associadas ao planeamento/movimento ou ao regresso a home, e não à sincronização. Assim, os resultados sustentam que a abordagem por estados é mais eficiente e elimina espera desnecessária, mas não justificam afirmar que, por si só, aumenta a robustez do planeamento. No cenário R10, os estados melhoraram a taxa de sucesso de 85% para 95%; em R01, R08 e O03 verificou-se uma redução pontual.</t>
  </si>
  <si>
    <t>Critérios de análise</t>
  </si>
  <si>
    <t>Tempo e espera: médias calculadas apenas nos pares com sucesso simultâneo. Taxas de sucesso, falhas, timeouts e comandos prematuros: todos os 320 ciclos. p-value: T.TEST emparelhado, bilateral, apenas nos pares válidos. Os ciclos com falha permanecem nos dados e são analisados separadamente; não são usados para concluir que uma arquitetura é mais rápida.</t>
  </si>
  <si>
    <t>AUDITORIA DE PROVENIÊNCIA E CRITÉRIO DE INCLUSÃO</t>
  </si>
  <si>
    <t>Uma condição cenário-repetição só entra na análise comparativa quando existe registo primário das duas estratégias. Onde falta o registo de uma delas, a condição e o respetivo par são excluídos, para preservar o desenho emparelhado. A exclusão é determinada exclusivamente pela disponibilidade de evidência primária e nunca pelo resultado do ensaio. Nenhum valor original foi alterado ou apagado, e nenhuma observação foi imputada, estimada ou reconstruída.</t>
  </si>
  <si>
    <t>Contagens</t>
  </si>
  <si>
    <t>Condições no desenho nominal, por estratégia</t>
  </si>
  <si>
    <t>Condições excluídas por falta de registo primário</t>
  </si>
  <si>
    <t>Condições incluídas, por estratégia</t>
  </si>
  <si>
    <t>Ciclos incluídos no total</t>
  </si>
  <si>
    <t>Pares concluídos com sucesso pelas duas estratégias</t>
  </si>
  <si>
    <t>Ciclos bem-sucedidos, supervisão temporal</t>
  </si>
  <si>
    <t>Ciclos bem-sucedidos, supervisão por respostas</t>
  </si>
  <si>
    <t>Condições excluídas</t>
  </si>
  <si>
    <t>Estratégia sem registo</t>
  </si>
  <si>
    <t>Motivo</t>
  </si>
  <si>
    <t>Tempo de recuperação = intervalo entre a receção da primeira resposta de erro e a receção da resposta terminal ao cancelamento, medido no registo SentinelProcessEngine20260724 do VisionCore. A arquitetura temporal não possui ramo de erro: não lê a resposta, não deteta a falha e o fluxo não contém blocos de cancelamento. Nas 147 condições incluídas na análise comparativa não existe nenhum CANCEL nesta arquitetura. O único CANCEL presente no ficheiro temporal_ciclos.csv (TEMP_156) pertence a uma sessão posterior, executada fora da sequência de ensaios, e não integra a comparação. Os valores antes inscritos na coluna da arquitetura temporal são anotações manuais do tempo até à retoma pelo operador, não são comparáveis com os da arquitetura por respostas e não são reportados no Capítulo 5.</t>
  </si>
  <si>
    <t>Nota sobre as repetições 18 a 20 do cenário O17 (revisão de 2026-10-08)</t>
  </si>
  <si>
    <t>Na estratégia temporal, o registo SentinelProcessEngine20260723 do VisionCore mostra dezassete ciclos completos do cenário O17, entre as 15:04 e as 15:18. A repetição 18 foi iniciada às 15:18:55 e o fluxo foi interrompido às 15:19:36, durante a aproximação à peça, e as repetições 19 e 20 não foram executadas nessa sessão. Os ciclos TEMP_154 a TEMP_156 do ficheiro temporal_ciclos.csv pertencem a uma sessão posterior, com outro processo e outras coordenadas, e não correspondem a estas condições. As três condições ficam por isso sem registo primário da estratégia temporal e são excluídas pelo mesmo critério das restantes. Os valores que constavam da base para estas condições mantêm-se na folha «Obs_Ciclos», sem alteração, mas não integram a análise.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</si>
</sst>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"/>
    <numFmt numFmtId="167" formatCode="0.000000"/>
  </numFmts>
  <fonts count="25" x14ac:knownFonts="1">
    <font>
      <sz val="10"/>
      <name val="Arial"/>
      <family val="2"/>
      <charset val="1"/>
    </font>
    <font>
      <b/>
      <sz val="16"/>
      <color rgb="FFFFFFFF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1F2937"/>
      <name val="Calibri"/>
      <charset val="1"/>
    </font>
    <font>
      <b/>
      <sz val="11"/>
      <name val="Cambria"/>
      <charset val="1"/>
    </font>
    <font>
      <i/>
      <sz val="9"/>
      <color rgb="FF595959"/>
      <name val="Cambria"/>
      <charset val="1"/>
    </font>
    <font>
      <b/>
      <sz val="16"/>
      <color theme="4"/>
      <name val="Calibri"/>
      <charset val="1"/>
    </font>
    <font>
      <b/>
      <sz val="14"/>
      <color rgb="FF1C3F66"/>
      <name val="Calibri"/>
      <charset val="1"/>
    </font>
    <font>
      <sz val="11"/>
      <color rgb="FF1F2937"/>
      <name val="Calibri"/>
      <charset val="1"/>
    </font>
    <font>
      <b/>
      <sz val="11"/>
      <color rgb="FF7C4A03"/>
      <name val="Calibri"/>
      <charset val="1"/>
    </font>
    <font>
      <b/>
      <sz val="12"/>
      <color rgb="FFFFFFFF"/>
      <name val="Calibri"/>
      <charset val="1"/>
    </font>
    <font>
      <sz val="11"/>
      <color rgb="FF243447"/>
      <name val="Calibri"/>
      <charset val="1"/>
    </font>
    <font>
      <i/>
      <sz val="11"/>
      <color rgb="FF334155"/>
      <name val="Calibri"/>
      <charset val="1"/>
    </font>
    <font>
      <b/>
      <sz val="9.5"/>
      <name val="Cambria"/>
      <charset val="1"/>
    </font>
    <font>
      <b/>
      <sz val="11"/>
      <color rgb="FF1F4E78"/>
      <name val="Calibri"/>
      <charset val="1"/>
    </font>
    <font>
      <sz val="11"/>
      <color rgb="FF1F1F1F"/>
      <name val="Calibri"/>
      <charset val="1"/>
    </font>
    <font>
      <i/>
      <sz val="9"/>
      <color rgb="FF666666"/>
      <name val="Calibri"/>
      <charset val="1"/>
    </font>
    <font>
      <b/>
      <sz val="13"/>
      <color rgb="FF1F3864"/>
      <name val="Cambria"/>
      <charset val="1"/>
    </font>
    <font>
      <i/>
      <sz val="9.5"/>
      <color rgb="FF595959"/>
      <name val="Cambria"/>
      <charset val="1"/>
    </font>
    <font>
      <b/>
      <sz val="11"/>
      <color rgb="FF1F3864"/>
      <name val="Cambria"/>
      <charset val="1"/>
    </font>
    <font>
      <sz val="10"/>
      <name val="Cambria"/>
      <charset val="1"/>
    </font>
    <font>
      <b/>
      <sz val="10"/>
      <name val="Cambria"/>
      <charset val="1"/>
    </font>
    <font>
      <sz val="9.5"/>
      <name val="Cambria"/>
      <charset val="1"/>
    </font>
  </fonts>
  <fills count="17">
    <fill>
      <patternFill patternType="none"/>
    </fill>
    <fill>
      <patternFill patternType="gray125"/>
    </fill>
    <fill>
      <patternFill patternType="solid">
        <fgColor rgb="FF1C3F66"/>
        <bgColor rgb="FF1F3864"/>
      </patternFill>
    </fill>
    <fill>
      <patternFill patternType="solid">
        <fgColor rgb="FF245B85"/>
        <bgColor rgb="FF245D85"/>
      </patternFill>
    </fill>
    <fill>
      <patternFill patternType="solid">
        <fgColor theme="0"/>
        <bgColor rgb="FFE8F5E9"/>
      </patternFill>
    </fill>
    <fill>
      <patternFill patternType="solid">
        <fgColor theme="4" tint="-0.249977111117893"/>
        <bgColor rgb="FF1C3F66"/>
      </patternFill>
    </fill>
    <fill>
      <patternFill patternType="solid">
        <fgColor rgb="FFFFF4CC"/>
        <bgColor rgb="FFFCE4C4"/>
      </patternFill>
    </fill>
    <fill>
      <patternFill patternType="solid">
        <fgColor rgb="FFDCEAF5"/>
        <bgColor rgb="FFDDEBF7"/>
      </patternFill>
    </fill>
    <fill>
      <patternFill patternType="solid">
        <fgColor rgb="FF147A7E"/>
        <bgColor rgb="FF0F766E"/>
      </patternFill>
    </fill>
    <fill>
      <patternFill patternType="solid">
        <fgColor rgb="FFE9EEF3"/>
        <bgColor rgb="FFE8F1F7"/>
      </patternFill>
    </fill>
    <fill>
      <patternFill patternType="solid">
        <fgColor rgb="FF0F766E"/>
        <bgColor rgb="FF147A7E"/>
      </patternFill>
    </fill>
    <fill>
      <patternFill patternType="solid">
        <fgColor rgb="FF245D85"/>
        <bgColor rgb="FF245B85"/>
      </patternFill>
    </fill>
    <fill>
      <patternFill patternType="solid">
        <fgColor rgb="FFE8F1F7"/>
        <bgColor rgb="FFE9EEF3"/>
      </patternFill>
    </fill>
    <fill>
      <patternFill patternType="solid">
        <fgColor rgb="FF1F4E78"/>
        <bgColor rgb="FF245B85"/>
      </patternFill>
    </fill>
    <fill>
      <patternFill patternType="solid">
        <fgColor rgb="FFA5A5A5"/>
        <bgColor rgb="FFBFBFBF"/>
      </patternFill>
    </fill>
    <fill>
      <patternFill patternType="solid">
        <fgColor rgb="FFDDEBF7"/>
        <bgColor rgb="FFDCEAF5"/>
      </patternFill>
    </fill>
    <fill>
      <patternFill patternType="solid">
        <fgColor rgb="FFD9EAF7"/>
        <bgColor rgb="FFDCEAF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44B3E1"/>
      </right>
      <top/>
      <bottom/>
      <diagonal/>
    </border>
    <border>
      <left style="thin">
        <color rgb="FFD7E3EE"/>
      </left>
      <right style="thin">
        <color rgb="FFD7E3EE"/>
      </right>
      <top style="thin">
        <color rgb="FFD7E3EE"/>
      </top>
      <bottom style="thin">
        <color rgb="FFD7E3E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4" fillId="12" borderId="0" xfId="0" applyFont="1" applyFill="1" applyAlignment="1">
      <alignment wrapText="1"/>
    </xf>
    <xf numFmtId="0" fontId="12" fillId="10" borderId="0" xfId="0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8" fillId="0" borderId="12" xfId="0" applyFont="1" applyBorder="1" applyAlignment="1">
      <alignment horizontal="left"/>
    </xf>
    <xf numFmtId="0" fontId="1" fillId="2" borderId="0" xfId="0" applyFont="1" applyFill="1" applyAlignment="1">
      <alignment horizontal="center" wrapText="1"/>
    </xf>
    <xf numFmtId="0" fontId="3" fillId="8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1" fillId="4" borderId="0" xfId="0" applyFont="1" applyFill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7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7" borderId="10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/>
    </xf>
    <xf numFmtId="165" fontId="5" fillId="7" borderId="10" xfId="0" applyNumberFormat="1" applyFont="1" applyFill="1" applyBorder="1" applyAlignment="1">
      <alignment horizontal="center" vertical="center"/>
    </xf>
    <xf numFmtId="165" fontId="5" fillId="7" borderId="1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2" fillId="0" borderId="0" xfId="0" applyNumberFormat="1" applyFont="1"/>
    <xf numFmtId="0" fontId="2" fillId="0" borderId="0" xfId="0" applyFont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 wrapText="1"/>
    </xf>
    <xf numFmtId="2" fontId="5" fillId="6" borderId="5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2" fontId="5" fillId="6" borderId="3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 vertical="center"/>
    </xf>
    <xf numFmtId="1" fontId="8" fillId="4" borderId="12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left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8" fillId="0" borderId="0" xfId="0" applyFont="1"/>
    <xf numFmtId="0" fontId="5" fillId="6" borderId="6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1" fontId="2" fillId="4" borderId="0" xfId="0" applyNumberFormat="1" applyFont="1" applyFill="1" applyAlignment="1">
      <alignment horizontal="center" vertical="center"/>
    </xf>
    <xf numFmtId="0" fontId="5" fillId="6" borderId="13" xfId="0" applyFont="1" applyFill="1" applyBorder="1" applyAlignment="1">
      <alignment horizontal="left" vertical="center" wrapText="1"/>
    </xf>
    <xf numFmtId="0" fontId="2" fillId="4" borderId="0" xfId="0" applyFont="1" applyFill="1"/>
    <xf numFmtId="167" fontId="5" fillId="6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165" fontId="5" fillId="0" borderId="5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5" fontId="5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5" fillId="0" borderId="10" xfId="0" applyNumberFormat="1" applyFont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13" fillId="4" borderId="14" xfId="0" applyFont="1" applyFill="1" applyBorder="1"/>
    <xf numFmtId="1" fontId="13" fillId="4" borderId="14" xfId="0" applyNumberFormat="1" applyFont="1" applyFill="1" applyBorder="1"/>
    <xf numFmtId="165" fontId="13" fillId="4" borderId="14" xfId="0" applyNumberFormat="1" applyFont="1" applyFill="1" applyBorder="1"/>
    <xf numFmtId="164" fontId="13" fillId="4" borderId="14" xfId="0" applyNumberFormat="1" applyFont="1" applyFill="1" applyBorder="1"/>
    <xf numFmtId="0" fontId="3" fillId="13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 wrapText="1"/>
    </xf>
    <xf numFmtId="0" fontId="3" fillId="14" borderId="0" xfId="0" applyFont="1" applyFill="1" applyAlignment="1">
      <alignment horizontal="center"/>
    </xf>
    <xf numFmtId="0" fontId="15" fillId="15" borderId="15" xfId="0" applyFont="1" applyFill="1" applyBorder="1" applyAlignment="1">
      <alignment horizontal="center" wrapText="1"/>
    </xf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0" fillId="0" borderId="15" xfId="0" applyBorder="1"/>
    <xf numFmtId="0" fontId="3" fillId="13" borderId="16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vertical="center"/>
    </xf>
    <xf numFmtId="1" fontId="17" fillId="0" borderId="18" xfId="0" applyNumberFormat="1" applyFont="1" applyBorder="1" applyAlignment="1">
      <alignment vertical="center"/>
    </xf>
    <xf numFmtId="165" fontId="17" fillId="0" borderId="18" xfId="0" applyNumberFormat="1" applyFont="1" applyBorder="1" applyAlignment="1">
      <alignment vertical="center"/>
    </xf>
    <xf numFmtId="164" fontId="17" fillId="0" borderId="18" xfId="0" applyNumberFormat="1" applyFont="1" applyBorder="1" applyAlignment="1">
      <alignment vertical="center"/>
    </xf>
    <xf numFmtId="164" fontId="17" fillId="0" borderId="19" xfId="0" applyNumberFormat="1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1" fontId="17" fillId="0" borderId="16" xfId="0" applyNumberFormat="1" applyFont="1" applyBorder="1" applyAlignment="1">
      <alignment vertical="center"/>
    </xf>
    <xf numFmtId="165" fontId="17" fillId="0" borderId="16" xfId="0" applyNumberFormat="1" applyFont="1" applyBorder="1" applyAlignment="1">
      <alignment vertical="center"/>
    </xf>
    <xf numFmtId="164" fontId="17" fillId="0" borderId="16" xfId="0" applyNumberFormat="1" applyFont="1" applyBorder="1" applyAlignment="1">
      <alignment vertical="center"/>
    </xf>
    <xf numFmtId="164" fontId="17" fillId="0" borderId="21" xfId="0" applyNumberFormat="1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1" fontId="17" fillId="0" borderId="23" xfId="0" applyNumberFormat="1" applyFont="1" applyBorder="1" applyAlignment="1">
      <alignment vertical="center"/>
    </xf>
    <xf numFmtId="165" fontId="17" fillId="0" borderId="23" xfId="0" applyNumberFormat="1" applyFont="1" applyBorder="1" applyAlignment="1">
      <alignment vertical="center"/>
    </xf>
    <xf numFmtId="164" fontId="17" fillId="0" borderId="23" xfId="0" applyNumberFormat="1" applyFont="1" applyBorder="1" applyAlignment="1">
      <alignment vertical="center"/>
    </xf>
    <xf numFmtId="164" fontId="17" fillId="0" borderId="24" xfId="0" applyNumberFormat="1" applyFont="1" applyBorder="1" applyAlignment="1">
      <alignment vertical="center"/>
    </xf>
    <xf numFmtId="0" fontId="3" fillId="10" borderId="16" xfId="0" applyFont="1" applyFill="1" applyBorder="1" applyAlignment="1">
      <alignment horizontal="center" vertical="center" wrapText="1"/>
    </xf>
    <xf numFmtId="165" fontId="17" fillId="0" borderId="19" xfId="0" applyNumberFormat="1" applyFont="1" applyBorder="1" applyAlignment="1">
      <alignment vertical="center"/>
    </xf>
    <xf numFmtId="165" fontId="17" fillId="0" borderId="24" xfId="0" applyNumberFormat="1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6" fontId="17" fillId="0" borderId="18" xfId="0" applyNumberFormat="1" applyFont="1" applyBorder="1" applyAlignment="1">
      <alignment vertical="center"/>
    </xf>
    <xf numFmtId="0" fontId="17" fillId="0" borderId="19" xfId="0" applyFont="1" applyBorder="1" applyAlignment="1">
      <alignment vertical="center" wrapText="1"/>
    </xf>
    <xf numFmtId="0" fontId="17" fillId="0" borderId="16" xfId="0" applyFont="1" applyBorder="1" applyAlignment="1">
      <alignment vertical="center"/>
    </xf>
    <xf numFmtId="166" fontId="17" fillId="0" borderId="16" xfId="0" applyNumberFormat="1" applyFont="1" applyBorder="1" applyAlignment="1">
      <alignment vertical="center"/>
    </xf>
    <xf numFmtId="0" fontId="17" fillId="0" borderId="21" xfId="0" applyFont="1" applyBorder="1" applyAlignment="1">
      <alignment vertical="center" wrapText="1"/>
    </xf>
    <xf numFmtId="0" fontId="17" fillId="0" borderId="23" xfId="0" applyFont="1" applyBorder="1" applyAlignment="1">
      <alignment vertical="center"/>
    </xf>
    <xf numFmtId="166" fontId="17" fillId="0" borderId="23" xfId="0" applyNumberFormat="1" applyFont="1" applyBorder="1" applyAlignment="1">
      <alignment vertical="center"/>
    </xf>
    <xf numFmtId="0" fontId="17" fillId="0" borderId="24" xfId="0" applyFont="1" applyBorder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vertical="top" wrapText="1"/>
    </xf>
    <xf numFmtId="0" fontId="21" fillId="0" borderId="0" xfId="0" applyFont="1"/>
    <xf numFmtId="0" fontId="22" fillId="0" borderId="15" xfId="0" applyFont="1" applyBorder="1"/>
    <xf numFmtId="1" fontId="23" fillId="0" borderId="15" xfId="0" applyNumberFormat="1" applyFont="1" applyBorder="1"/>
    <xf numFmtId="0" fontId="15" fillId="15" borderId="15" xfId="0" applyFont="1" applyFill="1" applyBorder="1" applyAlignment="1">
      <alignment horizontal="center"/>
    </xf>
    <xf numFmtId="0" fontId="24" fillId="0" borderId="15" xfId="0" applyFont="1" applyBorder="1" applyAlignment="1">
      <alignment vertical="top"/>
    </xf>
    <xf numFmtId="0" fontId="24" fillId="0" borderId="15" xfId="0" applyFont="1" applyBorder="1" applyAlignment="1">
      <alignment vertical="top" wrapText="1"/>
    </xf>
    <xf numFmtId="0" fontId="1" fillId="13" borderId="0" xfId="0" applyFont="1" applyFill="1" applyAlignment="1">
      <alignment vertical="center"/>
    </xf>
    <xf numFmtId="0" fontId="16" fillId="16" borderId="0" xfId="0" applyFont="1" applyFill="1" applyAlignment="1">
      <alignment vertical="center"/>
    </xf>
    <xf numFmtId="0" fontId="18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</cellXfs>
  <cellStyles count="1">
    <cellStyle name="Normal" xfId="0" builtinId="0"/>
  </cellStyles>
  <dxfs count="115">
    <dxf>
      <font>
        <b/>
        <color rgb="FF375623"/>
      </font>
      <fill>
        <patternFill>
          <bgColor rgb="FFE2F0D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A3412"/>
      </font>
      <fill>
        <patternFill>
          <bgColor rgb="FFFCE4C4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  <dxf>
      <font>
        <color rgb="FF166534"/>
      </font>
      <fill>
        <patternFill>
          <bgColor rgb="FFE8F5E9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b/>
        <color rgb="FF991B1B"/>
      </font>
      <fill>
        <patternFill>
          <bgColor rgb="FFF8D7DA"/>
        </patternFill>
      </fill>
    </dxf>
    <dxf>
      <font>
        <b/>
        <color rgb="FF166534"/>
      </font>
      <fill>
        <patternFill>
          <bgColor rgb="FFDDEE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45B85"/>
      <rgbColor rgb="FFFCE8E6"/>
      <rgbColor rgb="FFFF00FF"/>
      <rgbColor rgb="FFE8F1F7"/>
      <rgbColor rgb="FF991B1B"/>
      <rgbColor rgb="FF166534"/>
      <rgbColor rgb="FF104862"/>
      <rgbColor rgb="FF595959"/>
      <rgbColor rgb="FF800080"/>
      <rgbColor rgb="FF147A7E"/>
      <rgbColor rgb="FFBFBFBF"/>
      <rgbColor rgb="FF8B8B8B"/>
      <rgbColor rgb="FF5B9BD5"/>
      <rgbColor rgb="FFB91C1C"/>
      <rgbColor rgb="FFFFF4CC"/>
      <rgbColor rgb="FFD9EAF7"/>
      <rgbColor rgb="FF334155"/>
      <rgbColor rgb="FFED7D31"/>
      <rgbColor rgb="FF156082"/>
      <rgbColor rgb="FFCBD5E1"/>
      <rgbColor rgb="FF1F4E78"/>
      <rgbColor rgb="FFFF00FF"/>
      <rgbColor rgb="FFE8F5E9"/>
      <rgbColor rgb="FFE9EEF3"/>
      <rgbColor rgb="FF800080"/>
      <rgbColor rgb="FF375623"/>
      <rgbColor rgb="FF0F766E"/>
      <rgbColor rgb="FF0000FF"/>
      <rgbColor rgb="FF00CCFF"/>
      <rgbColor rgb="FFDDEBF7"/>
      <rgbColor rgb="FFDDEED3"/>
      <rgbColor rgb="FFE2F0D9"/>
      <rgbColor rgb="FFCCCCCC"/>
      <rgbColor rgb="FFF8D7DA"/>
      <rgbColor rgb="FFD9D9D9"/>
      <rgbColor rgb="FFFCE4C4"/>
      <rgbColor rgb="FF245D85"/>
      <rgbColor rgb="FF44B3E1"/>
      <rgbColor rgb="FFD9E2F3"/>
      <rgbColor rgb="FFD7E3EE"/>
      <rgbColor rgb="FFDCEAF5"/>
      <rgbColor rgb="FFE97132"/>
      <rgbColor rgb="FF666666"/>
      <rgbColor rgb="FFA5A5A5"/>
      <rgbColor rgb="FF1F3864"/>
      <rgbColor rgb="FF70AD47"/>
      <rgbColor rgb="FF1F2937"/>
      <rgbColor rgb="FF1F1F1F"/>
      <rgbColor rgb="FF9A3412"/>
      <rgbColor rgb="FF7C4A03"/>
      <rgbColor rgb="FF1C3F66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Tempo médio por cenário — repetibilidade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Temporal média (s)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</c:strCache>
            </c:strRef>
          </c:cat>
          <c:val>
            <c:numRef>
              <c:f>Dashboard!$B$11:$B$14</c:f>
              <c:numCache>
                <c:formatCode>0.000</c:formatCode>
                <c:ptCount val="4"/>
                <c:pt idx="0">
                  <c:v>50.650788650000003</c:v>
                </c:pt>
                <c:pt idx="1">
                  <c:v>46.273133799999997</c:v>
                </c:pt>
                <c:pt idx="2">
                  <c:v>47.388786749999994</c:v>
                </c:pt>
                <c:pt idx="3">
                  <c:v>47.70535915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493B-9FDE-27F9233BA0CA}"/>
            </c:ext>
          </c:extLst>
        </c:ser>
        <c:ser>
          <c:idx val="1"/>
          <c:order val="1"/>
          <c:tx>
            <c:v>Estados média (s)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</c:strCache>
            </c:strRef>
          </c:cat>
          <c:val>
            <c:numRef>
              <c:f>Dashboard!$C$11:$C$14</c:f>
              <c:numCache>
                <c:formatCode>0.000</c:formatCode>
                <c:ptCount val="4"/>
                <c:pt idx="0">
                  <c:v>46.956049999999998</c:v>
                </c:pt>
                <c:pt idx="1">
                  <c:v>43.814483750000001</c:v>
                </c:pt>
                <c:pt idx="2">
                  <c:v>43.017506500000003</c:v>
                </c:pt>
                <c:pt idx="3">
                  <c:v>46.837470650000014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A-493B-9FDE-27F9233B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10087"/>
        <c:axId val="71742419"/>
      </c:barChart>
      <c:catAx>
        <c:axId val="80610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71742419"/>
        <c:crosses val="autoZero"/>
        <c:auto val="1"/>
        <c:lblAlgn val="ctr"/>
        <c:lblOffset val="100"/>
        <c:noMultiLvlLbl val="0"/>
      </c:catAx>
      <c:valAx>
        <c:axId val="71742419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806100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Espera improdutiva por cenário (s)</a:t>
            </a:r>
          </a:p>
        </c:rich>
      </c:tx>
      <c:layout>
        <c:manualLayout>
          <c:xMode val="edge"/>
          <c:yMode val="edge"/>
          <c:x val="0.3134810710988000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638881893729499E-2"/>
          <c:y val="8.4114846342519103E-2"/>
          <c:w val="0.93431545370603497"/>
          <c:h val="0.70365026691675103"/>
        </c:manualLayout>
      </c:layout>
      <c:barChart>
        <c:barDir val="col"/>
        <c:grouping val="clustered"/>
        <c:varyColors val="0"/>
        <c:ser>
          <c:idx val="0"/>
          <c:order val="0"/>
          <c:tx>
            <c:v>Temporal (s)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Dashboard!$A$19:$A$22</c:f>
              <c:strCache>
                <c:ptCount val="4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</c:strCache>
            </c:strRef>
          </c:cat>
          <c:val>
            <c:numRef>
              <c:f>Dashboard!$B$19:$B$22</c:f>
              <c:numCache>
                <c:formatCode>0.000</c:formatCode>
                <c:ptCount val="4"/>
                <c:pt idx="0">
                  <c:v>3.2159801999999997</c:v>
                </c:pt>
                <c:pt idx="1">
                  <c:v>3.236733549999999</c:v>
                </c:pt>
                <c:pt idx="2">
                  <c:v>3.2173126999999999</c:v>
                </c:pt>
                <c:pt idx="3">
                  <c:v>3.3282079499999995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2-4D0A-B887-7B93025E4C0E}"/>
            </c:ext>
          </c:extLst>
        </c:ser>
        <c:ser>
          <c:idx val="1"/>
          <c:order val="1"/>
          <c:tx>
            <c:v>Estados (s)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Dashboard!$A$19:$A$22</c:f>
              <c:strCache>
                <c:ptCount val="4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</c:strCache>
            </c:strRef>
          </c:cat>
          <c:val>
            <c:numRef>
              <c:f>Dashboard!$C$19:$C$22</c:f>
              <c:numCache>
                <c:formatCode>0.000</c:formatCode>
                <c:ptCount val="4"/>
                <c:pt idx="0">
                  <c:v>1.0881999999999998</c:v>
                </c:pt>
                <c:pt idx="1">
                  <c:v>1.0624219500000001</c:v>
                </c:pt>
                <c:pt idx="2">
                  <c:v>1.0315359499999999</c:v>
                </c:pt>
                <c:pt idx="3">
                  <c:v>1.0657458500000001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2-4D0A-B887-7B93025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24981"/>
        <c:axId val="46516312"/>
      </c:barChart>
      <c:catAx>
        <c:axId val="206249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46516312"/>
        <c:crosses val="autoZero"/>
        <c:auto val="1"/>
        <c:lblAlgn val="ctr"/>
        <c:lblOffset val="100"/>
        <c:noMultiLvlLbl val="0"/>
      </c:catAx>
      <c:valAx>
        <c:axId val="46516312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20624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Tempo médio — obstáculos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Temporal média (s)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O07</c:v>
                </c:pt>
                <c:pt idx="1">
                  <c:v>O03</c:v>
                </c:pt>
                <c:pt idx="2">
                  <c:v>O13</c:v>
                </c:pt>
                <c:pt idx="3">
                  <c:v>O17</c:v>
                </c:pt>
              </c:strCache>
            </c:strRef>
          </c:cat>
          <c:val>
            <c:numRef>
              <c:f>Dashboard!$B$27:$B$30</c:f>
              <c:numCache>
                <c:formatCode>0.000</c:formatCode>
                <c:ptCount val="4"/>
                <c:pt idx="0">
                  <c:v>50.888971599999991</c:v>
                </c:pt>
                <c:pt idx="1">
                  <c:v>51.012385440658228</c:v>
                </c:pt>
                <c:pt idx="2">
                  <c:v>47.753475549999997</c:v>
                </c:pt>
                <c:pt idx="3">
                  <c:v>50.739033800000001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7-4D36-84D7-F02CF872E4C9}"/>
            </c:ext>
          </c:extLst>
        </c:ser>
        <c:ser>
          <c:idx val="1"/>
          <c:order val="1"/>
          <c:tx>
            <c:v>Estados média (s)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Dashboard!$A$27:$A$30</c:f>
              <c:strCache>
                <c:ptCount val="4"/>
                <c:pt idx="0">
                  <c:v>O07</c:v>
                </c:pt>
                <c:pt idx="1">
                  <c:v>O03</c:v>
                </c:pt>
                <c:pt idx="2">
                  <c:v>O13</c:v>
                </c:pt>
                <c:pt idx="3">
                  <c:v>O17</c:v>
                </c:pt>
              </c:strCache>
            </c:strRef>
          </c:cat>
          <c:val>
            <c:numRef>
              <c:f>Dashboard!$C$27:$C$30</c:f>
              <c:numCache>
                <c:formatCode>0.000</c:formatCode>
                <c:ptCount val="4"/>
                <c:pt idx="0">
                  <c:v>47.742952850000009</c:v>
                </c:pt>
                <c:pt idx="1">
                  <c:v>46.828729149999987</c:v>
                </c:pt>
                <c:pt idx="2">
                  <c:v>46.603216950000004</c:v>
                </c:pt>
                <c:pt idx="3">
                  <c:v>46.863414750000004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7-4D36-84D7-F02CF872E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1175"/>
        <c:axId val="12312314"/>
      </c:barChart>
      <c:catAx>
        <c:axId val="28741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12312314"/>
        <c:crosses val="autoZero"/>
        <c:auto val="1"/>
        <c:lblAlgn val="ctr"/>
        <c:lblOffset val="100"/>
        <c:noMultiLvlLbl val="0"/>
      </c:catAx>
      <c:valAx>
        <c:axId val="12312314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287411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R01 — perfil temporal por fase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Temporal (s)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Dashboard!$A$35:$A$42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Dashboard!$B$35:$B$42</c:f>
              <c:numCache>
                <c:formatCode>0.000</c:formatCode>
                <c:ptCount val="8"/>
                <c:pt idx="0">
                  <c:v>0.45168519999999984</c:v>
                </c:pt>
                <c:pt idx="1">
                  <c:v>2.2344000000000001E-3</c:v>
                </c:pt>
                <c:pt idx="2">
                  <c:v>16.48271055</c:v>
                </c:pt>
                <c:pt idx="3">
                  <c:v>3.983050000000001E-3</c:v>
                </c:pt>
                <c:pt idx="4">
                  <c:v>1.8710999999999999E-3</c:v>
                </c:pt>
                <c:pt idx="5">
                  <c:v>16.764286049999999</c:v>
                </c:pt>
                <c:pt idx="6">
                  <c:v>4.2630499999999991E-3</c:v>
                </c:pt>
                <c:pt idx="7">
                  <c:v>13.722927100000001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54-4F15-8656-55589DE888C3}"/>
            </c:ext>
          </c:extLst>
        </c:ser>
        <c:ser>
          <c:idx val="1"/>
          <c:order val="1"/>
          <c:tx>
            <c:v>Estados (s)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P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Dashboard!$A$35:$A$42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Dashboard!$C$35:$C$42</c:f>
              <c:numCache>
                <c:formatCode>0.000</c:formatCode>
                <c:ptCount val="8"/>
                <c:pt idx="0">
                  <c:v>0.4516</c:v>
                </c:pt>
                <c:pt idx="1">
                  <c:v>2.0500000000000006E-3</c:v>
                </c:pt>
                <c:pt idx="2">
                  <c:v>16.398149999999998</c:v>
                </c:pt>
                <c:pt idx="3">
                  <c:v>4.5000000000000014E-3</c:v>
                </c:pt>
                <c:pt idx="4">
                  <c:v>1.950000000000001E-3</c:v>
                </c:pt>
                <c:pt idx="5">
                  <c:v>15.421299999999999</c:v>
                </c:pt>
                <c:pt idx="6">
                  <c:v>4.1578947368421061E-3</c:v>
                </c:pt>
                <c:pt idx="7">
                  <c:v>13.571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54-4F15-8656-55589DE8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054928"/>
        <c:axId val="82988420"/>
      </c:lineChart>
      <c:catAx>
        <c:axId val="3205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82988420"/>
        <c:crosses val="autoZero"/>
        <c:auto val="1"/>
        <c:lblAlgn val="ctr"/>
        <c:lblOffset val="100"/>
        <c:noMultiLvlLbl val="0"/>
      </c:catAx>
      <c:valAx>
        <c:axId val="82988420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320549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  <a:ea typeface="Calibri"/>
              </a:rPr>
              <a:t>Tempo total médio — pares concluídos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Temporal</c:v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Análise'!$AQ$2:$AQ$9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Análise'!$AR$2:$AR$9</c:f>
              <c:numCache>
                <c:formatCode>0.000</c:formatCode>
                <c:ptCount val="8"/>
                <c:pt idx="0">
                  <c:v>50.268834388888884</c:v>
                </c:pt>
                <c:pt idx="1">
                  <c:v>46.273133799999997</c:v>
                </c:pt>
                <c:pt idx="2">
                  <c:v>48.12438964705882</c:v>
                </c:pt>
                <c:pt idx="3">
                  <c:v>50.654030999999996</c:v>
                </c:pt>
                <c:pt idx="4">
                  <c:v>50.888971599999991</c:v>
                </c:pt>
                <c:pt idx="5">
                  <c:v>51.008736171078439</c:v>
                </c:pt>
                <c:pt idx="6">
                  <c:v>47.753475549999997</c:v>
                </c:pt>
                <c:pt idx="7">
                  <c:v>50.739033800000001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5-4C56-BCD4-5C7F9F94A908}"/>
            </c:ext>
          </c:extLst>
        </c:ser>
        <c:ser>
          <c:idx val="1"/>
          <c:order val="1"/>
          <c:tx>
            <c:v>Estados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Análise'!$AQ$2:$AQ$9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Análise'!$AS$2:$AS$9</c:f>
              <c:numCache>
                <c:formatCode>0.000</c:formatCode>
                <c:ptCount val="8"/>
                <c:pt idx="0">
                  <c:v>47.949944444444448</c:v>
                </c:pt>
                <c:pt idx="1">
                  <c:v>43.814483750000001</c:v>
                </c:pt>
                <c:pt idx="2">
                  <c:v>46.989981470588241</c:v>
                </c:pt>
                <c:pt idx="3">
                  <c:v>49.150722187500008</c:v>
                </c:pt>
                <c:pt idx="4">
                  <c:v>47.742952850000009</c:v>
                </c:pt>
                <c:pt idx="5">
                  <c:v>47.430025105263148</c:v>
                </c:pt>
                <c:pt idx="6">
                  <c:v>46.603216950000004</c:v>
                </c:pt>
                <c:pt idx="7">
                  <c:v>46.863414750000004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5-4C56-BCD4-5C7F9F94A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57499"/>
        <c:axId val="52664358"/>
      </c:barChart>
      <c:catAx>
        <c:axId val="6045749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52664358"/>
        <c:crosses val="autoZero"/>
        <c:auto val="1"/>
        <c:lblAlgn val="ctr"/>
        <c:lblOffset val="100"/>
        <c:noMultiLvlLbl val="0"/>
      </c:catAx>
      <c:valAx>
        <c:axId val="526643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604574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  <a:ea typeface="Calibri"/>
              </a:rPr>
              <a:t>Espera improdutiva média por cenário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Temporal</c:v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Análise'!$AU$2:$AU$9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Análise'!$AV$2:$AV$9</c:f>
              <c:numCache>
                <c:formatCode>0.000</c:formatCode>
                <c:ptCount val="8"/>
                <c:pt idx="0">
                  <c:v>3.2150282222222217</c:v>
                </c:pt>
                <c:pt idx="1">
                  <c:v>3.236733549999999</c:v>
                </c:pt>
                <c:pt idx="2">
                  <c:v>3.2202913529411767</c:v>
                </c:pt>
                <c:pt idx="3">
                  <c:v>3.3422825</c:v>
                </c:pt>
                <c:pt idx="4">
                  <c:v>3.3792034499999999</c:v>
                </c:pt>
                <c:pt idx="5">
                  <c:v>3.3805746623190158</c:v>
                </c:pt>
                <c:pt idx="6">
                  <c:v>3.2444821499999987</c:v>
                </c:pt>
                <c:pt idx="7">
                  <c:v>3.1526355500000003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2-4981-A44B-9B1937962210}"/>
            </c:ext>
          </c:extLst>
        </c:ser>
        <c:ser>
          <c:idx val="1"/>
          <c:order val="1"/>
          <c:tx>
            <c:v>Estados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Análise'!$AU$2:$AU$9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Análise'!$AW$2:$AW$9</c:f>
              <c:numCache>
                <c:formatCode>0.000</c:formatCode>
                <c:ptCount val="8"/>
                <c:pt idx="0">
                  <c:v>1.0680000000000001</c:v>
                </c:pt>
                <c:pt idx="1">
                  <c:v>1.0624219500000001</c:v>
                </c:pt>
                <c:pt idx="2">
                  <c:v>1.0632631176470591</c:v>
                </c:pt>
                <c:pt idx="3">
                  <c:v>1.0829409375000001</c:v>
                </c:pt>
                <c:pt idx="4">
                  <c:v>1.0413424</c:v>
                </c:pt>
                <c:pt idx="5">
                  <c:v>1.0603616842105261</c:v>
                </c:pt>
                <c:pt idx="6">
                  <c:v>1.0506336000000003</c:v>
                </c:pt>
                <c:pt idx="7">
                  <c:v>1.06032875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2-4981-A44B-9B1937962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41438"/>
        <c:axId val="21604209"/>
      </c:barChart>
      <c:catAx>
        <c:axId val="4554143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21604209"/>
        <c:crosses val="autoZero"/>
        <c:auto val="1"/>
        <c:lblAlgn val="ctr"/>
        <c:lblOffset val="100"/>
        <c:noMultiLvlLbl val="0"/>
      </c:catAx>
      <c:valAx>
        <c:axId val="216042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45541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  <a:ea typeface="Calibri"/>
              </a:rPr>
              <a:t>Falhas por cenário (n.º)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Temporal</c:v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Análise'!$AY$2:$AY$9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Análise'!$AZ$2:$AZ$9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0-4A0F-AAB3-8653C32A3FDB}"/>
            </c:ext>
          </c:extLst>
        </c:ser>
        <c:ser>
          <c:idx val="1"/>
          <c:order val="1"/>
          <c:tx>
            <c:v>Estados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Análise'!$AY$2:$AY$9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Análise'!$BA$2:$BA$9</c:f>
              <c:numCache>
                <c:formatCode>0</c:formatCode>
                <c:ptCount val="8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0-4A0F-AAB3-8653C32A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7710"/>
        <c:axId val="3763177"/>
      </c:barChart>
      <c:catAx>
        <c:axId val="269771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3763177"/>
        <c:crosses val="autoZero"/>
        <c:auto val="1"/>
        <c:lblAlgn val="ctr"/>
        <c:lblOffset val="100"/>
        <c:noMultiLvlLbl val="0"/>
      </c:catAx>
      <c:valAx>
        <c:axId val="376317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26977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900" b="1" strike="noStrike" spc="-1">
                <a:solidFill>
                  <a:srgbClr val="000000"/>
                </a:solidFill>
                <a:latin typeface="Calibri"/>
                <a:ea typeface="Calibri"/>
              </a:rPr>
              <a:t>Melhoria do tempo com sincronização por estados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Melhoria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Análise'!$BC$2:$BC$9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'Dados Análise'!$BD$2:$BD$9</c:f>
              <c:numCache>
                <c:formatCode>0.0%</c:formatCode>
                <c:ptCount val="8"/>
                <c:pt idx="0">
                  <c:v>4.6129773499522186E-2</c:v>
                </c:pt>
                <c:pt idx="1">
                  <c:v>5.3133424259240392E-2</c:v>
                </c:pt>
                <c:pt idx="2">
                  <c:v>2.357241691354961E-2</c:v>
                </c:pt>
                <c:pt idx="3">
                  <c:v>2.9677970002031762E-2</c:v>
                </c:pt>
                <c:pt idx="4">
                  <c:v>6.1821228668727524E-2</c:v>
                </c:pt>
                <c:pt idx="5">
                  <c:v>7.0158787189171568E-2</c:v>
                </c:pt>
                <c:pt idx="6">
                  <c:v>2.4087432103148676E-2</c:v>
                </c:pt>
                <c:pt idx="7">
                  <c:v>7.6383382964615998E-2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4-4780-83FF-3E414027E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843085"/>
        <c:axId val="59083673"/>
      </c:barChart>
      <c:catAx>
        <c:axId val="468430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59083673"/>
        <c:crosses val="autoZero"/>
        <c:auto val="1"/>
        <c:lblAlgn val="ctr"/>
        <c:lblOffset val="100"/>
        <c:noMultiLvlLbl val="0"/>
      </c:catAx>
      <c:valAx>
        <c:axId val="590836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PT"/>
          </a:p>
        </c:txPr>
        <c:crossAx val="46843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15</xdr:col>
      <xdr:colOff>985680</xdr:colOff>
      <xdr:row>21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15</xdr:col>
      <xdr:colOff>985680</xdr:colOff>
      <xdr:row>36</xdr:row>
      <xdr:rowOff>132480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37</xdr:row>
      <xdr:rowOff>129600</xdr:rowOff>
    </xdr:from>
    <xdr:to>
      <xdr:col>15</xdr:col>
      <xdr:colOff>985680</xdr:colOff>
      <xdr:row>51</xdr:row>
      <xdr:rowOff>75240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106920</xdr:rowOff>
    </xdr:from>
    <xdr:to>
      <xdr:col>6</xdr:col>
      <xdr:colOff>1380240</xdr:colOff>
      <xdr:row>58</xdr:row>
      <xdr:rowOff>55800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42120</xdr:rowOff>
    </xdr:from>
    <xdr:to>
      <xdr:col>8</xdr:col>
      <xdr:colOff>781920</xdr:colOff>
      <xdr:row>28</xdr:row>
      <xdr:rowOff>137880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42120</xdr:rowOff>
    </xdr:from>
    <xdr:to>
      <xdr:col>17</xdr:col>
      <xdr:colOff>718920</xdr:colOff>
      <xdr:row>28</xdr:row>
      <xdr:rowOff>137880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139320</xdr:rowOff>
    </xdr:from>
    <xdr:to>
      <xdr:col>8</xdr:col>
      <xdr:colOff>781920</xdr:colOff>
      <xdr:row>46</xdr:row>
      <xdr:rowOff>137880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139320</xdr:rowOff>
    </xdr:from>
    <xdr:to>
      <xdr:col>17</xdr:col>
      <xdr:colOff>718920</xdr:colOff>
      <xdr:row>46</xdr:row>
      <xdr:rowOff>137880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160920</xdr:colOff>
      <xdr:row>34</xdr:row>
      <xdr:rowOff>74880</xdr:rowOff>
    </xdr:to>
    <xdr:pic>
      <xdr:nvPicPr>
        <xdr:cNvPr id="8" name="fig5_sinc_distribuicoes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11640" y="190440"/>
          <a:ext cx="9333360" cy="63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16</xdr:col>
      <xdr:colOff>160920</xdr:colOff>
      <xdr:row>67</xdr:row>
      <xdr:rowOff>94320</xdr:rowOff>
    </xdr:to>
    <xdr:pic>
      <xdr:nvPicPr>
        <xdr:cNvPr id="9" name="fig5_sinc_por_cenario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11640" y="7048440"/>
          <a:ext cx="9333360" cy="58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16</xdr:col>
      <xdr:colOff>160920</xdr:colOff>
      <xdr:row>99</xdr:row>
      <xdr:rowOff>113040</xdr:rowOff>
    </xdr:to>
    <xdr:pic>
      <xdr:nvPicPr>
        <xdr:cNvPr id="10" name="fig5_sinc_cenario_detalh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1640" y="13335120"/>
          <a:ext cx="9333360" cy="56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16</xdr:col>
      <xdr:colOff>160920</xdr:colOff>
      <xdr:row>137</xdr:row>
      <xdr:rowOff>189360</xdr:rowOff>
    </xdr:to>
    <xdr:pic>
      <xdr:nvPicPr>
        <xdr:cNvPr id="11" name="fig5_tempos_por_fas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611640" y="19431000"/>
          <a:ext cx="9333360" cy="68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16</xdr:col>
      <xdr:colOff>160920</xdr:colOff>
      <xdr:row>171</xdr:row>
      <xdr:rowOff>103680</xdr:rowOff>
    </xdr:to>
    <xdr:pic>
      <xdr:nvPicPr>
        <xdr:cNvPr id="12" name="fig5_sinc_sucesso_recuperacao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611640" y="26860680"/>
          <a:ext cx="9333360" cy="58186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ResumoCiclosTable" displayName="ResumoCiclosTable" ref="A4:W20" totalsRowShown="0">
  <tableColumns count="23">
    <tableColumn id="1" xr3:uid="{00000000-0010-0000-0000-000001000000}" name="Chave"/>
    <tableColumn id="2" xr3:uid="{00000000-0010-0000-0000-000002000000}" name="Conjunto"/>
    <tableColumn id="3" xr3:uid="{00000000-0010-0000-0000-000003000000}" name="Cenário"/>
    <tableColumn id="4" xr3:uid="{00000000-0010-0000-0000-000004000000}" name="n"/>
    <tableColumn id="5" xr3:uid="{00000000-0010-0000-0000-000005000000}" name="Taxa sucesso"/>
    <tableColumn id="6" xr3:uid="{00000000-0010-0000-0000-000006000000}" name="Média total (s)"/>
    <tableColumn id="7" xr3:uid="{00000000-0010-0000-0000-000007000000}" name="Mediana (s)"/>
    <tableColumn id="8" xr3:uid="{00000000-0010-0000-0000-000008000000}" name="Desvio-padrão (s)"/>
    <tableColumn id="9" xr3:uid="{00000000-0010-0000-0000-000009000000}" name="CV"/>
    <tableColumn id="10" xr3:uid="{00000000-0010-0000-0000-00000A000000}" name="Mínimo (s)"/>
    <tableColumn id="11" xr3:uid="{00000000-0010-0000-0000-00000B000000}" name="Máximo (s)"/>
    <tableColumn id="12" xr3:uid="{00000000-0010-0000-0000-00000C000000}" name="Q1"/>
    <tableColumn id="13" xr3:uid="{00000000-0010-0000-0000-00000D000000}" name="Q3"/>
    <tableColumn id="14" xr3:uid="{00000000-0010-0000-0000-00000E000000}" name="IQR"/>
    <tableColumn id="15" xr3:uid="{00000000-0010-0000-0000-00000F000000}" name="Limite inferior"/>
    <tableColumn id="16" xr3:uid="{00000000-0010-0000-0000-000010000000}" name="Limite superior"/>
    <tableColumn id="17" xr3:uid="{00000000-0010-0000-0000-000011000000}" name="IC95 inferior"/>
    <tableColumn id="18" xr3:uid="{00000000-0010-0000-0000-000012000000}" name="IC95 superior"/>
    <tableColumn id="19" xr3:uid="{00000000-0010-0000-0000-000013000000}" name="Espera média (s)"/>
    <tableColumn id="20" xr3:uid="{00000000-0010-0000-0000-000014000000}" name="Timeouts"/>
    <tableColumn id="21" xr3:uid="{00000000-0010-0000-0000-000015000000}" name="Prematuros"/>
    <tableColumn id="22" xr3:uid="{00000000-0010-0000-0000-000016000000}" name="Falhas"/>
    <tableColumn id="23" xr3:uid="{00000000-0010-0000-0000-000017000000}" name="Recuperação média (s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RepCiclosTable" displayName="RepCiclosTable" ref="A4:N46" totalsRowShown="0">
  <tableColumns count="14">
    <tableColumn id="1" xr3:uid="{00000000-0010-0000-0100-000001000000}" name="ID"/>
    <tableColumn id="2" xr3:uid="{00000000-0010-0000-0100-000002000000}" name="Repetição"/>
    <tableColumn id="3" xr3:uid="{00000000-0010-0000-0100-000003000000}" name="Tempo total (s)"/>
    <tableColumn id="4" xr3:uid="{00000000-0010-0000-0100-000004000000}" name="Espera improdutiva (s)"/>
    <tableColumn id="5" xr3:uid="{00000000-0010-0000-0100-000005000000}" name="Nº timeouts"/>
    <tableColumn id="6" xr3:uid="{00000000-0010-0000-0100-000006000000}" name="Nº comandos prematuros"/>
    <tableColumn id="7" xr3:uid="{00000000-0010-0000-0100-000007000000}" name="Taxa sucesso ciclo (0/1)"/>
    <tableColumn id="8" xr3:uid="{00000000-0010-0000-0100-000008000000}" name="Resultado"/>
    <tableColumn id="9" xr3:uid="{00000000-0010-0000-0100-000009000000}" name="Nº falhas"/>
    <tableColumn id="10" xr3:uid="{00000000-0010-0000-0100-00000A000000}" name="Tempo recuperação (s)"/>
    <tableColumn id="11" xr3:uid="{00000000-0010-0000-0100-00000B000000}" name="Nº comandos"/>
    <tableColumn id="12" xr3:uid="{00000000-0010-0000-0100-00000C000000}" name="Resultado final"/>
    <tableColumn id="13" xr3:uid="{00000000-0010-0000-0100-00000D000000}" name="Outlier tempo?"/>
    <tableColumn id="14" xr3:uid="{00000000-0010-0000-0100-00000E000000}" name="Observaçõ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pCiclosTable10" displayName="RepCiclosTable10" ref="AT4:BG46" totalsRowShown="0">
  <tableColumns count="14">
    <tableColumn id="1" xr3:uid="{00000000-0010-0000-0200-000001000000}" name="ID "/>
    <tableColumn id="2" xr3:uid="{00000000-0010-0000-0200-000002000000}" name="Repetição"/>
    <tableColumn id="3" xr3:uid="{00000000-0010-0000-0200-000003000000}" name="Tempo total (s)"/>
    <tableColumn id="4" xr3:uid="{00000000-0010-0000-0200-000004000000}" name="Espera improdutiva (s)"/>
    <tableColumn id="5" xr3:uid="{00000000-0010-0000-0200-000005000000}" name="Nº timeouts"/>
    <tableColumn id="6" xr3:uid="{00000000-0010-0000-0200-000006000000}" name="Nº comandos prematuros"/>
    <tableColumn id="7" xr3:uid="{00000000-0010-0000-0200-000007000000}" name="Taxa sucesso ciclo (0/1)"/>
    <tableColumn id="8" xr3:uid="{00000000-0010-0000-0200-000008000000}" name="Resultado"/>
    <tableColumn id="9" xr3:uid="{00000000-0010-0000-0200-000009000000}" name="Nº falhas"/>
    <tableColumn id="10" xr3:uid="{00000000-0010-0000-0200-00000A000000}" name="Tempo recuperação (s)"/>
    <tableColumn id="11" xr3:uid="{00000000-0010-0000-0200-00000B000000}" name="Nº comandos"/>
    <tableColumn id="12" xr3:uid="{00000000-0010-0000-0200-00000C000000}" name="Resultado final"/>
    <tableColumn id="13" xr3:uid="{00000000-0010-0000-0200-00000D000000}" name="Outlier tempo?"/>
    <tableColumn id="14" xr3:uid="{00000000-0010-0000-0200-00000E000000}" name="Observaçõ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RepCiclosTable8" displayName="RepCiclosTable8" ref="P4:AC46" totalsRowShown="0">
  <tableColumns count="14">
    <tableColumn id="1" xr3:uid="{00000000-0010-0000-0300-000001000000}" name="ID "/>
    <tableColumn id="2" xr3:uid="{00000000-0010-0000-0300-000002000000}" name="Repetição"/>
    <tableColumn id="3" xr3:uid="{00000000-0010-0000-0300-000003000000}" name="Tempo total (s)"/>
    <tableColumn id="4" xr3:uid="{00000000-0010-0000-0300-000004000000}" name="Espera improdutiva (s)"/>
    <tableColumn id="5" xr3:uid="{00000000-0010-0000-0300-000005000000}" name="Nº timeouts"/>
    <tableColumn id="6" xr3:uid="{00000000-0010-0000-0300-000006000000}" name="Nº comandos prematuros"/>
    <tableColumn id="7" xr3:uid="{00000000-0010-0000-0300-000007000000}" name="Taxa sucesso ciclo (0/1)"/>
    <tableColumn id="8" xr3:uid="{00000000-0010-0000-0300-000008000000}" name="Resultado"/>
    <tableColumn id="9" xr3:uid="{00000000-0010-0000-0300-000009000000}" name="Nº falhas"/>
    <tableColumn id="10" xr3:uid="{00000000-0010-0000-0300-00000A000000}" name="Tempo recuperação (s)"/>
    <tableColumn id="11" xr3:uid="{00000000-0010-0000-0300-00000B000000}" name="Nº comandos"/>
    <tableColumn id="12" xr3:uid="{00000000-0010-0000-0300-00000C000000}" name="Resultado final"/>
    <tableColumn id="13" xr3:uid="{00000000-0010-0000-0300-00000D000000}" name="Outlier tempo?"/>
    <tableColumn id="14" xr3:uid="{00000000-0010-0000-0300-00000E000000}" name="Observaçõ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RepCiclosTable9" displayName="RepCiclosTable9" ref="AE4:AR46" totalsRowShown="0">
  <tableColumns count="14">
    <tableColumn id="1" xr3:uid="{00000000-0010-0000-0400-000001000000}" name="ID "/>
    <tableColumn id="2" xr3:uid="{00000000-0010-0000-0400-000002000000}" name="Repetição"/>
    <tableColumn id="3" xr3:uid="{00000000-0010-0000-0400-000003000000}" name="Tempo total (s)"/>
    <tableColumn id="4" xr3:uid="{00000000-0010-0000-0400-000004000000}" name="Espera improdutiva (s)"/>
    <tableColumn id="5" xr3:uid="{00000000-0010-0000-0400-000005000000}" name="Nº timeouts"/>
    <tableColumn id="6" xr3:uid="{00000000-0010-0000-0400-000006000000}" name="Nº comandos prematuros"/>
    <tableColumn id="7" xr3:uid="{00000000-0010-0000-0400-000007000000}" name="Taxa sucesso ciclo (0/1)"/>
    <tableColumn id="8" xr3:uid="{00000000-0010-0000-0400-000008000000}" name="Resultado"/>
    <tableColumn id="9" xr3:uid="{00000000-0010-0000-0400-000009000000}" name="Nº falhas"/>
    <tableColumn id="10" xr3:uid="{00000000-0010-0000-0400-00000A000000}" name="Tempo recuperação (s)"/>
    <tableColumn id="11" xr3:uid="{00000000-0010-0000-0400-00000B000000}" name="Nº comandos"/>
    <tableColumn id="12" xr3:uid="{00000000-0010-0000-0400-00000C000000}" name="Resultado final"/>
    <tableColumn id="13" xr3:uid="{00000000-0010-0000-0400-00000D000000}" name="Outlier tempo?"/>
    <tableColumn id="14" xr3:uid="{00000000-0010-0000-0400-00000E000000}" name="Observaçõ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RepFasesTable" displayName="RepFasesTable" ref="A4:L326" totalsRowShown="0">
  <tableColumns count="12">
    <tableColumn id="1" xr3:uid="{00000000-0010-0000-0500-000001000000}" name="ID "/>
    <tableColumn id="2" xr3:uid="{00000000-0010-0000-0500-000002000000}" name="Repetição"/>
    <tableColumn id="3" xr3:uid="{00000000-0010-0000-0500-000003000000}" name="Fase"/>
    <tableColumn id="4" xr3:uid="{00000000-0010-0000-0500-000004000000}" name="Estado no envio"/>
    <tableColumn id="5" xr3:uid="{00000000-0010-0000-0500-000005000000}" name="Tempo até resposta (s)"/>
    <tableColumn id="6" xr3:uid="{00000000-0010-0000-0500-000006000000}" name="Espera desde resposta anterior (s)"/>
    <tableColumn id="7" xr3:uid="{00000000-0010-0000-0500-000007000000}" name="Resposta"/>
    <tableColumn id="8" xr3:uid="{00000000-0010-0000-0500-000008000000}" name="Timeout"/>
    <tableColumn id="9" xr3:uid="{00000000-0010-0000-0500-000009000000}" name="Comando prematuro"/>
    <tableColumn id="10" xr3:uid="{00000000-0010-0000-0500-00000A000000}" name="Falha"/>
    <tableColumn id="11" xr3:uid="{00000000-0010-0000-0500-00000B000000}" name="Sucesso fase (0/1)"/>
    <tableColumn id="12" xr3:uid="{00000000-0010-0000-0500-00000C000000}" name="Observaçõ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RepFasesTable11" displayName="RepFasesTable11" ref="N4:Y326" totalsRowShown="0">
  <tableColumns count="12">
    <tableColumn id="1" xr3:uid="{00000000-0010-0000-0600-000001000000}" name="ID "/>
    <tableColumn id="2" xr3:uid="{00000000-0010-0000-0600-000002000000}" name="Repetição"/>
    <tableColumn id="3" xr3:uid="{00000000-0010-0000-0600-000003000000}" name="Fase"/>
    <tableColumn id="4" xr3:uid="{00000000-0010-0000-0600-000004000000}" name="Estado no envio"/>
    <tableColumn id="5" xr3:uid="{00000000-0010-0000-0600-000005000000}" name="Tempo até resposta (s)"/>
    <tableColumn id="6" xr3:uid="{00000000-0010-0000-0600-000006000000}" name="Espera desde resposta anterior (s)"/>
    <tableColumn id="7" xr3:uid="{00000000-0010-0000-0600-000007000000}" name="Resposta"/>
    <tableColumn id="8" xr3:uid="{00000000-0010-0000-0600-000008000000}" name="Timeout"/>
    <tableColumn id="9" xr3:uid="{00000000-0010-0000-0600-000009000000}" name="Comando prematuro"/>
    <tableColumn id="10" xr3:uid="{00000000-0010-0000-0600-00000A000000}" name="Falha"/>
    <tableColumn id="11" xr3:uid="{00000000-0010-0000-0600-00000B000000}" name="Sucesso fase (0/1)"/>
    <tableColumn id="12" xr3:uid="{00000000-0010-0000-0600-00000C000000}" name="Observaçõ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RepFasesTable12" displayName="RepFasesTable12" ref="AA4:AL326" totalsRowShown="0">
  <tableColumns count="12">
    <tableColumn id="1" xr3:uid="{00000000-0010-0000-0700-000001000000}" name="ID "/>
    <tableColumn id="2" xr3:uid="{00000000-0010-0000-0700-000002000000}" name="Repetição"/>
    <tableColumn id="3" xr3:uid="{00000000-0010-0000-0700-000003000000}" name="Fase"/>
    <tableColumn id="4" xr3:uid="{00000000-0010-0000-0700-000004000000}" name="Estado no envio"/>
    <tableColumn id="5" xr3:uid="{00000000-0010-0000-0700-000005000000}" name="Tempo até resposta (s)"/>
    <tableColumn id="6" xr3:uid="{00000000-0010-0000-0700-000006000000}" name="Espera desde resposta anterior (s)"/>
    <tableColumn id="7" xr3:uid="{00000000-0010-0000-0700-000007000000}" name="Resposta"/>
    <tableColumn id="8" xr3:uid="{00000000-0010-0000-0700-000008000000}" name="Timeout"/>
    <tableColumn id="9" xr3:uid="{00000000-0010-0000-0700-000009000000}" name="Comando prematuro"/>
    <tableColumn id="10" xr3:uid="{00000000-0010-0000-0700-00000A000000}" name="Falha"/>
    <tableColumn id="11" xr3:uid="{00000000-0010-0000-0700-00000B000000}" name="Sucesso fase (0/1)"/>
    <tableColumn id="12" xr3:uid="{00000000-0010-0000-0700-00000C000000}" name="Observaçõ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RepFasesTable13" displayName="RepFasesTable13" ref="AN4:AY326" totalsRowShown="0">
  <tableColumns count="12">
    <tableColumn id="1" xr3:uid="{00000000-0010-0000-0800-000001000000}" name="ID "/>
    <tableColumn id="2" xr3:uid="{00000000-0010-0000-0800-000002000000}" name="Repetição"/>
    <tableColumn id="3" xr3:uid="{00000000-0010-0000-0800-000003000000}" name="Fase"/>
    <tableColumn id="4" xr3:uid="{00000000-0010-0000-0800-000004000000}" name="Estado no envio"/>
    <tableColumn id="5" xr3:uid="{00000000-0010-0000-0800-000005000000}" name="Tempo até resposta (s)"/>
    <tableColumn id="6" xr3:uid="{00000000-0010-0000-0800-000006000000}" name="Espera desde resposta anterior (s)"/>
    <tableColumn id="7" xr3:uid="{00000000-0010-0000-0800-000007000000}" name="Resposta"/>
    <tableColumn id="8" xr3:uid="{00000000-0010-0000-0800-000008000000}" name="Timeout"/>
    <tableColumn id="9" xr3:uid="{00000000-0010-0000-0800-000009000000}" name="Comando prematuro"/>
    <tableColumn id="10" xr3:uid="{00000000-0010-0000-0800-00000A000000}" name="Falha"/>
    <tableColumn id="11" xr3:uid="{00000000-0010-0000-0800-00000B000000}" name="Sucesso fase (0/1)"/>
    <tableColumn id="12" xr3:uid="{00000000-0010-0000-0800-00000C000000}" name="Observaçõ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RepCiclosTable1017" displayName="RepCiclosTable1017" ref="AQ4:BC46" totalsRowShown="0">
  <tableColumns count="13">
    <tableColumn id="1" xr3:uid="{00000000-0010-0000-0900-000001000000}" name="ID "/>
    <tableColumn id="2" xr3:uid="{00000000-0010-0000-0900-000002000000}" name="Repetição"/>
    <tableColumn id="3" xr3:uid="{00000000-0010-0000-0900-000003000000}" name="Tempo total (s)"/>
    <tableColumn id="4" xr3:uid="{00000000-0010-0000-0900-000004000000}" name="Espera improdutiva (s)"/>
    <tableColumn id="5" xr3:uid="{00000000-0010-0000-0900-000005000000}" name="Nº timeouts"/>
    <tableColumn id="6" xr3:uid="{00000000-0010-0000-0900-000006000000}" name="Nº comandos prematuros"/>
    <tableColumn id="7" xr3:uid="{00000000-0010-0000-0900-000007000000}" name="Taxa sucesso ciclo (0/1)"/>
    <tableColumn id="8" xr3:uid="{00000000-0010-0000-0900-000008000000}" name="Resultado"/>
    <tableColumn id="9" xr3:uid="{00000000-0010-0000-0900-000009000000}" name="Nº falhas"/>
    <tableColumn id="10" xr3:uid="{00000000-0010-0000-0900-00000A000000}" name="Tempo recuperação (s)"/>
    <tableColumn id="11" xr3:uid="{00000000-0010-0000-0900-00000B000000}" name="Resultado final"/>
    <tableColumn id="12" xr3:uid="{00000000-0010-0000-0900-00000C000000}" name="Outlier tempo?"/>
    <tableColumn id="13" xr3:uid="{00000000-0010-0000-0900-00000D000000}" name="Observaçõ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RepCiclosTable14" displayName="RepCiclosTable14" ref="A4:M46" totalsRowShown="0">
  <tableColumns count="13">
    <tableColumn id="1" xr3:uid="{00000000-0010-0000-0A00-000001000000}" name="ID"/>
    <tableColumn id="2" xr3:uid="{00000000-0010-0000-0A00-000002000000}" name="Repetição"/>
    <tableColumn id="3" xr3:uid="{00000000-0010-0000-0A00-000003000000}" name="Tempo total (s)"/>
    <tableColumn id="4" xr3:uid="{00000000-0010-0000-0A00-000004000000}" name="Espera improdutiva (s)"/>
    <tableColumn id="5" xr3:uid="{00000000-0010-0000-0A00-000005000000}" name="Nº timeouts"/>
    <tableColumn id="6" xr3:uid="{00000000-0010-0000-0A00-000006000000}" name="Nº comandos prematuros"/>
    <tableColumn id="7" xr3:uid="{00000000-0010-0000-0A00-000007000000}" name="Taxa sucesso ciclo (0/1)"/>
    <tableColumn id="8" xr3:uid="{00000000-0010-0000-0A00-000008000000}" name="Resultado"/>
    <tableColumn id="9" xr3:uid="{00000000-0010-0000-0A00-000009000000}" name="Nº falhas"/>
    <tableColumn id="10" xr3:uid="{00000000-0010-0000-0A00-00000A000000}" name="Tempo recuperação (s)"/>
    <tableColumn id="11" xr3:uid="{00000000-0010-0000-0A00-00000B000000}" name="Resultado final"/>
    <tableColumn id="12" xr3:uid="{00000000-0010-0000-0A00-00000C000000}" name="Outlier tempo?"/>
    <tableColumn id="13" xr3:uid="{00000000-0010-0000-0A00-00000D000000}" name="Observaçõ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RepCiclosTable815" displayName="RepCiclosTable815" ref="O4:AA46" totalsRowShown="0">
  <tableColumns count="13">
    <tableColumn id="1" xr3:uid="{00000000-0010-0000-0B00-000001000000}" name="ID "/>
    <tableColumn id="2" xr3:uid="{00000000-0010-0000-0B00-000002000000}" name="Repetição"/>
    <tableColumn id="3" xr3:uid="{00000000-0010-0000-0B00-000003000000}" name="Tempo total (s)"/>
    <tableColumn id="4" xr3:uid="{00000000-0010-0000-0B00-000004000000}" name="Espera improdutiva (s)"/>
    <tableColumn id="5" xr3:uid="{00000000-0010-0000-0B00-000005000000}" name="Nº timeouts"/>
    <tableColumn id="6" xr3:uid="{00000000-0010-0000-0B00-000006000000}" name="Nº comandos prematuros"/>
    <tableColumn id="7" xr3:uid="{00000000-0010-0000-0B00-000007000000}" name="Taxa sucesso ciclo (0/1)"/>
    <tableColumn id="8" xr3:uid="{00000000-0010-0000-0B00-000008000000}" name="Resultado"/>
    <tableColumn id="9" xr3:uid="{00000000-0010-0000-0B00-000009000000}" name="Nº falhas"/>
    <tableColumn id="10" xr3:uid="{00000000-0010-0000-0B00-00000A000000}" name="Tempo recuperação (s)"/>
    <tableColumn id="11" xr3:uid="{00000000-0010-0000-0B00-00000B000000}" name="Resultado final"/>
    <tableColumn id="12" xr3:uid="{00000000-0010-0000-0B00-00000C000000}" name="Outlier tempo?"/>
    <tableColumn id="13" xr3:uid="{00000000-0010-0000-0B00-00000D000000}" name="Observaçõ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RepCiclosTable916" displayName="RepCiclosTable916" ref="AC4:AO46" totalsRowShown="0">
  <tableColumns count="13">
    <tableColumn id="1" xr3:uid="{00000000-0010-0000-0C00-000001000000}" name="ID "/>
    <tableColumn id="2" xr3:uid="{00000000-0010-0000-0C00-000002000000}" name="Repetição"/>
    <tableColumn id="3" xr3:uid="{00000000-0010-0000-0C00-000003000000}" name="Tempo total (s)"/>
    <tableColumn id="4" xr3:uid="{00000000-0010-0000-0C00-000004000000}" name="Espera improdutiva (s)"/>
    <tableColumn id="5" xr3:uid="{00000000-0010-0000-0C00-000005000000}" name="Nº timeouts"/>
    <tableColumn id="6" xr3:uid="{00000000-0010-0000-0C00-000006000000}" name="Nº comandos prematuros"/>
    <tableColumn id="7" xr3:uid="{00000000-0010-0000-0C00-000007000000}" name="Taxa sucesso ciclo (0/1)"/>
    <tableColumn id="8" xr3:uid="{00000000-0010-0000-0C00-000008000000}" name="Resultado"/>
    <tableColumn id="9" xr3:uid="{00000000-0010-0000-0C00-000009000000}" name="Nº falhas"/>
    <tableColumn id="10" xr3:uid="{00000000-0010-0000-0C00-00000A000000}" name="Tempo recuperação (s)"/>
    <tableColumn id="11" xr3:uid="{00000000-0010-0000-0C00-00000B000000}" name="Resultado final"/>
    <tableColumn id="12" xr3:uid="{00000000-0010-0000-0C00-00000C000000}" name="Outlier tempo?"/>
    <tableColumn id="13" xr3:uid="{00000000-0010-0000-0C00-00000D000000}" name="Observaçõ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D000000}" name="ObsFasesTable" displayName="ObsFasesTable" ref="A4:L326" totalsRowShown="0">
  <tableColumns count="12">
    <tableColumn id="1" xr3:uid="{00000000-0010-0000-0D00-000001000000}" name="ID"/>
    <tableColumn id="2" xr3:uid="{00000000-0010-0000-0D00-000002000000}" name="Repetição"/>
    <tableColumn id="3" xr3:uid="{00000000-0010-0000-0D00-000003000000}" name="Fase"/>
    <tableColumn id="4" xr3:uid="{00000000-0010-0000-0D00-000004000000}" name="Estado no envio"/>
    <tableColumn id="5" xr3:uid="{00000000-0010-0000-0D00-000005000000}" name="Tempo até resposta (s)"/>
    <tableColumn id="6" xr3:uid="{00000000-0010-0000-0D00-000006000000}" name="Espera desde resposta anterior (s)"/>
    <tableColumn id="7" xr3:uid="{00000000-0010-0000-0D00-000007000000}" name="Resposta"/>
    <tableColumn id="8" xr3:uid="{00000000-0010-0000-0D00-000008000000}" name="Timeout"/>
    <tableColumn id="9" xr3:uid="{00000000-0010-0000-0D00-000009000000}" name="Comando prematuro"/>
    <tableColumn id="10" xr3:uid="{00000000-0010-0000-0D00-00000A000000}" name="Falha"/>
    <tableColumn id="11" xr3:uid="{00000000-0010-0000-0D00-00000B000000}" name="Sucesso fase (0/1)"/>
    <tableColumn id="12" xr3:uid="{00000000-0010-0000-0D00-00000C000000}" name="Observaçõ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E000000}" name="ObsFasesTable18" displayName="ObsFasesTable18" ref="N4:Y326" totalsRowShown="0">
  <tableColumns count="12">
    <tableColumn id="1" xr3:uid="{00000000-0010-0000-0E00-000001000000}" name="ID"/>
    <tableColumn id="2" xr3:uid="{00000000-0010-0000-0E00-000002000000}" name="Repetição"/>
    <tableColumn id="3" xr3:uid="{00000000-0010-0000-0E00-000003000000}" name="Fase"/>
    <tableColumn id="4" xr3:uid="{00000000-0010-0000-0E00-000004000000}" name="Estado no envio"/>
    <tableColumn id="5" xr3:uid="{00000000-0010-0000-0E00-000005000000}" name="Tempo até resposta (s)"/>
    <tableColumn id="6" xr3:uid="{00000000-0010-0000-0E00-000006000000}" name="Espera desde resposta anterior (s)"/>
    <tableColumn id="7" xr3:uid="{00000000-0010-0000-0E00-000007000000}" name="Resposta"/>
    <tableColumn id="8" xr3:uid="{00000000-0010-0000-0E00-000008000000}" name="Timeout"/>
    <tableColumn id="9" xr3:uid="{00000000-0010-0000-0E00-000009000000}" name="Comando prematuro"/>
    <tableColumn id="10" xr3:uid="{00000000-0010-0000-0E00-00000A000000}" name="Falha"/>
    <tableColumn id="11" xr3:uid="{00000000-0010-0000-0E00-00000B000000}" name="Sucesso fase (0/1)"/>
    <tableColumn id="12" xr3:uid="{00000000-0010-0000-0E00-00000C000000}" name="Observaçõ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ObsFasesTable1819" displayName="ObsFasesTable1819" ref="AA4:AL326" totalsRowShown="0">
  <tableColumns count="12">
    <tableColumn id="1" xr3:uid="{00000000-0010-0000-0F00-000001000000}" name="ID"/>
    <tableColumn id="2" xr3:uid="{00000000-0010-0000-0F00-000002000000}" name="Repetição"/>
    <tableColumn id="3" xr3:uid="{00000000-0010-0000-0F00-000003000000}" name="Fase"/>
    <tableColumn id="4" xr3:uid="{00000000-0010-0000-0F00-000004000000}" name="Estado no envio"/>
    <tableColumn id="5" xr3:uid="{00000000-0010-0000-0F00-000005000000}" name="Tempo até resposta (s)"/>
    <tableColumn id="6" xr3:uid="{00000000-0010-0000-0F00-000006000000}" name="Espera desde resposta anterior (s)"/>
    <tableColumn id="7" xr3:uid="{00000000-0010-0000-0F00-000007000000}" name="Resposta"/>
    <tableColumn id="8" xr3:uid="{00000000-0010-0000-0F00-000008000000}" name="Timeout"/>
    <tableColumn id="9" xr3:uid="{00000000-0010-0000-0F00-000009000000}" name="Comando prematuro"/>
    <tableColumn id="10" xr3:uid="{00000000-0010-0000-0F00-00000A000000}" name="Falha"/>
    <tableColumn id="11" xr3:uid="{00000000-0010-0000-0F00-00000B000000}" name="Sucesso fase (0/1)"/>
    <tableColumn id="12" xr3:uid="{00000000-0010-0000-0F00-00000C000000}" name="Observaçõe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0000000}" name="ObsFasesTable1820" displayName="ObsFasesTable1820" ref="AN4:AY326" totalsRowShown="0">
  <tableColumns count="12">
    <tableColumn id="1" xr3:uid="{00000000-0010-0000-1000-000001000000}" name="ID"/>
    <tableColumn id="2" xr3:uid="{00000000-0010-0000-1000-000002000000}" name="Repetição"/>
    <tableColumn id="3" xr3:uid="{00000000-0010-0000-1000-000003000000}" name="Fase"/>
    <tableColumn id="4" xr3:uid="{00000000-0010-0000-1000-000004000000}" name="Estado no envio"/>
    <tableColumn id="5" xr3:uid="{00000000-0010-0000-1000-000005000000}" name="Tempo até resposta (s)"/>
    <tableColumn id="6" xr3:uid="{00000000-0010-0000-1000-000006000000}" name="Espera desde resposta anterior (s)"/>
    <tableColumn id="7" xr3:uid="{00000000-0010-0000-1000-000007000000}" name="Resposta"/>
    <tableColumn id="8" xr3:uid="{00000000-0010-0000-1000-000008000000}" name="Timeout"/>
    <tableColumn id="9" xr3:uid="{00000000-0010-0000-1000-000009000000}" name="Comando prematuro"/>
    <tableColumn id="10" xr3:uid="{00000000-0010-0000-1000-00000A000000}" name="Falha"/>
    <tableColumn id="11" xr3:uid="{00000000-0010-0000-1000-00000B000000}" name="Sucesso fase (0/1)"/>
    <tableColumn id="12" xr3:uid="{00000000-0010-0000-1000-00000C00000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showGridLines="0" zoomScaleNormal="100" workbookViewId="0"/>
  </sheetViews>
  <sheetFormatPr defaultColWidth="8.6640625" defaultRowHeight="13.2" x14ac:dyDescent="0.25"/>
  <cols>
    <col min="1" max="1" width="16" customWidth="1"/>
    <col min="2" max="2" width="28" customWidth="1"/>
    <col min="3" max="5" width="20" customWidth="1"/>
    <col min="6" max="10" width="24" customWidth="1"/>
    <col min="11" max="11" width="16.88671875" customWidth="1"/>
    <col min="12" max="12" width="18.109375" customWidth="1"/>
  </cols>
  <sheetData>
    <row r="1" spans="1:18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8" ht="27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8" ht="15" customHeight="1" x14ac:dyDescent="0.3">
      <c r="A3" s="15"/>
      <c r="B3" s="15"/>
      <c r="C3" s="16"/>
      <c r="D3" s="16"/>
      <c r="E3" s="16"/>
      <c r="F3" s="16"/>
      <c r="G3" s="16"/>
      <c r="H3" s="16"/>
      <c r="I3" s="16"/>
      <c r="J3" s="16"/>
    </row>
    <row r="4" spans="1:18" ht="15" customHeight="1" x14ac:dyDescent="0.25">
      <c r="A4" s="13" t="s">
        <v>1</v>
      </c>
      <c r="B4" s="13"/>
      <c r="C4" s="17"/>
      <c r="D4" s="17"/>
      <c r="E4" s="13" t="s">
        <v>2</v>
      </c>
      <c r="F4" s="13"/>
      <c r="G4" s="13"/>
      <c r="H4" s="18"/>
      <c r="I4" s="12" t="s">
        <v>3</v>
      </c>
      <c r="J4" s="12"/>
      <c r="K4" s="12"/>
      <c r="L4" s="12"/>
      <c r="M4" s="12"/>
      <c r="N4" s="12"/>
      <c r="O4" s="12"/>
      <c r="P4" s="17"/>
      <c r="Q4" s="17"/>
      <c r="R4" s="17"/>
    </row>
    <row r="5" spans="1:18" ht="15" customHeight="1" x14ac:dyDescent="0.3">
      <c r="A5" s="19" t="s">
        <v>4</v>
      </c>
      <c r="B5" s="19" t="s">
        <v>5</v>
      </c>
      <c r="C5" s="16"/>
      <c r="D5" s="16"/>
      <c r="E5" s="19" t="s">
        <v>6</v>
      </c>
      <c r="F5" s="19" t="s">
        <v>7</v>
      </c>
      <c r="G5" s="19" t="s">
        <v>8</v>
      </c>
      <c r="H5" s="20"/>
      <c r="I5" s="19" t="s">
        <v>6</v>
      </c>
      <c r="J5" s="19" t="s">
        <v>7</v>
      </c>
      <c r="K5" s="19" t="s">
        <v>8</v>
      </c>
      <c r="L5" s="11" t="s">
        <v>9</v>
      </c>
      <c r="M5" s="11"/>
      <c r="N5" s="11"/>
      <c r="O5" s="11"/>
    </row>
    <row r="6" spans="1:18" ht="32.25" customHeight="1" x14ac:dyDescent="0.3">
      <c r="A6" s="21" t="s">
        <v>10</v>
      </c>
      <c r="B6" s="21">
        <v>20</v>
      </c>
      <c r="C6" s="16"/>
      <c r="D6" s="16"/>
      <c r="E6" s="22" t="s">
        <v>11</v>
      </c>
      <c r="F6" s="22" t="s">
        <v>12</v>
      </c>
      <c r="G6" s="22" t="s">
        <v>13</v>
      </c>
      <c r="H6" s="23"/>
      <c r="I6" s="22" t="s">
        <v>14</v>
      </c>
      <c r="J6" s="22" t="s">
        <v>15</v>
      </c>
      <c r="K6" s="22" t="s">
        <v>16</v>
      </c>
      <c r="L6" s="22" t="s">
        <v>17</v>
      </c>
      <c r="M6" s="22" t="s">
        <v>18</v>
      </c>
      <c r="N6" s="22" t="s">
        <v>19</v>
      </c>
      <c r="O6" s="22" t="s">
        <v>20</v>
      </c>
    </row>
    <row r="7" spans="1:18" ht="42.75" customHeight="1" x14ac:dyDescent="0.3">
      <c r="A7" s="21" t="s">
        <v>21</v>
      </c>
      <c r="B7" s="24">
        <v>0.55000000000000004</v>
      </c>
      <c r="C7" s="16"/>
      <c r="D7" s="16"/>
      <c r="E7" s="22" t="s">
        <v>22</v>
      </c>
      <c r="F7" s="22" t="s">
        <v>23</v>
      </c>
      <c r="G7" s="22" t="s">
        <v>24</v>
      </c>
      <c r="H7" s="23"/>
      <c r="I7" s="22" t="s">
        <v>25</v>
      </c>
      <c r="J7" s="22" t="s">
        <v>26</v>
      </c>
      <c r="K7" s="22" t="s">
        <v>27</v>
      </c>
      <c r="L7" s="22" t="s">
        <v>28</v>
      </c>
      <c r="M7" s="22" t="s">
        <v>18</v>
      </c>
      <c r="N7" s="22" t="s">
        <v>19</v>
      </c>
      <c r="O7" s="22" t="s">
        <v>20</v>
      </c>
    </row>
    <row r="8" spans="1:18" ht="22.5" customHeight="1" x14ac:dyDescent="0.3">
      <c r="A8" s="21" t="s">
        <v>29</v>
      </c>
      <c r="B8" s="21" t="s">
        <v>30</v>
      </c>
      <c r="C8" s="16"/>
      <c r="D8" s="16"/>
      <c r="E8" s="22" t="s">
        <v>31</v>
      </c>
      <c r="F8" s="22" t="s">
        <v>32</v>
      </c>
      <c r="G8" s="22" t="s">
        <v>33</v>
      </c>
      <c r="H8" s="23"/>
      <c r="I8" s="22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2" t="s">
        <v>39</v>
      </c>
      <c r="O8" s="22" t="s">
        <v>40</v>
      </c>
    </row>
    <row r="9" spans="1:18" ht="42.75" customHeight="1" x14ac:dyDescent="0.3">
      <c r="A9" s="16"/>
      <c r="B9" s="16"/>
      <c r="C9" s="16"/>
      <c r="D9" s="16"/>
      <c r="E9" s="22" t="s">
        <v>41</v>
      </c>
      <c r="F9" s="22" t="s">
        <v>42</v>
      </c>
      <c r="G9" s="22" t="s">
        <v>43</v>
      </c>
      <c r="H9" s="23"/>
      <c r="I9" s="22" t="s">
        <v>44</v>
      </c>
      <c r="J9" s="22" t="s">
        <v>45</v>
      </c>
      <c r="K9" s="22" t="s">
        <v>46</v>
      </c>
      <c r="L9" s="22" t="s">
        <v>47</v>
      </c>
      <c r="M9" s="22" t="s">
        <v>38</v>
      </c>
      <c r="N9" s="22" t="s">
        <v>39</v>
      </c>
      <c r="O9" s="22" t="s">
        <v>40</v>
      </c>
    </row>
    <row r="10" spans="1:18" ht="42.75" customHeight="1" x14ac:dyDescent="0.3">
      <c r="D10" s="16"/>
      <c r="E10" s="16"/>
      <c r="F10" s="25"/>
      <c r="G10" s="25"/>
      <c r="H10" s="25"/>
      <c r="I10" s="25"/>
      <c r="J10" s="25"/>
    </row>
    <row r="11" spans="1:18" ht="42.75" customHeight="1" x14ac:dyDescent="0.25">
      <c r="A11" s="13" t="s">
        <v>48</v>
      </c>
      <c r="B11" s="13"/>
      <c r="C11" s="13"/>
      <c r="D11" s="20"/>
      <c r="E11" s="13" t="s">
        <v>49</v>
      </c>
      <c r="F11" s="13"/>
      <c r="G11" s="13"/>
      <c r="H11" s="13"/>
      <c r="I11" s="13"/>
      <c r="J11" s="18"/>
      <c r="K11" s="18"/>
      <c r="L11" s="18"/>
      <c r="M11" s="18"/>
      <c r="N11" s="18"/>
    </row>
    <row r="12" spans="1:18" ht="21" customHeight="1" x14ac:dyDescent="0.25">
      <c r="A12" s="19" t="s">
        <v>50</v>
      </c>
      <c r="B12" s="19" t="s">
        <v>51</v>
      </c>
      <c r="C12" s="19" t="s">
        <v>52</v>
      </c>
      <c r="D12" s="25"/>
      <c r="E12" s="19" t="s">
        <v>53</v>
      </c>
      <c r="F12" s="19" t="s">
        <v>54</v>
      </c>
      <c r="G12" s="19" t="s">
        <v>53</v>
      </c>
      <c r="H12" s="19" t="s">
        <v>54</v>
      </c>
      <c r="I12" s="19" t="s">
        <v>55</v>
      </c>
    </row>
    <row r="13" spans="1:18" ht="38.25" customHeight="1" x14ac:dyDescent="0.25">
      <c r="A13" s="22" t="s">
        <v>56</v>
      </c>
      <c r="B13" s="26">
        <v>2000</v>
      </c>
      <c r="C13" s="26">
        <v>1000</v>
      </c>
      <c r="D13" s="25"/>
      <c r="E13" s="27" t="s">
        <v>57</v>
      </c>
      <c r="F13" s="27" t="s">
        <v>58</v>
      </c>
      <c r="G13" s="27" t="s">
        <v>59</v>
      </c>
      <c r="H13" s="27" t="s">
        <v>60</v>
      </c>
      <c r="I13" s="27" t="s">
        <v>61</v>
      </c>
    </row>
    <row r="14" spans="1:18" ht="32.25" customHeight="1" x14ac:dyDescent="0.25">
      <c r="A14" s="22" t="s">
        <v>62</v>
      </c>
      <c r="B14" s="26">
        <v>10000</v>
      </c>
      <c r="C14" s="26">
        <v>300</v>
      </c>
      <c r="D14" s="25"/>
      <c r="E14" s="27" t="s">
        <v>63</v>
      </c>
      <c r="F14" s="27" t="s">
        <v>64</v>
      </c>
      <c r="G14" s="27" t="s">
        <v>65</v>
      </c>
      <c r="H14" s="27" t="s">
        <v>66</v>
      </c>
      <c r="I14" s="27" t="s">
        <v>67</v>
      </c>
    </row>
    <row r="15" spans="1:18" ht="32.25" customHeight="1" x14ac:dyDescent="0.25">
      <c r="A15" s="22" t="s">
        <v>68</v>
      </c>
      <c r="B15" s="26">
        <v>10000</v>
      </c>
      <c r="C15" s="26">
        <v>300</v>
      </c>
      <c r="D15" s="25"/>
      <c r="E15" s="27" t="s">
        <v>69</v>
      </c>
      <c r="F15" s="27" t="s">
        <v>70</v>
      </c>
      <c r="G15" s="27" t="s">
        <v>71</v>
      </c>
      <c r="H15" s="27" t="s">
        <v>72</v>
      </c>
      <c r="I15" s="27" t="s">
        <v>73</v>
      </c>
    </row>
    <row r="16" spans="1:18" ht="32.25" customHeight="1" x14ac:dyDescent="0.25">
      <c r="A16" s="22" t="s">
        <v>74</v>
      </c>
      <c r="B16" s="26">
        <v>95000</v>
      </c>
      <c r="C16" s="26">
        <v>300</v>
      </c>
      <c r="D16" s="25"/>
      <c r="E16" s="27" t="s">
        <v>75</v>
      </c>
      <c r="F16" s="27" t="s">
        <v>76</v>
      </c>
      <c r="G16" s="27" t="s">
        <v>77</v>
      </c>
      <c r="H16" s="27" t="s">
        <v>78</v>
      </c>
      <c r="I16" s="27" t="s">
        <v>79</v>
      </c>
    </row>
    <row r="17" spans="1:10" ht="32.25" customHeight="1" x14ac:dyDescent="0.25">
      <c r="A17" s="22" t="s">
        <v>80</v>
      </c>
      <c r="B17" s="26">
        <v>35000</v>
      </c>
      <c r="C17" s="26">
        <v>300</v>
      </c>
      <c r="D17" s="25"/>
      <c r="E17" s="27" t="s">
        <v>50</v>
      </c>
      <c r="F17" s="27" t="s">
        <v>81</v>
      </c>
      <c r="G17" s="27" t="s">
        <v>82</v>
      </c>
      <c r="H17" s="27" t="s">
        <v>83</v>
      </c>
      <c r="I17" s="27" t="s">
        <v>84</v>
      </c>
    </row>
    <row r="18" spans="1:10" ht="42.75" customHeight="1" x14ac:dyDescent="0.3">
      <c r="A18" s="22" t="s">
        <v>85</v>
      </c>
      <c r="B18" s="26">
        <v>10000</v>
      </c>
      <c r="C18" s="26">
        <v>300</v>
      </c>
      <c r="D18" s="25"/>
      <c r="F18" s="25"/>
      <c r="G18" s="25"/>
      <c r="H18" s="16"/>
      <c r="I18" s="16"/>
    </row>
    <row r="19" spans="1:10" ht="32.25" customHeight="1" x14ac:dyDescent="0.3">
      <c r="A19" s="22" t="s">
        <v>86</v>
      </c>
      <c r="B19" s="26">
        <v>95000</v>
      </c>
      <c r="C19" s="26">
        <v>300</v>
      </c>
      <c r="D19" s="25"/>
      <c r="E19" s="16"/>
      <c r="F19" s="16"/>
      <c r="G19" s="16"/>
      <c r="H19" s="16"/>
      <c r="I19" s="16"/>
    </row>
    <row r="20" spans="1:10" ht="32.25" customHeight="1" x14ac:dyDescent="0.25">
      <c r="A20" s="22" t="s">
        <v>87</v>
      </c>
      <c r="B20" s="26">
        <v>35000</v>
      </c>
      <c r="C20" s="26">
        <v>300</v>
      </c>
      <c r="D20" s="25"/>
      <c r="F20" s="17"/>
      <c r="G20" s="17"/>
      <c r="H20" s="17"/>
      <c r="I20" s="17"/>
    </row>
    <row r="21" spans="1:10" ht="42.75" customHeight="1" x14ac:dyDescent="0.3">
      <c r="A21" s="22" t="s">
        <v>88</v>
      </c>
      <c r="B21" s="26">
        <v>95000</v>
      </c>
      <c r="C21" s="26">
        <v>0</v>
      </c>
      <c r="J21" s="16"/>
    </row>
    <row r="22" spans="1:10" ht="32.25" customHeight="1" x14ac:dyDescent="0.3">
      <c r="A22" s="16"/>
      <c r="B22" s="16"/>
      <c r="C22" s="16"/>
      <c r="D22" s="16"/>
      <c r="J22" s="16"/>
    </row>
    <row r="23" spans="1:10" ht="42.75" customHeight="1" x14ac:dyDescent="0.25">
      <c r="J23" s="17"/>
    </row>
    <row r="24" spans="1:10" ht="36" customHeight="1" x14ac:dyDescent="0.25"/>
    <row r="25" spans="1:10" ht="32.25" customHeight="1" x14ac:dyDescent="0.25"/>
    <row r="26" spans="1:10" ht="21" customHeight="1" x14ac:dyDescent="0.25"/>
    <row r="27" spans="1:10" ht="64.5" customHeight="1" x14ac:dyDescent="0.25"/>
    <row r="28" spans="1:10" ht="64.5" customHeight="1" x14ac:dyDescent="0.25"/>
    <row r="29" spans="1:10" ht="75" customHeight="1" x14ac:dyDescent="0.25"/>
    <row r="30" spans="1:10" ht="54" customHeight="1" x14ac:dyDescent="0.3">
      <c r="E30" s="25"/>
      <c r="F30" s="25"/>
      <c r="G30" s="25"/>
      <c r="H30" s="25"/>
      <c r="I30" s="16"/>
    </row>
    <row r="31" spans="1:10" ht="13.5" customHeight="1" x14ac:dyDescent="0.3">
      <c r="E31" s="25"/>
      <c r="F31" s="25"/>
      <c r="G31" s="25"/>
      <c r="H31" s="25"/>
      <c r="I31" s="16"/>
    </row>
    <row r="32" spans="1:10" ht="13.5" customHeight="1" x14ac:dyDescent="0.3">
      <c r="E32" s="25"/>
      <c r="F32" s="25"/>
      <c r="G32" s="25"/>
      <c r="H32" s="25"/>
      <c r="I32" s="16"/>
    </row>
    <row r="33" spans="1:10" ht="21" customHeight="1" x14ac:dyDescent="0.3">
      <c r="A33" s="25"/>
      <c r="B33" s="25"/>
      <c r="C33" s="25"/>
      <c r="D33" s="25"/>
      <c r="E33" s="25"/>
      <c r="F33" s="25"/>
      <c r="G33" s="25"/>
      <c r="H33" s="25"/>
      <c r="I33" s="16"/>
      <c r="J33" s="16"/>
    </row>
    <row r="34" spans="1:10" ht="75" customHeight="1" x14ac:dyDescent="0.3">
      <c r="C34" s="25"/>
      <c r="D34" s="25"/>
      <c r="E34" s="16"/>
      <c r="F34" s="16"/>
      <c r="G34" s="16"/>
      <c r="H34" s="16"/>
      <c r="I34" s="16"/>
      <c r="J34" s="16"/>
    </row>
    <row r="35" spans="1:10" ht="86.25" customHeight="1" x14ac:dyDescent="0.3">
      <c r="C35" s="25"/>
      <c r="D35" s="25"/>
      <c r="E35" s="17"/>
      <c r="F35" s="17"/>
      <c r="G35" s="17"/>
      <c r="H35" s="17"/>
      <c r="I35" s="16"/>
      <c r="J35" s="16"/>
    </row>
    <row r="36" spans="1:10" ht="86.25" customHeight="1" x14ac:dyDescent="0.3">
      <c r="C36" s="25"/>
      <c r="D36" s="25"/>
      <c r="E36" s="20"/>
      <c r="F36" s="20"/>
      <c r="G36" s="20"/>
      <c r="H36" s="20"/>
      <c r="I36" s="17"/>
      <c r="J36" s="16"/>
    </row>
    <row r="37" spans="1:10" ht="86.25" customHeight="1" x14ac:dyDescent="0.3">
      <c r="C37" s="16"/>
      <c r="D37" s="16"/>
      <c r="E37" s="25"/>
      <c r="F37" s="25"/>
      <c r="G37" s="25"/>
      <c r="H37" s="25"/>
      <c r="I37" s="20"/>
      <c r="J37" s="16"/>
    </row>
    <row r="38" spans="1:10" ht="15" customHeight="1" x14ac:dyDescent="0.3">
      <c r="C38" s="17"/>
      <c r="D38" s="17"/>
      <c r="E38" s="25"/>
      <c r="F38" s="25"/>
      <c r="G38" s="25"/>
      <c r="H38" s="25"/>
      <c r="I38" s="25"/>
      <c r="J38" s="16"/>
    </row>
    <row r="39" spans="1:10" ht="15" customHeight="1" x14ac:dyDescent="0.25">
      <c r="C39" s="20"/>
      <c r="D39" s="20"/>
      <c r="E39" s="25"/>
      <c r="F39" s="25"/>
      <c r="G39" s="25"/>
      <c r="H39" s="25"/>
      <c r="I39" s="25"/>
      <c r="J39" s="17"/>
    </row>
    <row r="40" spans="1:10" ht="15" customHeight="1" x14ac:dyDescent="0.25">
      <c r="C40" s="25"/>
      <c r="D40" s="25"/>
      <c r="E40" s="25"/>
      <c r="F40" s="25"/>
      <c r="G40" s="25"/>
      <c r="H40" s="25"/>
      <c r="I40" s="25"/>
      <c r="J40" s="20"/>
    </row>
    <row r="41" spans="1:10" ht="64.5" customHeight="1" x14ac:dyDescent="0.25">
      <c r="C41" s="25"/>
      <c r="D41" s="25"/>
      <c r="E41" s="25"/>
      <c r="F41" s="25"/>
      <c r="G41" s="25"/>
      <c r="H41" s="25"/>
      <c r="I41" s="25"/>
      <c r="J41" s="25"/>
    </row>
    <row r="42" spans="1:10" ht="42.75" customHeight="1" x14ac:dyDescent="0.25">
      <c r="C42" s="25"/>
      <c r="D42" s="25"/>
      <c r="E42" s="25"/>
      <c r="F42" s="25"/>
      <c r="G42" s="25"/>
      <c r="H42" s="25"/>
      <c r="I42" s="25"/>
      <c r="J42" s="25"/>
    </row>
    <row r="43" spans="1:10" ht="42.75" customHeight="1" x14ac:dyDescent="0.25">
      <c r="C43" s="25"/>
      <c r="D43" s="25"/>
      <c r="E43" s="25"/>
      <c r="F43" s="25"/>
      <c r="G43" s="25"/>
      <c r="H43" s="25"/>
      <c r="I43" s="25"/>
      <c r="J43" s="25"/>
    </row>
    <row r="44" spans="1:10" ht="42.75" customHeight="1" x14ac:dyDescent="0.25">
      <c r="C44" s="25"/>
      <c r="D44" s="25"/>
      <c r="E44" s="25"/>
      <c r="F44" s="25"/>
      <c r="G44" s="25"/>
      <c r="H44" s="25"/>
      <c r="I44" s="25"/>
      <c r="J44" s="25"/>
    </row>
    <row r="45" spans="1:10" ht="42.75" customHeight="1" x14ac:dyDescent="0.25">
      <c r="C45" s="25"/>
      <c r="D45" s="25"/>
      <c r="I45" s="25"/>
      <c r="J45" s="25"/>
    </row>
    <row r="46" spans="1:10" ht="42.75" customHeight="1" x14ac:dyDescent="0.25">
      <c r="C46" s="25"/>
      <c r="D46" s="25"/>
      <c r="J46" s="25"/>
    </row>
    <row r="47" spans="1:10" ht="64.5" customHeight="1" x14ac:dyDescent="0.25">
      <c r="C47" s="25"/>
      <c r="D47" s="25"/>
      <c r="J47" s="25"/>
    </row>
    <row r="48" spans="1:10" ht="42.75" customHeight="1" x14ac:dyDescent="0.25">
      <c r="J48" s="25"/>
    </row>
    <row r="50" spans="1:1" ht="13.5" customHeight="1" x14ac:dyDescent="0.25">
      <c r="A50" s="28" t="s">
        <v>89</v>
      </c>
    </row>
    <row r="51" spans="1:1" ht="13.5" customHeight="1" x14ac:dyDescent="0.25">
      <c r="A51" s="29" t="s">
        <v>343</v>
      </c>
    </row>
  </sheetData>
  <mergeCells count="7">
    <mergeCell ref="A11:C11"/>
    <mergeCell ref="E11:I11"/>
    <mergeCell ref="A1:O2"/>
    <mergeCell ref="A4:B4"/>
    <mergeCell ref="E4:G4"/>
    <mergeCell ref="I4:O4"/>
    <mergeCell ref="L5:O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2"/>
  <sheetViews>
    <sheetView showGridLines="0" zoomScaleNormal="100" workbookViewId="0"/>
  </sheetViews>
  <sheetFormatPr defaultColWidth="8.6640625" defaultRowHeight="13.2" x14ac:dyDescent="0.25"/>
  <cols>
    <col min="1" max="1" width="44" customWidth="1"/>
    <col min="2" max="4" width="20" customWidth="1"/>
    <col min="5" max="24" width="14" customWidth="1"/>
  </cols>
  <sheetData>
    <row r="1" spans="1:24" ht="24.75" customHeight="1" x14ac:dyDescent="0.25">
      <c r="A1" s="14" t="s">
        <v>90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30"/>
    </row>
    <row r="2" spans="1:24" ht="36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30"/>
    </row>
    <row r="4" spans="1:24" ht="36" customHeight="1" x14ac:dyDescent="0.25">
      <c r="A4" s="31" t="s">
        <v>91</v>
      </c>
      <c r="B4" s="31" t="s">
        <v>92</v>
      </c>
      <c r="C4" s="31" t="s">
        <v>93</v>
      </c>
      <c r="D4" s="31" t="s">
        <v>94</v>
      </c>
      <c r="E4" s="31" t="s">
        <v>95</v>
      </c>
      <c r="F4" s="31" t="s">
        <v>96</v>
      </c>
      <c r="G4" s="31" t="s">
        <v>97</v>
      </c>
      <c r="H4" s="31" t="s">
        <v>98</v>
      </c>
      <c r="I4" s="31" t="s">
        <v>99</v>
      </c>
      <c r="J4" s="31" t="s">
        <v>100</v>
      </c>
      <c r="K4" s="31" t="s">
        <v>101</v>
      </c>
      <c r="L4" s="31" t="s">
        <v>102</v>
      </c>
      <c r="M4" s="31" t="s">
        <v>103</v>
      </c>
      <c r="N4" s="31" t="s">
        <v>104</v>
      </c>
      <c r="O4" s="31" t="s">
        <v>105</v>
      </c>
      <c r="P4" s="31" t="s">
        <v>106</v>
      </c>
      <c r="Q4" s="31" t="s">
        <v>107</v>
      </c>
      <c r="R4" s="31" t="s">
        <v>108</v>
      </c>
      <c r="S4" s="31" t="s">
        <v>109</v>
      </c>
      <c r="T4" s="31" t="s">
        <v>110</v>
      </c>
      <c r="U4" s="31" t="s">
        <v>111</v>
      </c>
      <c r="V4" s="31" t="s">
        <v>112</v>
      </c>
      <c r="W4" s="31" t="s">
        <v>113</v>
      </c>
    </row>
    <row r="5" spans="1:24" ht="13.5" customHeight="1" x14ac:dyDescent="0.25">
      <c r="A5" s="32" t="s">
        <v>114</v>
      </c>
      <c r="B5" s="33" t="s">
        <v>115</v>
      </c>
      <c r="C5" s="33" t="s">
        <v>11</v>
      </c>
      <c r="D5" s="34">
        <f>COUNT(Rep_Ciclos!$C$5:$C$24)</f>
        <v>20</v>
      </c>
      <c r="E5" s="35">
        <f>IF(D5=0,"",SUM(Rep_Ciclos!$G$5:$G$24)/D5)</f>
        <v>1</v>
      </c>
      <c r="F5" s="36">
        <f>IF(D5=0,"",AVERAGE(Rep_Ciclos!$C$5:$C$24))</f>
        <v>50.650788650000003</v>
      </c>
      <c r="G5" s="36">
        <f>IF(D5=0,"",MEDIAN(Rep_Ciclos!$C$5:$C$24))</f>
        <v>50.413238499999999</v>
      </c>
      <c r="H5" s="36">
        <f>IF(D5&lt;2,"",_xlfn.STDEV.S(Rep_Ciclos!$C$5:$C$24))</f>
        <v>3.2554115204899454</v>
      </c>
      <c r="I5" s="35">
        <f t="shared" ref="I5:I20" si="0">IF(OR(D5&lt;2,F5=0),"",H5/F5)</f>
        <v>6.4271684750755509E-2</v>
      </c>
      <c r="J5" s="36">
        <f>IF(D5=0,"",MIN(Rep_Ciclos!$C$5:$C$24))</f>
        <v>45.297632999999998</v>
      </c>
      <c r="K5" s="36">
        <f>IF(D5=0,"",MAX(Rep_Ciclos!$C$5:$C$24))</f>
        <v>55.602209000000002</v>
      </c>
      <c r="L5" s="36">
        <f>IF(D5=0,"",_xlfn.QUARTILE.INC(Rep_Ciclos!$C$5:$C$24,1))</f>
        <v>48.238244999999999</v>
      </c>
      <c r="M5" s="36">
        <f>IF(D5=0,"",_xlfn.QUARTILE.INC(Rep_Ciclos!$C$5:$C$24,3))</f>
        <v>53.529413499999997</v>
      </c>
      <c r="N5" s="36">
        <f t="shared" ref="N5:N20" si="1">IF(D5=0,"",M5-L5)</f>
        <v>5.2911684999999977</v>
      </c>
      <c r="O5" s="36">
        <f t="shared" ref="O5:O20" si="2">IF(D5=0,"",L5-1.5*N5)</f>
        <v>40.301492250000003</v>
      </c>
      <c r="P5" s="36">
        <f t="shared" ref="P5:P20" si="3">IF(D5=0,"",M5+1.5*N5)</f>
        <v>61.466166249999993</v>
      </c>
      <c r="Q5" s="36">
        <f t="shared" ref="Q5:Q20" si="4">IF(D5&lt;2,"",F5-1.96*H5/SQRT(D5))</f>
        <v>49.224041644907913</v>
      </c>
      <c r="R5" s="36">
        <f t="shared" ref="R5:R20" si="5">IF(D5&lt;2,"",F5+1.96*H5/SQRT(D5))</f>
        <v>52.077535655092092</v>
      </c>
      <c r="S5" s="36">
        <f>IF(D5=0,"",AVERAGE(Rep_Ciclos!$D$5:$D$24))</f>
        <v>3.2159801999999997</v>
      </c>
      <c r="T5" s="34">
        <f>IF(D5=0,"",SUM(Rep_Ciclos!$E$5:$E$24))</f>
        <v>0</v>
      </c>
      <c r="U5" s="34">
        <f>IF(D5=0,"",SUM(Rep_Ciclos!$F$5:$F$24))</f>
        <v>0</v>
      </c>
      <c r="V5" s="34">
        <f>IF(D5=0,"",SUM(Rep_Ciclos!$I$5:$I$24))</f>
        <v>0</v>
      </c>
      <c r="W5" s="37">
        <f>IF(D5=0,"",IFERROR(SUMIF(Rep_Ciclos!$I$5:$I$24,"&gt;0",Rep_Ciclos!$J$5:$J$24)/COUNTIF(Rep_Ciclos!$I$5:$I$24,"&gt;0"),0))</f>
        <v>0</v>
      </c>
    </row>
    <row r="6" spans="1:24" ht="13.5" customHeight="1" x14ac:dyDescent="0.25">
      <c r="A6" s="38" t="s">
        <v>116</v>
      </c>
      <c r="B6" s="39" t="s">
        <v>115</v>
      </c>
      <c r="C6" s="39" t="s">
        <v>117</v>
      </c>
      <c r="D6" s="40">
        <f>COUNT(Rep_Ciclos!$C$27:$C$46)</f>
        <v>20</v>
      </c>
      <c r="E6" s="41">
        <f>IF(D6=0,"",SUM(Rep_Ciclos!$G$27:$G$46)/D6)</f>
        <v>0.9</v>
      </c>
      <c r="F6" s="42">
        <f>IF(D6=0,"",AVERAGE(Rep_Ciclos!$C$27:$C$46))</f>
        <v>46.956049999999998</v>
      </c>
      <c r="G6" s="42">
        <f>IF(D6=0,"",MEDIAN(Rep_Ciclos!$C$27:$C$46))</f>
        <v>48.078000000000003</v>
      </c>
      <c r="H6" s="36">
        <f>IF(D6&lt;2,"",_xlfn.STDEV.S(Rep_Ciclos!$C$27:$C$46))</f>
        <v>4.533711253951946</v>
      </c>
      <c r="I6" s="41">
        <f t="shared" si="0"/>
        <v>9.6552228178306013E-2</v>
      </c>
      <c r="J6" s="42">
        <f>IF(D6=0,"",MIN(Rep_Ciclos!$C$27:$C$46))</f>
        <v>33.634</v>
      </c>
      <c r="K6" s="42">
        <f>IF(D6=0,"",MAX(Rep_Ciclos!$C$27:$C$46))</f>
        <v>53.615000000000002</v>
      </c>
      <c r="L6" s="36">
        <f>IF(D6=0,"",_xlfn.QUARTILE.INC(Rep_Ciclos!$C$27:$C$46,1))</f>
        <v>43.517249999999997</v>
      </c>
      <c r="M6" s="36">
        <f>IF(D6=0,"",_xlfn.QUARTILE.INC(Rep_Ciclos!$C$27:$C$46,3))</f>
        <v>49.27975</v>
      </c>
      <c r="N6" s="36">
        <f t="shared" si="1"/>
        <v>5.7625000000000028</v>
      </c>
      <c r="O6" s="42">
        <f t="shared" si="2"/>
        <v>34.873499999999993</v>
      </c>
      <c r="P6" s="42">
        <f t="shared" si="3"/>
        <v>57.923500000000004</v>
      </c>
      <c r="Q6" s="42">
        <f t="shared" si="4"/>
        <v>44.969063435378295</v>
      </c>
      <c r="R6" s="42">
        <f t="shared" si="5"/>
        <v>48.9430365646217</v>
      </c>
      <c r="S6" s="42">
        <f>IF(D6=0,"",AVERAGE(Rep_Ciclos!$D$27:$D$46))</f>
        <v>1.0881999999999998</v>
      </c>
      <c r="T6" s="40">
        <f>IF(D6=0,"",SUM(Rep_Ciclos!$E$27:$E$46))</f>
        <v>0</v>
      </c>
      <c r="U6" s="40">
        <f>IF(D6=0,"",SUM(Rep_Ciclos!$F$27:$F$46))</f>
        <v>0</v>
      </c>
      <c r="V6" s="40">
        <f>IF(D6=0,"",SUM(Rep_Ciclos!$I$27:$I$46))</f>
        <v>2</v>
      </c>
      <c r="W6" s="43">
        <f>IF(D6=0,"",IFERROR(SUMIF(Rep_Ciclos!$I$27:$I$46,"&gt;0",Rep_Ciclos!$J$27:$J$46)/COUNTIF(Rep_Ciclos!$I$27:$I$46,"&gt;0"),0))</f>
        <v>6.05</v>
      </c>
    </row>
    <row r="7" spans="1:24" ht="13.5" customHeight="1" x14ac:dyDescent="0.25">
      <c r="A7" s="38" t="s">
        <v>118</v>
      </c>
      <c r="B7" s="39" t="s">
        <v>115</v>
      </c>
      <c r="C7" s="39" t="s">
        <v>22</v>
      </c>
      <c r="D7" s="40">
        <f>COUNT(Rep_Ciclos!$R$5:$R$24)</f>
        <v>20</v>
      </c>
      <c r="E7" s="41">
        <f>IF(D7=0,"",SUM(Rep_Ciclos!$V$5:$V$24)/D7)</f>
        <v>1</v>
      </c>
      <c r="F7" s="42">
        <f>IF(D7=0,"",AVERAGE(Rep_Ciclos!$R$5:$R$24))</f>
        <v>46.273133799999997</v>
      </c>
      <c r="G7" s="42">
        <f>IF(D7=0,"",MEDIAN(Rep_Ciclos!$R$5:$R$24))</f>
        <v>45.062233499999998</v>
      </c>
      <c r="H7" s="36">
        <f>IF(D7&lt;2,"",_xlfn.STDEV.S(Rep_Ciclos!$R$5:$R$24))</f>
        <v>1.9028096051973586</v>
      </c>
      <c r="I7" s="41">
        <f t="shared" si="0"/>
        <v>4.1121260846987605E-2</v>
      </c>
      <c r="J7" s="42">
        <f>IF(D7=0,"",MIN(Rep_Ciclos!$R$5:$R$24))</f>
        <v>44.793365000000001</v>
      </c>
      <c r="K7" s="42">
        <f>IF(D7=0,"",MAX(Rep_Ciclos!$R$5:$R$24))</f>
        <v>50.397911000000001</v>
      </c>
      <c r="L7" s="36">
        <f>IF(D7=0,"",_xlfn.QUARTILE.INC(Rep_Ciclos!$R$5:$R$24,1))</f>
        <v>44.968972999999998</v>
      </c>
      <c r="M7" s="36">
        <f>IF(D7=0,"",_xlfn.QUARTILE.INC(Rep_Ciclos!$R$5:$R$24,3))</f>
        <v>46.762417249999999</v>
      </c>
      <c r="N7" s="36">
        <f t="shared" si="1"/>
        <v>1.7934442500000003</v>
      </c>
      <c r="O7" s="42">
        <f t="shared" si="2"/>
        <v>42.278806625000001</v>
      </c>
      <c r="P7" s="42">
        <f t="shared" si="3"/>
        <v>49.452583625000003</v>
      </c>
      <c r="Q7" s="42">
        <f t="shared" si="4"/>
        <v>45.439190721409673</v>
      </c>
      <c r="R7" s="42">
        <f t="shared" si="5"/>
        <v>47.10707687859032</v>
      </c>
      <c r="S7" s="42">
        <f>IF(D7=0,"",AVERAGE(Rep_Ciclos!$S$5:$S$24))</f>
        <v>3.236733549999999</v>
      </c>
      <c r="T7" s="40">
        <f>IF(D7=0,"",SUM(Rep_Ciclos!$T$5:$T$24))</f>
        <v>0</v>
      </c>
      <c r="U7" s="40">
        <f>IF(D7=0,"",SUM(Rep_Ciclos!$U$5:$U$24))</f>
        <v>0</v>
      </c>
      <c r="V7" s="40">
        <f>IF(D7=0,"",SUM(Rep_Ciclos!$X$5:$X$24))</f>
        <v>0</v>
      </c>
      <c r="W7" s="43">
        <f>IF(D7=0,"",IFERROR(SUMIF(Rep_Ciclos!$X$5:$X$24,"&gt;0",Rep_Ciclos!$Y$5:$Y$24)/COUNTIF(Rep_Ciclos!$X$5:$X$24,"&gt;0"),0))</f>
        <v>0</v>
      </c>
    </row>
    <row r="8" spans="1:24" ht="13.5" customHeight="1" x14ac:dyDescent="0.25">
      <c r="A8" s="38" t="s">
        <v>119</v>
      </c>
      <c r="B8" s="39" t="s">
        <v>115</v>
      </c>
      <c r="C8" s="39" t="s">
        <v>120</v>
      </c>
      <c r="D8" s="40">
        <f>COUNT(Rep_Ciclos!$R$27:$R$46)</f>
        <v>20</v>
      </c>
      <c r="E8" s="41">
        <f>IF(D8=0,"",SUM(Rep_Ciclos!$V$27:$V$46)/D8)</f>
        <v>1</v>
      </c>
      <c r="F8" s="42">
        <f>IF(D8=0,"",AVERAGE(Rep_Ciclos!$R$27:$R$46))</f>
        <v>43.814483750000001</v>
      </c>
      <c r="G8" s="42">
        <f>IF(D8=0,"",MEDIAN(Rep_Ciclos!$R$27:$R$46))</f>
        <v>42.806956999999997</v>
      </c>
      <c r="H8" s="36">
        <f>IF(D8&lt;2,"",_xlfn.STDEV.S(Rep_Ciclos!$R$27:$R$46))</f>
        <v>1.8668580555156205</v>
      </c>
      <c r="I8" s="41">
        <f t="shared" si="0"/>
        <v>4.2608240374750972E-2</v>
      </c>
      <c r="J8" s="42">
        <f>IF(D8=0,"",MIN(Rep_Ciclos!$R$27:$R$46))</f>
        <v>42.650283999999999</v>
      </c>
      <c r="K8" s="42">
        <f>IF(D8=0,"",MAX(Rep_Ciclos!$R$27:$R$46))</f>
        <v>48.329301999999998</v>
      </c>
      <c r="L8" s="36">
        <f>IF(D8=0,"",_xlfn.QUARTILE.INC(Rep_Ciclos!$R$27:$R$46,1))</f>
        <v>42.735580249999998</v>
      </c>
      <c r="M8" s="36">
        <f>IF(D8=0,"",_xlfn.QUARTILE.INC(Rep_Ciclos!$R$27:$R$46,3))</f>
        <v>44.280104249999994</v>
      </c>
      <c r="N8" s="36">
        <f t="shared" si="1"/>
        <v>1.5445239999999956</v>
      </c>
      <c r="O8" s="42">
        <f t="shared" si="2"/>
        <v>40.418794250000005</v>
      </c>
      <c r="P8" s="42">
        <f t="shared" si="3"/>
        <v>46.596890249999987</v>
      </c>
      <c r="Q8" s="42">
        <f t="shared" si="4"/>
        <v>42.996297132770707</v>
      </c>
      <c r="R8" s="42">
        <f t="shared" si="5"/>
        <v>44.632670367229295</v>
      </c>
      <c r="S8" s="42">
        <f>IF(D8=0,"",AVERAGE(Rep_Ciclos!$S$27:$S$46))</f>
        <v>1.0624219500000001</v>
      </c>
      <c r="T8" s="40">
        <f>IF(D8=0,"",SUM(Rep_Ciclos!$T$27:$T$46))</f>
        <v>0</v>
      </c>
      <c r="U8" s="40">
        <f>IF(D8=0,"",SUM(Rep_Ciclos!$U$27:$U$46))</f>
        <v>0</v>
      </c>
      <c r="V8" s="40">
        <f>IF(D8=0,"",SUM(Rep_Ciclos!$X$27:$X$46))</f>
        <v>0</v>
      </c>
      <c r="W8" s="43">
        <f>IF(D8=0,"",IFERROR(SUMIF(Rep_Ciclos!$X$27:$X$46,"&gt;0",Rep_Ciclos!$Y$27:$Y$46)/COUNTIF(Rep_Ciclos!$X$27:$X$46,"&gt;0"),0))</f>
        <v>0</v>
      </c>
    </row>
    <row r="9" spans="1:24" ht="13.5" customHeight="1" x14ac:dyDescent="0.25">
      <c r="A9" s="38" t="s">
        <v>121</v>
      </c>
      <c r="B9" s="39" t="s">
        <v>115</v>
      </c>
      <c r="C9" s="39" t="s">
        <v>31</v>
      </c>
      <c r="D9" s="40">
        <f>COUNT(Rep_Ciclos!$AG$5:$AG$24)</f>
        <v>20</v>
      </c>
      <c r="E9" s="41">
        <f>IF(D9=0,"",SUM(Rep_Ciclos!$AK$5:$AK$24)/D9)</f>
        <v>0.95</v>
      </c>
      <c r="F9" s="42">
        <f>IF(D9=0,"",AVERAGE(Rep_Ciclos!$AG$5:$AG$24))</f>
        <v>47.388786749999994</v>
      </c>
      <c r="G9" s="42">
        <f>IF(D9=0,"",MEDIAN(Rep_Ciclos!$AG$5:$AG$24))</f>
        <v>48.145537000000004</v>
      </c>
      <c r="H9" s="36">
        <f>IF(D9&lt;2,"",_xlfn.STDEV.S(Rep_Ciclos!$AG$5:$AG$24))</f>
        <v>5.0999123337895611</v>
      </c>
      <c r="I9" s="41">
        <f t="shared" si="0"/>
        <v>0.10761854614877985</v>
      </c>
      <c r="J9" s="42">
        <f>IF(D9=0,"",MIN(Rep_Ciclos!$AG$5:$AG$24))</f>
        <v>28.181660999999998</v>
      </c>
      <c r="K9" s="42">
        <f>IF(D9=0,"",MAX(Rep_Ciclos!$AG$5:$AG$24))</f>
        <v>52.341898999999998</v>
      </c>
      <c r="L9" s="36">
        <f>IF(D9=0,"",_xlfn.QUARTILE.INC(Rep_Ciclos!$AG$5:$AG$24,1))</f>
        <v>45.449249249999994</v>
      </c>
      <c r="M9" s="36">
        <f>IF(D9=0,"",_xlfn.QUARTILE.INC(Rep_Ciclos!$AG$5:$AG$24,3))</f>
        <v>50.230510500000001</v>
      </c>
      <c r="N9" s="36">
        <f t="shared" si="1"/>
        <v>4.7812612500000071</v>
      </c>
      <c r="O9" s="42">
        <f t="shared" si="2"/>
        <v>38.27735737499998</v>
      </c>
      <c r="P9" s="42">
        <f t="shared" si="3"/>
        <v>57.402402375000008</v>
      </c>
      <c r="Q9" s="42">
        <f t="shared" si="4"/>
        <v>45.153651621101957</v>
      </c>
      <c r="R9" s="42">
        <f t="shared" si="5"/>
        <v>49.623921878898031</v>
      </c>
      <c r="S9" s="42">
        <f>IF(D9=0,"",AVERAGE(Rep_Ciclos!$AH$5:$AH$24))</f>
        <v>3.2173126999999999</v>
      </c>
      <c r="T9" s="40">
        <f>IF(D9=0,"",SUM(Rep_Ciclos!$AI$5:$AI$24))</f>
        <v>0</v>
      </c>
      <c r="U9" s="40">
        <f>IF(D9=0,"",SUM(Rep_Ciclos!$AJ$5:$AJ$24))</f>
        <v>0</v>
      </c>
      <c r="V9" s="40">
        <f>IF(D9=0,"",SUM(Rep_Ciclos!$AM$5:$AM$24))</f>
        <v>1</v>
      </c>
      <c r="W9" s="43">
        <f>IF(D9=0,"",IFERROR(SUMIF(Rep_Ciclos!$AM$5:$AM$24,"&gt;0",Rep_Ciclos!$AN$5:$AN$24)/COUNTIF(Rep_Ciclos!$AM$5:$AM$24,"&gt;0"),0))</f>
        <v>12.6</v>
      </c>
    </row>
    <row r="10" spans="1:24" ht="13.5" customHeight="1" x14ac:dyDescent="0.25">
      <c r="A10" s="38" t="s">
        <v>122</v>
      </c>
      <c r="B10" s="39" t="s">
        <v>115</v>
      </c>
      <c r="C10" s="39" t="s">
        <v>123</v>
      </c>
      <c r="D10" s="40">
        <f>COUNT(Rep_Ciclos!$AG$27:$AG$46)</f>
        <v>20</v>
      </c>
      <c r="E10" s="41">
        <f>IF(D10=0,"",SUM(Rep_Ciclos!$AK$27:$AK$46)/D10)</f>
        <v>0.9</v>
      </c>
      <c r="F10" s="42">
        <f>IF(D10=0,"",AVERAGE(Rep_Ciclos!$AG$27:$AG$46))</f>
        <v>43.017506500000003</v>
      </c>
      <c r="G10" s="42">
        <f>IF(D10=0,"",MEDIAN(Rep_Ciclos!$AG$27:$AG$46))</f>
        <v>44.838844999999999</v>
      </c>
      <c r="H10" s="36">
        <f>IF(D10&lt;2,"",_xlfn.STDEV.S(Rep_Ciclos!$AG$27:$AG$46))</f>
        <v>13.147874966029184</v>
      </c>
      <c r="I10" s="41">
        <f t="shared" si="0"/>
        <v>0.3056400994797126</v>
      </c>
      <c r="J10" s="42">
        <f>IF(D10=0,"",MIN(Rep_Ciclos!$AG$27:$AG$46))</f>
        <v>6.1922189999999997</v>
      </c>
      <c r="K10" s="42">
        <f>IF(D10=0,"",MAX(Rep_Ciclos!$AG$27:$AG$46))</f>
        <v>55.879503999999997</v>
      </c>
      <c r="L10" s="36">
        <f>IF(D10=0,"",_xlfn.QUARTILE.INC(Rep_Ciclos!$AG$27:$AG$46,1))</f>
        <v>43.923187499999997</v>
      </c>
      <c r="M10" s="36">
        <f>IF(D10=0,"",_xlfn.QUARTILE.INC(Rep_Ciclos!$AG$27:$AG$46,3))</f>
        <v>48.664010500000003</v>
      </c>
      <c r="N10" s="36">
        <f t="shared" si="1"/>
        <v>4.740823000000006</v>
      </c>
      <c r="O10" s="42">
        <f t="shared" si="2"/>
        <v>36.811952999999988</v>
      </c>
      <c r="P10" s="42">
        <f t="shared" si="3"/>
        <v>55.775245000000012</v>
      </c>
      <c r="Q10" s="42">
        <f t="shared" si="4"/>
        <v>37.25519623199304</v>
      </c>
      <c r="R10" s="42">
        <f t="shared" si="5"/>
        <v>48.779816768006967</v>
      </c>
      <c r="S10" s="42">
        <f>IF(D10=0,"",AVERAGE(Rep_Ciclos!$AH$27:$AH$46))</f>
        <v>1.0315359499999999</v>
      </c>
      <c r="T10" s="40">
        <f>IF(D10=0,"",SUM(Rep_Ciclos!$AI$27:$AI$46))</f>
        <v>0</v>
      </c>
      <c r="U10" s="40">
        <f>IF(D10=0,"",SUM(Rep_Ciclos!$AJ$27:$AJ$46))</f>
        <v>0</v>
      </c>
      <c r="V10" s="40">
        <f>IF(D10=0,"",SUM(Rep_Ciclos!$AM$27:$AM$46))</f>
        <v>2</v>
      </c>
      <c r="W10" s="43">
        <f>IF(D10=0,"",IFERROR(SUMIF(Rep_Ciclos!$AM$27:$AM$46,"&gt;0",Rep_Ciclos!$AN$27:$AN$46)/COUNTIF(Rep_Ciclos!$AM$27:$AM$46,"&gt;0"),0))</f>
        <v>6.75</v>
      </c>
    </row>
    <row r="11" spans="1:24" ht="13.5" customHeight="1" x14ac:dyDescent="0.25">
      <c r="A11" s="38" t="s">
        <v>124</v>
      </c>
      <c r="B11" s="39" t="s">
        <v>115</v>
      </c>
      <c r="C11" s="39" t="s">
        <v>41</v>
      </c>
      <c r="D11" s="40">
        <f>COUNT(Rep_Ciclos!$AV$5:$AV$24)</f>
        <v>20</v>
      </c>
      <c r="E11" s="41">
        <f>IF(D11=0,"",SUM(Rep_Ciclos!$AZ$5:$AZ$24)/D11)</f>
        <v>0.85</v>
      </c>
      <c r="F11" s="42">
        <f>IF(D11=0,"",AVERAGE(Rep_Ciclos!$AV$5:$AV$24))</f>
        <v>47.70535915</v>
      </c>
      <c r="G11" s="42">
        <f>IF(D11=0,"",MEDIAN(Rep_Ciclos!$AV$5:$AV$24))</f>
        <v>50.275162999999999</v>
      </c>
      <c r="H11" s="36">
        <f>IF(D11&lt;2,"",_xlfn.STDEV.S(Rep_Ciclos!$AV$5:$AV$24))</f>
        <v>8.3955047802387686</v>
      </c>
      <c r="I11" s="41">
        <f t="shared" si="0"/>
        <v>0.17598661722346071</v>
      </c>
      <c r="J11" s="42">
        <f>IF(D11=0,"",MIN(Rep_Ciclos!$AV$5:$AV$24))</f>
        <v>28.575337999999999</v>
      </c>
      <c r="K11" s="42">
        <f>IF(D11=0,"",MAX(Rep_Ciclos!$AV$5:$AV$24))</f>
        <v>56.109755</v>
      </c>
      <c r="L11" s="36">
        <f>IF(D11=0,"",_xlfn.QUARTILE.INC(Rep_Ciclos!$AV$5:$AV$24,1))</f>
        <v>46.617645250000002</v>
      </c>
      <c r="M11" s="36">
        <f>IF(D11=0,"",_xlfn.QUARTILE.INC(Rep_Ciclos!$AV$5:$AV$24,3))</f>
        <v>52.2149675</v>
      </c>
      <c r="N11" s="36">
        <f t="shared" si="1"/>
        <v>5.5973222499999977</v>
      </c>
      <c r="O11" s="42">
        <f t="shared" si="2"/>
        <v>38.221661875000009</v>
      </c>
      <c r="P11" s="42">
        <f t="shared" si="3"/>
        <v>60.610950875</v>
      </c>
      <c r="Q11" s="42">
        <f t="shared" si="4"/>
        <v>44.025866948768488</v>
      </c>
      <c r="R11" s="42">
        <f t="shared" si="5"/>
        <v>51.384851351231511</v>
      </c>
      <c r="S11" s="42">
        <f>IF(D11=0,"",AVERAGE(Rep_Ciclos!$AW$5:$AW$24))</f>
        <v>3.3282079499999995</v>
      </c>
      <c r="T11" s="40">
        <f>IF(D11=0,"",SUM(Rep_Ciclos!$AX$5:$AX$24))</f>
        <v>0</v>
      </c>
      <c r="U11" s="40">
        <f>IF(D11=0,"",SUM(Rep_Ciclos!$AY$5:$AY$24))</f>
        <v>0</v>
      </c>
      <c r="V11" s="40">
        <f>IF(D11=0,"",SUM(Rep_Ciclos!$BB$5:$BB$24))</f>
        <v>3</v>
      </c>
      <c r="W11" s="43">
        <f>IF(D11=0,"",IFERROR(SUMIF(Rep_Ciclos!$BB$5:$BB$24,"&gt;0",Rep_Ciclos!$BC$5:$BC$24)/COUNTIF(Rep_Ciclos!$BB$5:$BB$24,"&gt;0"),0))</f>
        <v>11.966666666666667</v>
      </c>
    </row>
    <row r="12" spans="1:24" ht="13.5" customHeight="1" x14ac:dyDescent="0.25">
      <c r="A12" s="38" t="s">
        <v>125</v>
      </c>
      <c r="B12" s="39" t="s">
        <v>115</v>
      </c>
      <c r="C12" s="39" t="s">
        <v>126</v>
      </c>
      <c r="D12" s="40">
        <f>COUNT(Rep_Ciclos!$AV$27:$AV$46)</f>
        <v>20</v>
      </c>
      <c r="E12" s="41">
        <f>IF(D12=0,"",SUM(Rep_Ciclos!$AZ$27:$AZ$46)/D12)</f>
        <v>0.95</v>
      </c>
      <c r="F12" s="42">
        <f>IF(D12=0,"",AVERAGE(Rep_Ciclos!$AV$27:$AV$46))</f>
        <v>46.837470650000014</v>
      </c>
      <c r="G12" s="42">
        <f>IF(D12=0,"",MEDIAN(Rep_Ciclos!$AV$27:$AV$46))</f>
        <v>48.73554</v>
      </c>
      <c r="H12" s="36">
        <f>IF(D12&lt;2,"",_xlfn.STDEV.S(Rep_Ciclos!$AV$27:$AV$46))</f>
        <v>9.9886799212601094</v>
      </c>
      <c r="I12" s="41">
        <f t="shared" si="0"/>
        <v>0.21326258191656014</v>
      </c>
      <c r="J12" s="42">
        <f>IF(D12=0,"",MIN(Rep_Ciclos!$AV$27:$AV$46))</f>
        <v>6.1132770000000001</v>
      </c>
      <c r="K12" s="42">
        <f>IF(D12=0,"",MAX(Rep_Ciclos!$AV$27:$AV$46))</f>
        <v>53.955050999999997</v>
      </c>
      <c r="L12" s="36">
        <f>IF(D12=0,"",_xlfn.QUARTILE.INC(Rep_Ciclos!$AV$27:$AV$46,1))</f>
        <v>47.242882999999999</v>
      </c>
      <c r="M12" s="36">
        <f>IF(D12=0,"",_xlfn.QUARTILE.INC(Rep_Ciclos!$AV$27:$AV$46,3))</f>
        <v>50.220707500000003</v>
      </c>
      <c r="N12" s="36">
        <f t="shared" si="1"/>
        <v>2.9778245000000041</v>
      </c>
      <c r="O12" s="42">
        <f t="shared" si="2"/>
        <v>42.776146249999996</v>
      </c>
      <c r="P12" s="42">
        <f t="shared" si="3"/>
        <v>54.687444250000013</v>
      </c>
      <c r="Q12" s="42">
        <f t="shared" si="4"/>
        <v>42.459738657352744</v>
      </c>
      <c r="R12" s="42">
        <f t="shared" si="5"/>
        <v>51.215202642647284</v>
      </c>
      <c r="S12" s="42">
        <f>IF(D12=0,"",AVERAGE(Rep_Ciclos!$AW$27:$AW$46))</f>
        <v>1.0657458500000001</v>
      </c>
      <c r="T12" s="40">
        <f>IF(D12=0,"",SUM(Rep_Ciclos!$AX$27:$AX$46))</f>
        <v>0</v>
      </c>
      <c r="U12" s="40">
        <f>IF(D12=0,"",SUM(Rep_Ciclos!$AY$27:$AY$46))</f>
        <v>0</v>
      </c>
      <c r="V12" s="40">
        <f>IF(D12=0,"",SUM(Rep_Ciclos!$BB$27:$BB$46))</f>
        <v>1</v>
      </c>
      <c r="W12" s="43">
        <f>IF(D12=0,"",IFERROR(SUMIF(Rep_Ciclos!$BB$27:$BB$46,"&gt;0",Rep_Ciclos!$BC$27:$BC$46)/COUNTIF(Rep_Ciclos!$BB$27:$BB$46,"&gt;0"),0))</f>
        <v>6.8</v>
      </c>
    </row>
    <row r="13" spans="1:24" ht="13.5" customHeight="1" x14ac:dyDescent="0.25">
      <c r="A13" s="38" t="s">
        <v>127</v>
      </c>
      <c r="B13" s="39" t="s">
        <v>128</v>
      </c>
      <c r="C13" s="39" t="s">
        <v>14</v>
      </c>
      <c r="D13" s="40">
        <f>COUNT(Obs_Ciclos!$C$5:$C$24)</f>
        <v>20</v>
      </c>
      <c r="E13" s="41">
        <f>IF(D13=0,"",SUM(Obs_Ciclos!$G$5:$G$24)/D13)</f>
        <v>1</v>
      </c>
      <c r="F13" s="42">
        <f>IF(D13=0,"",AVERAGE(Obs_Ciclos!$C$5:$C$24))</f>
        <v>50.888971599999991</v>
      </c>
      <c r="G13" s="42">
        <f>IF(D13=0,"",MEDIAN(Obs_Ciclos!$C$5:$C$24))</f>
        <v>50.16863</v>
      </c>
      <c r="H13" s="36">
        <f>IF(D13&lt;2,"",_xlfn.STDEV.S(Obs_Ciclos!$C$5:$C$24))</f>
        <v>1.5545821950069647</v>
      </c>
      <c r="I13" s="41">
        <f t="shared" si="0"/>
        <v>3.054850876583572E-2</v>
      </c>
      <c r="J13" s="42">
        <f>IF(D13=0,"",MIN(Obs_Ciclos!$C$5:$C$24))</f>
        <v>49.151743000000003</v>
      </c>
      <c r="K13" s="42">
        <f>IF(D13=0,"",MAX(Obs_Ciclos!$C$5:$C$24))</f>
        <v>56.114477999999998</v>
      </c>
      <c r="L13" s="36">
        <f>IF(D13=0,"",_xlfn.QUARTILE.INC(Obs_Ciclos!$C$5:$C$24,1))</f>
        <v>50.042400000000001</v>
      </c>
      <c r="M13" s="36">
        <f>IF(D13=0,"",_xlfn.QUARTILE.INC(Obs_Ciclos!$C$5:$C$24,3))</f>
        <v>51.5975635</v>
      </c>
      <c r="N13" s="36">
        <f t="shared" si="1"/>
        <v>1.555163499999999</v>
      </c>
      <c r="O13" s="42">
        <f t="shared" si="2"/>
        <v>47.709654749999999</v>
      </c>
      <c r="P13" s="42">
        <f t="shared" si="3"/>
        <v>53.930308749999995</v>
      </c>
      <c r="Q13" s="42">
        <f t="shared" si="4"/>
        <v>50.207645912929294</v>
      </c>
      <c r="R13" s="42">
        <f t="shared" si="5"/>
        <v>51.570297287070687</v>
      </c>
      <c r="S13" s="42">
        <f>IF(D13=0,"",AVERAGE(Obs_Ciclos!$D$5:$D$24))</f>
        <v>3.3792034499999999</v>
      </c>
      <c r="T13" s="40">
        <f>IF(D13=0,"",SUM(Obs_Ciclos!$E$5:$E$24))</f>
        <v>0</v>
      </c>
      <c r="U13" s="40">
        <f>IF(D13=0,"",SUM(Obs_Ciclos!$F$5:$F$24))</f>
        <v>0</v>
      </c>
      <c r="V13" s="40">
        <f>IF(D13=0,"",SUM(Obs_Ciclos!$I$5:$I$24))</f>
        <v>0</v>
      </c>
      <c r="W13" s="43">
        <f>IF(D13=0,"",IFERROR(SUMIF(Obs_Ciclos!$I$5:$I$24,"&gt;0",Obs_Ciclos!$J$5:$J$24)/COUNTIF(Obs_Ciclos!$I$5:$I$24,"&gt;0"),0))</f>
        <v>0</v>
      </c>
    </row>
    <row r="14" spans="1:24" ht="13.5" customHeight="1" x14ac:dyDescent="0.25">
      <c r="A14" s="38" t="s">
        <v>129</v>
      </c>
      <c r="B14" s="39" t="s">
        <v>128</v>
      </c>
      <c r="C14" s="39" t="s">
        <v>130</v>
      </c>
      <c r="D14" s="40">
        <f>COUNT(Obs_Ciclos!$C$27:$C$46)</f>
        <v>20</v>
      </c>
      <c r="E14" s="41">
        <f>IF(D14=0,"",SUM(Obs_Ciclos!$G$27:$G$46)/D14)</f>
        <v>1</v>
      </c>
      <c r="F14" s="42">
        <f>IF(D14=0,"",AVERAGE(Obs_Ciclos!$C$27:$C$46))</f>
        <v>47.742952850000009</v>
      </c>
      <c r="G14" s="42">
        <f>IF(D14=0,"",MEDIAN(Obs_Ciclos!$C$27:$C$46))</f>
        <v>46.922505999999998</v>
      </c>
      <c r="H14" s="36">
        <f>IF(D14&lt;2,"",_xlfn.STDEV.S(Obs_Ciclos!$C$27:$C$46))</f>
        <v>2.9635510507618394</v>
      </c>
      <c r="I14" s="41">
        <f t="shared" si="0"/>
        <v>6.2073057359330025E-2</v>
      </c>
      <c r="J14" s="42">
        <f>IF(D14=0,"",MIN(Obs_Ciclos!$C$27:$C$46))</f>
        <v>45.363616</v>
      </c>
      <c r="K14" s="42">
        <f>IF(D14=0,"",MAX(Obs_Ciclos!$C$27:$C$46))</f>
        <v>55.880271999999998</v>
      </c>
      <c r="L14" s="36">
        <f>IF(D14=0,"",_xlfn.QUARTILE.INC(Obs_Ciclos!$C$27:$C$46,1))</f>
        <v>45.967743499999997</v>
      </c>
      <c r="M14" s="36">
        <f>IF(D14=0,"",_xlfn.QUARTILE.INC(Obs_Ciclos!$C$27:$C$46,3))</f>
        <v>47.735730750000002</v>
      </c>
      <c r="N14" s="36">
        <f t="shared" si="1"/>
        <v>1.7679872500000045</v>
      </c>
      <c r="O14" s="42">
        <f t="shared" si="2"/>
        <v>43.315762624999991</v>
      </c>
      <c r="P14" s="42">
        <f t="shared" si="3"/>
        <v>50.387711625000009</v>
      </c>
      <c r="Q14" s="42">
        <f t="shared" si="4"/>
        <v>46.444119335558305</v>
      </c>
      <c r="R14" s="42">
        <f t="shared" si="5"/>
        <v>49.041786364441712</v>
      </c>
      <c r="S14" s="42">
        <f>IF(D14=0,"",AVERAGE(Obs_Ciclos!$D$27:$D$46))</f>
        <v>1.0413424</v>
      </c>
      <c r="T14" s="40">
        <f>IF(D14=0,"",SUM(Obs_Ciclos!$E$27:$E$46))</f>
        <v>0</v>
      </c>
      <c r="U14" s="40">
        <f>IF(D14=0,"",SUM(Obs_Ciclos!$F$27:$F$46))</f>
        <v>0</v>
      </c>
      <c r="V14" s="40">
        <f>IF(D14=0,"",SUM(Obs_Ciclos!$I$27:$I$46))</f>
        <v>0</v>
      </c>
      <c r="W14" s="43">
        <f>IF(D14=0,"",IFERROR(SUMIF(Obs_Ciclos!$I$27:$I$46,"&gt;0",Obs_Ciclos!$J$27:$J$46)/COUNTIF(Obs_Ciclos!$I$27:$I$46,"&gt;0"),0))</f>
        <v>0</v>
      </c>
    </row>
    <row r="15" spans="1:24" ht="13.5" customHeight="1" x14ac:dyDescent="0.25">
      <c r="A15" s="38" t="s">
        <v>131</v>
      </c>
      <c r="B15" s="39" t="s">
        <v>128</v>
      </c>
      <c r="C15" s="39" t="s">
        <v>25</v>
      </c>
      <c r="D15" s="40">
        <f>COUNT(Obs_Ciclos!$Q$5:$Q$24)</f>
        <v>20</v>
      </c>
      <c r="E15" s="41">
        <f>IF(D15=0,"",SUM(Obs_Ciclos!$U$5:$U$24)/D15)</f>
        <v>1</v>
      </c>
      <c r="F15" s="42">
        <f>IF(D15=0,"",AVERAGE(Obs_Ciclos!$Q$5:$Q$24))</f>
        <v>51.012385440658228</v>
      </c>
      <c r="G15" s="42">
        <f>IF(D15=0,"",MEDIAN(Obs_Ciclos!$Q$5:$Q$24))</f>
        <v>50.966386249204248</v>
      </c>
      <c r="H15" s="36">
        <f>IF(D15&lt;2,"",_xlfn.STDEV.S(Obs_Ciclos!$Q$5:$Q$24))</f>
        <v>0.2379200885826554</v>
      </c>
      <c r="I15" s="41">
        <f t="shared" si="0"/>
        <v>4.663967123423849E-3</v>
      </c>
      <c r="J15" s="42">
        <f>IF(D15=0,"",MIN(Obs_Ciclos!$Q$5:$Q$24))</f>
        <v>50.651344999999999</v>
      </c>
      <c r="K15" s="42">
        <f>IF(D15=0,"",MAX(Obs_Ciclos!$Q$5:$Q$24))</f>
        <v>51.598370000000003</v>
      </c>
      <c r="L15" s="36">
        <f>IF(D15=0,"",_xlfn.QUARTILE.INC(Obs_Ciclos!$Q$5:$Q$24,1))</f>
        <v>50.866733249999996</v>
      </c>
      <c r="M15" s="36">
        <f>IF(D15=0,"",_xlfn.QUARTILE.INC(Obs_Ciclos!$Q$5:$Q$24,3))</f>
        <v>51.088889922005649</v>
      </c>
      <c r="N15" s="36">
        <f t="shared" si="1"/>
        <v>0.22215667200565292</v>
      </c>
      <c r="O15" s="42">
        <f t="shared" si="2"/>
        <v>50.533498241991516</v>
      </c>
      <c r="P15" s="42">
        <f t="shared" si="3"/>
        <v>51.422124930014128</v>
      </c>
      <c r="Q15" s="42">
        <f t="shared" si="4"/>
        <v>50.908112364366644</v>
      </c>
      <c r="R15" s="42">
        <f t="shared" si="5"/>
        <v>51.116658516949812</v>
      </c>
      <c r="S15" s="42">
        <f>IF(D15=0,"",AVERAGE(Obs_Ciclos!$R$5:$R$24))</f>
        <v>3.3830232982472843</v>
      </c>
      <c r="T15" s="40">
        <f>IF(D15=0,"",SUM(Obs_Ciclos!$S$5:$S$24))</f>
        <v>0</v>
      </c>
      <c r="U15" s="40">
        <f>IF(D15=0,"",SUM(Obs_Ciclos!$T$5:$T$24))</f>
        <v>0</v>
      </c>
      <c r="V15" s="40">
        <f>IF(D15=0,"",SUM(Obs_Ciclos!$W$5:$W$24))</f>
        <v>0</v>
      </c>
      <c r="W15" s="43">
        <f>IF(D15=0,"",IFERROR(SUMIF(Obs_Ciclos!$W$5:$W$24,"&gt;0",Obs_Ciclos!$X$5:$X$24)/COUNTIF(Obs_Ciclos!$W$5:$W$24,"&gt;0"),0))</f>
        <v>0</v>
      </c>
    </row>
    <row r="16" spans="1:24" ht="13.5" customHeight="1" x14ac:dyDescent="0.25">
      <c r="A16" s="38" t="s">
        <v>132</v>
      </c>
      <c r="B16" s="39" t="s">
        <v>128</v>
      </c>
      <c r="C16" s="39" t="s">
        <v>133</v>
      </c>
      <c r="D16" s="40">
        <f>COUNT(Obs_Ciclos!$Q$27:$Q$46)</f>
        <v>20</v>
      </c>
      <c r="E16" s="41">
        <f>IF(D16=0,"",SUM(Obs_Ciclos!$U$27:$U$46)/D16)</f>
        <v>0.95</v>
      </c>
      <c r="F16" s="42">
        <f>IF(D16=0,"",AVERAGE(Obs_Ciclos!$Q$27:$Q$46))</f>
        <v>46.828729149999987</v>
      </c>
      <c r="G16" s="42">
        <f>IF(D16=0,"",MEDIAN(Obs_Ciclos!$Q$27:$Q$46))</f>
        <v>47.081255999999996</v>
      </c>
      <c r="H16" s="36">
        <f>IF(D16&lt;2,"",_xlfn.STDEV.S(Obs_Ciclos!$Q$27:$Q$46))</f>
        <v>2.8659411355225242</v>
      </c>
      <c r="I16" s="41">
        <f t="shared" si="0"/>
        <v>6.1200489262530522E-2</v>
      </c>
      <c r="J16" s="42">
        <f>IF(D16=0,"",MIN(Obs_Ciclos!$Q$27:$Q$46))</f>
        <v>35.404105999999999</v>
      </c>
      <c r="K16" s="42">
        <f>IF(D16=0,"",MAX(Obs_Ciclos!$Q$27:$Q$46))</f>
        <v>51.5289</v>
      </c>
      <c r="L16" s="36">
        <f>IF(D16=0,"",_xlfn.QUARTILE.INC(Obs_Ciclos!$Q$27:$Q$46,1))</f>
        <v>46.989755500000001</v>
      </c>
      <c r="M16" s="36">
        <f>IF(D16=0,"",_xlfn.QUARTILE.INC(Obs_Ciclos!$Q$27:$Q$46,3))</f>
        <v>47.444831000000001</v>
      </c>
      <c r="N16" s="36">
        <f t="shared" si="1"/>
        <v>0.45507549999999952</v>
      </c>
      <c r="O16" s="42">
        <f t="shared" si="2"/>
        <v>46.307142249999998</v>
      </c>
      <c r="P16" s="42">
        <f t="shared" si="3"/>
        <v>48.127444249999996</v>
      </c>
      <c r="Q16" s="42">
        <f t="shared" si="4"/>
        <v>45.572675067085889</v>
      </c>
      <c r="R16" s="42">
        <f t="shared" si="5"/>
        <v>48.084783232914084</v>
      </c>
      <c r="S16" s="42">
        <f>IF(D16=0,"",AVERAGE(Obs_Ciclos!$R$27:$R$46))</f>
        <v>1.0818487999999999</v>
      </c>
      <c r="T16" s="40">
        <f>IF(D16=0,"",SUM(Obs_Ciclos!$S$27:$S$46))</f>
        <v>0</v>
      </c>
      <c r="U16" s="40">
        <f>IF(D16=0,"",SUM(Obs_Ciclos!$T$27:$T$46))</f>
        <v>0</v>
      </c>
      <c r="V16" s="40">
        <f>IF(D16=0,"",SUM(Obs_Ciclos!$W$27:$W$46))</f>
        <v>1</v>
      </c>
      <c r="W16" s="43">
        <f>IF(D16=0,"",IFERROR(SUMIF(Obs_Ciclos!$W$27:$W$46,"&gt;0",Obs_Ciclos!$X$27:$X$46)/COUNTIF(Obs_Ciclos!$W$27:$W$46,"&gt;0"),0))</f>
        <v>14.342824</v>
      </c>
    </row>
    <row r="17" spans="1:23" ht="13.5" customHeight="1" x14ac:dyDescent="0.25">
      <c r="A17" s="38" t="s">
        <v>134</v>
      </c>
      <c r="B17" s="39" t="s">
        <v>128</v>
      </c>
      <c r="C17" s="39" t="s">
        <v>34</v>
      </c>
      <c r="D17" s="40">
        <f>COUNT(Obs_Ciclos!$AE$5:$AE$24)</f>
        <v>20</v>
      </c>
      <c r="E17" s="41">
        <f>IF(D17=0,"",SUM(Obs_Ciclos!$AI$5:$AI$24)/D17)</f>
        <v>1</v>
      </c>
      <c r="F17" s="42">
        <f>IF(D17=0,"",AVERAGE(Obs_Ciclos!$AE$5:$AE$24))</f>
        <v>47.753475549999997</v>
      </c>
      <c r="G17" s="42">
        <f>IF(D17=0,"",MEDIAN(Obs_Ciclos!$AE$5:$AE$24))</f>
        <v>47.172206000000003</v>
      </c>
      <c r="H17" s="36">
        <f>IF(D17&lt;2,"",_xlfn.STDEV.S(Obs_Ciclos!$AE$5:$AE$24))</f>
        <v>2.4924663955730049</v>
      </c>
      <c r="I17" s="41">
        <f t="shared" si="0"/>
        <v>5.2194450076482546E-2</v>
      </c>
      <c r="J17" s="42">
        <f>IF(D17=0,"",MIN(Obs_Ciclos!$AE$5:$AE$24))</f>
        <v>47.047638999999997</v>
      </c>
      <c r="K17" s="42">
        <f>IF(D17=0,"",MAX(Obs_Ciclos!$AE$5:$AE$24))</f>
        <v>58.322647000000003</v>
      </c>
      <c r="L17" s="36">
        <f>IF(D17=0,"",_xlfn.QUARTILE.INC(Obs_Ciclos!$AE$5:$AE$24,1))</f>
        <v>47.131398749999995</v>
      </c>
      <c r="M17" s="36">
        <f>IF(D17=0,"",_xlfn.QUARTILE.INC(Obs_Ciclos!$AE$5:$AE$24,3))</f>
        <v>47.233413249999998</v>
      </c>
      <c r="N17" s="36">
        <f t="shared" si="1"/>
        <v>0.10201450000000278</v>
      </c>
      <c r="O17" s="42">
        <f t="shared" si="2"/>
        <v>46.978376999999995</v>
      </c>
      <c r="P17" s="42">
        <f t="shared" si="3"/>
        <v>47.386435000000006</v>
      </c>
      <c r="Q17" s="42">
        <f t="shared" si="4"/>
        <v>46.661103988741516</v>
      </c>
      <c r="R17" s="42">
        <f t="shared" si="5"/>
        <v>48.845847111258479</v>
      </c>
      <c r="S17" s="42">
        <f>IF(D17=0,"",AVERAGE(Obs_Ciclos!$AF$5:$AF$24))</f>
        <v>3.2444821499999987</v>
      </c>
      <c r="T17" s="40">
        <f>IF(D17=0,"",SUM(Obs_Ciclos!$AG$5:$AG$24))</f>
        <v>0</v>
      </c>
      <c r="U17" s="40">
        <f>IF(D17=0,"",SUM(Obs_Ciclos!$AH$5:$AH$24))</f>
        <v>0</v>
      </c>
      <c r="V17" s="40">
        <f>IF(D17=0,"",SUM(Obs_Ciclos!$AK$5:$AK$24))</f>
        <v>0</v>
      </c>
      <c r="W17" s="43">
        <f>IF(D17=0,"",IFERROR(SUMIF(Obs_Ciclos!$AK$5:$AK$24,"&gt;0",Obs_Ciclos!$AL$5:$AL$24)/COUNTIF(Obs_Ciclos!$AK$5:$AK$24,"&gt;0"),0))</f>
        <v>0</v>
      </c>
    </row>
    <row r="18" spans="1:23" ht="13.5" customHeight="1" x14ac:dyDescent="0.25">
      <c r="A18" s="38" t="s">
        <v>135</v>
      </c>
      <c r="B18" s="39" t="s">
        <v>128</v>
      </c>
      <c r="C18" s="39" t="s">
        <v>136</v>
      </c>
      <c r="D18" s="40">
        <f>COUNT(Obs_Ciclos!$AE$27:$AE$46)</f>
        <v>20</v>
      </c>
      <c r="E18" s="41">
        <f>IF(D18=0,"",SUM(Obs_Ciclos!$AI$27:$AI$46)/D18)</f>
        <v>1</v>
      </c>
      <c r="F18" s="42">
        <f>IF(D18=0,"",AVERAGE(Obs_Ciclos!$AE$27:$AE$46))</f>
        <v>46.603216950000004</v>
      </c>
      <c r="G18" s="42">
        <f>IF(D18=0,"",MEDIAN(Obs_Ciclos!$AE$27:$AE$46))</f>
        <v>45.068642499999996</v>
      </c>
      <c r="H18" s="36">
        <f>IF(D18&lt;2,"",_xlfn.STDEV.S(Obs_Ciclos!$AE$27:$AE$46))</f>
        <v>3.0248676182262133</v>
      </c>
      <c r="I18" s="41">
        <f t="shared" si="0"/>
        <v>6.4906841548547076E-2</v>
      </c>
      <c r="J18" s="42">
        <f>IF(D18=0,"",MIN(Obs_Ciclos!$AE$27:$AE$46))</f>
        <v>44.921168000000002</v>
      </c>
      <c r="K18" s="42">
        <f>IF(D18=0,"",MAX(Obs_Ciclos!$AE$27:$AE$46))</f>
        <v>56.05236</v>
      </c>
      <c r="L18" s="36">
        <f>IF(D18=0,"",_xlfn.QUARTILE.INC(Obs_Ciclos!$AE$27:$AE$46,1))</f>
        <v>45.020915500000001</v>
      </c>
      <c r="M18" s="36">
        <f>IF(D18=0,"",_xlfn.QUARTILE.INC(Obs_Ciclos!$AE$27:$AE$46,3))</f>
        <v>46.543615250000002</v>
      </c>
      <c r="N18" s="36">
        <f t="shared" si="1"/>
        <v>1.522699750000001</v>
      </c>
      <c r="O18" s="42">
        <f t="shared" si="2"/>
        <v>42.736865874999999</v>
      </c>
      <c r="P18" s="42">
        <f t="shared" si="3"/>
        <v>48.827664875000004</v>
      </c>
      <c r="Q18" s="42">
        <f t="shared" si="4"/>
        <v>45.277510265010832</v>
      </c>
      <c r="R18" s="42">
        <f t="shared" si="5"/>
        <v>47.928923634989175</v>
      </c>
      <c r="S18" s="42">
        <f>IF(D18=0,"",AVERAGE(Obs_Ciclos!$AF$27:$AF$46))</f>
        <v>1.0506336000000003</v>
      </c>
      <c r="T18" s="40">
        <f>IF(D18=0,"",SUM(Obs_Ciclos!$AG$27:$AG$46))</f>
        <v>0</v>
      </c>
      <c r="U18" s="40">
        <f>IF(D18=0,"",SUM(Obs_Ciclos!$AH$27:$AH$46))</f>
        <v>0</v>
      </c>
      <c r="V18" s="40">
        <f>IF(D18=0,"",SUM(Obs_Ciclos!$AK$27:$AK$46))</f>
        <v>0</v>
      </c>
      <c r="W18" s="43">
        <f>IF(D18=0,"",IFERROR(SUMIF(Obs_Ciclos!$AK$27:$AK$46,"&gt;0",Obs_Ciclos!$AL$27:$AL$46)/COUNTIF(Obs_Ciclos!$AK$27:$AK$46,"&gt;0"),0))</f>
        <v>0</v>
      </c>
    </row>
    <row r="19" spans="1:23" ht="13.5" customHeight="1" x14ac:dyDescent="0.25">
      <c r="A19" s="38" t="s">
        <v>137</v>
      </c>
      <c r="B19" s="39" t="s">
        <v>128</v>
      </c>
      <c r="C19" s="39" t="s">
        <v>44</v>
      </c>
      <c r="D19" s="40">
        <f>COUNT(Obs_Ciclos!$AS$5:$AS$24)</f>
        <v>20</v>
      </c>
      <c r="E19" s="41">
        <f>IF(D19=0,"",SUM(Obs_Ciclos!$AW$5:$AW$24)/D19)</f>
        <v>1</v>
      </c>
      <c r="F19" s="42">
        <f>IF(D19=0,"",AVERAGE(Obs_Ciclos!$AS$5:$AS$24))</f>
        <v>50.739033800000001</v>
      </c>
      <c r="G19" s="42">
        <f>IF(D19=0,"",MEDIAN(Obs_Ciclos!$AS$5:$AS$24))</f>
        <v>48.948813999999999</v>
      </c>
      <c r="H19" s="36">
        <f>IF(D19&lt;2,"",_xlfn.STDEV.S(Obs_Ciclos!$AS$5:$AS$24))</f>
        <v>3.7074386419543726</v>
      </c>
      <c r="I19" s="41">
        <f t="shared" si="0"/>
        <v>7.3068767067345539E-2</v>
      </c>
      <c r="J19" s="42">
        <f>IF(D19=0,"",MIN(Obs_Ciclos!$AS$5:$AS$24))</f>
        <v>47.249070000000003</v>
      </c>
      <c r="K19" s="42">
        <f>IF(D19=0,"",MAX(Obs_Ciclos!$AS$5:$AS$24))</f>
        <v>60.471984999999997</v>
      </c>
      <c r="L19" s="36">
        <f>IF(D19=0,"",_xlfn.QUARTILE.INC(Obs_Ciclos!$AS$5:$AS$24,1))</f>
        <v>48.835802999999999</v>
      </c>
      <c r="M19" s="36">
        <f>IF(D19=0,"",_xlfn.QUARTILE.INC(Obs_Ciclos!$AS$5:$AS$24,3))</f>
        <v>52.72367225</v>
      </c>
      <c r="N19" s="36">
        <f t="shared" si="1"/>
        <v>3.8878692500000014</v>
      </c>
      <c r="O19" s="42">
        <f t="shared" si="2"/>
        <v>43.003999124999993</v>
      </c>
      <c r="P19" s="42">
        <f t="shared" si="3"/>
        <v>58.555476124999998</v>
      </c>
      <c r="Q19" s="42">
        <f t="shared" si="4"/>
        <v>49.114177174139385</v>
      </c>
      <c r="R19" s="42">
        <f t="shared" si="5"/>
        <v>52.363890425860617</v>
      </c>
      <c r="S19" s="42">
        <f>IF(D19=0,"",AVERAGE(Obs_Ciclos!$AT$5:$AT$24))</f>
        <v>3.1526355500000003</v>
      </c>
      <c r="T19" s="40">
        <f>IF(D19=0,"",SUM(Obs_Ciclos!$AU$5:$AU$24))</f>
        <v>0</v>
      </c>
      <c r="U19" s="40">
        <f>IF(D19=0,"",SUM(Obs_Ciclos!$AV$5:$AV$24))</f>
        <v>0</v>
      </c>
      <c r="V19" s="40">
        <f>IF(D19=0,"",SUM(Obs_Ciclos!$AY$5:$AY$24))</f>
        <v>0</v>
      </c>
      <c r="W19" s="43">
        <f>IF(D19=0,"",IFERROR(SUMIF(Obs_Ciclos!$AY$5:$AY$24,"&gt;0",Obs_Ciclos!$AZ$5:$AZ$24)/COUNTIF(Obs_Ciclos!$AY$5:$AY$24,"&gt;0"),0))</f>
        <v>0</v>
      </c>
    </row>
    <row r="20" spans="1:23" ht="13.5" customHeight="1" x14ac:dyDescent="0.25">
      <c r="A20" s="44" t="s">
        <v>138</v>
      </c>
      <c r="B20" s="45" t="s">
        <v>128</v>
      </c>
      <c r="C20" s="45" t="s">
        <v>139</v>
      </c>
      <c r="D20" s="46">
        <f>COUNT(Obs_Ciclos!$AS$27:$AS$46)</f>
        <v>20</v>
      </c>
      <c r="E20" s="47">
        <f>IF(D20=0,"",SUM(Obs_Ciclos!$AW$27:$AW$46)/D20)</f>
        <v>1</v>
      </c>
      <c r="F20" s="48">
        <f>IF(D20=0,"",AVERAGE(Obs_Ciclos!$AS$27:$AS$46))</f>
        <v>46.863414750000004</v>
      </c>
      <c r="G20" s="48">
        <f>IF(D20=0,"",MEDIAN(Obs_Ciclos!$AS$27:$AS$46))</f>
        <v>46.738289999999999</v>
      </c>
      <c r="H20" s="36">
        <f>IF(D20&lt;2,"",_xlfn.STDEV.S(Obs_Ciclos!$AS$27:$AS$46))</f>
        <v>2.447373621577583</v>
      </c>
      <c r="I20" s="47">
        <f t="shared" si="0"/>
        <v>5.2223544413770716E-2</v>
      </c>
      <c r="J20" s="48">
        <f>IF(D20=0,"",MIN(Obs_Ciclos!$AS$27:$AS$46))</f>
        <v>44.953144000000002</v>
      </c>
      <c r="K20" s="48">
        <f>IF(D20=0,"",MAX(Obs_Ciclos!$AS$27:$AS$46))</f>
        <v>55.756135999999998</v>
      </c>
      <c r="L20" s="36">
        <f>IF(D20=0,"",_xlfn.QUARTILE.INC(Obs_Ciclos!$AS$27:$AS$46,1))</f>
        <v>45.113622499999998</v>
      </c>
      <c r="M20" s="36">
        <f>IF(D20=0,"",_xlfn.QUARTILE.INC(Obs_Ciclos!$AS$27:$AS$46,3))</f>
        <v>47.520684250000002</v>
      </c>
      <c r="N20" s="36">
        <f t="shared" si="1"/>
        <v>2.407061750000004</v>
      </c>
      <c r="O20" s="48">
        <f t="shared" si="2"/>
        <v>41.503029874999996</v>
      </c>
      <c r="P20" s="48">
        <f t="shared" si="3"/>
        <v>51.131276875000012</v>
      </c>
      <c r="Q20" s="48">
        <f t="shared" si="4"/>
        <v>45.790805968299289</v>
      </c>
      <c r="R20" s="48">
        <f t="shared" si="5"/>
        <v>47.93602353170072</v>
      </c>
      <c r="S20" s="48">
        <f>IF(D20=0,"",AVERAGE(Obs_Ciclos!$AT$27:$AT$46))</f>
        <v>1.06032875</v>
      </c>
      <c r="T20" s="46">
        <f>IF(D20=0,"",SUM(Obs_Ciclos!$AU$27:$AU$46))</f>
        <v>0</v>
      </c>
      <c r="U20" s="46">
        <f>IF(D20=0,"",SUM(Obs_Ciclos!$AV$27:$AV$46))</f>
        <v>0</v>
      </c>
      <c r="V20" s="46">
        <f>IF(D20=0,"",SUM(Obs_Ciclos!$AY$27:$AY$46))</f>
        <v>0</v>
      </c>
      <c r="W20" s="49">
        <f>IF(D20=0,"",IFERROR(SUMIF(Obs_Ciclos!$AY$27:$AY$46,"&gt;0",Obs_Ciclos!$AZ$27:$AZ$46)/COUNTIF(Obs_Ciclos!$AY$27:$AY$46,"&gt;0"),0))</f>
        <v>0</v>
      </c>
    </row>
    <row r="23" spans="1:23" ht="13.5" customHeight="1" x14ac:dyDescent="0.25">
      <c r="A23" s="10" t="s">
        <v>140</v>
      </c>
      <c r="B23" s="10"/>
      <c r="C23" s="10"/>
      <c r="D23" s="10"/>
      <c r="E23" s="10"/>
      <c r="F23" s="10"/>
      <c r="G23" s="10"/>
      <c r="H23" s="10"/>
    </row>
    <row r="24" spans="1:23" ht="24" customHeight="1" x14ac:dyDescent="0.25">
      <c r="A24" s="19" t="s">
        <v>92</v>
      </c>
      <c r="B24" s="19" t="s">
        <v>93</v>
      </c>
      <c r="C24" s="19" t="s">
        <v>141</v>
      </c>
      <c r="D24" s="19" t="s">
        <v>142</v>
      </c>
      <c r="E24" s="19" t="s">
        <v>143</v>
      </c>
      <c r="F24" s="19" t="s">
        <v>144</v>
      </c>
      <c r="G24" s="19" t="s">
        <v>145</v>
      </c>
      <c r="H24" s="19" t="s">
        <v>146</v>
      </c>
    </row>
    <row r="25" spans="1:23" ht="13.5" customHeight="1" x14ac:dyDescent="0.25">
      <c r="A25" s="50" t="s">
        <v>115</v>
      </c>
      <c r="B25" s="50" t="s">
        <v>11</v>
      </c>
      <c r="C25" s="51">
        <f>MIN(COUNT(Rep_Ciclos!C5:C24),COUNT(Rep_Ciclos!C27:C46))</f>
        <v>20</v>
      </c>
      <c r="D25" s="52">
        <f>IF(C25=0,"",AVERAGE(Rep_Ciclos!C27:C46)-AVERAGE(Rep_Ciclos!C5:C24))</f>
        <v>-3.694738650000005</v>
      </c>
      <c r="E25" s="53">
        <f>IF(C25=0,"",(AVERAGE(Rep_Ciclos!C5:C24)-AVERAGE(Rep_Ciclos!C27:C46))/AVERAGE(Rep_Ciclos!C5:C24))</f>
        <v>7.294533310292306E-2</v>
      </c>
      <c r="F25" s="54">
        <f>IF(AND(C25&gt;=2,COUNT(Rep_Ciclos!C5:C24)=COUNT(Rep_Ciclos!C27:C46)),TTEST(Rep_Ciclos!C5:C24,Rep_Ciclos!C27:C46,2,1),"")</f>
        <v>1.8349303007324097E-2</v>
      </c>
      <c r="G25" s="55" t="str">
        <f t="shared" ref="G25:G32" si="6">IF(F25="","Aguardar pares",IF(F25&lt;0.05,"Diferença significativa","Sem evidência de diferença"))</f>
        <v>Diferença significativa</v>
      </c>
      <c r="H25" s="55" t="str">
        <f t="shared" ref="H25:H32" si="7">IF(C25&lt;20,"Aumentar amostra",IF(F25&lt;0.05,"Rejeitar H0","Não rejeitar H0"))</f>
        <v>Rejeitar H0</v>
      </c>
    </row>
    <row r="26" spans="1:23" ht="13.5" customHeight="1" x14ac:dyDescent="0.25">
      <c r="A26" s="50" t="s">
        <v>115</v>
      </c>
      <c r="B26" s="50" t="s">
        <v>22</v>
      </c>
      <c r="C26" s="51">
        <f>MIN(COUNT(Rep_Ciclos!R5:R24),COUNT(Rep_Ciclos!R27:R46))</f>
        <v>20</v>
      </c>
      <c r="D26" s="52">
        <f>IF(C26=0,"",AVERAGE(Rep_Ciclos!R27:R46)-AVERAGE(Rep_Ciclos!R5:R24))</f>
        <v>-2.4586500499999957</v>
      </c>
      <c r="E26" s="53">
        <f>IF(C26=0,"",(AVERAGE(Rep_Ciclos!R5:R24)-AVERAGE(Rep_Ciclos!R27:R46))/AVERAGE(Rep_Ciclos!R5:R24))</f>
        <v>5.3133424259240378E-2</v>
      </c>
      <c r="F26" s="54">
        <f>IF(AND(C26&gt;=2,COUNT(Rep_Ciclos!R5:R24)=COUNT(Rep_Ciclos!R27:R46)),TTEST(Rep_Ciclos!R5:R24,Rep_Ciclos!R27:R46,2,1),"")</f>
        <v>1.5184243063765454E-4</v>
      </c>
      <c r="G26" s="55" t="str">
        <f t="shared" si="6"/>
        <v>Diferença significativa</v>
      </c>
      <c r="H26" s="55" t="str">
        <f t="shared" si="7"/>
        <v>Rejeitar H0</v>
      </c>
    </row>
    <row r="27" spans="1:23" ht="13.5" customHeight="1" x14ac:dyDescent="0.25">
      <c r="A27" s="50" t="s">
        <v>115</v>
      </c>
      <c r="B27" s="50" t="s">
        <v>31</v>
      </c>
      <c r="C27" s="51">
        <f>MIN(COUNT(Rep_Ciclos!AG5:AG24),COUNT(Rep_Ciclos!AG27:AG46))</f>
        <v>20</v>
      </c>
      <c r="D27" s="52">
        <f>IF(C27=0,"",AVERAGE(Rep_Ciclos!AG27:AG46)-AVERAGE(Rep_Ciclos!AG5:AG24))</f>
        <v>-4.371280249999991</v>
      </c>
      <c r="E27" s="53">
        <f>IF(C27=0,"",(AVERAGE(Rep_Ciclos!AG5:AG24)-AVERAGE(Rep_Ciclos!AG27:AG46))/AVERAGE(Rep_Ciclos!AG5:AG24))</f>
        <v>9.2242923902245533E-2</v>
      </c>
      <c r="F27" s="54">
        <f>IF(AND(C27&gt;=2,COUNT(Rep_Ciclos!AG5:AG24)=COUNT(Rep_Ciclos!AG27:AG46)),TTEST(Rep_Ciclos!AG5:AG24,Rep_Ciclos!AG27:AG46,2,1),"")</f>
        <v>0.20540175115739598</v>
      </c>
      <c r="G27" s="55" t="str">
        <f t="shared" si="6"/>
        <v>Sem evidência de diferença</v>
      </c>
      <c r="H27" s="55" t="str">
        <f t="shared" si="7"/>
        <v>Não rejeitar H0</v>
      </c>
    </row>
    <row r="28" spans="1:23" ht="13.5" customHeight="1" x14ac:dyDescent="0.25">
      <c r="A28" s="50" t="s">
        <v>115</v>
      </c>
      <c r="B28" s="50" t="s">
        <v>41</v>
      </c>
      <c r="C28" s="51">
        <f>MIN(COUNT(Rep_Ciclos!AV5:AV24),COUNT(Rep_Ciclos!AV27:AV46))</f>
        <v>20</v>
      </c>
      <c r="D28" s="52">
        <f>IF(C28=0,"",AVERAGE(Rep_Ciclos!AV27:AV46)-AVERAGE(Rep_Ciclos!AV5:AV24))</f>
        <v>-0.86788849999998519</v>
      </c>
      <c r="E28" s="53">
        <f>IF(C28=0,"",(AVERAGE(Rep_Ciclos!AV5:AV24)-AVERAGE(Rep_Ciclos!AV27:AV46))/AVERAGE(Rep_Ciclos!AV5:AV24))</f>
        <v>1.819268349434458E-2</v>
      </c>
      <c r="F28" s="54">
        <f>IF(AND(C28&gt;=2,COUNT(Rep_Ciclos!AV5:AV24)=COUNT(Rep_Ciclos!AV27:AV46)),TTEST(Rep_Ciclos!AV5:AV24,Rep_Ciclos!AV27:AV46,2,1),"")</f>
        <v>0.78713427726794771</v>
      </c>
      <c r="G28" s="55" t="str">
        <f t="shared" si="6"/>
        <v>Sem evidência de diferença</v>
      </c>
      <c r="H28" s="55" t="str">
        <f t="shared" si="7"/>
        <v>Não rejeitar H0</v>
      </c>
    </row>
    <row r="29" spans="1:23" ht="13.5" customHeight="1" x14ac:dyDescent="0.25">
      <c r="A29" s="50" t="s">
        <v>128</v>
      </c>
      <c r="B29" s="50" t="s">
        <v>14</v>
      </c>
      <c r="C29" s="51">
        <f>MIN(COUNT(Obs_Ciclos!C5:C24),COUNT(Obs_Ciclos!C27:C46))</f>
        <v>20</v>
      </c>
      <c r="D29" s="52">
        <f>IF(C29=0,"",AVERAGE(Obs_Ciclos!C27:C46)-AVERAGE(Obs_Ciclos!C5:C24))</f>
        <v>-3.1460187499999819</v>
      </c>
      <c r="E29" s="53">
        <f>IF(C29=0,"",(AVERAGE(Obs_Ciclos!C5:C24)-AVERAGE(Obs_Ciclos!C27:C46))/AVERAGE(Obs_Ciclos!C5:C24))</f>
        <v>6.1821228668727558E-2</v>
      </c>
      <c r="F29" s="54">
        <f>IF(AND(C29&gt;=2,COUNT(Obs_Ciclos!C5:C24)=COUNT(Obs_Ciclos!C27:C46)),TTEST(Obs_Ciclos!C5:C24,Obs_Ciclos!C27:C46,2,1),"")</f>
        <v>3.8430950987849012E-4</v>
      </c>
      <c r="G29" s="55" t="str">
        <f t="shared" si="6"/>
        <v>Diferença significativa</v>
      </c>
      <c r="H29" s="55" t="str">
        <f t="shared" si="7"/>
        <v>Rejeitar H0</v>
      </c>
    </row>
    <row r="30" spans="1:23" ht="13.5" customHeight="1" x14ac:dyDescent="0.25">
      <c r="A30" s="50" t="s">
        <v>128</v>
      </c>
      <c r="B30" s="50" t="s">
        <v>25</v>
      </c>
      <c r="C30" s="51">
        <f>MIN(COUNT(Obs_Ciclos!Q5:Q24),COUNT(Obs_Ciclos!Q27:Q46))</f>
        <v>20</v>
      </c>
      <c r="D30" s="52">
        <f>IF(C30=0,"",AVERAGE(Obs_Ciclos!Q27:Q46)-AVERAGE(Obs_Ciclos!Q5:Q24))</f>
        <v>-4.1836562906582415</v>
      </c>
      <c r="E30" s="53">
        <f>IF(C30=0,"",(AVERAGE(Obs_Ciclos!Q5:Q24)-AVERAGE(Obs_Ciclos!Q27:Q46))/AVERAGE(Obs_Ciclos!Q5:Q24))</f>
        <v>8.2012559391581724E-2</v>
      </c>
      <c r="F30" s="54">
        <f>IF(AND(C30&gt;=2,COUNT(Obs_Ciclos!Q5:Q24)=COUNT(Obs_Ciclos!Q27:Q46)),TTEST(Obs_Ciclos!Q5:Q24,Obs_Ciclos!Q27:Q46,2,1),"")</f>
        <v>2.812082543182675E-6</v>
      </c>
      <c r="G30" s="55" t="str">
        <f t="shared" si="6"/>
        <v>Diferença significativa</v>
      </c>
      <c r="H30" s="55" t="str">
        <f t="shared" si="7"/>
        <v>Rejeitar H0</v>
      </c>
    </row>
    <row r="31" spans="1:23" ht="13.5" customHeight="1" x14ac:dyDescent="0.25">
      <c r="A31" s="50" t="s">
        <v>128</v>
      </c>
      <c r="B31" s="50" t="s">
        <v>34</v>
      </c>
      <c r="C31" s="51">
        <f>MIN(COUNT(Obs_Ciclos!AE5:AE24),COUNT(Obs_Ciclos!AE27:AE46))</f>
        <v>20</v>
      </c>
      <c r="D31" s="52">
        <f>IF(C31=0,"",AVERAGE(Obs_Ciclos!AE27:AE46)-AVERAGE(Obs_Ciclos!AE5:AE24))</f>
        <v>-1.1502585999999937</v>
      </c>
      <c r="E31" s="53">
        <f>IF(C31=0,"",(AVERAGE(Obs_Ciclos!AE5:AE24)-AVERAGE(Obs_Ciclos!AE27:AE46))/AVERAGE(Obs_Ciclos!AE5:AE24))</f>
        <v>2.4087432103148641E-2</v>
      </c>
      <c r="F31" s="54">
        <f>IF(AND(C31&gt;=2,COUNT(Obs_Ciclos!AE5:AE24)=COUNT(Obs_Ciclos!AE27:AE46)),TTEST(Obs_Ciclos!AE5:AE24,Obs_Ciclos!AE27:AE46,2,1),"")</f>
        <v>0.22784280121564657</v>
      </c>
      <c r="G31" s="55" t="str">
        <f t="shared" si="6"/>
        <v>Sem evidência de diferença</v>
      </c>
      <c r="H31" s="55" t="str">
        <f t="shared" si="7"/>
        <v>Não rejeitar H0</v>
      </c>
    </row>
    <row r="32" spans="1:23" ht="13.5" customHeight="1" x14ac:dyDescent="0.25">
      <c r="A32" s="50" t="s">
        <v>128</v>
      </c>
      <c r="B32" s="50" t="s">
        <v>44</v>
      </c>
      <c r="C32" s="51">
        <f>MIN(COUNT(Obs_Ciclos!AS5:AS24),COUNT(Obs_Ciclos!AS27:AS46))</f>
        <v>20</v>
      </c>
      <c r="D32" s="52">
        <f>IF(C32=0,"",AVERAGE(Obs_Ciclos!AS27:AS46)-AVERAGE(Obs_Ciclos!AS5:AS24))</f>
        <v>-3.8756190499999974</v>
      </c>
      <c r="E32" s="53">
        <f>IF(C32=0,"",(AVERAGE(Obs_Ciclos!AS5:AS24)-AVERAGE(Obs_Ciclos!AS27:AS46))/AVERAGE(Obs_Ciclos!AS5:AS24))</f>
        <v>7.6383382964616039E-2</v>
      </c>
      <c r="F32" s="54">
        <f>IF(AND(C32&gt;=2,COUNT(Obs_Ciclos!AS5:AS24)=COUNT(Obs_Ciclos!AS27:AS46)),TTEST(Obs_Ciclos!AS5:AS24,Obs_Ciclos!AS27:AS46,2,1),"")</f>
        <v>1.287206890066621E-3</v>
      </c>
      <c r="G32" s="55" t="str">
        <f t="shared" si="6"/>
        <v>Diferença significativa</v>
      </c>
      <c r="H32" s="55" t="str">
        <f t="shared" si="7"/>
        <v>Rejeitar H0</v>
      </c>
    </row>
  </sheetData>
  <mergeCells count="2">
    <mergeCell ref="A1:W2"/>
    <mergeCell ref="A23:H23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66"/>
  <sheetViews>
    <sheetView showGridLines="0" zoomScaleNormal="100" workbookViewId="0"/>
  </sheetViews>
  <sheetFormatPr defaultColWidth="8.6640625" defaultRowHeight="14.4" x14ac:dyDescent="0.3"/>
  <cols>
    <col min="1" max="1" width="17" customWidth="1"/>
    <col min="2" max="2" width="12" customWidth="1"/>
    <col min="3" max="12" width="15" customWidth="1"/>
    <col min="13" max="13" width="13" customWidth="1"/>
    <col min="14" max="14" width="24" customWidth="1"/>
    <col min="17" max="17" width="8.44140625" customWidth="1"/>
    <col min="22" max="22" width="8.6640625" style="56"/>
    <col min="28" max="28" width="13" customWidth="1"/>
    <col min="29" max="29" width="24" customWidth="1"/>
    <col min="37" max="37" width="8.6640625" style="56"/>
    <col min="43" max="43" width="13" customWidth="1"/>
    <col min="44" max="44" width="24" customWidth="1"/>
    <col min="52" max="52" width="8.6640625" style="56"/>
    <col min="55" max="55" width="9.88671875" customWidth="1"/>
    <col min="58" max="58" width="13" customWidth="1"/>
    <col min="59" max="59" width="24" customWidth="1"/>
  </cols>
  <sheetData>
    <row r="1" spans="1:59" ht="27.75" customHeight="1" x14ac:dyDescent="0.25">
      <c r="A1" s="9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</row>
    <row r="2" spans="1:59" ht="27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pans="1:59" ht="21" customHeight="1" x14ac:dyDescent="0.4">
      <c r="A3" s="8" t="s">
        <v>148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8" t="s">
        <v>148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E3" s="8" t="s">
        <v>148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T3" s="8" t="s">
        <v>148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ht="33.75" customHeight="1" x14ac:dyDescent="0.25">
      <c r="A4" s="31" t="s">
        <v>6</v>
      </c>
      <c r="B4" s="31" t="s">
        <v>149</v>
      </c>
      <c r="C4" s="31" t="s">
        <v>150</v>
      </c>
      <c r="D4" s="31" t="s">
        <v>151</v>
      </c>
      <c r="E4" s="31" t="s">
        <v>152</v>
      </c>
      <c r="F4" s="31" t="s">
        <v>153</v>
      </c>
      <c r="G4" s="31" t="s">
        <v>154</v>
      </c>
      <c r="H4" s="31" t="s">
        <v>155</v>
      </c>
      <c r="I4" s="31" t="s">
        <v>156</v>
      </c>
      <c r="J4" s="31" t="s">
        <v>157</v>
      </c>
      <c r="K4" s="31" t="s">
        <v>158</v>
      </c>
      <c r="L4" s="31" t="s">
        <v>159</v>
      </c>
      <c r="M4" s="31" t="s">
        <v>160</v>
      </c>
      <c r="N4" s="31" t="s">
        <v>161</v>
      </c>
      <c r="O4" s="57"/>
      <c r="P4" s="31" t="s">
        <v>162</v>
      </c>
      <c r="Q4" s="31" t="s">
        <v>149</v>
      </c>
      <c r="R4" s="31" t="s">
        <v>150</v>
      </c>
      <c r="S4" s="31" t="s">
        <v>151</v>
      </c>
      <c r="T4" s="31" t="s">
        <v>152</v>
      </c>
      <c r="U4" s="31" t="s">
        <v>153</v>
      </c>
      <c r="V4" s="58" t="s">
        <v>154</v>
      </c>
      <c r="W4" s="31" t="s">
        <v>155</v>
      </c>
      <c r="X4" s="31" t="s">
        <v>156</v>
      </c>
      <c r="Y4" s="31" t="s">
        <v>157</v>
      </c>
      <c r="Z4" s="31" t="s">
        <v>158</v>
      </c>
      <c r="AA4" s="31" t="s">
        <v>159</v>
      </c>
      <c r="AB4" s="31" t="s">
        <v>160</v>
      </c>
      <c r="AC4" s="31" t="s">
        <v>161</v>
      </c>
      <c r="AD4" s="57"/>
      <c r="AE4" s="31" t="s">
        <v>162</v>
      </c>
      <c r="AF4" s="31" t="s">
        <v>149</v>
      </c>
      <c r="AG4" s="31" t="s">
        <v>150</v>
      </c>
      <c r="AH4" s="31" t="s">
        <v>151</v>
      </c>
      <c r="AI4" s="31" t="s">
        <v>152</v>
      </c>
      <c r="AJ4" s="31" t="s">
        <v>153</v>
      </c>
      <c r="AK4" s="58" t="s">
        <v>154</v>
      </c>
      <c r="AL4" s="31" t="s">
        <v>155</v>
      </c>
      <c r="AM4" s="31" t="s">
        <v>156</v>
      </c>
      <c r="AN4" s="31" t="s">
        <v>157</v>
      </c>
      <c r="AO4" s="31" t="s">
        <v>158</v>
      </c>
      <c r="AP4" s="31" t="s">
        <v>159</v>
      </c>
      <c r="AQ4" s="31" t="s">
        <v>160</v>
      </c>
      <c r="AR4" s="31" t="s">
        <v>161</v>
      </c>
      <c r="AS4" s="57"/>
      <c r="AT4" s="31" t="s">
        <v>162</v>
      </c>
      <c r="AU4" s="31" t="s">
        <v>149</v>
      </c>
      <c r="AV4" s="31" t="s">
        <v>150</v>
      </c>
      <c r="AW4" s="31" t="s">
        <v>151</v>
      </c>
      <c r="AX4" s="31" t="s">
        <v>152</v>
      </c>
      <c r="AY4" s="31" t="s">
        <v>153</v>
      </c>
      <c r="AZ4" s="58" t="s">
        <v>154</v>
      </c>
      <c r="BA4" s="31" t="s">
        <v>155</v>
      </c>
      <c r="BB4" s="31" t="s">
        <v>156</v>
      </c>
      <c r="BC4" s="31" t="s">
        <v>157</v>
      </c>
      <c r="BD4" s="31" t="s">
        <v>158</v>
      </c>
      <c r="BE4" s="31" t="s">
        <v>159</v>
      </c>
      <c r="BF4" s="31" t="s">
        <v>160</v>
      </c>
      <c r="BG4" s="31" t="s">
        <v>161</v>
      </c>
    </row>
    <row r="5" spans="1:59" ht="13.5" customHeight="1" x14ac:dyDescent="0.25">
      <c r="A5" s="59" t="s">
        <v>11</v>
      </c>
      <c r="B5" s="60">
        <v>1</v>
      </c>
      <c r="C5" s="61">
        <v>53.251824999999997</v>
      </c>
      <c r="D5" s="61">
        <v>3.176158</v>
      </c>
      <c r="E5" s="62">
        <v>0</v>
      </c>
      <c r="F5" s="62">
        <v>0</v>
      </c>
      <c r="G5" s="62">
        <v>1</v>
      </c>
      <c r="H5" s="63" t="s">
        <v>163</v>
      </c>
      <c r="I5" s="62">
        <v>0</v>
      </c>
      <c r="J5" s="61">
        <v>0</v>
      </c>
      <c r="K5" s="62">
        <v>8</v>
      </c>
      <c r="L5" s="63" t="s">
        <v>164</v>
      </c>
      <c r="M5" s="60" t="str">
        <f>IF(C5="","",IF(OR(C5&lt;Resumo!$O$5,C5&gt;Resumo!$P$5),"Sim","Não"))</f>
        <v>Não</v>
      </c>
      <c r="N5" s="64"/>
      <c r="O5" s="57"/>
      <c r="P5" s="59" t="s">
        <v>22</v>
      </c>
      <c r="Q5" s="60">
        <v>1</v>
      </c>
      <c r="R5" s="61">
        <v>50.219495000000002</v>
      </c>
      <c r="S5" s="61">
        <v>3.201638</v>
      </c>
      <c r="T5" s="62">
        <v>0</v>
      </c>
      <c r="U5" s="62">
        <v>0</v>
      </c>
      <c r="V5" s="62">
        <v>1</v>
      </c>
      <c r="W5" s="63" t="s">
        <v>163</v>
      </c>
      <c r="X5" s="62">
        <v>0</v>
      </c>
      <c r="Y5" s="61">
        <v>0</v>
      </c>
      <c r="Z5" s="62">
        <v>8</v>
      </c>
      <c r="AA5" s="63" t="s">
        <v>164</v>
      </c>
      <c r="AB5" s="60" t="str">
        <f>IF(R5="","",IF(OR(R5&lt;Resumo!$O$7,R5&gt;Resumo!$P$7),"Sim","Não"))</f>
        <v>Sim</v>
      </c>
      <c r="AC5" s="64"/>
      <c r="AD5" s="57"/>
      <c r="AE5" s="59" t="s">
        <v>31</v>
      </c>
      <c r="AF5" s="60">
        <v>1</v>
      </c>
      <c r="AG5" s="61">
        <v>48.394806000000003</v>
      </c>
      <c r="AH5" s="61">
        <v>3.2233800000000001</v>
      </c>
      <c r="AI5" s="62">
        <v>0</v>
      </c>
      <c r="AJ5" s="62">
        <v>0</v>
      </c>
      <c r="AK5" s="62">
        <v>1</v>
      </c>
      <c r="AL5" s="63" t="s">
        <v>163</v>
      </c>
      <c r="AM5" s="62">
        <v>0</v>
      </c>
      <c r="AN5" s="65">
        <v>0</v>
      </c>
      <c r="AO5" s="62">
        <v>8</v>
      </c>
      <c r="AP5" s="63" t="s">
        <v>164</v>
      </c>
      <c r="AQ5" s="60" t="str">
        <f>IF(AG5="","",IF(OR(AG5&lt;Resumo!$O$9,AG5&gt;Resumo!$P$9),"Sim","Não"))</f>
        <v>Não</v>
      </c>
      <c r="AR5" s="64"/>
      <c r="AS5" s="57"/>
      <c r="AT5" s="59" t="s">
        <v>41</v>
      </c>
      <c r="AU5" s="60">
        <v>1</v>
      </c>
      <c r="AV5" s="61">
        <v>50.322401999999997</v>
      </c>
      <c r="AW5" s="61">
        <v>3.4420739999999999</v>
      </c>
      <c r="AX5" s="62">
        <v>0</v>
      </c>
      <c r="AY5" s="62">
        <v>0</v>
      </c>
      <c r="AZ5" s="62">
        <v>1</v>
      </c>
      <c r="BA5" s="63" t="s">
        <v>163</v>
      </c>
      <c r="BB5" s="62">
        <v>0</v>
      </c>
      <c r="BC5" s="65">
        <v>0</v>
      </c>
      <c r="BD5" s="62">
        <v>8</v>
      </c>
      <c r="BE5" s="63" t="s">
        <v>164</v>
      </c>
      <c r="BF5" s="60" t="str">
        <f>IF(AV5="","",IF(OR(AV5&lt;Resumo!$O$11,AV5&gt;Resumo!$P$11),"Sim","Não"))</f>
        <v>Não</v>
      </c>
      <c r="BG5" s="64"/>
    </row>
    <row r="6" spans="1:59" ht="13.5" customHeight="1" x14ac:dyDescent="0.25">
      <c r="A6" s="59" t="s">
        <v>11</v>
      </c>
      <c r="B6" s="66">
        <v>2</v>
      </c>
      <c r="C6" s="67">
        <v>54.482239</v>
      </c>
      <c r="D6" s="67">
        <v>3.2141899999999999</v>
      </c>
      <c r="E6" s="68">
        <v>0</v>
      </c>
      <c r="F6" s="68">
        <v>0</v>
      </c>
      <c r="G6" s="68">
        <v>1</v>
      </c>
      <c r="H6" s="69" t="s">
        <v>163</v>
      </c>
      <c r="I6" s="68">
        <v>0</v>
      </c>
      <c r="J6" s="67">
        <v>0</v>
      </c>
      <c r="K6" s="68">
        <v>8</v>
      </c>
      <c r="L6" s="69" t="s">
        <v>164</v>
      </c>
      <c r="M6" s="66" t="str">
        <f>IF(C6="","",IF(OR(C6&lt;Resumo!$O$5,C6&gt;Resumo!$P$5),"Sim","Não"))</f>
        <v>Não</v>
      </c>
      <c r="N6" s="70"/>
      <c r="O6" s="57"/>
      <c r="P6" s="59" t="s">
        <v>22</v>
      </c>
      <c r="Q6" s="66">
        <v>2</v>
      </c>
      <c r="R6" s="67">
        <v>50.164876999999997</v>
      </c>
      <c r="S6" s="67">
        <v>3.3271820000000001</v>
      </c>
      <c r="T6" s="68">
        <v>0</v>
      </c>
      <c r="U6" s="68">
        <v>0</v>
      </c>
      <c r="V6" s="68">
        <v>1</v>
      </c>
      <c r="W6" s="69" t="s">
        <v>163</v>
      </c>
      <c r="X6" s="68">
        <v>0</v>
      </c>
      <c r="Y6" s="67">
        <v>0</v>
      </c>
      <c r="Z6" s="68">
        <v>8</v>
      </c>
      <c r="AA6" s="69" t="s">
        <v>164</v>
      </c>
      <c r="AB6" s="66" t="str">
        <f>IF(R6="","",IF(OR(R6&lt;Resumo!$O$7,R6&gt;Resumo!$P$7),"Sim","Não"))</f>
        <v>Sim</v>
      </c>
      <c r="AC6" s="70"/>
      <c r="AD6" s="57"/>
      <c r="AE6" s="59" t="s">
        <v>31</v>
      </c>
      <c r="AF6" s="66">
        <v>2</v>
      </c>
      <c r="AG6" s="67">
        <v>52.309505000000001</v>
      </c>
      <c r="AH6" s="67">
        <v>3.2054480000000001</v>
      </c>
      <c r="AI6" s="68">
        <v>0</v>
      </c>
      <c r="AJ6" s="68">
        <v>0</v>
      </c>
      <c r="AK6" s="68">
        <v>1</v>
      </c>
      <c r="AL6" s="69" t="s">
        <v>163</v>
      </c>
      <c r="AM6" s="68">
        <v>0</v>
      </c>
      <c r="AN6" s="71">
        <v>0</v>
      </c>
      <c r="AO6" s="68">
        <v>8</v>
      </c>
      <c r="AP6" s="69" t="s">
        <v>164</v>
      </c>
      <c r="AQ6" s="66" t="str">
        <f>IF(AG6="","",IF(OR(AG6&lt;Resumo!$O$9,AG6&gt;Resumo!$P$9),"Sim","Não"))</f>
        <v>Não</v>
      </c>
      <c r="AR6" s="70"/>
      <c r="AS6" s="57"/>
      <c r="AT6" s="59" t="s">
        <v>41</v>
      </c>
      <c r="AU6" s="66">
        <v>2</v>
      </c>
      <c r="AV6" s="67">
        <v>51.231883000000003</v>
      </c>
      <c r="AW6" s="67">
        <v>3.2185079999999999</v>
      </c>
      <c r="AX6" s="68">
        <v>0</v>
      </c>
      <c r="AY6" s="68">
        <v>0</v>
      </c>
      <c r="AZ6" s="68">
        <v>1</v>
      </c>
      <c r="BA6" s="69" t="s">
        <v>163</v>
      </c>
      <c r="BB6" s="68">
        <v>0</v>
      </c>
      <c r="BC6" s="71">
        <v>0</v>
      </c>
      <c r="BD6" s="68">
        <v>8</v>
      </c>
      <c r="BE6" s="69" t="s">
        <v>164</v>
      </c>
      <c r="BF6" s="66" t="str">
        <f>IF(AV6="","",IF(OR(AV6&lt;Resumo!$O$11,AV6&gt;Resumo!$P$11),"Sim","Não"))</f>
        <v>Não</v>
      </c>
      <c r="BG6" s="70"/>
    </row>
    <row r="7" spans="1:59" ht="13.5" customHeight="1" x14ac:dyDescent="0.25">
      <c r="A7" s="59" t="s">
        <v>11</v>
      </c>
      <c r="B7" s="66">
        <v>3</v>
      </c>
      <c r="C7" s="67">
        <v>50.470509999999997</v>
      </c>
      <c r="D7" s="67">
        <v>3.2830249999999999</v>
      </c>
      <c r="E7" s="68">
        <v>0</v>
      </c>
      <c r="F7" s="68">
        <v>0</v>
      </c>
      <c r="G7" s="68">
        <v>1</v>
      </c>
      <c r="H7" s="69" t="s">
        <v>163</v>
      </c>
      <c r="I7" s="68">
        <v>0</v>
      </c>
      <c r="J7" s="67">
        <v>0</v>
      </c>
      <c r="K7" s="68">
        <v>8</v>
      </c>
      <c r="L7" s="69" t="s">
        <v>164</v>
      </c>
      <c r="M7" s="66" t="str">
        <f>IF(C7="","",IF(OR(C7&lt;Resumo!$O$5,C7&gt;Resumo!$P$5),"Sim","Não"))</f>
        <v>Não</v>
      </c>
      <c r="N7" s="70"/>
      <c r="O7" s="57"/>
      <c r="P7" s="59" t="s">
        <v>22</v>
      </c>
      <c r="Q7" s="66">
        <v>3</v>
      </c>
      <c r="R7" s="67">
        <v>46.285961999999998</v>
      </c>
      <c r="S7" s="67">
        <v>3.1089380000000002</v>
      </c>
      <c r="T7" s="68">
        <v>0</v>
      </c>
      <c r="U7" s="68">
        <v>0</v>
      </c>
      <c r="V7" s="68">
        <v>1</v>
      </c>
      <c r="W7" s="69" t="s">
        <v>163</v>
      </c>
      <c r="X7" s="68">
        <v>0</v>
      </c>
      <c r="Y7" s="67">
        <v>0</v>
      </c>
      <c r="Z7" s="68">
        <v>8</v>
      </c>
      <c r="AA7" s="69" t="s">
        <v>164</v>
      </c>
      <c r="AB7" s="66" t="str">
        <f>IF(R7="","",IF(OR(R7&lt;Resumo!$O$7,R7&gt;Resumo!$P$7),"Sim","Não"))</f>
        <v>Não</v>
      </c>
      <c r="AC7" s="70"/>
      <c r="AD7" s="57"/>
      <c r="AE7" s="59" t="s">
        <v>31</v>
      </c>
      <c r="AF7" s="66">
        <v>3</v>
      </c>
      <c r="AG7" s="67">
        <v>45.473461999999998</v>
      </c>
      <c r="AH7" s="67">
        <v>3.2777310000000002</v>
      </c>
      <c r="AI7" s="68">
        <v>0</v>
      </c>
      <c r="AJ7" s="68">
        <v>0</v>
      </c>
      <c r="AK7" s="68">
        <v>1</v>
      </c>
      <c r="AL7" s="69" t="s">
        <v>163</v>
      </c>
      <c r="AM7" s="68">
        <v>0</v>
      </c>
      <c r="AN7" s="71">
        <v>0</v>
      </c>
      <c r="AO7" s="68">
        <v>8</v>
      </c>
      <c r="AP7" s="69" t="s">
        <v>164</v>
      </c>
      <c r="AQ7" s="66" t="str">
        <f>IF(AG7="","",IF(OR(AG7&lt;Resumo!$O$9,AG7&gt;Resumo!$P$9),"Sim","Não"))</f>
        <v>Não</v>
      </c>
      <c r="AR7" s="70"/>
      <c r="AS7" s="57"/>
      <c r="AT7" s="59" t="s">
        <v>41</v>
      </c>
      <c r="AU7" s="66">
        <v>3</v>
      </c>
      <c r="AV7" s="67">
        <v>56.109755</v>
      </c>
      <c r="AW7" s="67">
        <v>3.2914249999999998</v>
      </c>
      <c r="AX7" s="68">
        <v>0</v>
      </c>
      <c r="AY7" s="68">
        <v>0</v>
      </c>
      <c r="AZ7" s="68">
        <v>1</v>
      </c>
      <c r="BA7" s="69" t="s">
        <v>163</v>
      </c>
      <c r="BB7" s="68">
        <v>0</v>
      </c>
      <c r="BC7" s="71">
        <v>0</v>
      </c>
      <c r="BD7" s="68">
        <v>8</v>
      </c>
      <c r="BE7" s="69" t="s">
        <v>164</v>
      </c>
      <c r="BF7" s="66" t="str">
        <f>IF(AV7="","",IF(OR(AV7&lt;Resumo!$O$11,AV7&gt;Resumo!$P$11),"Sim","Não"))</f>
        <v>Não</v>
      </c>
      <c r="BG7" s="70"/>
    </row>
    <row r="8" spans="1:59" ht="13.5" customHeight="1" x14ac:dyDescent="0.25">
      <c r="A8" s="59" t="s">
        <v>11</v>
      </c>
      <c r="B8" s="66">
        <v>4</v>
      </c>
      <c r="C8" s="67">
        <v>52.574545000000001</v>
      </c>
      <c r="D8" s="67">
        <v>3.1880449999999998</v>
      </c>
      <c r="E8" s="68">
        <v>0</v>
      </c>
      <c r="F8" s="68">
        <v>0</v>
      </c>
      <c r="G8" s="68">
        <v>1</v>
      </c>
      <c r="H8" s="69" t="s">
        <v>163</v>
      </c>
      <c r="I8" s="68">
        <v>0</v>
      </c>
      <c r="J8" s="67">
        <v>0</v>
      </c>
      <c r="K8" s="68">
        <v>8</v>
      </c>
      <c r="L8" s="69" t="s">
        <v>164</v>
      </c>
      <c r="M8" s="66" t="str">
        <f>IF(C8="","",IF(OR(C8&lt;Resumo!$O$5,C8&gt;Resumo!$P$5),"Sim","Não"))</f>
        <v>Não</v>
      </c>
      <c r="N8" s="70"/>
      <c r="O8" s="57"/>
      <c r="P8" s="59" t="s">
        <v>22</v>
      </c>
      <c r="Q8" s="66">
        <v>4</v>
      </c>
      <c r="R8" s="67">
        <v>46.446044000000001</v>
      </c>
      <c r="S8" s="67">
        <v>3.2289089999999998</v>
      </c>
      <c r="T8" s="68">
        <v>0</v>
      </c>
      <c r="U8" s="68">
        <v>0</v>
      </c>
      <c r="V8" s="68">
        <v>1</v>
      </c>
      <c r="W8" s="69" t="s">
        <v>163</v>
      </c>
      <c r="X8" s="68">
        <v>0</v>
      </c>
      <c r="Y8" s="67">
        <v>0</v>
      </c>
      <c r="Z8" s="68">
        <v>8</v>
      </c>
      <c r="AA8" s="69" t="s">
        <v>164</v>
      </c>
      <c r="AB8" s="66" t="str">
        <f>IF(R8="","",IF(OR(R8&lt;Resumo!$O$7,R8&gt;Resumo!$P$7),"Sim","Não"))</f>
        <v>Não</v>
      </c>
      <c r="AC8" s="70"/>
      <c r="AD8" s="57"/>
      <c r="AE8" s="59" t="s">
        <v>31</v>
      </c>
      <c r="AF8" s="66">
        <v>4</v>
      </c>
      <c r="AG8" s="67">
        <v>45.252817</v>
      </c>
      <c r="AH8" s="67">
        <v>3.198642</v>
      </c>
      <c r="AI8" s="68">
        <v>0</v>
      </c>
      <c r="AJ8" s="68">
        <v>0</v>
      </c>
      <c r="AK8" s="68">
        <v>1</v>
      </c>
      <c r="AL8" s="69" t="s">
        <v>163</v>
      </c>
      <c r="AM8" s="68">
        <v>0</v>
      </c>
      <c r="AN8" s="71">
        <v>0</v>
      </c>
      <c r="AO8" s="68">
        <v>8</v>
      </c>
      <c r="AP8" s="69" t="s">
        <v>164</v>
      </c>
      <c r="AQ8" s="66" t="str">
        <f>IF(AG8="","",IF(OR(AG8&lt;Resumo!$O$9,AG8&gt;Resumo!$P$9),"Sim","Não"))</f>
        <v>Não</v>
      </c>
      <c r="AR8" s="70"/>
      <c r="AS8" s="57"/>
      <c r="AT8" s="59" t="s">
        <v>41</v>
      </c>
      <c r="AU8" s="66">
        <v>4</v>
      </c>
      <c r="AV8" s="67">
        <v>50.19097</v>
      </c>
      <c r="AW8" s="67">
        <v>3.325774</v>
      </c>
      <c r="AX8" s="68">
        <v>0</v>
      </c>
      <c r="AY8" s="68">
        <v>0</v>
      </c>
      <c r="AZ8" s="68">
        <v>1</v>
      </c>
      <c r="BA8" s="69" t="s">
        <v>163</v>
      </c>
      <c r="BB8" s="68">
        <v>0</v>
      </c>
      <c r="BC8" s="71">
        <v>0</v>
      </c>
      <c r="BD8" s="68">
        <v>8</v>
      </c>
      <c r="BE8" s="69" t="s">
        <v>164</v>
      </c>
      <c r="BF8" s="66" t="str">
        <f>IF(AV8="","",IF(OR(AV8&lt;Resumo!$O$11,AV8&gt;Resumo!$P$11),"Sim","Não"))</f>
        <v>Não</v>
      </c>
      <c r="BG8" s="70"/>
    </row>
    <row r="9" spans="1:59" ht="13.5" customHeight="1" x14ac:dyDescent="0.25">
      <c r="A9" s="59" t="s">
        <v>11</v>
      </c>
      <c r="B9" s="66">
        <v>5</v>
      </c>
      <c r="C9" s="67">
        <v>49.497041000000003</v>
      </c>
      <c r="D9" s="67">
        <v>3.2601930000000001</v>
      </c>
      <c r="E9" s="68">
        <v>0</v>
      </c>
      <c r="F9" s="68">
        <v>0</v>
      </c>
      <c r="G9" s="68">
        <v>1</v>
      </c>
      <c r="H9" s="69" t="s">
        <v>163</v>
      </c>
      <c r="I9" s="68">
        <v>0</v>
      </c>
      <c r="J9" s="67">
        <v>0</v>
      </c>
      <c r="K9" s="68">
        <v>8</v>
      </c>
      <c r="L9" s="69" t="s">
        <v>164</v>
      </c>
      <c r="M9" s="66" t="str">
        <f>IF(C9="","",IF(OR(C9&lt;Resumo!$O$5,C9&gt;Resumo!$P$5),"Sim","Não"))</f>
        <v>Não</v>
      </c>
      <c r="N9" s="70"/>
      <c r="O9" s="57"/>
      <c r="P9" s="59" t="s">
        <v>22</v>
      </c>
      <c r="Q9" s="66">
        <v>5</v>
      </c>
      <c r="R9" s="67">
        <v>46.752468999999998</v>
      </c>
      <c r="S9" s="67">
        <v>3.2117969999999998</v>
      </c>
      <c r="T9" s="68">
        <v>0</v>
      </c>
      <c r="U9" s="68">
        <v>0</v>
      </c>
      <c r="V9" s="68">
        <v>1</v>
      </c>
      <c r="W9" s="69" t="s">
        <v>163</v>
      </c>
      <c r="X9" s="68">
        <v>0</v>
      </c>
      <c r="Y9" s="67">
        <v>0</v>
      </c>
      <c r="Z9" s="68">
        <v>8</v>
      </c>
      <c r="AA9" s="69" t="s">
        <v>164</v>
      </c>
      <c r="AB9" s="66" t="str">
        <f>IF(R9="","",IF(OR(R9&lt;Resumo!$O$7,R9&gt;Resumo!$P$7),"Sim","Não"))</f>
        <v>Não</v>
      </c>
      <c r="AC9" s="70"/>
      <c r="AD9" s="57"/>
      <c r="AE9" s="59" t="s">
        <v>31</v>
      </c>
      <c r="AF9" s="66">
        <v>5</v>
      </c>
      <c r="AG9" s="67">
        <v>28.181660999999998</v>
      </c>
      <c r="AH9" s="67">
        <v>3.11951</v>
      </c>
      <c r="AI9" s="68">
        <v>0</v>
      </c>
      <c r="AJ9" s="68">
        <v>0</v>
      </c>
      <c r="AK9" s="68">
        <v>0</v>
      </c>
      <c r="AL9" s="69" t="s">
        <v>77</v>
      </c>
      <c r="AM9" s="68">
        <v>1</v>
      </c>
      <c r="AN9" s="71">
        <v>12.6</v>
      </c>
      <c r="AO9" s="68">
        <v>8</v>
      </c>
      <c r="AP9" s="69" t="s">
        <v>164</v>
      </c>
      <c r="AQ9" s="66" t="str">
        <f>IF(AG9="","",IF(OR(AG9&lt;Resumo!$O$9,AG9&gt;Resumo!$P$9),"Sim","Não"))</f>
        <v>Sim</v>
      </c>
      <c r="AR9" s="70" t="s">
        <v>165</v>
      </c>
      <c r="AS9" s="57"/>
      <c r="AT9" s="59" t="s">
        <v>41</v>
      </c>
      <c r="AU9" s="66">
        <v>5</v>
      </c>
      <c r="AV9" s="67">
        <v>52.132323</v>
      </c>
      <c r="AW9" s="67">
        <v>3.3582610000000002</v>
      </c>
      <c r="AX9" s="68">
        <v>0</v>
      </c>
      <c r="AY9" s="68">
        <v>0</v>
      </c>
      <c r="AZ9" s="68">
        <v>1</v>
      </c>
      <c r="BA9" s="69" t="s">
        <v>163</v>
      </c>
      <c r="BB9" s="68">
        <v>0</v>
      </c>
      <c r="BC9" s="71">
        <v>0</v>
      </c>
      <c r="BD9" s="68">
        <v>8</v>
      </c>
      <c r="BE9" s="69" t="s">
        <v>164</v>
      </c>
      <c r="BF9" s="66" t="str">
        <f>IF(AV9="","",IF(OR(AV9&lt;Resumo!$O$11,AV9&gt;Resumo!$P$11),"Sim","Não"))</f>
        <v>Não</v>
      </c>
      <c r="BG9" s="70"/>
    </row>
    <row r="10" spans="1:59" ht="13.5" customHeight="1" x14ac:dyDescent="0.25">
      <c r="A10" s="59" t="s">
        <v>11</v>
      </c>
      <c r="B10" s="66">
        <v>6</v>
      </c>
      <c r="C10" s="67">
        <v>49.449316000000003</v>
      </c>
      <c r="D10" s="67">
        <v>3.2226279999999998</v>
      </c>
      <c r="E10" s="68">
        <v>0</v>
      </c>
      <c r="F10" s="68">
        <v>0</v>
      </c>
      <c r="G10" s="68">
        <v>1</v>
      </c>
      <c r="H10" s="69" t="s">
        <v>163</v>
      </c>
      <c r="I10" s="68">
        <v>0</v>
      </c>
      <c r="J10" s="67">
        <v>0</v>
      </c>
      <c r="K10" s="68">
        <v>8</v>
      </c>
      <c r="L10" s="69" t="s">
        <v>164</v>
      </c>
      <c r="M10" s="66" t="str">
        <f>IF(C10="","",IF(OR(C10&lt;Resumo!$O$5,C10&gt;Resumo!$P$5),"Sim","Não"))</f>
        <v>Não</v>
      </c>
      <c r="N10" s="70"/>
      <c r="O10" s="57"/>
      <c r="P10" s="59" t="s">
        <v>22</v>
      </c>
      <c r="Q10" s="66">
        <v>6</v>
      </c>
      <c r="R10" s="67">
        <v>50.397911000000001</v>
      </c>
      <c r="S10" s="67">
        <v>3.2513049999999999</v>
      </c>
      <c r="T10" s="68">
        <v>0</v>
      </c>
      <c r="U10" s="68">
        <v>0</v>
      </c>
      <c r="V10" s="68">
        <v>1</v>
      </c>
      <c r="W10" s="69" t="s">
        <v>163</v>
      </c>
      <c r="X10" s="68">
        <v>0</v>
      </c>
      <c r="Y10" s="67">
        <v>0</v>
      </c>
      <c r="Z10" s="68">
        <v>8</v>
      </c>
      <c r="AA10" s="69" t="s">
        <v>164</v>
      </c>
      <c r="AB10" s="66" t="str">
        <f>IF(R10="","",IF(OR(R10&lt;Resumo!$O$7,R10&gt;Resumo!$P$7),"Sim","Não"))</f>
        <v>Sim</v>
      </c>
      <c r="AC10" s="70"/>
      <c r="AD10" s="57"/>
      <c r="AE10" s="59" t="s">
        <v>31</v>
      </c>
      <c r="AF10" s="66">
        <v>6</v>
      </c>
      <c r="AG10" s="67">
        <v>45.230344000000002</v>
      </c>
      <c r="AH10" s="67">
        <v>3.1985049999999999</v>
      </c>
      <c r="AI10" s="68">
        <v>0</v>
      </c>
      <c r="AJ10" s="68">
        <v>0</v>
      </c>
      <c r="AK10" s="68">
        <v>1</v>
      </c>
      <c r="AL10" s="69" t="s">
        <v>163</v>
      </c>
      <c r="AM10" s="68">
        <v>0</v>
      </c>
      <c r="AN10" s="71">
        <v>0</v>
      </c>
      <c r="AO10" s="68">
        <v>8</v>
      </c>
      <c r="AP10" s="69" t="s">
        <v>164</v>
      </c>
      <c r="AQ10" s="66" t="str">
        <f>IF(AG10="","",IF(OR(AG10&lt;Resumo!$O$9,AG10&gt;Resumo!$P$9),"Sim","Não"))</f>
        <v>Não</v>
      </c>
      <c r="AR10" s="70"/>
      <c r="AS10" s="57"/>
      <c r="AT10" s="59" t="s">
        <v>41</v>
      </c>
      <c r="AU10" s="66">
        <v>6</v>
      </c>
      <c r="AV10" s="67">
        <v>28.575337999999999</v>
      </c>
      <c r="AW10" s="67">
        <v>3.2008290000000001</v>
      </c>
      <c r="AX10" s="68">
        <v>0</v>
      </c>
      <c r="AY10" s="68">
        <v>0</v>
      </c>
      <c r="AZ10" s="68">
        <v>0</v>
      </c>
      <c r="BA10" s="69" t="s">
        <v>77</v>
      </c>
      <c r="BB10" s="68">
        <v>1</v>
      </c>
      <c r="BC10" s="71">
        <v>11.8</v>
      </c>
      <c r="BD10" s="68">
        <v>8</v>
      </c>
      <c r="BE10" s="69" t="s">
        <v>164</v>
      </c>
      <c r="BF10" s="66" t="str">
        <f>IF(AV10="","",IF(OR(AV10&lt;Resumo!$O$11,AV10&gt;Resumo!$P$11),"Sim","Não"))</f>
        <v>Sim</v>
      </c>
      <c r="BG10" s="70" t="s">
        <v>165</v>
      </c>
    </row>
    <row r="11" spans="1:59" ht="13.5" customHeight="1" x14ac:dyDescent="0.25">
      <c r="A11" s="59" t="s">
        <v>11</v>
      </c>
      <c r="B11" s="66">
        <v>7</v>
      </c>
      <c r="C11" s="67">
        <v>45.471912000000003</v>
      </c>
      <c r="D11" s="67">
        <v>3.2262590000000002</v>
      </c>
      <c r="E11" s="68">
        <v>0</v>
      </c>
      <c r="F11" s="68">
        <v>0</v>
      </c>
      <c r="G11" s="68">
        <v>1</v>
      </c>
      <c r="H11" s="69" t="s">
        <v>163</v>
      </c>
      <c r="I11" s="68">
        <v>0</v>
      </c>
      <c r="J11" s="67">
        <v>0</v>
      </c>
      <c r="K11" s="68">
        <v>8</v>
      </c>
      <c r="L11" s="69" t="s">
        <v>164</v>
      </c>
      <c r="M11" s="66" t="str">
        <f>IF(C11="","",IF(OR(C11&lt;Resumo!$O$5,C11&gt;Resumo!$P$5),"Sim","Não"))</f>
        <v>Não</v>
      </c>
      <c r="N11" s="70"/>
      <c r="O11" s="57"/>
      <c r="P11" s="59" t="s">
        <v>22</v>
      </c>
      <c r="Q11" s="66">
        <v>7</v>
      </c>
      <c r="R11" s="67">
        <v>47.556130000000003</v>
      </c>
      <c r="S11" s="67">
        <v>3.1992289999999999</v>
      </c>
      <c r="T11" s="68">
        <v>0</v>
      </c>
      <c r="U11" s="68">
        <v>0</v>
      </c>
      <c r="V11" s="68">
        <v>1</v>
      </c>
      <c r="W11" s="69" t="s">
        <v>163</v>
      </c>
      <c r="X11" s="68">
        <v>0</v>
      </c>
      <c r="Y11" s="67">
        <v>0</v>
      </c>
      <c r="Z11" s="68">
        <v>8</v>
      </c>
      <c r="AA11" s="69" t="s">
        <v>164</v>
      </c>
      <c r="AB11" s="66" t="str">
        <f>IF(R11="","",IF(OR(R11&lt;Resumo!$O$7,R11&gt;Resumo!$P$7),"Sim","Não"))</f>
        <v>Não</v>
      </c>
      <c r="AC11" s="70"/>
      <c r="AD11" s="57"/>
      <c r="AE11" s="59" t="s">
        <v>31</v>
      </c>
      <c r="AF11" s="66">
        <v>7</v>
      </c>
      <c r="AG11" s="67">
        <v>48.137439000000001</v>
      </c>
      <c r="AH11" s="67">
        <v>3.2665039999999999</v>
      </c>
      <c r="AI11" s="68">
        <v>0</v>
      </c>
      <c r="AJ11" s="68">
        <v>0</v>
      </c>
      <c r="AK11" s="68">
        <v>1</v>
      </c>
      <c r="AL11" s="69" t="s">
        <v>163</v>
      </c>
      <c r="AM11" s="68">
        <v>0</v>
      </c>
      <c r="AN11" s="71">
        <v>0</v>
      </c>
      <c r="AO11" s="68">
        <v>8</v>
      </c>
      <c r="AP11" s="69" t="s">
        <v>164</v>
      </c>
      <c r="AQ11" s="66" t="str">
        <f>IF(AG11="","",IF(OR(AG11&lt;Resumo!$O$9,AG11&gt;Resumo!$P$9),"Sim","Não"))</f>
        <v>Não</v>
      </c>
      <c r="AR11" s="70"/>
      <c r="AS11" s="57"/>
      <c r="AT11" s="59" t="s">
        <v>41</v>
      </c>
      <c r="AU11" s="66">
        <v>7</v>
      </c>
      <c r="AV11" s="67">
        <v>54.488681999999997</v>
      </c>
      <c r="AW11" s="67">
        <v>3.3647130000000001</v>
      </c>
      <c r="AX11" s="68">
        <v>0</v>
      </c>
      <c r="AY11" s="68">
        <v>0</v>
      </c>
      <c r="AZ11" s="68">
        <v>1</v>
      </c>
      <c r="BA11" s="69" t="s">
        <v>163</v>
      </c>
      <c r="BB11" s="68">
        <v>0</v>
      </c>
      <c r="BC11" s="71">
        <v>0</v>
      </c>
      <c r="BD11" s="68">
        <v>8</v>
      </c>
      <c r="BE11" s="69" t="s">
        <v>164</v>
      </c>
      <c r="BF11" s="66" t="str">
        <f>IF(AV11="","",IF(OR(AV11&lt;Resumo!$O$11,AV11&gt;Resumo!$P$11),"Sim","Não"))</f>
        <v>Não</v>
      </c>
      <c r="BG11" s="70"/>
    </row>
    <row r="12" spans="1:59" ht="13.5" customHeight="1" x14ac:dyDescent="0.25">
      <c r="A12" s="59" t="s">
        <v>11</v>
      </c>
      <c r="B12" s="66">
        <v>8</v>
      </c>
      <c r="C12" s="67">
        <v>52.219330999999997</v>
      </c>
      <c r="D12" s="67">
        <v>3.2457660000000002</v>
      </c>
      <c r="E12" s="68">
        <v>0</v>
      </c>
      <c r="F12" s="68">
        <v>0</v>
      </c>
      <c r="G12" s="68">
        <v>1</v>
      </c>
      <c r="H12" s="69" t="s">
        <v>163</v>
      </c>
      <c r="I12" s="68">
        <v>0</v>
      </c>
      <c r="J12" s="67">
        <v>0</v>
      </c>
      <c r="K12" s="68">
        <v>8</v>
      </c>
      <c r="L12" s="69" t="s">
        <v>164</v>
      </c>
      <c r="M12" s="66" t="str">
        <f>IF(C12="","",IF(OR(C12&lt;Resumo!$O$5,C12&gt;Resumo!$P$5),"Sim","Não"))</f>
        <v>Não</v>
      </c>
      <c r="N12" s="70"/>
      <c r="O12" s="57"/>
      <c r="P12" s="59" t="s">
        <v>22</v>
      </c>
      <c r="Q12" s="66">
        <v>8</v>
      </c>
      <c r="R12" s="67">
        <v>44.995548999999997</v>
      </c>
      <c r="S12" s="67">
        <v>3.2558440000000002</v>
      </c>
      <c r="T12" s="68">
        <v>0</v>
      </c>
      <c r="U12" s="68">
        <v>0</v>
      </c>
      <c r="V12" s="68">
        <v>1</v>
      </c>
      <c r="W12" s="69" t="s">
        <v>163</v>
      </c>
      <c r="X12" s="68">
        <v>0</v>
      </c>
      <c r="Y12" s="67">
        <v>0</v>
      </c>
      <c r="Z12" s="68">
        <v>8</v>
      </c>
      <c r="AA12" s="69" t="s">
        <v>164</v>
      </c>
      <c r="AB12" s="66" t="str">
        <f>IF(R12="","",IF(OR(R12&lt;Resumo!$O$7,R12&gt;Resumo!$P$7),"Sim","Não"))</f>
        <v>Não</v>
      </c>
      <c r="AC12" s="70"/>
      <c r="AD12" s="57"/>
      <c r="AE12" s="59" t="s">
        <v>31</v>
      </c>
      <c r="AF12" s="66">
        <v>8</v>
      </c>
      <c r="AG12" s="67">
        <v>47.412877999999999</v>
      </c>
      <c r="AH12" s="67">
        <v>3.2103090000000001</v>
      </c>
      <c r="AI12" s="68">
        <v>0</v>
      </c>
      <c r="AJ12" s="68">
        <v>0</v>
      </c>
      <c r="AK12" s="68">
        <v>1</v>
      </c>
      <c r="AL12" s="69" t="s">
        <v>163</v>
      </c>
      <c r="AM12" s="68">
        <v>0</v>
      </c>
      <c r="AN12" s="71">
        <v>0</v>
      </c>
      <c r="AO12" s="68">
        <v>8</v>
      </c>
      <c r="AP12" s="69" t="s">
        <v>164</v>
      </c>
      <c r="AQ12" s="66" t="str">
        <f>IF(AG12="","",IF(OR(AG12&lt;Resumo!$O$9,AG12&gt;Resumo!$P$9),"Sim","Não"))</f>
        <v>Não</v>
      </c>
      <c r="AR12" s="70"/>
      <c r="AS12" s="57"/>
      <c r="AT12" s="59" t="s">
        <v>41</v>
      </c>
      <c r="AU12" s="66">
        <v>8</v>
      </c>
      <c r="AV12" s="67">
        <v>46.490771000000002</v>
      </c>
      <c r="AW12" s="67">
        <v>3.2627630000000001</v>
      </c>
      <c r="AX12" s="68">
        <v>0</v>
      </c>
      <c r="AY12" s="68">
        <v>0</v>
      </c>
      <c r="AZ12" s="68">
        <v>1</v>
      </c>
      <c r="BA12" s="69" t="s">
        <v>163</v>
      </c>
      <c r="BB12" s="68">
        <v>0</v>
      </c>
      <c r="BC12" s="71">
        <v>0</v>
      </c>
      <c r="BD12" s="68">
        <v>8</v>
      </c>
      <c r="BE12" s="69" t="s">
        <v>164</v>
      </c>
      <c r="BF12" s="66" t="str">
        <f>IF(AV12="","",IF(OR(AV12&lt;Resumo!$O$11,AV12&gt;Resumo!$P$11),"Sim","Não"))</f>
        <v>Não</v>
      </c>
      <c r="BG12" s="70"/>
    </row>
    <row r="13" spans="1:59" ht="13.5" customHeight="1" x14ac:dyDescent="0.25">
      <c r="A13" s="59" t="s">
        <v>11</v>
      </c>
      <c r="B13" s="66">
        <v>9</v>
      </c>
      <c r="C13" s="67">
        <v>49.492879000000002</v>
      </c>
      <c r="D13" s="67">
        <v>3.0778120000000002</v>
      </c>
      <c r="E13" s="68">
        <v>0</v>
      </c>
      <c r="F13" s="68">
        <v>0</v>
      </c>
      <c r="G13" s="68">
        <v>1</v>
      </c>
      <c r="H13" s="69" t="s">
        <v>163</v>
      </c>
      <c r="I13" s="68">
        <v>0</v>
      </c>
      <c r="J13" s="67">
        <v>0</v>
      </c>
      <c r="K13" s="68">
        <v>8</v>
      </c>
      <c r="L13" s="69" t="s">
        <v>164</v>
      </c>
      <c r="M13" s="66" t="str">
        <f>IF(C13="","",IF(OR(C13&lt;Resumo!$O$5,C13&gt;Resumo!$P$5),"Sim","Não"))</f>
        <v>Não</v>
      </c>
      <c r="N13" s="70"/>
      <c r="O13" s="57"/>
      <c r="P13" s="59" t="s">
        <v>22</v>
      </c>
      <c r="Q13" s="66">
        <v>9</v>
      </c>
      <c r="R13" s="67">
        <v>45.070174999999999</v>
      </c>
      <c r="S13" s="67">
        <v>3.312335</v>
      </c>
      <c r="T13" s="68">
        <v>0</v>
      </c>
      <c r="U13" s="68">
        <v>0</v>
      </c>
      <c r="V13" s="68">
        <v>1</v>
      </c>
      <c r="W13" s="69" t="s">
        <v>163</v>
      </c>
      <c r="X13" s="68">
        <v>0</v>
      </c>
      <c r="Y13" s="67">
        <v>0</v>
      </c>
      <c r="Z13" s="68">
        <v>8</v>
      </c>
      <c r="AA13" s="69" t="s">
        <v>164</v>
      </c>
      <c r="AB13" s="66" t="str">
        <f>IF(R13="","",IF(OR(R13&lt;Resumo!$O$7,R13&gt;Resumo!$P$7),"Sim","Não"))</f>
        <v>Não</v>
      </c>
      <c r="AC13" s="70"/>
      <c r="AD13" s="57"/>
      <c r="AE13" s="59" t="s">
        <v>31</v>
      </c>
      <c r="AF13" s="66">
        <v>9</v>
      </c>
      <c r="AG13" s="67">
        <v>50.786847999999999</v>
      </c>
      <c r="AH13" s="67">
        <v>3.2130179999999999</v>
      </c>
      <c r="AI13" s="68">
        <v>0</v>
      </c>
      <c r="AJ13" s="68">
        <v>0</v>
      </c>
      <c r="AK13" s="68">
        <v>1</v>
      </c>
      <c r="AL13" s="69" t="s">
        <v>163</v>
      </c>
      <c r="AM13" s="68">
        <v>0</v>
      </c>
      <c r="AN13" s="71">
        <v>0</v>
      </c>
      <c r="AO13" s="68">
        <v>8</v>
      </c>
      <c r="AP13" s="69" t="s">
        <v>164</v>
      </c>
      <c r="AQ13" s="66" t="str">
        <f>IF(AG13="","",IF(OR(AG13&lt;Resumo!$O$9,AG13&gt;Resumo!$P$9),"Sim","Não"))</f>
        <v>Não</v>
      </c>
      <c r="AR13" s="70"/>
      <c r="AS13" s="57"/>
      <c r="AT13" s="59" t="s">
        <v>41</v>
      </c>
      <c r="AU13" s="66">
        <v>9</v>
      </c>
      <c r="AV13" s="67">
        <v>30.238156</v>
      </c>
      <c r="AW13" s="67">
        <v>3.3529429999999998</v>
      </c>
      <c r="AX13" s="68">
        <v>0</v>
      </c>
      <c r="AY13" s="68">
        <v>0</v>
      </c>
      <c r="AZ13" s="68">
        <v>0</v>
      </c>
      <c r="BA13" s="69" t="s">
        <v>77</v>
      </c>
      <c r="BB13" s="68">
        <v>1</v>
      </c>
      <c r="BC13" s="71">
        <v>13.2</v>
      </c>
      <c r="BD13" s="68">
        <v>8</v>
      </c>
      <c r="BE13" s="69" t="s">
        <v>164</v>
      </c>
      <c r="BF13" s="66" t="str">
        <f>IF(AV13="","",IF(OR(AV13&lt;Resumo!$O$11,AV13&gt;Resumo!$P$11),"Sim","Não"))</f>
        <v>Sim</v>
      </c>
      <c r="BG13" s="70"/>
    </row>
    <row r="14" spans="1:59" ht="13.5" customHeight="1" x14ac:dyDescent="0.25">
      <c r="A14" s="59" t="s">
        <v>11</v>
      </c>
      <c r="B14" s="66">
        <v>10</v>
      </c>
      <c r="C14" s="67">
        <v>48.123761000000002</v>
      </c>
      <c r="D14" s="67">
        <v>3.1968040000000002</v>
      </c>
      <c r="E14" s="68">
        <v>0</v>
      </c>
      <c r="F14" s="68">
        <v>0</v>
      </c>
      <c r="G14" s="68">
        <v>1</v>
      </c>
      <c r="H14" s="69" t="s">
        <v>163</v>
      </c>
      <c r="I14" s="68">
        <v>0</v>
      </c>
      <c r="J14" s="67">
        <v>0</v>
      </c>
      <c r="K14" s="68">
        <v>8</v>
      </c>
      <c r="L14" s="69" t="s">
        <v>164</v>
      </c>
      <c r="M14" s="66" t="str">
        <f>IF(C14="","",IF(OR(C14&lt;Resumo!$O$5,C14&gt;Resumo!$P$5),"Sim","Não"))</f>
        <v>Não</v>
      </c>
      <c r="N14" s="70"/>
      <c r="O14" s="57"/>
      <c r="P14" s="59" t="s">
        <v>22</v>
      </c>
      <c r="Q14" s="66">
        <v>10</v>
      </c>
      <c r="R14" s="67">
        <v>45.011853000000002</v>
      </c>
      <c r="S14" s="67">
        <v>3.2951329999999999</v>
      </c>
      <c r="T14" s="68">
        <v>0</v>
      </c>
      <c r="U14" s="68">
        <v>0</v>
      </c>
      <c r="V14" s="68">
        <v>1</v>
      </c>
      <c r="W14" s="69" t="s">
        <v>163</v>
      </c>
      <c r="X14" s="68">
        <v>0</v>
      </c>
      <c r="Y14" s="67">
        <v>0</v>
      </c>
      <c r="Z14" s="68">
        <v>8</v>
      </c>
      <c r="AA14" s="69" t="s">
        <v>164</v>
      </c>
      <c r="AB14" s="66" t="str">
        <f>IF(R14="","",IF(OR(R14&lt;Resumo!$O$7,R14&gt;Resumo!$P$7),"Sim","Não"))</f>
        <v>Não</v>
      </c>
      <c r="AC14" s="70"/>
      <c r="AD14" s="57"/>
      <c r="AE14" s="59" t="s">
        <v>31</v>
      </c>
      <c r="AF14" s="66">
        <v>10</v>
      </c>
      <c r="AG14" s="67">
        <v>48.153635000000001</v>
      </c>
      <c r="AH14" s="67">
        <v>3.2475369999999999</v>
      </c>
      <c r="AI14" s="68">
        <v>0</v>
      </c>
      <c r="AJ14" s="68">
        <v>0</v>
      </c>
      <c r="AK14" s="68">
        <v>1</v>
      </c>
      <c r="AL14" s="69" t="s">
        <v>163</v>
      </c>
      <c r="AM14" s="68">
        <v>0</v>
      </c>
      <c r="AN14" s="71">
        <v>0</v>
      </c>
      <c r="AO14" s="68">
        <v>8</v>
      </c>
      <c r="AP14" s="69" t="s">
        <v>164</v>
      </c>
      <c r="AQ14" s="66" t="str">
        <f>IF(AG14="","",IF(OR(AG14&lt;Resumo!$O$9,AG14&gt;Resumo!$P$9),"Sim","Não"))</f>
        <v>Não</v>
      </c>
      <c r="AR14" s="70"/>
      <c r="AS14" s="57"/>
      <c r="AT14" s="59" t="s">
        <v>41</v>
      </c>
      <c r="AU14" s="66">
        <v>10</v>
      </c>
      <c r="AV14" s="67">
        <v>49.650390999999999</v>
      </c>
      <c r="AW14" s="67">
        <v>3.396325</v>
      </c>
      <c r="AX14" s="68">
        <v>0</v>
      </c>
      <c r="AY14" s="68">
        <v>0</v>
      </c>
      <c r="AZ14" s="68">
        <v>1</v>
      </c>
      <c r="BA14" s="69" t="s">
        <v>163</v>
      </c>
      <c r="BB14" s="68">
        <v>0</v>
      </c>
      <c r="BC14" s="71">
        <v>0</v>
      </c>
      <c r="BD14" s="68">
        <v>8</v>
      </c>
      <c r="BE14" s="69" t="s">
        <v>164</v>
      </c>
      <c r="BF14" s="66" t="str">
        <f>IF(AV14="","",IF(OR(AV14&lt;Resumo!$O$11,AV14&gt;Resumo!$P$11),"Sim","Não"))</f>
        <v>Não</v>
      </c>
      <c r="BG14" s="70"/>
    </row>
    <row r="15" spans="1:59" ht="13.5" customHeight="1" x14ac:dyDescent="0.25">
      <c r="A15" s="59" t="s">
        <v>11</v>
      </c>
      <c r="B15" s="66">
        <v>11</v>
      </c>
      <c r="C15" s="67">
        <v>48.266390999999999</v>
      </c>
      <c r="D15" s="67">
        <v>3.2278899999999999</v>
      </c>
      <c r="E15" s="68">
        <v>0</v>
      </c>
      <c r="F15" s="68">
        <v>0</v>
      </c>
      <c r="G15" s="68">
        <v>1</v>
      </c>
      <c r="H15" s="69" t="s">
        <v>163</v>
      </c>
      <c r="I15" s="68">
        <v>0</v>
      </c>
      <c r="J15" s="67">
        <v>0</v>
      </c>
      <c r="K15" s="68">
        <v>8</v>
      </c>
      <c r="L15" s="69" t="s">
        <v>164</v>
      </c>
      <c r="M15" s="66" t="str">
        <f>IF(C15="","",IF(OR(C15&lt;Resumo!$O$5,C15&gt;Resumo!$P$5),"Sim","Não"))</f>
        <v>Não</v>
      </c>
      <c r="N15" s="70"/>
      <c r="O15" s="57"/>
      <c r="P15" s="59" t="s">
        <v>22</v>
      </c>
      <c r="Q15" s="66">
        <v>11</v>
      </c>
      <c r="R15" s="67">
        <v>44.945807000000002</v>
      </c>
      <c r="S15" s="67">
        <v>3.2250610000000002</v>
      </c>
      <c r="T15" s="68">
        <v>0</v>
      </c>
      <c r="U15" s="68">
        <v>0</v>
      </c>
      <c r="V15" s="68">
        <v>1</v>
      </c>
      <c r="W15" s="69" t="s">
        <v>163</v>
      </c>
      <c r="X15" s="68">
        <v>0</v>
      </c>
      <c r="Y15" s="67">
        <v>0</v>
      </c>
      <c r="Z15" s="68">
        <v>8</v>
      </c>
      <c r="AA15" s="69" t="s">
        <v>164</v>
      </c>
      <c r="AB15" s="66" t="str">
        <f>IF(R15="","",IF(OR(R15&lt;Resumo!$O$7,R15&gt;Resumo!$P$7),"Sim","Não"))</f>
        <v>Não</v>
      </c>
      <c r="AC15" s="70"/>
      <c r="AD15" s="57"/>
      <c r="AE15" s="59" t="s">
        <v>31</v>
      </c>
      <c r="AF15" s="66">
        <v>11</v>
      </c>
      <c r="AG15" s="67">
        <v>52.341898999999998</v>
      </c>
      <c r="AH15" s="67">
        <v>3.22153</v>
      </c>
      <c r="AI15" s="68">
        <v>0</v>
      </c>
      <c r="AJ15" s="68">
        <v>0</v>
      </c>
      <c r="AK15" s="68">
        <v>1</v>
      </c>
      <c r="AL15" s="69" t="s">
        <v>163</v>
      </c>
      <c r="AM15" s="68">
        <v>0</v>
      </c>
      <c r="AN15" s="71">
        <v>0</v>
      </c>
      <c r="AO15" s="68">
        <v>8</v>
      </c>
      <c r="AP15" s="69" t="s">
        <v>164</v>
      </c>
      <c r="AQ15" s="66" t="str">
        <f>IF(AG15="","",IF(OR(AG15&lt;Resumo!$O$9,AG15&gt;Resumo!$P$9),"Sim","Não"))</f>
        <v>Não</v>
      </c>
      <c r="AR15" s="70"/>
      <c r="AS15" s="57"/>
      <c r="AT15" s="59" t="s">
        <v>41</v>
      </c>
      <c r="AU15" s="66">
        <v>11</v>
      </c>
      <c r="AV15" s="67">
        <v>46.493053000000003</v>
      </c>
      <c r="AW15" s="67">
        <v>3.3926229999999999</v>
      </c>
      <c r="AX15" s="68">
        <v>0</v>
      </c>
      <c r="AY15" s="68">
        <v>0</v>
      </c>
      <c r="AZ15" s="68">
        <v>1</v>
      </c>
      <c r="BA15" s="69" t="s">
        <v>163</v>
      </c>
      <c r="BB15" s="68">
        <v>0</v>
      </c>
      <c r="BC15" s="71">
        <v>0</v>
      </c>
      <c r="BD15" s="68">
        <v>8</v>
      </c>
      <c r="BE15" s="69" t="s">
        <v>164</v>
      </c>
      <c r="BF15" s="66" t="str">
        <f>IF(AV15="","",IF(OR(AV15&lt;Resumo!$O$11,AV15&gt;Resumo!$P$11),"Sim","Não"))</f>
        <v>Não</v>
      </c>
      <c r="BG15" s="70"/>
    </row>
    <row r="16" spans="1:59" ht="13.5" customHeight="1" x14ac:dyDescent="0.25">
      <c r="A16" s="59" t="s">
        <v>11</v>
      </c>
      <c r="B16" s="66">
        <v>12</v>
      </c>
      <c r="C16" s="67">
        <v>45.297632999999998</v>
      </c>
      <c r="D16" s="67">
        <v>3.165251</v>
      </c>
      <c r="E16" s="68">
        <v>0</v>
      </c>
      <c r="F16" s="68">
        <v>0</v>
      </c>
      <c r="G16" s="68">
        <v>1</v>
      </c>
      <c r="H16" s="69" t="s">
        <v>163</v>
      </c>
      <c r="I16" s="68">
        <v>0</v>
      </c>
      <c r="J16" s="67">
        <v>0</v>
      </c>
      <c r="K16" s="68">
        <v>8</v>
      </c>
      <c r="L16" s="69" t="s">
        <v>164</v>
      </c>
      <c r="M16" s="66" t="str">
        <f>IF(C16="","",IF(OR(C16&lt;Resumo!$O$5,C16&gt;Resumo!$P$5),"Sim","Não"))</f>
        <v>Não</v>
      </c>
      <c r="N16" s="70"/>
      <c r="O16" s="57"/>
      <c r="P16" s="59" t="s">
        <v>22</v>
      </c>
      <c r="Q16" s="66">
        <v>12</v>
      </c>
      <c r="R16" s="67">
        <v>46.232728999999999</v>
      </c>
      <c r="S16" s="67">
        <v>3.1879430000000002</v>
      </c>
      <c r="T16" s="68">
        <v>0</v>
      </c>
      <c r="U16" s="68">
        <v>0</v>
      </c>
      <c r="V16" s="68">
        <v>1</v>
      </c>
      <c r="W16" s="69" t="s">
        <v>163</v>
      </c>
      <c r="X16" s="68">
        <v>0</v>
      </c>
      <c r="Y16" s="67">
        <v>0</v>
      </c>
      <c r="Z16" s="68">
        <v>8</v>
      </c>
      <c r="AA16" s="69" t="s">
        <v>164</v>
      </c>
      <c r="AB16" s="66" t="str">
        <f>IF(R16="","",IF(OR(R16&lt;Resumo!$O$7,R16&gt;Resumo!$P$7),"Sim","Não"))</f>
        <v>Não</v>
      </c>
      <c r="AC16" s="70"/>
      <c r="AD16" s="57"/>
      <c r="AE16" s="59" t="s">
        <v>31</v>
      </c>
      <c r="AF16" s="66">
        <v>12</v>
      </c>
      <c r="AG16" s="67">
        <v>49.313693999999998</v>
      </c>
      <c r="AH16" s="67">
        <v>3.2126809999999999</v>
      </c>
      <c r="AI16" s="68">
        <v>0</v>
      </c>
      <c r="AJ16" s="68">
        <v>0</v>
      </c>
      <c r="AK16" s="68">
        <v>1</v>
      </c>
      <c r="AL16" s="69" t="s">
        <v>163</v>
      </c>
      <c r="AM16" s="68">
        <v>0</v>
      </c>
      <c r="AN16" s="71">
        <v>0</v>
      </c>
      <c r="AO16" s="68">
        <v>8</v>
      </c>
      <c r="AP16" s="69" t="s">
        <v>164</v>
      </c>
      <c r="AQ16" s="66" t="str">
        <f>IF(AG16="","",IF(OR(AG16&lt;Resumo!$O$9,AG16&gt;Resumo!$P$9),"Sim","Não"))</f>
        <v>Não</v>
      </c>
      <c r="AR16" s="70"/>
      <c r="AS16" s="57"/>
      <c r="AT16" s="59" t="s">
        <v>41</v>
      </c>
      <c r="AU16" s="66">
        <v>12</v>
      </c>
      <c r="AV16" s="67">
        <v>50.227924000000002</v>
      </c>
      <c r="AW16" s="67">
        <v>3.2823120000000001</v>
      </c>
      <c r="AX16" s="68">
        <v>0</v>
      </c>
      <c r="AY16" s="68">
        <v>0</v>
      </c>
      <c r="AZ16" s="68">
        <v>1</v>
      </c>
      <c r="BA16" s="69" t="s">
        <v>163</v>
      </c>
      <c r="BB16" s="68">
        <v>0</v>
      </c>
      <c r="BC16" s="71">
        <v>0</v>
      </c>
      <c r="BD16" s="68">
        <v>8</v>
      </c>
      <c r="BE16" s="69" t="s">
        <v>164</v>
      </c>
      <c r="BF16" s="66" t="str">
        <f>IF(AV16="","",IF(OR(AV16&lt;Resumo!$O$11,AV16&gt;Resumo!$P$11),"Sim","Não"))</f>
        <v>Não</v>
      </c>
      <c r="BG16" s="70"/>
    </row>
    <row r="17" spans="1:59" ht="13.5" customHeight="1" x14ac:dyDescent="0.25">
      <c r="A17" s="59" t="s">
        <v>11</v>
      </c>
      <c r="B17" s="66">
        <v>13</v>
      </c>
      <c r="C17" s="67">
        <v>54.362178999999998</v>
      </c>
      <c r="D17" s="67">
        <v>3.265225</v>
      </c>
      <c r="E17" s="68">
        <v>0</v>
      </c>
      <c r="F17" s="68">
        <v>0</v>
      </c>
      <c r="G17" s="68">
        <v>1</v>
      </c>
      <c r="H17" s="69" t="s">
        <v>163</v>
      </c>
      <c r="I17" s="68">
        <v>0</v>
      </c>
      <c r="J17" s="67">
        <v>0</v>
      </c>
      <c r="K17" s="68">
        <v>8</v>
      </c>
      <c r="L17" s="69" t="s">
        <v>164</v>
      </c>
      <c r="M17" s="66" t="str">
        <f>IF(C17="","",IF(OR(C17&lt;Resumo!$O$5,C17&gt;Resumo!$P$5),"Sim","Não"))</f>
        <v>Não</v>
      </c>
      <c r="N17" s="70"/>
      <c r="O17" s="57"/>
      <c r="P17" s="59" t="s">
        <v>22</v>
      </c>
      <c r="Q17" s="66">
        <v>13</v>
      </c>
      <c r="R17" s="67">
        <v>46.792262000000001</v>
      </c>
      <c r="S17" s="67">
        <v>3.2829269999999999</v>
      </c>
      <c r="T17" s="68">
        <v>0</v>
      </c>
      <c r="U17" s="68">
        <v>0</v>
      </c>
      <c r="V17" s="68">
        <v>1</v>
      </c>
      <c r="W17" s="69" t="s">
        <v>163</v>
      </c>
      <c r="X17" s="68">
        <v>0</v>
      </c>
      <c r="Y17" s="67">
        <v>0</v>
      </c>
      <c r="Z17" s="68">
        <v>8</v>
      </c>
      <c r="AA17" s="69" t="s">
        <v>164</v>
      </c>
      <c r="AB17" s="66" t="str">
        <f>IF(R17="","",IF(OR(R17&lt;Resumo!$O$7,R17&gt;Resumo!$P$7),"Sim","Não"))</f>
        <v>Não</v>
      </c>
      <c r="AC17" s="70"/>
      <c r="AD17" s="57"/>
      <c r="AE17" s="59" t="s">
        <v>31</v>
      </c>
      <c r="AF17" s="66">
        <v>13</v>
      </c>
      <c r="AG17" s="67">
        <v>46.748846</v>
      </c>
      <c r="AH17" s="67">
        <v>3.2078340000000001</v>
      </c>
      <c r="AI17" s="68">
        <v>0</v>
      </c>
      <c r="AJ17" s="68">
        <v>0</v>
      </c>
      <c r="AK17" s="68">
        <v>1</v>
      </c>
      <c r="AL17" s="69" t="s">
        <v>163</v>
      </c>
      <c r="AM17" s="68">
        <v>0</v>
      </c>
      <c r="AN17" s="71">
        <v>0</v>
      </c>
      <c r="AO17" s="68">
        <v>8</v>
      </c>
      <c r="AP17" s="69" t="s">
        <v>164</v>
      </c>
      <c r="AQ17" s="66" t="str">
        <f>IF(AG17="","",IF(OR(AG17&lt;Resumo!$O$9,AG17&gt;Resumo!$P$9),"Sim","Não"))</f>
        <v>Não</v>
      </c>
      <c r="AR17" s="70"/>
      <c r="AS17" s="57"/>
      <c r="AT17" s="59" t="s">
        <v>41</v>
      </c>
      <c r="AU17" s="66">
        <v>13</v>
      </c>
      <c r="AV17" s="67">
        <v>51.300856000000003</v>
      </c>
      <c r="AW17" s="67">
        <v>3.3452139999999999</v>
      </c>
      <c r="AX17" s="68">
        <v>0</v>
      </c>
      <c r="AY17" s="68">
        <v>0</v>
      </c>
      <c r="AZ17" s="68">
        <v>1</v>
      </c>
      <c r="BA17" s="69" t="s">
        <v>163</v>
      </c>
      <c r="BB17" s="68">
        <v>0</v>
      </c>
      <c r="BC17" s="71">
        <v>0</v>
      </c>
      <c r="BD17" s="68">
        <v>8</v>
      </c>
      <c r="BE17" s="69" t="s">
        <v>164</v>
      </c>
      <c r="BF17" s="66" t="str">
        <f>IF(AV17="","",IF(OR(AV17&lt;Resumo!$O$11,AV17&gt;Resumo!$P$11),"Sim","Não"))</f>
        <v>Não</v>
      </c>
      <c r="BG17" s="70"/>
    </row>
    <row r="18" spans="1:59" ht="13.5" customHeight="1" x14ac:dyDescent="0.25">
      <c r="A18" s="59" t="s">
        <v>11</v>
      </c>
      <c r="B18" s="66">
        <v>14</v>
      </c>
      <c r="C18" s="67">
        <v>48.153807</v>
      </c>
      <c r="D18" s="67">
        <v>3.2055280000000002</v>
      </c>
      <c r="E18" s="68">
        <v>0</v>
      </c>
      <c r="F18" s="68">
        <v>0</v>
      </c>
      <c r="G18" s="68">
        <v>1</v>
      </c>
      <c r="H18" s="69" t="s">
        <v>163</v>
      </c>
      <c r="I18" s="68">
        <v>0</v>
      </c>
      <c r="J18" s="67">
        <v>0</v>
      </c>
      <c r="K18" s="68">
        <v>8</v>
      </c>
      <c r="L18" s="69" t="s">
        <v>164</v>
      </c>
      <c r="M18" s="66" t="str">
        <f>IF(C18="","",IF(OR(C18&lt;Resumo!$O$5,C18&gt;Resumo!$P$5),"Sim","Não"))</f>
        <v>Não</v>
      </c>
      <c r="N18" s="70"/>
      <c r="O18" s="57"/>
      <c r="P18" s="59" t="s">
        <v>22</v>
      </c>
      <c r="Q18" s="66">
        <v>14</v>
      </c>
      <c r="R18" s="67">
        <v>44.793365000000001</v>
      </c>
      <c r="S18" s="67">
        <v>3.1233970000000002</v>
      </c>
      <c r="T18" s="68">
        <v>0</v>
      </c>
      <c r="U18" s="68">
        <v>0</v>
      </c>
      <c r="V18" s="68">
        <v>1</v>
      </c>
      <c r="W18" s="69" t="s">
        <v>163</v>
      </c>
      <c r="X18" s="68">
        <v>0</v>
      </c>
      <c r="Y18" s="67">
        <v>0</v>
      </c>
      <c r="Z18" s="68">
        <v>8</v>
      </c>
      <c r="AA18" s="69" t="s">
        <v>164</v>
      </c>
      <c r="AB18" s="66" t="str">
        <f>IF(R18="","",IF(OR(R18&lt;Resumo!$O$7,R18&gt;Resumo!$P$7),"Sim","Não"))</f>
        <v>Não</v>
      </c>
      <c r="AC18" s="70"/>
      <c r="AD18" s="57"/>
      <c r="AE18" s="59" t="s">
        <v>31</v>
      </c>
      <c r="AF18" s="66">
        <v>14</v>
      </c>
      <c r="AG18" s="67">
        <v>45.295589999999997</v>
      </c>
      <c r="AH18" s="67">
        <v>3.2708840000000001</v>
      </c>
      <c r="AI18" s="68">
        <v>0</v>
      </c>
      <c r="AJ18" s="68">
        <v>0</v>
      </c>
      <c r="AK18" s="68">
        <v>1</v>
      </c>
      <c r="AL18" s="69" t="s">
        <v>163</v>
      </c>
      <c r="AM18" s="68">
        <v>0</v>
      </c>
      <c r="AN18" s="71">
        <v>0</v>
      </c>
      <c r="AO18" s="68">
        <v>8</v>
      </c>
      <c r="AP18" s="69" t="s">
        <v>164</v>
      </c>
      <c r="AQ18" s="66" t="str">
        <f>IF(AG18="","",IF(OR(AG18&lt;Resumo!$O$9,AG18&gt;Resumo!$P$9),"Sim","Não"))</f>
        <v>Não</v>
      </c>
      <c r="AR18" s="70"/>
      <c r="AS18" s="57"/>
      <c r="AT18" s="59" t="s">
        <v>41</v>
      </c>
      <c r="AU18" s="66">
        <v>14</v>
      </c>
      <c r="AV18" s="67">
        <v>53.618949000000001</v>
      </c>
      <c r="AW18" s="67">
        <v>3.2946680000000002</v>
      </c>
      <c r="AX18" s="68">
        <v>0</v>
      </c>
      <c r="AY18" s="68">
        <v>0</v>
      </c>
      <c r="AZ18" s="68">
        <v>1</v>
      </c>
      <c r="BA18" s="69" t="s">
        <v>163</v>
      </c>
      <c r="BB18" s="68">
        <v>0</v>
      </c>
      <c r="BC18" s="71">
        <v>0</v>
      </c>
      <c r="BD18" s="68">
        <v>8</v>
      </c>
      <c r="BE18" s="69" t="s">
        <v>164</v>
      </c>
      <c r="BF18" s="66" t="str">
        <f>IF(AV18="","",IF(OR(AV18&lt;Resumo!$O$11,AV18&gt;Resumo!$P$11),"Sim","Não"))</f>
        <v>Não</v>
      </c>
      <c r="BG18" s="70"/>
    </row>
    <row r="19" spans="1:59" ht="13.5" customHeight="1" x14ac:dyDescent="0.25">
      <c r="A19" s="59" t="s">
        <v>11</v>
      </c>
      <c r="B19" s="66">
        <v>15</v>
      </c>
      <c r="C19" s="67">
        <v>51.603392999999997</v>
      </c>
      <c r="D19" s="67">
        <v>3.2648619999999999</v>
      </c>
      <c r="E19" s="68">
        <v>0</v>
      </c>
      <c r="F19" s="68">
        <v>0</v>
      </c>
      <c r="G19" s="68">
        <v>1</v>
      </c>
      <c r="H19" s="69" t="s">
        <v>163</v>
      </c>
      <c r="I19" s="68">
        <v>0</v>
      </c>
      <c r="J19" s="67">
        <v>0</v>
      </c>
      <c r="K19" s="68">
        <v>8</v>
      </c>
      <c r="L19" s="69" t="s">
        <v>164</v>
      </c>
      <c r="M19" s="66" t="str">
        <f>IF(C19="","",IF(OR(C19&lt;Resumo!$O$5,C19&gt;Resumo!$P$5),"Sim","Não"))</f>
        <v>Não</v>
      </c>
      <c r="N19" s="70"/>
      <c r="O19" s="57"/>
      <c r="P19" s="59" t="s">
        <v>22</v>
      </c>
      <c r="Q19" s="66">
        <v>15</v>
      </c>
      <c r="R19" s="67">
        <v>44.940330000000003</v>
      </c>
      <c r="S19" s="67">
        <v>3.2989299999999999</v>
      </c>
      <c r="T19" s="68">
        <v>0</v>
      </c>
      <c r="U19" s="68">
        <v>0</v>
      </c>
      <c r="V19" s="68">
        <v>1</v>
      </c>
      <c r="W19" s="69" t="s">
        <v>163</v>
      </c>
      <c r="X19" s="68">
        <v>0</v>
      </c>
      <c r="Y19" s="67">
        <v>0</v>
      </c>
      <c r="Z19" s="68">
        <v>8</v>
      </c>
      <c r="AA19" s="69" t="s">
        <v>164</v>
      </c>
      <c r="AB19" s="66" t="str">
        <f>IF(R19="","",IF(OR(R19&lt;Resumo!$O$7,R19&gt;Resumo!$P$7),"Sim","Não"))</f>
        <v>Não</v>
      </c>
      <c r="AC19" s="70"/>
      <c r="AD19" s="57"/>
      <c r="AE19" s="59" t="s">
        <v>31</v>
      </c>
      <c r="AF19" s="66">
        <v>15</v>
      </c>
      <c r="AG19" s="67">
        <v>51.428018000000002</v>
      </c>
      <c r="AH19" s="67">
        <v>3.1307700000000001</v>
      </c>
      <c r="AI19" s="68">
        <v>0</v>
      </c>
      <c r="AJ19" s="68">
        <v>0</v>
      </c>
      <c r="AK19" s="68">
        <v>1</v>
      </c>
      <c r="AL19" s="69" t="s">
        <v>163</v>
      </c>
      <c r="AM19" s="68">
        <v>0</v>
      </c>
      <c r="AN19" s="71">
        <v>0</v>
      </c>
      <c r="AO19" s="68">
        <v>8</v>
      </c>
      <c r="AP19" s="69" t="s">
        <v>164</v>
      </c>
      <c r="AQ19" s="66" t="str">
        <f>IF(AG19="","",IF(OR(AG19&lt;Resumo!$O$9,AG19&gt;Resumo!$P$9),"Sim","Não"))</f>
        <v>Não</v>
      </c>
      <c r="AR19" s="70"/>
      <c r="AS19" s="57"/>
      <c r="AT19" s="59" t="s">
        <v>41</v>
      </c>
      <c r="AU19" s="66">
        <v>15</v>
      </c>
      <c r="AV19" s="67">
        <v>54.480553999999998</v>
      </c>
      <c r="AW19" s="67">
        <v>3.371893</v>
      </c>
      <c r="AX19" s="68">
        <v>0</v>
      </c>
      <c r="AY19" s="68">
        <v>0</v>
      </c>
      <c r="AZ19" s="68">
        <v>1</v>
      </c>
      <c r="BA19" s="69" t="s">
        <v>163</v>
      </c>
      <c r="BB19" s="68">
        <v>0</v>
      </c>
      <c r="BC19" s="71">
        <v>0</v>
      </c>
      <c r="BD19" s="68">
        <v>8</v>
      </c>
      <c r="BE19" s="69" t="s">
        <v>164</v>
      </c>
      <c r="BF19" s="66" t="str">
        <f>IF(AV19="","",IF(OR(AV19&lt;Resumo!$O$11,AV19&gt;Resumo!$P$11),"Sim","Não"))</f>
        <v>Não</v>
      </c>
      <c r="BG19" s="70"/>
    </row>
    <row r="20" spans="1:59" ht="13.5" customHeight="1" x14ac:dyDescent="0.25">
      <c r="A20" s="59" t="s">
        <v>11</v>
      </c>
      <c r="B20" s="66">
        <v>16</v>
      </c>
      <c r="C20" s="67">
        <v>45.411985999999999</v>
      </c>
      <c r="D20" s="67">
        <v>3.1124550000000002</v>
      </c>
      <c r="E20" s="68">
        <v>0</v>
      </c>
      <c r="F20" s="68">
        <v>0</v>
      </c>
      <c r="G20" s="68">
        <v>1</v>
      </c>
      <c r="H20" s="69" t="s">
        <v>163</v>
      </c>
      <c r="I20" s="68">
        <v>0</v>
      </c>
      <c r="J20" s="67">
        <v>0</v>
      </c>
      <c r="K20" s="68">
        <v>8</v>
      </c>
      <c r="L20" s="69" t="s">
        <v>164</v>
      </c>
      <c r="M20" s="66" t="str">
        <f>IF(C20="","",IF(OR(C20&lt;Resumo!$O$5,C20&gt;Resumo!$P$5),"Sim","Não"))</f>
        <v>Não</v>
      </c>
      <c r="N20" s="70"/>
      <c r="O20" s="57"/>
      <c r="P20" s="59" t="s">
        <v>22</v>
      </c>
      <c r="Q20" s="66">
        <v>16</v>
      </c>
      <c r="R20" s="67">
        <v>44.956657999999997</v>
      </c>
      <c r="S20" s="67">
        <v>3.2945709999999999</v>
      </c>
      <c r="T20" s="68">
        <v>0</v>
      </c>
      <c r="U20" s="68">
        <v>0</v>
      </c>
      <c r="V20" s="68">
        <v>1</v>
      </c>
      <c r="W20" s="69" t="s">
        <v>163</v>
      </c>
      <c r="X20" s="68">
        <v>0</v>
      </c>
      <c r="Y20" s="67">
        <v>0</v>
      </c>
      <c r="Z20" s="68">
        <v>8</v>
      </c>
      <c r="AA20" s="69" t="s">
        <v>164</v>
      </c>
      <c r="AB20" s="66" t="str">
        <f>IF(R20="","",IF(OR(R20&lt;Resumo!$O$7,R20&gt;Resumo!$P$7),"Sim","Não"))</f>
        <v>Não</v>
      </c>
      <c r="AC20" s="70"/>
      <c r="AD20" s="57"/>
      <c r="AE20" s="59" t="s">
        <v>31</v>
      </c>
      <c r="AF20" s="66">
        <v>16</v>
      </c>
      <c r="AG20" s="67">
        <v>50.125838000000002</v>
      </c>
      <c r="AH20" s="67">
        <v>3.227258</v>
      </c>
      <c r="AI20" s="68">
        <v>0</v>
      </c>
      <c r="AJ20" s="68">
        <v>0</v>
      </c>
      <c r="AK20" s="68">
        <v>1</v>
      </c>
      <c r="AL20" s="69" t="s">
        <v>163</v>
      </c>
      <c r="AM20" s="68">
        <v>0</v>
      </c>
      <c r="AN20" s="71">
        <v>0</v>
      </c>
      <c r="AO20" s="68">
        <v>8</v>
      </c>
      <c r="AP20" s="69" t="s">
        <v>164</v>
      </c>
      <c r="AQ20" s="66" t="str">
        <f>IF(AG20="","",IF(OR(AG20&lt;Resumo!$O$9,AG20&gt;Resumo!$P$9),"Sim","Não"))</f>
        <v>Não</v>
      </c>
      <c r="AR20" s="70"/>
      <c r="AS20" s="57"/>
      <c r="AT20" s="59" t="s">
        <v>41</v>
      </c>
      <c r="AU20" s="66">
        <v>16</v>
      </c>
      <c r="AV20" s="67">
        <v>46.659176000000002</v>
      </c>
      <c r="AW20" s="67">
        <v>3.3776739999999998</v>
      </c>
      <c r="AX20" s="68">
        <v>0</v>
      </c>
      <c r="AY20" s="68">
        <v>0</v>
      </c>
      <c r="AZ20" s="68">
        <v>1</v>
      </c>
      <c r="BA20" s="69" t="s">
        <v>163</v>
      </c>
      <c r="BB20" s="68">
        <v>0</v>
      </c>
      <c r="BC20" s="71">
        <v>0</v>
      </c>
      <c r="BD20" s="68">
        <v>8</v>
      </c>
      <c r="BE20" s="69" t="s">
        <v>164</v>
      </c>
      <c r="BF20" s="66" t="str">
        <f>IF(AV20="","",IF(OR(AV20&lt;Resumo!$O$11,AV20&gt;Resumo!$P$11),"Sim","Não"))</f>
        <v>Não</v>
      </c>
      <c r="BG20" s="70"/>
    </row>
    <row r="21" spans="1:59" ht="13.5" customHeight="1" x14ac:dyDescent="0.25">
      <c r="A21" s="59" t="s">
        <v>11</v>
      </c>
      <c r="B21" s="66">
        <v>17</v>
      </c>
      <c r="C21" s="67">
        <v>54.482655000000001</v>
      </c>
      <c r="D21" s="67">
        <v>3.2398859999999998</v>
      </c>
      <c r="E21" s="68">
        <v>0</v>
      </c>
      <c r="F21" s="68">
        <v>0</v>
      </c>
      <c r="G21" s="68">
        <v>1</v>
      </c>
      <c r="H21" s="69" t="s">
        <v>163</v>
      </c>
      <c r="I21" s="68">
        <v>0</v>
      </c>
      <c r="J21" s="67">
        <v>0</v>
      </c>
      <c r="K21" s="68">
        <v>8</v>
      </c>
      <c r="L21" s="69" t="s">
        <v>164</v>
      </c>
      <c r="M21" s="66" t="str">
        <f>IF(C21="","",IF(OR(C21&lt;Resumo!$O$5,C21&gt;Resumo!$P$5),"Sim","Não"))</f>
        <v>Não</v>
      </c>
      <c r="N21" s="70"/>
      <c r="O21" s="57"/>
      <c r="P21" s="59" t="s">
        <v>22</v>
      </c>
      <c r="Q21" s="66">
        <v>17</v>
      </c>
      <c r="R21" s="67">
        <v>45.054291999999997</v>
      </c>
      <c r="S21" s="67">
        <v>3.2394379999999998</v>
      </c>
      <c r="T21" s="68">
        <v>0</v>
      </c>
      <c r="U21" s="68">
        <v>0</v>
      </c>
      <c r="V21" s="68">
        <v>1</v>
      </c>
      <c r="W21" s="69" t="s">
        <v>163</v>
      </c>
      <c r="X21" s="68">
        <v>0</v>
      </c>
      <c r="Y21" s="67">
        <v>0</v>
      </c>
      <c r="Z21" s="68">
        <v>8</v>
      </c>
      <c r="AA21" s="69" t="s">
        <v>164</v>
      </c>
      <c r="AB21" s="66" t="str">
        <f>IF(R21="","",IF(OR(R21&lt;Resumo!$O$7,R21&gt;Resumo!$P$7),"Sim","Não"))</f>
        <v>Não</v>
      </c>
      <c r="AC21" s="70"/>
      <c r="AD21" s="57"/>
      <c r="AE21" s="59" t="s">
        <v>31</v>
      </c>
      <c r="AF21" s="66">
        <v>17</v>
      </c>
      <c r="AG21" s="67">
        <v>49.137551000000002</v>
      </c>
      <c r="AH21" s="67">
        <v>3.2602609999999999</v>
      </c>
      <c r="AI21" s="68">
        <v>0</v>
      </c>
      <c r="AJ21" s="68">
        <v>0</v>
      </c>
      <c r="AK21" s="68">
        <v>1</v>
      </c>
      <c r="AL21" s="69" t="s">
        <v>163</v>
      </c>
      <c r="AM21" s="68">
        <v>0</v>
      </c>
      <c r="AN21" s="71">
        <v>0</v>
      </c>
      <c r="AO21" s="68">
        <v>8</v>
      </c>
      <c r="AP21" s="69" t="s">
        <v>164</v>
      </c>
      <c r="AQ21" s="66" t="str">
        <f>IF(AG21="","",IF(OR(AG21&lt;Resumo!$O$9,AG21&gt;Resumo!$P$9),"Sim","Não"))</f>
        <v>Não</v>
      </c>
      <c r="AR21" s="70"/>
      <c r="AS21" s="57"/>
      <c r="AT21" s="59" t="s">
        <v>41</v>
      </c>
      <c r="AU21" s="66">
        <v>17</v>
      </c>
      <c r="AV21" s="67">
        <v>49.554205000000003</v>
      </c>
      <c r="AW21" s="67">
        <v>3.2943419999999999</v>
      </c>
      <c r="AX21" s="68">
        <v>0</v>
      </c>
      <c r="AY21" s="68">
        <v>0</v>
      </c>
      <c r="AZ21" s="68">
        <v>1</v>
      </c>
      <c r="BA21" s="69" t="s">
        <v>163</v>
      </c>
      <c r="BB21" s="68">
        <v>0</v>
      </c>
      <c r="BC21" s="71">
        <v>0</v>
      </c>
      <c r="BD21" s="68">
        <v>8</v>
      </c>
      <c r="BE21" s="69" t="s">
        <v>164</v>
      </c>
      <c r="BF21" s="66" t="str">
        <f>IF(AV21="","",IF(OR(AV21&lt;Resumo!$O$11,AV21&gt;Resumo!$P$11),"Sim","Não"))</f>
        <v>Não</v>
      </c>
      <c r="BG21" s="70"/>
    </row>
    <row r="22" spans="1:59" ht="13.5" customHeight="1" x14ac:dyDescent="0.25">
      <c r="A22" s="59" t="s">
        <v>11</v>
      </c>
      <c r="B22" s="66">
        <v>18</v>
      </c>
      <c r="C22" s="67">
        <v>50.355967</v>
      </c>
      <c r="D22" s="67">
        <v>3.2354729999999998</v>
      </c>
      <c r="E22" s="68">
        <v>0</v>
      </c>
      <c r="F22" s="68">
        <v>0</v>
      </c>
      <c r="G22" s="68">
        <v>1</v>
      </c>
      <c r="H22" s="69" t="s">
        <v>163</v>
      </c>
      <c r="I22" s="68">
        <v>0</v>
      </c>
      <c r="J22" s="67">
        <v>0</v>
      </c>
      <c r="K22" s="68">
        <v>8</v>
      </c>
      <c r="L22" s="69" t="s">
        <v>164</v>
      </c>
      <c r="M22" s="66" t="str">
        <f>IF(C22="","",IF(OR(C22&lt;Resumo!$O$5,C22&gt;Resumo!$P$5),"Sim","Não"))</f>
        <v>Não</v>
      </c>
      <c r="N22" s="70"/>
      <c r="O22" s="57"/>
      <c r="P22" s="59" t="s">
        <v>22</v>
      </c>
      <c r="Q22" s="66">
        <v>18</v>
      </c>
      <c r="R22" s="67">
        <v>44.984538999999998</v>
      </c>
      <c r="S22" s="67">
        <v>3.224208</v>
      </c>
      <c r="T22" s="68">
        <v>0</v>
      </c>
      <c r="U22" s="68">
        <v>0</v>
      </c>
      <c r="V22" s="68">
        <v>1</v>
      </c>
      <c r="W22" s="69" t="s">
        <v>163</v>
      </c>
      <c r="X22" s="68">
        <v>0</v>
      </c>
      <c r="Y22" s="67">
        <v>0</v>
      </c>
      <c r="Z22" s="68">
        <v>8</v>
      </c>
      <c r="AA22" s="69" t="s">
        <v>164</v>
      </c>
      <c r="AB22" s="66" t="str">
        <f>IF(R22="","",IF(OR(R22&lt;Resumo!$O$7,R22&gt;Resumo!$P$7),"Sim","Não"))</f>
        <v>Não</v>
      </c>
      <c r="AC22" s="70"/>
      <c r="AD22" s="57"/>
      <c r="AE22" s="59" t="s">
        <v>31</v>
      </c>
      <c r="AF22" s="66">
        <v>18</v>
      </c>
      <c r="AG22" s="67">
        <v>48.129764999999999</v>
      </c>
      <c r="AH22" s="67">
        <v>3.2113330000000002</v>
      </c>
      <c r="AI22" s="68">
        <v>0</v>
      </c>
      <c r="AJ22" s="68">
        <v>0</v>
      </c>
      <c r="AK22" s="68">
        <v>1</v>
      </c>
      <c r="AL22" s="69" t="s">
        <v>163</v>
      </c>
      <c r="AM22" s="68">
        <v>0</v>
      </c>
      <c r="AN22" s="71">
        <v>0</v>
      </c>
      <c r="AO22" s="68">
        <v>8</v>
      </c>
      <c r="AP22" s="69" t="s">
        <v>164</v>
      </c>
      <c r="AQ22" s="66" t="str">
        <f>IF(AG22="","",IF(OR(AG22&lt;Resumo!$O$9,AG22&gt;Resumo!$P$9),"Sim","Não"))</f>
        <v>Não</v>
      </c>
      <c r="AR22" s="70"/>
      <c r="AS22" s="57"/>
      <c r="AT22" s="59" t="s">
        <v>41</v>
      </c>
      <c r="AU22" s="66">
        <v>18</v>
      </c>
      <c r="AV22" s="67">
        <v>28.719438</v>
      </c>
      <c r="AW22" s="67">
        <v>3.242442</v>
      </c>
      <c r="AX22" s="68">
        <v>0</v>
      </c>
      <c r="AY22" s="68">
        <v>0</v>
      </c>
      <c r="AZ22" s="68">
        <v>0</v>
      </c>
      <c r="BA22" s="69" t="s">
        <v>77</v>
      </c>
      <c r="BB22" s="68">
        <v>1</v>
      </c>
      <c r="BC22" s="71">
        <v>10.9</v>
      </c>
      <c r="BD22" s="68">
        <v>8</v>
      </c>
      <c r="BE22" s="69" t="s">
        <v>164</v>
      </c>
      <c r="BF22" s="66" t="str">
        <f>IF(AV22="","",IF(OR(AV22&lt;Resumo!$O$11,AV22&gt;Resumo!$P$11),"Sim","Não"))</f>
        <v>Sim</v>
      </c>
      <c r="BG22" s="70"/>
    </row>
    <row r="23" spans="1:59" ht="13.5" customHeight="1" x14ac:dyDescent="0.25">
      <c r="A23" s="59" t="s">
        <v>11</v>
      </c>
      <c r="B23" s="66">
        <v>19</v>
      </c>
      <c r="C23" s="67">
        <v>54.446193999999998</v>
      </c>
      <c r="D23" s="67">
        <v>3.2511030000000001</v>
      </c>
      <c r="E23" s="68">
        <v>0</v>
      </c>
      <c r="F23" s="68">
        <v>0</v>
      </c>
      <c r="G23" s="68">
        <v>1</v>
      </c>
      <c r="H23" s="69" t="s">
        <v>163</v>
      </c>
      <c r="I23" s="68">
        <v>0</v>
      </c>
      <c r="J23" s="67">
        <v>0</v>
      </c>
      <c r="K23" s="68">
        <v>8</v>
      </c>
      <c r="L23" s="69" t="s">
        <v>164</v>
      </c>
      <c r="M23" s="66" t="str">
        <f>IF(C23="","",IF(OR(C23&lt;Resumo!$O$5,C23&gt;Resumo!$P$5),"Sim","Não"))</f>
        <v>Não</v>
      </c>
      <c r="N23" s="70"/>
      <c r="O23" s="57"/>
      <c r="P23" s="59" t="s">
        <v>22</v>
      </c>
      <c r="Q23" s="66">
        <v>19</v>
      </c>
      <c r="R23" s="67">
        <v>44.973078000000001</v>
      </c>
      <c r="S23" s="67">
        <v>3.255935</v>
      </c>
      <c r="T23" s="68">
        <v>0</v>
      </c>
      <c r="U23" s="68">
        <v>0</v>
      </c>
      <c r="V23" s="68">
        <v>1</v>
      </c>
      <c r="W23" s="69" t="s">
        <v>163</v>
      </c>
      <c r="X23" s="68">
        <v>0</v>
      </c>
      <c r="Y23" s="67">
        <v>0</v>
      </c>
      <c r="Z23" s="68">
        <v>8</v>
      </c>
      <c r="AA23" s="69" t="s">
        <v>164</v>
      </c>
      <c r="AB23" s="66" t="str">
        <f>IF(R23="","",IF(OR(R23&lt;Resumo!$O$7,R23&gt;Resumo!$P$7),"Sim","Não"))</f>
        <v>Não</v>
      </c>
      <c r="AC23" s="70"/>
      <c r="AD23" s="57"/>
      <c r="AE23" s="59" t="s">
        <v>31</v>
      </c>
      <c r="AF23" s="66">
        <v>19</v>
      </c>
      <c r="AG23" s="67">
        <v>45.376610999999997</v>
      </c>
      <c r="AH23" s="67">
        <v>3.2712050000000001</v>
      </c>
      <c r="AI23" s="68">
        <v>0</v>
      </c>
      <c r="AJ23" s="68">
        <v>0</v>
      </c>
      <c r="AK23" s="68">
        <v>1</v>
      </c>
      <c r="AL23" s="69" t="s">
        <v>163</v>
      </c>
      <c r="AM23" s="68">
        <v>0</v>
      </c>
      <c r="AN23" s="71">
        <v>0</v>
      </c>
      <c r="AO23" s="68">
        <v>8</v>
      </c>
      <c r="AP23" s="69" t="s">
        <v>164</v>
      </c>
      <c r="AQ23" s="66" t="str">
        <f>IF(AG23="","",IF(OR(AG23&lt;Resumo!$O$9,AG23&gt;Resumo!$P$9),"Sim","Não"))</f>
        <v>Não</v>
      </c>
      <c r="AR23" s="70"/>
      <c r="AS23" s="57"/>
      <c r="AT23" s="59" t="s">
        <v>41</v>
      </c>
      <c r="AU23" s="66">
        <v>19</v>
      </c>
      <c r="AV23" s="67">
        <v>52.462901000000002</v>
      </c>
      <c r="AW23" s="67">
        <v>3.375067</v>
      </c>
      <c r="AX23" s="68">
        <v>0</v>
      </c>
      <c r="AY23" s="68">
        <v>0</v>
      </c>
      <c r="AZ23" s="68">
        <v>1</v>
      </c>
      <c r="BA23" s="69" t="s">
        <v>163</v>
      </c>
      <c r="BB23" s="68">
        <v>0</v>
      </c>
      <c r="BC23" s="71">
        <v>0</v>
      </c>
      <c r="BD23" s="68">
        <v>8</v>
      </c>
      <c r="BE23" s="69" t="s">
        <v>164</v>
      </c>
      <c r="BF23" s="66" t="str">
        <f>IF(AV23="","",IF(OR(AV23&lt;Resumo!$O$11,AV23&gt;Resumo!$P$11),"Sim","Não"))</f>
        <v>Não</v>
      </c>
      <c r="BG23" s="70"/>
    </row>
    <row r="24" spans="1:59" ht="13.5" customHeight="1" x14ac:dyDescent="0.25">
      <c r="A24" s="59" t="s">
        <v>11</v>
      </c>
      <c r="B24" s="66">
        <v>20</v>
      </c>
      <c r="C24" s="67">
        <v>55.602209000000002</v>
      </c>
      <c r="D24" s="67">
        <v>3.2610510000000001</v>
      </c>
      <c r="E24" s="68">
        <v>0</v>
      </c>
      <c r="F24" s="68">
        <v>0</v>
      </c>
      <c r="G24" s="68">
        <v>1</v>
      </c>
      <c r="H24" s="69" t="s">
        <v>163</v>
      </c>
      <c r="I24" s="68">
        <v>0</v>
      </c>
      <c r="J24" s="67">
        <v>0</v>
      </c>
      <c r="K24" s="68">
        <v>8</v>
      </c>
      <c r="L24" s="69" t="s">
        <v>164</v>
      </c>
      <c r="M24" s="66" t="str">
        <f>IF(C24="","",IF(OR(C24&lt;Resumo!$O$5,C24&gt;Resumo!$P$5),"Sim","Não"))</f>
        <v>Não</v>
      </c>
      <c r="N24" s="70"/>
      <c r="O24" s="57"/>
      <c r="P24" s="59" t="s">
        <v>22</v>
      </c>
      <c r="Q24" s="66">
        <v>20</v>
      </c>
      <c r="R24" s="67">
        <v>44.889150999999998</v>
      </c>
      <c r="S24" s="67">
        <v>3.2099510000000002</v>
      </c>
      <c r="T24" s="68">
        <v>0</v>
      </c>
      <c r="U24" s="68">
        <v>0</v>
      </c>
      <c r="V24" s="68">
        <v>1</v>
      </c>
      <c r="W24" s="69" t="s">
        <v>163</v>
      </c>
      <c r="X24" s="68">
        <v>0</v>
      </c>
      <c r="Y24" s="67">
        <v>0</v>
      </c>
      <c r="Z24" s="68">
        <v>8</v>
      </c>
      <c r="AA24" s="69" t="s">
        <v>164</v>
      </c>
      <c r="AB24" s="66" t="str">
        <f>IF(R24="","",IF(OR(R24&lt;Resumo!$O$7,R24&gt;Resumo!$P$7),"Sim","Não"))</f>
        <v>Não</v>
      </c>
      <c r="AC24" s="70"/>
      <c r="AD24" s="57"/>
      <c r="AE24" s="59" t="s">
        <v>31</v>
      </c>
      <c r="AF24" s="66">
        <v>20</v>
      </c>
      <c r="AG24" s="67">
        <v>50.544528</v>
      </c>
      <c r="AH24" s="67">
        <v>3.1719140000000001</v>
      </c>
      <c r="AI24" s="68">
        <v>0</v>
      </c>
      <c r="AJ24" s="68">
        <v>0</v>
      </c>
      <c r="AK24" s="68">
        <v>1</v>
      </c>
      <c r="AL24" s="69" t="s">
        <v>163</v>
      </c>
      <c r="AM24" s="68">
        <v>0</v>
      </c>
      <c r="AN24" s="71">
        <v>0</v>
      </c>
      <c r="AO24" s="68">
        <v>8</v>
      </c>
      <c r="AP24" s="69" t="s">
        <v>164</v>
      </c>
      <c r="AQ24" s="66" t="str">
        <f>IF(AG24="","",IF(OR(AG24&lt;Resumo!$O$9,AG24&gt;Resumo!$P$9),"Sim","Não"))</f>
        <v>Não</v>
      </c>
      <c r="AR24" s="70"/>
      <c r="AS24" s="57"/>
      <c r="AT24" s="66" t="s">
        <v>41</v>
      </c>
      <c r="AU24" s="66">
        <v>20</v>
      </c>
      <c r="AV24" s="67">
        <v>51.159455999999999</v>
      </c>
      <c r="AW24" s="67">
        <v>3.3743089999999998</v>
      </c>
      <c r="AX24" s="68">
        <v>0</v>
      </c>
      <c r="AY24" s="68">
        <v>0</v>
      </c>
      <c r="AZ24" s="68">
        <v>1</v>
      </c>
      <c r="BA24" s="67" t="s">
        <v>163</v>
      </c>
      <c r="BB24" s="68">
        <v>0</v>
      </c>
      <c r="BC24" s="71">
        <v>0</v>
      </c>
      <c r="BD24" s="68">
        <v>8</v>
      </c>
      <c r="BE24" s="69" t="s">
        <v>164</v>
      </c>
      <c r="BF24" s="66" t="str">
        <f>IF(AV24="","",IF(OR(AV24&lt;Resumo!$O$11,AV24&gt;Resumo!$P$11),"Sim","Não"))</f>
        <v>Não</v>
      </c>
      <c r="BG24" s="70"/>
    </row>
    <row r="25" spans="1:59" ht="21" customHeight="1" x14ac:dyDescent="0.25">
      <c r="A25" s="72" t="s">
        <v>166</v>
      </c>
      <c r="B25" s="72"/>
      <c r="C25" s="73"/>
      <c r="D25" s="73"/>
      <c r="E25" s="74"/>
      <c r="F25" s="74"/>
      <c r="G25" s="75"/>
      <c r="H25" s="72"/>
      <c r="I25" s="74"/>
      <c r="J25" s="73"/>
      <c r="K25" s="72"/>
      <c r="L25" s="72"/>
      <c r="M25" s="72"/>
      <c r="N25" s="76"/>
      <c r="O25" s="57"/>
      <c r="P25" s="72" t="s">
        <v>166</v>
      </c>
      <c r="Q25" s="72"/>
      <c r="R25" s="73"/>
      <c r="S25" s="73"/>
      <c r="T25" s="74"/>
      <c r="U25" s="74"/>
      <c r="V25" s="74"/>
      <c r="W25" s="72"/>
      <c r="X25" s="74"/>
      <c r="Y25" s="73"/>
      <c r="Z25" s="72"/>
      <c r="AA25" s="72"/>
      <c r="AB25" s="72"/>
      <c r="AC25" s="76"/>
      <c r="AD25" s="57"/>
      <c r="AE25" s="72" t="s">
        <v>166</v>
      </c>
      <c r="AF25" s="72"/>
      <c r="AG25" s="73"/>
      <c r="AH25" s="73"/>
      <c r="AI25" s="74"/>
      <c r="AJ25" s="74"/>
      <c r="AK25" s="74"/>
      <c r="AL25" s="72"/>
      <c r="AM25" s="74"/>
      <c r="AN25" s="73"/>
      <c r="AO25" s="72"/>
      <c r="AP25" s="72"/>
      <c r="AQ25" s="72"/>
      <c r="AR25" s="76"/>
      <c r="AS25" s="57"/>
      <c r="AT25" s="72" t="s">
        <v>166</v>
      </c>
      <c r="AU25" s="72"/>
      <c r="AV25" s="73"/>
      <c r="AW25" s="73"/>
      <c r="AX25" s="74"/>
      <c r="AY25" s="74"/>
      <c r="AZ25" s="74"/>
      <c r="BA25" s="72"/>
      <c r="BB25" s="74"/>
      <c r="BC25" s="73"/>
      <c r="BD25" s="72"/>
      <c r="BE25" s="72"/>
      <c r="BF25" s="72"/>
      <c r="BG25" s="76"/>
    </row>
    <row r="26" spans="1:59" ht="36" customHeight="1" x14ac:dyDescent="0.25">
      <c r="A26" s="31" t="s">
        <v>162</v>
      </c>
      <c r="B26" s="31" t="s">
        <v>149</v>
      </c>
      <c r="C26" s="77" t="s">
        <v>150</v>
      </c>
      <c r="D26" s="77" t="s">
        <v>151</v>
      </c>
      <c r="E26" s="58" t="s">
        <v>152</v>
      </c>
      <c r="F26" s="58" t="s">
        <v>153</v>
      </c>
      <c r="G26" s="78" t="s">
        <v>154</v>
      </c>
      <c r="H26" s="31" t="s">
        <v>155</v>
      </c>
      <c r="I26" s="58" t="s">
        <v>156</v>
      </c>
      <c r="J26" s="77" t="s">
        <v>157</v>
      </c>
      <c r="K26" s="31" t="s">
        <v>158</v>
      </c>
      <c r="L26" s="31" t="s">
        <v>159</v>
      </c>
      <c r="M26" s="31" t="s">
        <v>160</v>
      </c>
      <c r="N26" s="79" t="s">
        <v>161</v>
      </c>
      <c r="O26" s="57"/>
      <c r="P26" s="31" t="s">
        <v>162</v>
      </c>
      <c r="Q26" s="31" t="s">
        <v>149</v>
      </c>
      <c r="R26" s="77" t="s">
        <v>150</v>
      </c>
      <c r="S26" s="77" t="s">
        <v>151</v>
      </c>
      <c r="T26" s="58" t="s">
        <v>152</v>
      </c>
      <c r="U26" s="58" t="s">
        <v>153</v>
      </c>
      <c r="V26" s="58" t="s">
        <v>154</v>
      </c>
      <c r="W26" s="31" t="s">
        <v>155</v>
      </c>
      <c r="X26" s="58" t="s">
        <v>156</v>
      </c>
      <c r="Y26" s="77" t="s">
        <v>157</v>
      </c>
      <c r="Z26" s="31" t="s">
        <v>158</v>
      </c>
      <c r="AA26" s="31" t="s">
        <v>159</v>
      </c>
      <c r="AB26" s="31" t="s">
        <v>160</v>
      </c>
      <c r="AC26" s="79" t="s">
        <v>161</v>
      </c>
      <c r="AD26" s="57"/>
      <c r="AE26" s="31" t="s">
        <v>162</v>
      </c>
      <c r="AF26" s="31" t="s">
        <v>149</v>
      </c>
      <c r="AG26" s="77" t="s">
        <v>150</v>
      </c>
      <c r="AH26" s="77" t="s">
        <v>151</v>
      </c>
      <c r="AI26" s="58" t="s">
        <v>152</v>
      </c>
      <c r="AJ26" s="58" t="s">
        <v>153</v>
      </c>
      <c r="AK26" s="58" t="s">
        <v>154</v>
      </c>
      <c r="AL26" s="31" t="s">
        <v>155</v>
      </c>
      <c r="AM26" s="58" t="s">
        <v>156</v>
      </c>
      <c r="AN26" s="77" t="s">
        <v>157</v>
      </c>
      <c r="AO26" s="31" t="s">
        <v>158</v>
      </c>
      <c r="AP26" s="31" t="s">
        <v>159</v>
      </c>
      <c r="AQ26" s="31" t="s">
        <v>160</v>
      </c>
      <c r="AR26" s="79" t="s">
        <v>161</v>
      </c>
      <c r="AS26" s="57"/>
      <c r="AT26" s="31" t="s">
        <v>162</v>
      </c>
      <c r="AU26" s="31" t="s">
        <v>149</v>
      </c>
      <c r="AV26" s="77" t="s">
        <v>150</v>
      </c>
      <c r="AW26" s="77" t="s">
        <v>151</v>
      </c>
      <c r="AX26" s="58" t="s">
        <v>152</v>
      </c>
      <c r="AY26" s="58" t="s">
        <v>153</v>
      </c>
      <c r="AZ26" s="58" t="s">
        <v>154</v>
      </c>
      <c r="BA26" s="31" t="s">
        <v>155</v>
      </c>
      <c r="BB26" s="58" t="s">
        <v>156</v>
      </c>
      <c r="BC26" s="77" t="s">
        <v>157</v>
      </c>
      <c r="BD26" s="31" t="s">
        <v>158</v>
      </c>
      <c r="BE26" s="31" t="s">
        <v>159</v>
      </c>
      <c r="BF26" s="31" t="s">
        <v>160</v>
      </c>
      <c r="BG26" s="79" t="s">
        <v>161</v>
      </c>
    </row>
    <row r="27" spans="1:59" ht="13.5" customHeight="1" x14ac:dyDescent="0.25">
      <c r="A27" s="80" t="s">
        <v>117</v>
      </c>
      <c r="B27" s="66">
        <v>1</v>
      </c>
      <c r="C27" s="81">
        <v>51.603999999999999</v>
      </c>
      <c r="D27" s="81">
        <v>1.101</v>
      </c>
      <c r="E27" s="81">
        <v>0</v>
      </c>
      <c r="F27" s="81">
        <v>0</v>
      </c>
      <c r="G27" s="82">
        <v>1</v>
      </c>
      <c r="H27" s="81" t="s">
        <v>163</v>
      </c>
      <c r="I27" s="81">
        <v>0</v>
      </c>
      <c r="J27" s="81">
        <v>0</v>
      </c>
      <c r="K27" s="81">
        <v>8</v>
      </c>
      <c r="L27" s="81" t="s">
        <v>164</v>
      </c>
      <c r="M27" s="83" t="str">
        <f>IF(C27="","",IF(OR(C27&lt;Resumo!$O$6,C27&gt;Resumo!$P$6),"Sim","Não"))</f>
        <v>Não</v>
      </c>
      <c r="N27" s="84"/>
      <c r="O27" s="57"/>
      <c r="P27" s="80" t="s">
        <v>120</v>
      </c>
      <c r="Q27" s="66">
        <v>1</v>
      </c>
      <c r="R27" s="67">
        <v>44.757182999999998</v>
      </c>
      <c r="S27" s="67">
        <v>1.0483769999999999</v>
      </c>
      <c r="T27" s="68">
        <v>0</v>
      </c>
      <c r="U27" s="68">
        <v>0</v>
      </c>
      <c r="V27" s="68">
        <v>1</v>
      </c>
      <c r="W27" s="69" t="s">
        <v>163</v>
      </c>
      <c r="X27" s="68">
        <v>0</v>
      </c>
      <c r="Y27" s="67">
        <v>0</v>
      </c>
      <c r="Z27" s="69">
        <v>8</v>
      </c>
      <c r="AA27" s="69" t="s">
        <v>164</v>
      </c>
      <c r="AB27" s="66" t="str">
        <f>IF(R27="","",IF(OR(R27&lt;Resumo!$O$8,R27&gt;Resumo!$P$8),"Sim","Não"))</f>
        <v>Não</v>
      </c>
      <c r="AC27" s="70"/>
      <c r="AD27" s="57"/>
      <c r="AE27" s="80" t="s">
        <v>123</v>
      </c>
      <c r="AF27" s="66">
        <v>1</v>
      </c>
      <c r="AG27" s="67">
        <v>44.014952000000001</v>
      </c>
      <c r="AH27" s="67">
        <v>1.0376190000000001</v>
      </c>
      <c r="AI27" s="68">
        <v>0</v>
      </c>
      <c r="AJ27" s="68">
        <v>0</v>
      </c>
      <c r="AK27" s="68">
        <v>1</v>
      </c>
      <c r="AL27" s="69" t="s">
        <v>163</v>
      </c>
      <c r="AM27" s="68">
        <v>0</v>
      </c>
      <c r="AN27" s="71">
        <v>0</v>
      </c>
      <c r="AO27" s="69">
        <v>8</v>
      </c>
      <c r="AP27" s="69" t="s">
        <v>164</v>
      </c>
      <c r="AQ27" s="66" t="str">
        <f>IF(AG27="","",IF(OR(AG27&lt;Resumo!$O$10,AG27&gt;Resumo!$P$10),"Sim","Não"))</f>
        <v>Não</v>
      </c>
      <c r="AR27" s="70"/>
      <c r="AS27" s="57"/>
      <c r="AT27" s="80" t="s">
        <v>126</v>
      </c>
      <c r="AU27" s="66">
        <v>1</v>
      </c>
      <c r="AV27" s="67">
        <v>49.821277000000002</v>
      </c>
      <c r="AW27" s="67">
        <v>1.030375</v>
      </c>
      <c r="AX27" s="68">
        <v>0</v>
      </c>
      <c r="AY27" s="68">
        <v>0</v>
      </c>
      <c r="AZ27" s="68">
        <v>1</v>
      </c>
      <c r="BA27" s="69" t="s">
        <v>163</v>
      </c>
      <c r="BB27" s="68">
        <v>0</v>
      </c>
      <c r="BC27" s="67">
        <v>0</v>
      </c>
      <c r="BD27" s="69">
        <v>8</v>
      </c>
      <c r="BE27" s="69" t="s">
        <v>164</v>
      </c>
      <c r="BF27" s="66" t="str">
        <f>IF(AV27="","",IF(OR(AV27&lt;Resumo!$O$12,AV27&gt;Resumo!$P$12),"Sim","Não"))</f>
        <v>Não</v>
      </c>
      <c r="BG27" s="70"/>
    </row>
    <row r="28" spans="1:59" ht="13.5" customHeight="1" x14ac:dyDescent="0.25">
      <c r="A28" s="80" t="s">
        <v>117</v>
      </c>
      <c r="B28" s="66">
        <v>2</v>
      </c>
      <c r="C28" s="81">
        <v>48.698</v>
      </c>
      <c r="D28" s="81">
        <v>1.133</v>
      </c>
      <c r="E28" s="81">
        <v>0</v>
      </c>
      <c r="F28" s="81">
        <v>0</v>
      </c>
      <c r="G28" s="82">
        <v>1</v>
      </c>
      <c r="H28" s="81" t="s">
        <v>163</v>
      </c>
      <c r="I28" s="81">
        <v>0</v>
      </c>
      <c r="J28" s="81">
        <v>0</v>
      </c>
      <c r="K28" s="81">
        <v>8</v>
      </c>
      <c r="L28" s="81" t="s">
        <v>164</v>
      </c>
      <c r="M28" s="83" t="str">
        <f>IF(C28="","",IF(OR(C28&lt;Resumo!$O$6,C28&gt;Resumo!$P$6),"Sim","Não"))</f>
        <v>Não</v>
      </c>
      <c r="N28" s="84"/>
      <c r="O28" s="57"/>
      <c r="P28" s="80" t="s">
        <v>120</v>
      </c>
      <c r="Q28" s="66">
        <v>2</v>
      </c>
      <c r="R28" s="67">
        <v>42.811829000000003</v>
      </c>
      <c r="S28" s="67">
        <v>1.063399</v>
      </c>
      <c r="T28" s="68">
        <v>0</v>
      </c>
      <c r="U28" s="68">
        <v>0</v>
      </c>
      <c r="V28" s="68">
        <v>1</v>
      </c>
      <c r="W28" s="69" t="s">
        <v>163</v>
      </c>
      <c r="X28" s="68">
        <v>0</v>
      </c>
      <c r="Y28" s="67">
        <v>0</v>
      </c>
      <c r="Z28" s="69">
        <v>8</v>
      </c>
      <c r="AA28" s="69" t="s">
        <v>164</v>
      </c>
      <c r="AB28" s="66" t="str">
        <f>IF(R28="","",IF(OR(R28&lt;Resumo!$O$8,R28&gt;Resumo!$P$8),"Sim","Não"))</f>
        <v>Não</v>
      </c>
      <c r="AC28" s="70"/>
      <c r="AD28" s="57"/>
      <c r="AE28" s="80" t="s">
        <v>123</v>
      </c>
      <c r="AF28" s="66">
        <v>2</v>
      </c>
      <c r="AG28" s="67">
        <v>55.879503999999997</v>
      </c>
      <c r="AH28" s="67">
        <v>1.0906370000000001</v>
      </c>
      <c r="AI28" s="68">
        <v>0</v>
      </c>
      <c r="AJ28" s="68">
        <v>0</v>
      </c>
      <c r="AK28" s="68">
        <v>1</v>
      </c>
      <c r="AL28" s="69" t="s">
        <v>163</v>
      </c>
      <c r="AM28" s="68">
        <v>0</v>
      </c>
      <c r="AN28" s="71">
        <v>0</v>
      </c>
      <c r="AO28" s="69">
        <v>8</v>
      </c>
      <c r="AP28" s="69" t="s">
        <v>164</v>
      </c>
      <c r="AQ28" s="66" t="str">
        <f>IF(AG28="","",IF(OR(AG28&lt;Resumo!$O$10,AG28&gt;Resumo!$P$10),"Sim","Não"))</f>
        <v>Sim</v>
      </c>
      <c r="AR28" s="70"/>
      <c r="AS28" s="57"/>
      <c r="AT28" s="80" t="s">
        <v>126</v>
      </c>
      <c r="AU28" s="66">
        <v>2</v>
      </c>
      <c r="AV28" s="67">
        <v>43.930377999999997</v>
      </c>
      <c r="AW28" s="67">
        <v>1.070031</v>
      </c>
      <c r="AX28" s="68">
        <v>0</v>
      </c>
      <c r="AY28" s="68">
        <v>0</v>
      </c>
      <c r="AZ28" s="68">
        <v>1</v>
      </c>
      <c r="BA28" s="69" t="s">
        <v>163</v>
      </c>
      <c r="BB28" s="68">
        <v>0</v>
      </c>
      <c r="BC28" s="67">
        <v>0</v>
      </c>
      <c r="BD28" s="69">
        <v>8</v>
      </c>
      <c r="BE28" s="69" t="s">
        <v>164</v>
      </c>
      <c r="BF28" s="66" t="str">
        <f>IF(AV28="","",IF(OR(AV28&lt;Resumo!$O$12,AV28&gt;Resumo!$P$12),"Sim","Não"))</f>
        <v>Não</v>
      </c>
      <c r="BG28" s="70"/>
    </row>
    <row r="29" spans="1:59" ht="13.5" customHeight="1" x14ac:dyDescent="0.25">
      <c r="A29" s="80" t="s">
        <v>117</v>
      </c>
      <c r="B29" s="66">
        <v>3</v>
      </c>
      <c r="C29" s="81">
        <v>53.615000000000002</v>
      </c>
      <c r="D29" s="81">
        <v>1.099</v>
      </c>
      <c r="E29" s="81">
        <v>0</v>
      </c>
      <c r="F29" s="81">
        <v>0</v>
      </c>
      <c r="G29" s="82">
        <v>1</v>
      </c>
      <c r="H29" s="81" t="s">
        <v>163</v>
      </c>
      <c r="I29" s="81">
        <v>0</v>
      </c>
      <c r="J29" s="81">
        <v>0</v>
      </c>
      <c r="K29" s="81">
        <v>8</v>
      </c>
      <c r="L29" s="81" t="s">
        <v>164</v>
      </c>
      <c r="M29" s="83" t="str">
        <f>IF(C29="","",IF(OR(C29&lt;Resumo!$O$6,C29&gt;Resumo!$P$6),"Sim","Não"))</f>
        <v>Não</v>
      </c>
      <c r="N29" s="84"/>
      <c r="O29" s="57"/>
      <c r="P29" s="80" t="s">
        <v>120</v>
      </c>
      <c r="Q29" s="66">
        <v>3</v>
      </c>
      <c r="R29" s="67">
        <v>42.650283999999999</v>
      </c>
      <c r="S29" s="67">
        <v>1.061196</v>
      </c>
      <c r="T29" s="68">
        <v>0</v>
      </c>
      <c r="U29" s="68">
        <v>0</v>
      </c>
      <c r="V29" s="68">
        <v>1</v>
      </c>
      <c r="W29" s="69" t="s">
        <v>163</v>
      </c>
      <c r="X29" s="68">
        <v>0</v>
      </c>
      <c r="Y29" s="67">
        <v>0</v>
      </c>
      <c r="Z29" s="69">
        <v>8</v>
      </c>
      <c r="AA29" s="69" t="s">
        <v>164</v>
      </c>
      <c r="AB29" s="66" t="str">
        <f>IF(R29="","",IF(OR(R29&lt;Resumo!$O$8,R29&gt;Resumo!$P$8),"Sim","Não"))</f>
        <v>Não</v>
      </c>
      <c r="AC29" s="70"/>
      <c r="AD29" s="57"/>
      <c r="AE29" s="80" t="s">
        <v>123</v>
      </c>
      <c r="AF29" s="66">
        <v>3</v>
      </c>
      <c r="AG29" s="67">
        <v>44.031582</v>
      </c>
      <c r="AH29" s="67">
        <v>1.065288</v>
      </c>
      <c r="AI29" s="68">
        <v>0</v>
      </c>
      <c r="AJ29" s="68">
        <v>0</v>
      </c>
      <c r="AK29" s="68">
        <v>1</v>
      </c>
      <c r="AL29" s="69" t="s">
        <v>163</v>
      </c>
      <c r="AM29" s="68">
        <v>0</v>
      </c>
      <c r="AN29" s="71">
        <v>0</v>
      </c>
      <c r="AO29" s="69">
        <v>8</v>
      </c>
      <c r="AP29" s="69" t="s">
        <v>164</v>
      </c>
      <c r="AQ29" s="66" t="str">
        <f>IF(AG29="","",IF(OR(AG29&lt;Resumo!$O$10,AG29&gt;Resumo!$P$10),"Sim","Não"))</f>
        <v>Não</v>
      </c>
      <c r="AR29" s="70"/>
      <c r="AS29" s="57"/>
      <c r="AT29" s="80" t="s">
        <v>126</v>
      </c>
      <c r="AU29" s="66">
        <v>3</v>
      </c>
      <c r="AV29" s="67">
        <v>6.1132770000000001</v>
      </c>
      <c r="AW29" s="67">
        <v>0.71528499999999995</v>
      </c>
      <c r="AX29" s="68">
        <v>0</v>
      </c>
      <c r="AY29" s="68">
        <v>0</v>
      </c>
      <c r="AZ29" s="68">
        <v>0</v>
      </c>
      <c r="BA29" s="69" t="s">
        <v>77</v>
      </c>
      <c r="BB29" s="68">
        <v>1</v>
      </c>
      <c r="BC29" s="67">
        <v>6.8</v>
      </c>
      <c r="BD29" s="69">
        <v>4</v>
      </c>
      <c r="BE29" s="69" t="s">
        <v>167</v>
      </c>
      <c r="BF29" s="66" t="str">
        <f>IF(AV29="","",IF(OR(AV29&lt;Resumo!$O$12,AV29&gt;Resumo!$P$12),"Sim","Não"))</f>
        <v>Sim</v>
      </c>
      <c r="BG29" s="70" t="s">
        <v>165</v>
      </c>
    </row>
    <row r="30" spans="1:59" ht="22.5" customHeight="1" x14ac:dyDescent="0.25">
      <c r="A30" s="80" t="s">
        <v>117</v>
      </c>
      <c r="B30" s="66">
        <v>4</v>
      </c>
      <c r="C30" s="81">
        <v>42.387999999999998</v>
      </c>
      <c r="D30" s="81">
        <v>1.085</v>
      </c>
      <c r="E30" s="81">
        <v>0</v>
      </c>
      <c r="F30" s="81">
        <v>0</v>
      </c>
      <c r="G30" s="82">
        <v>0</v>
      </c>
      <c r="H30" s="81" t="s">
        <v>77</v>
      </c>
      <c r="I30" s="81">
        <v>1</v>
      </c>
      <c r="J30" s="81">
        <v>5.8</v>
      </c>
      <c r="K30" s="81">
        <v>8</v>
      </c>
      <c r="L30" s="81" t="s">
        <v>168</v>
      </c>
      <c r="M30" s="83" t="str">
        <f>IF(C30="","",IF(OR(C30&lt;Resumo!$O$6,C30&gt;Resumo!$P$6),"Sim","Não"))</f>
        <v>Não</v>
      </c>
      <c r="N30" s="84" t="s">
        <v>169</v>
      </c>
      <c r="O30" s="57"/>
      <c r="P30" s="80" t="s">
        <v>120</v>
      </c>
      <c r="Q30" s="66">
        <v>4</v>
      </c>
      <c r="R30" s="67">
        <v>42.737907</v>
      </c>
      <c r="S30" s="67">
        <v>1.0839490000000001</v>
      </c>
      <c r="T30" s="68">
        <v>0</v>
      </c>
      <c r="U30" s="68">
        <v>0</v>
      </c>
      <c r="V30" s="68">
        <v>1</v>
      </c>
      <c r="W30" s="69" t="s">
        <v>163</v>
      </c>
      <c r="X30" s="68">
        <v>0</v>
      </c>
      <c r="Y30" s="67">
        <v>0</v>
      </c>
      <c r="Z30" s="69">
        <v>8</v>
      </c>
      <c r="AA30" s="69" t="s">
        <v>164</v>
      </c>
      <c r="AB30" s="66" t="str">
        <f>IF(R30="","",IF(OR(R30&lt;Resumo!$O$8,R30&gt;Resumo!$P$8),"Sim","Não"))</f>
        <v>Não</v>
      </c>
      <c r="AC30" s="70"/>
      <c r="AD30" s="57"/>
      <c r="AE30" s="80" t="s">
        <v>123</v>
      </c>
      <c r="AF30" s="66">
        <v>4</v>
      </c>
      <c r="AG30" s="67">
        <v>46.095655000000001</v>
      </c>
      <c r="AH30" s="67">
        <v>1.060403</v>
      </c>
      <c r="AI30" s="68">
        <v>0</v>
      </c>
      <c r="AJ30" s="68">
        <v>0</v>
      </c>
      <c r="AK30" s="68">
        <v>1</v>
      </c>
      <c r="AL30" s="69" t="s">
        <v>163</v>
      </c>
      <c r="AM30" s="68">
        <v>0</v>
      </c>
      <c r="AN30" s="71">
        <v>0</v>
      </c>
      <c r="AO30" s="69">
        <v>8</v>
      </c>
      <c r="AP30" s="69" t="s">
        <v>164</v>
      </c>
      <c r="AQ30" s="66" t="str">
        <f>IF(AG30="","",IF(OR(AG30&lt;Resumo!$O$10,AG30&gt;Resumo!$P$10),"Sim","Não"))</f>
        <v>Não</v>
      </c>
      <c r="AR30" s="70"/>
      <c r="AS30" s="57"/>
      <c r="AT30" s="80" t="s">
        <v>126</v>
      </c>
      <c r="AU30" s="66">
        <v>4</v>
      </c>
      <c r="AV30" s="67">
        <v>53.421255000000002</v>
      </c>
      <c r="AW30" s="67">
        <v>1.0291319999999999</v>
      </c>
      <c r="AX30" s="68">
        <v>0</v>
      </c>
      <c r="AY30" s="68">
        <v>0</v>
      </c>
      <c r="AZ30" s="68">
        <v>1</v>
      </c>
      <c r="BA30" s="69" t="s">
        <v>163</v>
      </c>
      <c r="BB30" s="68">
        <v>0</v>
      </c>
      <c r="BC30" s="67">
        <v>0</v>
      </c>
      <c r="BD30" s="69">
        <v>8</v>
      </c>
      <c r="BE30" s="69" t="s">
        <v>164</v>
      </c>
      <c r="BF30" s="66" t="str">
        <f>IF(AV30="","",IF(OR(AV30&lt;Resumo!$O$12,AV30&gt;Resumo!$P$12),"Sim","Não"))</f>
        <v>Não</v>
      </c>
      <c r="BG30" s="70"/>
    </row>
    <row r="31" spans="1:59" ht="13.5" customHeight="1" x14ac:dyDescent="0.25">
      <c r="A31" s="80" t="s">
        <v>117</v>
      </c>
      <c r="B31" s="66">
        <v>5</v>
      </c>
      <c r="C31" s="81">
        <v>43.335000000000001</v>
      </c>
      <c r="D31" s="81">
        <v>1.0820000000000001</v>
      </c>
      <c r="E31" s="81">
        <v>0</v>
      </c>
      <c r="F31" s="81">
        <v>0</v>
      </c>
      <c r="G31" s="82">
        <v>1</v>
      </c>
      <c r="H31" s="81" t="s">
        <v>163</v>
      </c>
      <c r="I31" s="81">
        <v>0</v>
      </c>
      <c r="J31" s="81">
        <v>0</v>
      </c>
      <c r="K31" s="81">
        <v>8</v>
      </c>
      <c r="L31" s="81" t="s">
        <v>164</v>
      </c>
      <c r="M31" s="83" t="str">
        <f>IF(C31="","",IF(OR(C31&lt;Resumo!$O$6,C31&gt;Resumo!$P$6),"Sim","Não"))</f>
        <v>Não</v>
      </c>
      <c r="N31" s="84"/>
      <c r="O31" s="57"/>
      <c r="P31" s="80" t="s">
        <v>120</v>
      </c>
      <c r="Q31" s="66">
        <v>5</v>
      </c>
      <c r="R31" s="67">
        <v>42.798577000000002</v>
      </c>
      <c r="S31" s="67">
        <v>1.082041</v>
      </c>
      <c r="T31" s="68">
        <v>0</v>
      </c>
      <c r="U31" s="68">
        <v>0</v>
      </c>
      <c r="V31" s="68">
        <v>1</v>
      </c>
      <c r="W31" s="69" t="s">
        <v>163</v>
      </c>
      <c r="X31" s="68">
        <v>0</v>
      </c>
      <c r="Y31" s="67">
        <v>0</v>
      </c>
      <c r="Z31" s="69">
        <v>8</v>
      </c>
      <c r="AA31" s="69" t="s">
        <v>164</v>
      </c>
      <c r="AB31" s="66" t="str">
        <f>IF(R31="","",IF(OR(R31&lt;Resumo!$O$8,R31&gt;Resumo!$P$8),"Sim","Não"))</f>
        <v>Não</v>
      </c>
      <c r="AC31" s="70"/>
      <c r="AD31" s="57"/>
      <c r="AE31" s="80" t="s">
        <v>123</v>
      </c>
      <c r="AF31" s="66">
        <v>5</v>
      </c>
      <c r="AG31" s="67">
        <v>49.046481999999997</v>
      </c>
      <c r="AH31" s="67">
        <v>1.0515140000000001</v>
      </c>
      <c r="AI31" s="68">
        <v>0</v>
      </c>
      <c r="AJ31" s="68">
        <v>0</v>
      </c>
      <c r="AK31" s="68">
        <v>1</v>
      </c>
      <c r="AL31" s="69" t="s">
        <v>163</v>
      </c>
      <c r="AM31" s="68">
        <v>0</v>
      </c>
      <c r="AN31" s="71">
        <v>0</v>
      </c>
      <c r="AO31" s="69">
        <v>8</v>
      </c>
      <c r="AP31" s="69" t="s">
        <v>164</v>
      </c>
      <c r="AQ31" s="66" t="str">
        <f>IF(AG31="","",IF(OR(AG31&lt;Resumo!$O$10,AG31&gt;Resumo!$P$10),"Sim","Não"))</f>
        <v>Não</v>
      </c>
      <c r="AR31" s="70"/>
      <c r="AS31" s="57"/>
      <c r="AT31" s="80" t="s">
        <v>126</v>
      </c>
      <c r="AU31" s="66">
        <v>5</v>
      </c>
      <c r="AV31" s="67">
        <v>43.675382999999997</v>
      </c>
      <c r="AW31" s="67">
        <v>1.1253660000000001</v>
      </c>
      <c r="AX31" s="68">
        <v>0</v>
      </c>
      <c r="AY31" s="68">
        <v>0</v>
      </c>
      <c r="AZ31" s="68">
        <v>1</v>
      </c>
      <c r="BA31" s="69" t="s">
        <v>163</v>
      </c>
      <c r="BB31" s="68">
        <v>0</v>
      </c>
      <c r="BC31" s="67">
        <v>0</v>
      </c>
      <c r="BD31" s="69">
        <v>8</v>
      </c>
      <c r="BE31" s="69" t="s">
        <v>164</v>
      </c>
      <c r="BF31" s="66" t="str">
        <f>IF(AV31="","",IF(OR(AV31&lt;Resumo!$O$12,AV31&gt;Resumo!$P$12),"Sim","Não"))</f>
        <v>Não</v>
      </c>
      <c r="BG31" s="70"/>
    </row>
    <row r="32" spans="1:59" ht="13.5" customHeight="1" x14ac:dyDescent="0.25">
      <c r="A32" s="80" t="s">
        <v>117</v>
      </c>
      <c r="B32" s="66">
        <v>6</v>
      </c>
      <c r="C32" s="81">
        <v>47.987000000000002</v>
      </c>
      <c r="D32" s="81">
        <v>1.07</v>
      </c>
      <c r="E32" s="81">
        <v>0</v>
      </c>
      <c r="F32" s="81">
        <v>0</v>
      </c>
      <c r="G32" s="82">
        <v>1</v>
      </c>
      <c r="H32" s="81" t="s">
        <v>163</v>
      </c>
      <c r="I32" s="81">
        <v>0</v>
      </c>
      <c r="J32" s="81">
        <v>0</v>
      </c>
      <c r="K32" s="81">
        <v>8</v>
      </c>
      <c r="L32" s="81" t="s">
        <v>164</v>
      </c>
      <c r="M32" s="83" t="str">
        <f>IF(C32="","",IF(OR(C32&lt;Resumo!$O$6,C32&gt;Resumo!$P$6),"Sim","Não"))</f>
        <v>Não</v>
      </c>
      <c r="N32" s="84"/>
      <c r="O32" s="57"/>
      <c r="P32" s="80" t="s">
        <v>120</v>
      </c>
      <c r="Q32" s="66">
        <v>6</v>
      </c>
      <c r="R32" s="67">
        <v>47.57038</v>
      </c>
      <c r="S32" s="67">
        <v>1.07589</v>
      </c>
      <c r="T32" s="68">
        <v>0</v>
      </c>
      <c r="U32" s="68">
        <v>0</v>
      </c>
      <c r="V32" s="68">
        <v>1</v>
      </c>
      <c r="W32" s="69" t="s">
        <v>163</v>
      </c>
      <c r="X32" s="68">
        <v>0</v>
      </c>
      <c r="Y32" s="67">
        <v>0</v>
      </c>
      <c r="Z32" s="69">
        <v>8</v>
      </c>
      <c r="AA32" s="69" t="s">
        <v>164</v>
      </c>
      <c r="AB32" s="66" t="str">
        <f>IF(R32="","",IF(OR(R32&lt;Resumo!$O$8,R32&gt;Resumo!$P$8),"Sim","Não"))</f>
        <v>Sim</v>
      </c>
      <c r="AC32" s="70"/>
      <c r="AD32" s="57"/>
      <c r="AE32" s="80" t="s">
        <v>123</v>
      </c>
      <c r="AF32" s="66">
        <v>6</v>
      </c>
      <c r="AG32" s="67">
        <v>43.975354000000003</v>
      </c>
      <c r="AH32" s="67">
        <v>1.054144</v>
      </c>
      <c r="AI32" s="68">
        <v>0</v>
      </c>
      <c r="AJ32" s="68">
        <v>0</v>
      </c>
      <c r="AK32" s="68">
        <v>1</v>
      </c>
      <c r="AL32" s="69" t="s">
        <v>163</v>
      </c>
      <c r="AM32" s="68">
        <v>0</v>
      </c>
      <c r="AN32" s="71">
        <v>0</v>
      </c>
      <c r="AO32" s="69">
        <v>8</v>
      </c>
      <c r="AP32" s="69" t="s">
        <v>164</v>
      </c>
      <c r="AQ32" s="66" t="str">
        <f>IF(AG32="","",IF(OR(AG32&lt;Resumo!$O$10,AG32&gt;Resumo!$P$10),"Sim","Não"))</f>
        <v>Não</v>
      </c>
      <c r="AR32" s="70"/>
      <c r="AS32" s="57"/>
      <c r="AT32" s="80" t="s">
        <v>126</v>
      </c>
      <c r="AU32" s="66">
        <v>6</v>
      </c>
      <c r="AV32" s="67">
        <v>48.613154000000002</v>
      </c>
      <c r="AW32" s="67">
        <v>1.112468</v>
      </c>
      <c r="AX32" s="68">
        <v>0</v>
      </c>
      <c r="AY32" s="68">
        <v>0</v>
      </c>
      <c r="AZ32" s="68">
        <v>1</v>
      </c>
      <c r="BA32" s="69" t="s">
        <v>163</v>
      </c>
      <c r="BB32" s="68">
        <v>0</v>
      </c>
      <c r="BC32" s="67">
        <v>0</v>
      </c>
      <c r="BD32" s="69">
        <v>8</v>
      </c>
      <c r="BE32" s="69" t="s">
        <v>164</v>
      </c>
      <c r="BF32" s="66" t="str">
        <f>IF(AV32="","",IF(OR(AV32&lt;Resumo!$O$12,AV32&gt;Resumo!$P$12),"Sim","Não"))</f>
        <v>Não</v>
      </c>
      <c r="BG32" s="70"/>
    </row>
    <row r="33" spans="1:59" ht="13.5" customHeight="1" x14ac:dyDescent="0.25">
      <c r="A33" s="80" t="s">
        <v>117</v>
      </c>
      <c r="B33" s="66">
        <v>7</v>
      </c>
      <c r="C33" s="81">
        <v>50.185000000000002</v>
      </c>
      <c r="D33" s="81">
        <v>1.0680000000000001</v>
      </c>
      <c r="E33" s="81">
        <v>0</v>
      </c>
      <c r="F33" s="81">
        <v>0</v>
      </c>
      <c r="G33" s="82">
        <v>1</v>
      </c>
      <c r="H33" s="81" t="s">
        <v>163</v>
      </c>
      <c r="I33" s="81">
        <v>0</v>
      </c>
      <c r="J33" s="81">
        <v>0</v>
      </c>
      <c r="K33" s="81">
        <v>8</v>
      </c>
      <c r="L33" s="81" t="s">
        <v>164</v>
      </c>
      <c r="M33" s="83" t="str">
        <f>IF(C33="","",IF(OR(C33&lt;Resumo!$O$6,C33&gt;Resumo!$P$6),"Sim","Não"))</f>
        <v>Não</v>
      </c>
      <c r="N33" s="84"/>
      <c r="O33" s="57"/>
      <c r="P33" s="80" t="s">
        <v>120</v>
      </c>
      <c r="Q33" s="66">
        <v>7</v>
      </c>
      <c r="R33" s="67">
        <v>45.355725</v>
      </c>
      <c r="S33" s="67">
        <v>1.0247980000000001</v>
      </c>
      <c r="T33" s="68">
        <v>0</v>
      </c>
      <c r="U33" s="68">
        <v>0</v>
      </c>
      <c r="V33" s="68">
        <v>1</v>
      </c>
      <c r="W33" s="69" t="s">
        <v>163</v>
      </c>
      <c r="X33" s="68">
        <v>0</v>
      </c>
      <c r="Y33" s="67">
        <v>0</v>
      </c>
      <c r="Z33" s="69">
        <v>8</v>
      </c>
      <c r="AA33" s="69" t="s">
        <v>164</v>
      </c>
      <c r="AB33" s="66" t="str">
        <f>IF(R33="","",IF(OR(R33&lt;Resumo!$O$8,R33&gt;Resumo!$P$8),"Sim","Não"))</f>
        <v>Não</v>
      </c>
      <c r="AC33" s="70"/>
      <c r="AD33" s="57"/>
      <c r="AE33" s="80" t="s">
        <v>123</v>
      </c>
      <c r="AF33" s="66">
        <v>7</v>
      </c>
      <c r="AG33" s="67">
        <v>45.820202999999999</v>
      </c>
      <c r="AH33" s="67">
        <v>1.0834729999999999</v>
      </c>
      <c r="AI33" s="68">
        <v>0</v>
      </c>
      <c r="AJ33" s="68">
        <v>0</v>
      </c>
      <c r="AK33" s="68">
        <v>1</v>
      </c>
      <c r="AL33" s="69" t="s">
        <v>163</v>
      </c>
      <c r="AM33" s="68">
        <v>0</v>
      </c>
      <c r="AN33" s="71">
        <v>0</v>
      </c>
      <c r="AO33" s="69">
        <v>8</v>
      </c>
      <c r="AP33" s="69" t="s">
        <v>164</v>
      </c>
      <c r="AQ33" s="66" t="str">
        <f>IF(AG33="","",IF(OR(AG33&lt;Resumo!$O$10,AG33&gt;Resumo!$P$10),"Sim","Não"))</f>
        <v>Não</v>
      </c>
      <c r="AR33" s="70"/>
      <c r="AS33" s="57"/>
      <c r="AT33" s="80" t="s">
        <v>126</v>
      </c>
      <c r="AU33" s="66">
        <v>7</v>
      </c>
      <c r="AV33" s="67">
        <v>49.526924000000001</v>
      </c>
      <c r="AW33" s="67">
        <v>1.1051569999999999</v>
      </c>
      <c r="AX33" s="68">
        <v>0</v>
      </c>
      <c r="AY33" s="68">
        <v>0</v>
      </c>
      <c r="AZ33" s="68">
        <v>1</v>
      </c>
      <c r="BA33" s="69" t="s">
        <v>163</v>
      </c>
      <c r="BB33" s="68">
        <v>0</v>
      </c>
      <c r="BC33" s="67">
        <v>0</v>
      </c>
      <c r="BD33" s="69">
        <v>8</v>
      </c>
      <c r="BE33" s="69" t="s">
        <v>164</v>
      </c>
      <c r="BF33" s="66" t="str">
        <f>IF(AV33="","",IF(OR(AV33&lt;Resumo!$O$12,AV33&gt;Resumo!$P$12),"Sim","Não"))</f>
        <v>Não</v>
      </c>
      <c r="BG33" s="70"/>
    </row>
    <row r="34" spans="1:59" ht="13.5" customHeight="1" x14ac:dyDescent="0.25">
      <c r="A34" s="80" t="s">
        <v>117</v>
      </c>
      <c r="B34" s="66">
        <v>8</v>
      </c>
      <c r="C34" s="81">
        <v>43.218000000000004</v>
      </c>
      <c r="D34" s="81">
        <v>1.0509999999999999</v>
      </c>
      <c r="E34" s="81">
        <v>0</v>
      </c>
      <c r="F34" s="81">
        <v>0</v>
      </c>
      <c r="G34" s="82">
        <v>1</v>
      </c>
      <c r="H34" s="81" t="s">
        <v>163</v>
      </c>
      <c r="I34" s="81">
        <v>0</v>
      </c>
      <c r="J34" s="81">
        <v>0</v>
      </c>
      <c r="K34" s="81">
        <v>8</v>
      </c>
      <c r="L34" s="81" t="s">
        <v>164</v>
      </c>
      <c r="M34" s="83" t="str">
        <f>IF(C34="","",IF(OR(C34&lt;Resumo!$O$6,C34&gt;Resumo!$P$6),"Sim","Não"))</f>
        <v>Não</v>
      </c>
      <c r="N34" s="84"/>
      <c r="O34" s="57"/>
      <c r="P34" s="80" t="s">
        <v>120</v>
      </c>
      <c r="Q34" s="66">
        <v>8</v>
      </c>
      <c r="R34" s="67">
        <v>42.802084999999998</v>
      </c>
      <c r="S34" s="67">
        <v>1.067796</v>
      </c>
      <c r="T34" s="68">
        <v>0</v>
      </c>
      <c r="U34" s="68">
        <v>0</v>
      </c>
      <c r="V34" s="68">
        <v>1</v>
      </c>
      <c r="W34" s="69" t="s">
        <v>163</v>
      </c>
      <c r="X34" s="68">
        <v>0</v>
      </c>
      <c r="Y34" s="67">
        <v>0</v>
      </c>
      <c r="Z34" s="69">
        <v>8</v>
      </c>
      <c r="AA34" s="69" t="s">
        <v>164</v>
      </c>
      <c r="AB34" s="66" t="str">
        <f>IF(R34="","",IF(OR(R34&lt;Resumo!$O$8,R34&gt;Resumo!$P$8),"Sim","Não"))</f>
        <v>Não</v>
      </c>
      <c r="AC34" s="70"/>
      <c r="AD34" s="57"/>
      <c r="AE34" s="80" t="s">
        <v>123</v>
      </c>
      <c r="AF34" s="66">
        <v>8</v>
      </c>
      <c r="AG34" s="67">
        <v>46.753799000000001</v>
      </c>
      <c r="AH34" s="67">
        <v>1.0790900000000001</v>
      </c>
      <c r="AI34" s="68">
        <v>0</v>
      </c>
      <c r="AJ34" s="68">
        <v>0</v>
      </c>
      <c r="AK34" s="68">
        <v>1</v>
      </c>
      <c r="AL34" s="69" t="s">
        <v>163</v>
      </c>
      <c r="AM34" s="68">
        <v>0</v>
      </c>
      <c r="AN34" s="71">
        <v>0</v>
      </c>
      <c r="AO34" s="69">
        <v>8</v>
      </c>
      <c r="AP34" s="69" t="s">
        <v>164</v>
      </c>
      <c r="AQ34" s="66" t="str">
        <f>IF(AG34="","",IF(OR(AG34&lt;Resumo!$O$10,AG34&gt;Resumo!$P$10),"Sim","Não"))</f>
        <v>Não</v>
      </c>
      <c r="AR34" s="70"/>
      <c r="AS34" s="57"/>
      <c r="AT34" s="80" t="s">
        <v>126</v>
      </c>
      <c r="AU34" s="66">
        <v>8</v>
      </c>
      <c r="AV34" s="67">
        <v>46.799123000000002</v>
      </c>
      <c r="AW34" s="67">
        <v>1.1024</v>
      </c>
      <c r="AX34" s="68">
        <v>0</v>
      </c>
      <c r="AY34" s="68">
        <v>0</v>
      </c>
      <c r="AZ34" s="68">
        <v>1</v>
      </c>
      <c r="BA34" s="69" t="s">
        <v>163</v>
      </c>
      <c r="BB34" s="68">
        <v>0</v>
      </c>
      <c r="BC34" s="67">
        <v>0</v>
      </c>
      <c r="BD34" s="69">
        <v>8</v>
      </c>
      <c r="BE34" s="69" t="s">
        <v>164</v>
      </c>
      <c r="BF34" s="66" t="str">
        <f>IF(AV34="","",IF(OR(AV34&lt;Resumo!$O$12,AV34&gt;Resumo!$P$12),"Sim","Não"))</f>
        <v>Não</v>
      </c>
      <c r="BG34" s="70"/>
    </row>
    <row r="35" spans="1:59" ht="13.5" customHeight="1" x14ac:dyDescent="0.25">
      <c r="A35" s="80" t="s">
        <v>117</v>
      </c>
      <c r="B35" s="66">
        <v>9</v>
      </c>
      <c r="C35" s="81">
        <v>48.231999999999999</v>
      </c>
      <c r="D35" s="81">
        <v>1.0620000000000001</v>
      </c>
      <c r="E35" s="81">
        <v>0</v>
      </c>
      <c r="F35" s="81">
        <v>0</v>
      </c>
      <c r="G35" s="82">
        <v>1</v>
      </c>
      <c r="H35" s="81" t="s">
        <v>163</v>
      </c>
      <c r="I35" s="81">
        <v>0</v>
      </c>
      <c r="J35" s="81">
        <v>0</v>
      </c>
      <c r="K35" s="81">
        <v>8</v>
      </c>
      <c r="L35" s="81" t="s">
        <v>164</v>
      </c>
      <c r="M35" s="83" t="str">
        <f>IF(C35="","",IF(OR(C35&lt;Resumo!$O$6,C35&gt;Resumo!$P$6),"Sim","Não"))</f>
        <v>Não</v>
      </c>
      <c r="N35" s="84"/>
      <c r="P35" s="80" t="s">
        <v>120</v>
      </c>
      <c r="Q35" s="66">
        <v>9</v>
      </c>
      <c r="R35" s="67">
        <v>42.667493</v>
      </c>
      <c r="S35" s="67">
        <v>1.028286</v>
      </c>
      <c r="T35" s="68">
        <v>0</v>
      </c>
      <c r="U35" s="68">
        <v>0</v>
      </c>
      <c r="V35" s="68">
        <v>1</v>
      </c>
      <c r="W35" s="69" t="s">
        <v>163</v>
      </c>
      <c r="X35" s="68">
        <v>0</v>
      </c>
      <c r="Y35" s="67">
        <v>0</v>
      </c>
      <c r="Z35" s="69">
        <v>8</v>
      </c>
      <c r="AA35" s="69" t="s">
        <v>164</v>
      </c>
      <c r="AB35" s="66" t="str">
        <f>IF(R35="","",IF(OR(R35&lt;Resumo!$O$8,R35&gt;Resumo!$P$8),"Sim","Não"))</f>
        <v>Não</v>
      </c>
      <c r="AC35" s="70"/>
      <c r="AE35" s="80" t="s">
        <v>123</v>
      </c>
      <c r="AF35" s="66">
        <v>9</v>
      </c>
      <c r="AG35" s="67">
        <v>44.065376999999998</v>
      </c>
      <c r="AH35" s="67">
        <v>1.0596479999999999</v>
      </c>
      <c r="AI35" s="68">
        <v>0</v>
      </c>
      <c r="AJ35" s="68">
        <v>0</v>
      </c>
      <c r="AK35" s="68">
        <v>1</v>
      </c>
      <c r="AL35" s="69" t="s">
        <v>163</v>
      </c>
      <c r="AM35" s="68">
        <v>0</v>
      </c>
      <c r="AN35" s="71">
        <v>0</v>
      </c>
      <c r="AO35" s="69">
        <v>8</v>
      </c>
      <c r="AP35" s="69" t="s">
        <v>164</v>
      </c>
      <c r="AQ35" s="66" t="str">
        <f>IF(AG35="","",IF(OR(AG35&lt;Resumo!$O$10,AG35&gt;Resumo!$P$10),"Sim","Não"))</f>
        <v>Não</v>
      </c>
      <c r="AR35" s="70"/>
      <c r="AT35" s="80" t="s">
        <v>126</v>
      </c>
      <c r="AU35" s="66">
        <v>9</v>
      </c>
      <c r="AV35" s="67">
        <v>48.857925999999999</v>
      </c>
      <c r="AW35" s="67">
        <v>1.076603</v>
      </c>
      <c r="AX35" s="68">
        <v>0</v>
      </c>
      <c r="AY35" s="68">
        <v>0</v>
      </c>
      <c r="AZ35" s="68">
        <v>1</v>
      </c>
      <c r="BA35" s="69" t="s">
        <v>163</v>
      </c>
      <c r="BB35" s="68">
        <v>0</v>
      </c>
      <c r="BC35" s="67">
        <v>0</v>
      </c>
      <c r="BD35" s="69">
        <v>8</v>
      </c>
      <c r="BE35" s="69" t="s">
        <v>164</v>
      </c>
      <c r="BF35" s="66" t="str">
        <f>IF(AV35="","",IF(OR(AV35&lt;Resumo!$O$12,AV35&gt;Resumo!$P$12),"Sim","Não"))</f>
        <v>Não</v>
      </c>
      <c r="BG35" s="70"/>
    </row>
    <row r="36" spans="1:59" ht="15" customHeight="1" x14ac:dyDescent="0.25">
      <c r="A36" s="80" t="s">
        <v>117</v>
      </c>
      <c r="B36" s="66">
        <v>10</v>
      </c>
      <c r="C36" s="81">
        <v>48.168999999999997</v>
      </c>
      <c r="D36" s="81">
        <v>1.0680000000000001</v>
      </c>
      <c r="E36" s="81">
        <v>0</v>
      </c>
      <c r="F36" s="81">
        <v>0</v>
      </c>
      <c r="G36" s="82">
        <v>1</v>
      </c>
      <c r="H36" s="81" t="s">
        <v>163</v>
      </c>
      <c r="I36" s="81">
        <v>0</v>
      </c>
      <c r="J36" s="81">
        <v>0</v>
      </c>
      <c r="K36" s="81">
        <v>8</v>
      </c>
      <c r="L36" s="81" t="s">
        <v>164</v>
      </c>
      <c r="M36" s="83" t="str">
        <f>IF(C36="","",IF(OR(C36&lt;Resumo!$O$6,C36&gt;Resumo!$P$6),"Sim","Não"))</f>
        <v>Não</v>
      </c>
      <c r="N36" s="84"/>
      <c r="O36" s="57"/>
      <c r="P36" s="80" t="s">
        <v>120</v>
      </c>
      <c r="Q36" s="66">
        <v>10</v>
      </c>
      <c r="R36" s="67">
        <v>42.7286</v>
      </c>
      <c r="S36" s="67">
        <v>1.078937</v>
      </c>
      <c r="T36" s="68">
        <v>0</v>
      </c>
      <c r="U36" s="68">
        <v>0</v>
      </c>
      <c r="V36" s="68">
        <v>1</v>
      </c>
      <c r="W36" s="69" t="s">
        <v>163</v>
      </c>
      <c r="X36" s="68">
        <v>0</v>
      </c>
      <c r="Y36" s="67">
        <v>0</v>
      </c>
      <c r="Z36" s="69">
        <v>8</v>
      </c>
      <c r="AA36" s="69" t="s">
        <v>164</v>
      </c>
      <c r="AB36" s="66" t="str">
        <f>IF(R36="","",IF(OR(R36&lt;Resumo!$O$8,R36&gt;Resumo!$P$8),"Sim","Não"))</f>
        <v>Não</v>
      </c>
      <c r="AC36" s="70"/>
      <c r="AD36" s="57"/>
      <c r="AE36" s="80" t="s">
        <v>123</v>
      </c>
      <c r="AF36" s="66">
        <v>10</v>
      </c>
      <c r="AG36" s="67">
        <v>51.572510000000001</v>
      </c>
      <c r="AH36" s="67">
        <v>1.0849409999999999</v>
      </c>
      <c r="AI36" s="68">
        <v>0</v>
      </c>
      <c r="AJ36" s="68">
        <v>0</v>
      </c>
      <c r="AK36" s="68">
        <v>1</v>
      </c>
      <c r="AL36" s="69" t="s">
        <v>163</v>
      </c>
      <c r="AM36" s="68">
        <v>0</v>
      </c>
      <c r="AN36" s="71">
        <v>0</v>
      </c>
      <c r="AO36" s="69">
        <v>8</v>
      </c>
      <c r="AP36" s="69" t="s">
        <v>164</v>
      </c>
      <c r="AQ36" s="66" t="str">
        <f>IF(AG36="","",IF(OR(AG36&lt;Resumo!$O$10,AG36&gt;Resumo!$P$10),"Sim","Não"))</f>
        <v>Não</v>
      </c>
      <c r="AR36" s="70"/>
      <c r="AS36" s="57"/>
      <c r="AT36" s="80" t="s">
        <v>126</v>
      </c>
      <c r="AU36" s="66">
        <v>10</v>
      </c>
      <c r="AV36" s="67">
        <v>48.941153</v>
      </c>
      <c r="AW36" s="67">
        <v>1.062279</v>
      </c>
      <c r="AX36" s="68">
        <v>0</v>
      </c>
      <c r="AY36" s="68">
        <v>0</v>
      </c>
      <c r="AZ36" s="68">
        <v>1</v>
      </c>
      <c r="BA36" s="69" t="s">
        <v>163</v>
      </c>
      <c r="BB36" s="68">
        <v>0</v>
      </c>
      <c r="BC36" s="67">
        <v>0</v>
      </c>
      <c r="BD36" s="69">
        <v>8</v>
      </c>
      <c r="BE36" s="69" t="s">
        <v>164</v>
      </c>
      <c r="BF36" s="66" t="str">
        <f>IF(AV36="","",IF(OR(AV36&lt;Resumo!$O$12,AV36&gt;Resumo!$P$12),"Sim","Não"))</f>
        <v>Não</v>
      </c>
      <c r="BG36" s="70"/>
    </row>
    <row r="37" spans="1:59" ht="13.5" customHeight="1" x14ac:dyDescent="0.25">
      <c r="A37" s="80" t="s">
        <v>117</v>
      </c>
      <c r="B37" s="66">
        <v>11</v>
      </c>
      <c r="C37" s="81">
        <v>47.695999999999998</v>
      </c>
      <c r="D37" s="81">
        <v>1.0369999999999999</v>
      </c>
      <c r="E37" s="81">
        <v>0</v>
      </c>
      <c r="F37" s="81">
        <v>0</v>
      </c>
      <c r="G37" s="82">
        <v>1</v>
      </c>
      <c r="H37" s="81" t="s">
        <v>163</v>
      </c>
      <c r="I37" s="81">
        <v>0</v>
      </c>
      <c r="J37" s="81">
        <v>0</v>
      </c>
      <c r="K37" s="81">
        <v>8</v>
      </c>
      <c r="L37" s="81" t="s">
        <v>164</v>
      </c>
      <c r="M37" s="83" t="str">
        <f>IF(C37="","",IF(OR(C37&lt;Resumo!$O$6,C37&gt;Resumo!$P$6),"Sim","Não"))</f>
        <v>Não</v>
      </c>
      <c r="N37" s="84"/>
      <c r="O37" s="57"/>
      <c r="P37" s="80" t="s">
        <v>120</v>
      </c>
      <c r="Q37" s="66">
        <v>11</v>
      </c>
      <c r="R37" s="67">
        <v>44.121077999999997</v>
      </c>
      <c r="S37" s="67">
        <v>1.1004890000000001</v>
      </c>
      <c r="T37" s="68">
        <v>0</v>
      </c>
      <c r="U37" s="68">
        <v>0</v>
      </c>
      <c r="V37" s="68">
        <v>1</v>
      </c>
      <c r="W37" s="69" t="s">
        <v>163</v>
      </c>
      <c r="X37" s="68">
        <v>0</v>
      </c>
      <c r="Y37" s="67">
        <v>0</v>
      </c>
      <c r="Z37" s="69">
        <v>8</v>
      </c>
      <c r="AA37" s="69" t="s">
        <v>164</v>
      </c>
      <c r="AB37" s="66" t="str">
        <f>IF(R37="","",IF(OR(R37&lt;Resumo!$O$8,R37&gt;Resumo!$P$8),"Sim","Não"))</f>
        <v>Não</v>
      </c>
      <c r="AC37" s="70"/>
      <c r="AD37" s="57"/>
      <c r="AE37" s="80" t="s">
        <v>123</v>
      </c>
      <c r="AF37" s="66">
        <v>11</v>
      </c>
      <c r="AG37" s="67">
        <v>6.1922189999999997</v>
      </c>
      <c r="AH37" s="67">
        <v>0.72460899999999995</v>
      </c>
      <c r="AI37" s="68">
        <v>0</v>
      </c>
      <c r="AJ37" s="68">
        <v>0</v>
      </c>
      <c r="AK37" s="68">
        <v>0</v>
      </c>
      <c r="AL37" s="69" t="s">
        <v>77</v>
      </c>
      <c r="AM37" s="68">
        <v>1</v>
      </c>
      <c r="AN37" s="71">
        <v>6.4</v>
      </c>
      <c r="AO37" s="69">
        <v>4</v>
      </c>
      <c r="AP37" s="69" t="s">
        <v>167</v>
      </c>
      <c r="AQ37" s="66" t="str">
        <f>IF(AG37="","",IF(OR(AG37&lt;Resumo!$O$10,AG37&gt;Resumo!$P$10),"Sim","Não"))</f>
        <v>Sim</v>
      </c>
      <c r="AR37" s="70" t="s">
        <v>165</v>
      </c>
      <c r="AS37" s="57"/>
      <c r="AT37" s="80" t="s">
        <v>126</v>
      </c>
      <c r="AU37" s="66">
        <v>11</v>
      </c>
      <c r="AV37" s="67">
        <v>47.582444000000002</v>
      </c>
      <c r="AW37" s="67">
        <v>1.0965720000000001</v>
      </c>
      <c r="AX37" s="68">
        <v>0</v>
      </c>
      <c r="AY37" s="68">
        <v>0</v>
      </c>
      <c r="AZ37" s="68">
        <v>1</v>
      </c>
      <c r="BA37" s="69" t="s">
        <v>163</v>
      </c>
      <c r="BB37" s="68">
        <v>0</v>
      </c>
      <c r="BC37" s="67">
        <v>0</v>
      </c>
      <c r="BD37" s="69">
        <v>8</v>
      </c>
      <c r="BE37" s="69" t="s">
        <v>164</v>
      </c>
      <c r="BF37" s="66" t="str">
        <f>IF(AV37="","",IF(OR(AV37&lt;Resumo!$O$12,AV37&gt;Resumo!$P$12),"Sim","Não"))</f>
        <v>Não</v>
      </c>
      <c r="BG37" s="70"/>
    </row>
    <row r="38" spans="1:59" ht="13.5" customHeight="1" x14ac:dyDescent="0.25">
      <c r="A38" s="80" t="s">
        <v>117</v>
      </c>
      <c r="B38" s="66">
        <v>12</v>
      </c>
      <c r="C38" s="81">
        <v>43.54</v>
      </c>
      <c r="D38" s="81">
        <v>1.089</v>
      </c>
      <c r="E38" s="81">
        <v>0</v>
      </c>
      <c r="F38" s="81">
        <v>0</v>
      </c>
      <c r="G38" s="82">
        <v>1</v>
      </c>
      <c r="H38" s="81" t="s">
        <v>163</v>
      </c>
      <c r="I38" s="81">
        <v>0</v>
      </c>
      <c r="J38" s="81">
        <v>0</v>
      </c>
      <c r="K38" s="81">
        <v>8</v>
      </c>
      <c r="L38" s="81" t="s">
        <v>164</v>
      </c>
      <c r="M38" s="83" t="str">
        <f>IF(C38="","",IF(OR(C38&lt;Resumo!$O$6,C38&gt;Resumo!$P$6),"Sim","Não"))</f>
        <v>Não</v>
      </c>
      <c r="N38" s="84"/>
      <c r="O38" s="57"/>
      <c r="P38" s="80" t="s">
        <v>120</v>
      </c>
      <c r="Q38" s="66">
        <v>12</v>
      </c>
      <c r="R38" s="67">
        <v>42.780907999999997</v>
      </c>
      <c r="S38" s="67">
        <v>1.0360860000000001</v>
      </c>
      <c r="T38" s="68">
        <v>0</v>
      </c>
      <c r="U38" s="68">
        <v>0</v>
      </c>
      <c r="V38" s="68">
        <v>1</v>
      </c>
      <c r="W38" s="69" t="s">
        <v>163</v>
      </c>
      <c r="X38" s="68">
        <v>0</v>
      </c>
      <c r="Y38" s="67">
        <v>0</v>
      </c>
      <c r="Z38" s="69">
        <v>8</v>
      </c>
      <c r="AA38" s="69" t="s">
        <v>164</v>
      </c>
      <c r="AB38" s="66" t="str">
        <f>IF(R38="","",IF(OR(R38&lt;Resumo!$O$8,R38&gt;Resumo!$P$8),"Sim","Não"))</f>
        <v>Não</v>
      </c>
      <c r="AC38" s="70"/>
      <c r="AD38" s="57"/>
      <c r="AE38" s="80" t="s">
        <v>123</v>
      </c>
      <c r="AF38" s="66">
        <v>12</v>
      </c>
      <c r="AG38" s="67">
        <v>43.860506999999998</v>
      </c>
      <c r="AH38" s="67">
        <v>1.041709</v>
      </c>
      <c r="AI38" s="68">
        <v>0</v>
      </c>
      <c r="AJ38" s="68">
        <v>0</v>
      </c>
      <c r="AK38" s="68">
        <v>1</v>
      </c>
      <c r="AL38" s="69" t="s">
        <v>163</v>
      </c>
      <c r="AM38" s="68">
        <v>0</v>
      </c>
      <c r="AN38" s="71">
        <v>0</v>
      </c>
      <c r="AO38" s="69">
        <v>8</v>
      </c>
      <c r="AP38" s="69" t="s">
        <v>164</v>
      </c>
      <c r="AQ38" s="66" t="str">
        <f>IF(AG38="","",IF(OR(AG38&lt;Resumo!$O$10,AG38&gt;Resumo!$P$10),"Sim","Não"))</f>
        <v>Não</v>
      </c>
      <c r="AR38" s="70"/>
      <c r="AS38" s="57"/>
      <c r="AT38" s="80" t="s">
        <v>126</v>
      </c>
      <c r="AU38" s="66">
        <v>12</v>
      </c>
      <c r="AV38" s="67">
        <v>51.418998999999999</v>
      </c>
      <c r="AW38" s="67">
        <v>1.0761829999999999</v>
      </c>
      <c r="AX38" s="68">
        <v>0</v>
      </c>
      <c r="AY38" s="68">
        <v>0</v>
      </c>
      <c r="AZ38" s="68">
        <v>1</v>
      </c>
      <c r="BA38" s="69" t="s">
        <v>163</v>
      </c>
      <c r="BB38" s="68">
        <v>0</v>
      </c>
      <c r="BC38" s="67">
        <v>0</v>
      </c>
      <c r="BD38" s="69">
        <v>8</v>
      </c>
      <c r="BE38" s="69" t="s">
        <v>164</v>
      </c>
      <c r="BF38" s="66" t="str">
        <f>IF(AV38="","",IF(OR(AV38&lt;Resumo!$O$12,AV38&gt;Resumo!$P$12),"Sim","Não"))</f>
        <v>Não</v>
      </c>
      <c r="BG38" s="70"/>
    </row>
    <row r="39" spans="1:59" ht="13.5" customHeight="1" x14ac:dyDescent="0.25">
      <c r="A39" s="80" t="s">
        <v>117</v>
      </c>
      <c r="B39" s="66">
        <v>13</v>
      </c>
      <c r="C39" s="81">
        <v>46.066000000000003</v>
      </c>
      <c r="D39" s="81">
        <v>0.99</v>
      </c>
      <c r="E39" s="81">
        <v>0</v>
      </c>
      <c r="F39" s="81">
        <v>0</v>
      </c>
      <c r="G39" s="82">
        <v>1</v>
      </c>
      <c r="H39" s="81" t="s">
        <v>163</v>
      </c>
      <c r="I39" s="81">
        <v>0</v>
      </c>
      <c r="J39" s="81">
        <v>0</v>
      </c>
      <c r="K39" s="81">
        <v>8</v>
      </c>
      <c r="L39" s="81" t="s">
        <v>164</v>
      </c>
      <c r="M39" s="83" t="str">
        <f>IF(C39="","",IF(OR(C39&lt;Resumo!$O$6,C39&gt;Resumo!$P$6),"Sim","Não"))</f>
        <v>Não</v>
      </c>
      <c r="N39" s="84"/>
      <c r="O39" s="57"/>
      <c r="P39" s="80" t="s">
        <v>120</v>
      </c>
      <c r="Q39" s="66">
        <v>13</v>
      </c>
      <c r="R39" s="67">
        <v>42.655652000000003</v>
      </c>
      <c r="S39" s="67">
        <v>1.111103</v>
      </c>
      <c r="T39" s="68">
        <v>0</v>
      </c>
      <c r="U39" s="68">
        <v>0</v>
      </c>
      <c r="V39" s="68">
        <v>1</v>
      </c>
      <c r="W39" s="69" t="s">
        <v>163</v>
      </c>
      <c r="X39" s="68">
        <v>0</v>
      </c>
      <c r="Y39" s="67">
        <v>0</v>
      </c>
      <c r="Z39" s="69">
        <v>8</v>
      </c>
      <c r="AA39" s="69" t="s">
        <v>164</v>
      </c>
      <c r="AB39" s="66" t="str">
        <f>IF(R39="","",IF(OR(R39&lt;Resumo!$O$8,R39&gt;Resumo!$P$8),"Sim","Não"))</f>
        <v>Não</v>
      </c>
      <c r="AC39" s="70"/>
      <c r="AD39" s="57"/>
      <c r="AE39" s="80" t="s">
        <v>123</v>
      </c>
      <c r="AF39" s="66">
        <v>13</v>
      </c>
      <c r="AG39" s="67">
        <v>43.815240000000003</v>
      </c>
      <c r="AH39" s="67">
        <v>1.0836699999999999</v>
      </c>
      <c r="AI39" s="68">
        <v>0</v>
      </c>
      <c r="AJ39" s="68">
        <v>0</v>
      </c>
      <c r="AK39" s="68">
        <v>1</v>
      </c>
      <c r="AL39" s="69" t="s">
        <v>163</v>
      </c>
      <c r="AM39" s="68">
        <v>0</v>
      </c>
      <c r="AN39" s="71">
        <v>0</v>
      </c>
      <c r="AO39" s="69">
        <v>8</v>
      </c>
      <c r="AP39" s="69" t="s">
        <v>164</v>
      </c>
      <c r="AQ39" s="66" t="str">
        <f>IF(AG39="","",IF(OR(AG39&lt;Resumo!$O$10,AG39&gt;Resumo!$P$10),"Sim","Não"))</f>
        <v>Não</v>
      </c>
      <c r="AR39" s="70"/>
      <c r="AS39" s="57"/>
      <c r="AT39" s="80" t="s">
        <v>126</v>
      </c>
      <c r="AU39" s="66">
        <v>13</v>
      </c>
      <c r="AV39" s="67">
        <v>48.200318000000003</v>
      </c>
      <c r="AW39" s="67">
        <v>1.1196079999999999</v>
      </c>
      <c r="AX39" s="68">
        <v>0</v>
      </c>
      <c r="AY39" s="68">
        <v>0</v>
      </c>
      <c r="AZ39" s="68">
        <v>1</v>
      </c>
      <c r="BA39" s="69" t="s">
        <v>163</v>
      </c>
      <c r="BB39" s="68">
        <v>0</v>
      </c>
      <c r="BC39" s="67">
        <v>0</v>
      </c>
      <c r="BD39" s="69">
        <v>8</v>
      </c>
      <c r="BE39" s="69" t="s">
        <v>164</v>
      </c>
      <c r="BF39" s="66" t="str">
        <f>IF(AV39="","",IF(OR(AV39&lt;Resumo!$O$12,AV39&gt;Resumo!$P$12),"Sim","Não"))</f>
        <v>Não</v>
      </c>
      <c r="BG39" s="70"/>
    </row>
    <row r="40" spans="1:59" ht="13.5" customHeight="1" x14ac:dyDescent="0.25">
      <c r="A40" s="80" t="s">
        <v>117</v>
      </c>
      <c r="B40" s="66">
        <v>14</v>
      </c>
      <c r="C40" s="81">
        <v>51.564999999999998</v>
      </c>
      <c r="D40" s="81">
        <v>1.07</v>
      </c>
      <c r="E40" s="81">
        <v>0</v>
      </c>
      <c r="F40" s="81">
        <v>0</v>
      </c>
      <c r="G40" s="82">
        <v>1</v>
      </c>
      <c r="H40" s="81" t="s">
        <v>163</v>
      </c>
      <c r="I40" s="81">
        <v>0</v>
      </c>
      <c r="J40" s="81">
        <v>0</v>
      </c>
      <c r="K40" s="81">
        <v>8</v>
      </c>
      <c r="L40" s="81" t="s">
        <v>164</v>
      </c>
      <c r="M40" s="83" t="str">
        <f>IF(C40="","",IF(OR(C40&lt;Resumo!$O$6,C40&gt;Resumo!$P$6),"Sim","Não"))</f>
        <v>Não</v>
      </c>
      <c r="N40" s="84"/>
      <c r="O40" s="57"/>
      <c r="P40" s="80" t="s">
        <v>120</v>
      </c>
      <c r="Q40" s="66">
        <v>14</v>
      </c>
      <c r="R40" s="67">
        <v>42.863996</v>
      </c>
      <c r="S40" s="67">
        <v>1.05281</v>
      </c>
      <c r="T40" s="68">
        <v>0</v>
      </c>
      <c r="U40" s="68">
        <v>0</v>
      </c>
      <c r="V40" s="68">
        <v>1</v>
      </c>
      <c r="W40" s="69" t="s">
        <v>163</v>
      </c>
      <c r="X40" s="68">
        <v>0</v>
      </c>
      <c r="Y40" s="67">
        <v>0</v>
      </c>
      <c r="Z40" s="69">
        <v>8</v>
      </c>
      <c r="AA40" s="69" t="s">
        <v>164</v>
      </c>
      <c r="AB40" s="66" t="str">
        <f>IF(R40="","",IF(OR(R40&lt;Resumo!$O$8,R40&gt;Resumo!$P$8),"Sim","Não"))</f>
        <v>Não</v>
      </c>
      <c r="AC40" s="70"/>
      <c r="AD40" s="57"/>
      <c r="AE40" s="80" t="s">
        <v>123</v>
      </c>
      <c r="AF40" s="66">
        <v>14</v>
      </c>
      <c r="AG40" s="67">
        <v>45.612313</v>
      </c>
      <c r="AH40" s="67">
        <v>1.054109</v>
      </c>
      <c r="AI40" s="68">
        <v>0</v>
      </c>
      <c r="AJ40" s="68">
        <v>0</v>
      </c>
      <c r="AK40" s="68">
        <v>1</v>
      </c>
      <c r="AL40" s="69" t="s">
        <v>163</v>
      </c>
      <c r="AM40" s="68">
        <v>0</v>
      </c>
      <c r="AN40" s="71">
        <v>0</v>
      </c>
      <c r="AO40" s="69">
        <v>8</v>
      </c>
      <c r="AP40" s="69" t="s">
        <v>164</v>
      </c>
      <c r="AQ40" s="66" t="str">
        <f>IF(AG40="","",IF(OR(AG40&lt;Resumo!$O$10,AG40&gt;Resumo!$P$10),"Sim","Não"))</f>
        <v>Não</v>
      </c>
      <c r="AR40" s="70"/>
      <c r="AS40" s="57"/>
      <c r="AT40" s="80" t="s">
        <v>126</v>
      </c>
      <c r="AU40" s="66">
        <v>14</v>
      </c>
      <c r="AV40" s="67">
        <v>52.310116000000001</v>
      </c>
      <c r="AW40" s="67">
        <v>1.082233</v>
      </c>
      <c r="AX40" s="68">
        <v>0</v>
      </c>
      <c r="AY40" s="68">
        <v>0</v>
      </c>
      <c r="AZ40" s="68">
        <v>1</v>
      </c>
      <c r="BA40" s="69" t="s">
        <v>163</v>
      </c>
      <c r="BB40" s="68">
        <v>0</v>
      </c>
      <c r="BC40" s="67">
        <v>0</v>
      </c>
      <c r="BD40" s="69">
        <v>8</v>
      </c>
      <c r="BE40" s="69" t="s">
        <v>164</v>
      </c>
      <c r="BF40" s="66" t="str">
        <f>IF(AV40="","",IF(OR(AV40&lt;Resumo!$O$12,AV40&gt;Resumo!$P$12),"Sim","Não"))</f>
        <v>Não</v>
      </c>
      <c r="BG40" s="70"/>
    </row>
    <row r="41" spans="1:59" ht="13.5" customHeight="1" x14ac:dyDescent="0.25">
      <c r="A41" s="80" t="s">
        <v>117</v>
      </c>
      <c r="B41" s="66">
        <v>15</v>
      </c>
      <c r="C41" s="81">
        <v>52.33</v>
      </c>
      <c r="D41" s="81">
        <v>1.123</v>
      </c>
      <c r="E41" s="81">
        <v>0</v>
      </c>
      <c r="F41" s="81">
        <v>0</v>
      </c>
      <c r="G41" s="82">
        <v>1</v>
      </c>
      <c r="H41" s="81" t="s">
        <v>163</v>
      </c>
      <c r="I41" s="81">
        <v>0</v>
      </c>
      <c r="J41" s="81">
        <v>0</v>
      </c>
      <c r="K41" s="81">
        <v>8</v>
      </c>
      <c r="L41" s="81" t="s">
        <v>164</v>
      </c>
      <c r="M41" s="83" t="str">
        <f>IF(C41="","",IF(OR(C41&lt;Resumo!$O$6,C41&gt;Resumo!$P$6),"Sim","Não"))</f>
        <v>Não</v>
      </c>
      <c r="N41" s="84"/>
      <c r="O41" s="57"/>
      <c r="P41" s="80" t="s">
        <v>120</v>
      </c>
      <c r="Q41" s="66">
        <v>15</v>
      </c>
      <c r="R41" s="67">
        <v>42.679881999999999</v>
      </c>
      <c r="S41" s="67">
        <v>1.102633</v>
      </c>
      <c r="T41" s="68">
        <v>0</v>
      </c>
      <c r="U41" s="68">
        <v>0</v>
      </c>
      <c r="V41" s="68">
        <v>1</v>
      </c>
      <c r="W41" s="69" t="s">
        <v>163</v>
      </c>
      <c r="X41" s="68">
        <v>0</v>
      </c>
      <c r="Y41" s="67">
        <v>0</v>
      </c>
      <c r="Z41" s="69">
        <v>8</v>
      </c>
      <c r="AA41" s="69" t="s">
        <v>164</v>
      </c>
      <c r="AB41" s="66" t="str">
        <f>IF(R41="","",IF(OR(R41&lt;Resumo!$O$8,R41&gt;Resumo!$P$8),"Sim","Não"))</f>
        <v>Não</v>
      </c>
      <c r="AC41" s="70"/>
      <c r="AD41" s="57"/>
      <c r="AE41" s="80" t="s">
        <v>123</v>
      </c>
      <c r="AF41" s="66">
        <v>15</v>
      </c>
      <c r="AG41" s="67">
        <v>51.833680000000001</v>
      </c>
      <c r="AH41" s="67">
        <v>1.08595</v>
      </c>
      <c r="AI41" s="68">
        <v>0</v>
      </c>
      <c r="AJ41" s="68">
        <v>0</v>
      </c>
      <c r="AK41" s="68">
        <v>1</v>
      </c>
      <c r="AL41" s="69" t="s">
        <v>163</v>
      </c>
      <c r="AM41" s="68">
        <v>0</v>
      </c>
      <c r="AN41" s="71">
        <v>0</v>
      </c>
      <c r="AO41" s="69">
        <v>8</v>
      </c>
      <c r="AP41" s="69" t="s">
        <v>164</v>
      </c>
      <c r="AQ41" s="66" t="str">
        <f>IF(AG41="","",IF(OR(AG41&lt;Resumo!$O$10,AG41&gt;Resumo!$P$10),"Sim","Não"))</f>
        <v>Não</v>
      </c>
      <c r="AR41" s="70"/>
      <c r="AS41" s="57"/>
      <c r="AT41" s="80" t="s">
        <v>126</v>
      </c>
      <c r="AU41" s="66">
        <v>15</v>
      </c>
      <c r="AV41" s="67">
        <v>47.390802999999998</v>
      </c>
      <c r="AW41" s="67">
        <v>1.1159760000000001</v>
      </c>
      <c r="AX41" s="68">
        <v>0</v>
      </c>
      <c r="AY41" s="68">
        <v>0</v>
      </c>
      <c r="AZ41" s="68">
        <v>1</v>
      </c>
      <c r="BA41" s="69" t="s">
        <v>163</v>
      </c>
      <c r="BB41" s="68">
        <v>0</v>
      </c>
      <c r="BC41" s="67">
        <v>0</v>
      </c>
      <c r="BD41" s="69">
        <v>8</v>
      </c>
      <c r="BE41" s="69" t="s">
        <v>164</v>
      </c>
      <c r="BF41" s="66" t="str">
        <f>IF(AV41="","",IF(OR(AV41&lt;Resumo!$O$12,AV41&gt;Resumo!$P$12),"Sim","Não"))</f>
        <v>Não</v>
      </c>
      <c r="BG41" s="70"/>
    </row>
    <row r="42" spans="1:59" ht="13.5" customHeight="1" x14ac:dyDescent="0.25">
      <c r="A42" s="80" t="s">
        <v>117</v>
      </c>
      <c r="B42" s="66">
        <v>16</v>
      </c>
      <c r="C42" s="81">
        <v>48.978000000000002</v>
      </c>
      <c r="D42" s="81">
        <v>1.002</v>
      </c>
      <c r="E42" s="81">
        <v>0</v>
      </c>
      <c r="F42" s="81">
        <v>0</v>
      </c>
      <c r="G42" s="82">
        <v>1</v>
      </c>
      <c r="H42" s="81" t="s">
        <v>163</v>
      </c>
      <c r="I42" s="81">
        <v>0</v>
      </c>
      <c r="J42" s="81">
        <v>0</v>
      </c>
      <c r="K42" s="81">
        <v>8</v>
      </c>
      <c r="L42" s="81" t="s">
        <v>164</v>
      </c>
      <c r="M42" s="83" t="str">
        <f>IF(C42="","",IF(OR(C42&lt;Resumo!$O$6,C42&gt;Resumo!$P$6),"Sim","Não"))</f>
        <v>Não</v>
      </c>
      <c r="N42" s="84"/>
      <c r="O42" s="57"/>
      <c r="P42" s="80" t="s">
        <v>120</v>
      </c>
      <c r="Q42" s="66">
        <v>16</v>
      </c>
      <c r="R42" s="67">
        <v>48.329301999999998</v>
      </c>
      <c r="S42" s="67">
        <v>1.0466580000000001</v>
      </c>
      <c r="T42" s="68">
        <v>0</v>
      </c>
      <c r="U42" s="68">
        <v>0</v>
      </c>
      <c r="V42" s="68">
        <v>1</v>
      </c>
      <c r="W42" s="69" t="s">
        <v>163</v>
      </c>
      <c r="X42" s="68">
        <v>0</v>
      </c>
      <c r="Y42" s="67">
        <v>0</v>
      </c>
      <c r="Z42" s="69">
        <v>8</v>
      </c>
      <c r="AA42" s="69" t="s">
        <v>164</v>
      </c>
      <c r="AB42" s="66" t="str">
        <f>IF(R42="","",IF(OR(R42&lt;Resumo!$O$8,R42&gt;Resumo!$P$8),"Sim","Não"))</f>
        <v>Sim</v>
      </c>
      <c r="AC42" s="70"/>
      <c r="AD42" s="57"/>
      <c r="AE42" s="80" t="s">
        <v>123</v>
      </c>
      <c r="AF42" s="66">
        <v>16</v>
      </c>
      <c r="AG42" s="67">
        <v>43.715068000000002</v>
      </c>
      <c r="AH42" s="67">
        <v>1.020478</v>
      </c>
      <c r="AI42" s="68">
        <v>0</v>
      </c>
      <c r="AJ42" s="68">
        <v>0</v>
      </c>
      <c r="AK42" s="68">
        <v>1</v>
      </c>
      <c r="AL42" s="69" t="s">
        <v>163</v>
      </c>
      <c r="AM42" s="68">
        <v>0</v>
      </c>
      <c r="AN42" s="71">
        <v>0</v>
      </c>
      <c r="AO42" s="69">
        <v>8</v>
      </c>
      <c r="AP42" s="69" t="s">
        <v>164</v>
      </c>
      <c r="AQ42" s="66" t="str">
        <f>IF(AG42="","",IF(OR(AG42&lt;Resumo!$O$10,AG42&gt;Resumo!$P$10),"Sim","Não"))</f>
        <v>Não</v>
      </c>
      <c r="AR42" s="70"/>
      <c r="AS42" s="57"/>
      <c r="AT42" s="80" t="s">
        <v>126</v>
      </c>
      <c r="AU42" s="66">
        <v>16</v>
      </c>
      <c r="AV42" s="67">
        <v>48.895890999999999</v>
      </c>
      <c r="AW42" s="67">
        <v>1.102976</v>
      </c>
      <c r="AX42" s="68">
        <v>0</v>
      </c>
      <c r="AY42" s="68">
        <v>0</v>
      </c>
      <c r="AZ42" s="68">
        <v>1</v>
      </c>
      <c r="BA42" s="69" t="s">
        <v>163</v>
      </c>
      <c r="BB42" s="68">
        <v>0</v>
      </c>
      <c r="BC42" s="67">
        <v>0</v>
      </c>
      <c r="BD42" s="69">
        <v>8</v>
      </c>
      <c r="BE42" s="69" t="s">
        <v>164</v>
      </c>
      <c r="BF42" s="66" t="str">
        <f>IF(AV42="","",IF(OR(AV42&lt;Resumo!$O$12,AV42&gt;Resumo!$P$12),"Sim","Não"))</f>
        <v>Não</v>
      </c>
      <c r="BG42" s="70"/>
    </row>
    <row r="43" spans="1:59" ht="13.5" customHeight="1" x14ac:dyDescent="0.25">
      <c r="A43" s="80" t="s">
        <v>117</v>
      </c>
      <c r="B43" s="66">
        <v>17</v>
      </c>
      <c r="C43" s="81">
        <v>43.448999999999998</v>
      </c>
      <c r="D43" s="81">
        <v>1.0900000000000001</v>
      </c>
      <c r="E43" s="81">
        <v>0</v>
      </c>
      <c r="F43" s="81">
        <v>0</v>
      </c>
      <c r="G43" s="82">
        <v>1</v>
      </c>
      <c r="H43" s="81" t="s">
        <v>163</v>
      </c>
      <c r="I43" s="81">
        <v>0</v>
      </c>
      <c r="J43" s="81">
        <v>0</v>
      </c>
      <c r="K43" s="81">
        <v>8</v>
      </c>
      <c r="L43" s="81" t="s">
        <v>164</v>
      </c>
      <c r="M43" s="83" t="str">
        <f>IF(C43="","",IF(OR(C43&lt;Resumo!$O$6,C43&gt;Resumo!$P$6),"Sim","Não"))</f>
        <v>Não</v>
      </c>
      <c r="N43" s="84"/>
      <c r="O43" s="57"/>
      <c r="P43" s="80" t="s">
        <v>120</v>
      </c>
      <c r="Q43" s="66">
        <v>17</v>
      </c>
      <c r="R43" s="67">
        <v>42.943939999999998</v>
      </c>
      <c r="S43" s="67">
        <v>1.134474</v>
      </c>
      <c r="T43" s="68">
        <v>0</v>
      </c>
      <c r="U43" s="68">
        <v>0</v>
      </c>
      <c r="V43" s="68">
        <v>1</v>
      </c>
      <c r="W43" s="69" t="s">
        <v>163</v>
      </c>
      <c r="X43" s="68">
        <v>0</v>
      </c>
      <c r="Y43" s="67">
        <v>0</v>
      </c>
      <c r="Z43" s="69">
        <v>8</v>
      </c>
      <c r="AA43" s="69" t="s">
        <v>164</v>
      </c>
      <c r="AB43" s="66" t="str">
        <f>IF(R43="","",IF(OR(R43&lt;Resumo!$O$8,R43&gt;Resumo!$P$8),"Sim","Não"))</f>
        <v>Não</v>
      </c>
      <c r="AC43" s="70"/>
      <c r="AD43" s="57"/>
      <c r="AE43" s="80" t="s">
        <v>123</v>
      </c>
      <c r="AF43" s="66">
        <v>17</v>
      </c>
      <c r="AG43" s="67">
        <v>6.2817439999999998</v>
      </c>
      <c r="AH43" s="67">
        <v>0.77912300000000001</v>
      </c>
      <c r="AI43" s="68">
        <v>0</v>
      </c>
      <c r="AJ43" s="68">
        <v>0</v>
      </c>
      <c r="AK43" s="68">
        <v>0</v>
      </c>
      <c r="AL43" s="69" t="s">
        <v>77</v>
      </c>
      <c r="AM43" s="68">
        <v>1</v>
      </c>
      <c r="AN43" s="71">
        <v>7.1</v>
      </c>
      <c r="AO43" s="69">
        <v>4</v>
      </c>
      <c r="AP43" s="69" t="s">
        <v>167</v>
      </c>
      <c r="AQ43" s="66" t="str">
        <f>IF(AG43="","",IF(OR(AG43&lt;Resumo!$O$10,AG43&gt;Resumo!$P$10),"Sim","Não"))</f>
        <v>Sim</v>
      </c>
      <c r="AR43" s="70" t="s">
        <v>165</v>
      </c>
      <c r="AS43" s="57"/>
      <c r="AT43" s="80" t="s">
        <v>126</v>
      </c>
      <c r="AU43" s="66">
        <v>17</v>
      </c>
      <c r="AV43" s="67">
        <v>53.055284</v>
      </c>
      <c r="AW43" s="67">
        <v>1.0766690000000001</v>
      </c>
      <c r="AX43" s="68">
        <v>0</v>
      </c>
      <c r="AY43" s="68">
        <v>0</v>
      </c>
      <c r="AZ43" s="68">
        <v>1</v>
      </c>
      <c r="BA43" s="69" t="s">
        <v>163</v>
      </c>
      <c r="BB43" s="68">
        <v>0</v>
      </c>
      <c r="BC43" s="67">
        <v>0</v>
      </c>
      <c r="BD43" s="69">
        <v>8</v>
      </c>
      <c r="BE43" s="69" t="s">
        <v>164</v>
      </c>
      <c r="BF43" s="66" t="str">
        <f>IF(AV43="","",IF(OR(AV43&lt;Resumo!$O$12,AV43&gt;Resumo!$P$12),"Sim","Não"))</f>
        <v>Não</v>
      </c>
      <c r="BG43" s="70"/>
    </row>
    <row r="44" spans="1:59" ht="13.5" customHeight="1" x14ac:dyDescent="0.25">
      <c r="A44" s="80" t="s">
        <v>117</v>
      </c>
      <c r="B44" s="66">
        <v>18</v>
      </c>
      <c r="C44" s="81">
        <v>46.244999999999997</v>
      </c>
      <c r="D44" s="81">
        <v>1.0900000000000001</v>
      </c>
      <c r="E44" s="81">
        <v>0</v>
      </c>
      <c r="F44" s="81">
        <v>0</v>
      </c>
      <c r="G44" s="82">
        <v>1</v>
      </c>
      <c r="H44" s="81" t="s">
        <v>163</v>
      </c>
      <c r="I44" s="81">
        <v>0</v>
      </c>
      <c r="J44" s="81">
        <v>0</v>
      </c>
      <c r="K44" s="81">
        <v>8</v>
      </c>
      <c r="L44" s="81" t="s">
        <v>164</v>
      </c>
      <c r="M44" s="83" t="str">
        <f>IF(C44="","",IF(OR(C44&lt;Resumo!$O$6,C44&gt;Resumo!$P$6),"Sim","Não"))</f>
        <v>Não</v>
      </c>
      <c r="N44" s="84"/>
      <c r="O44" s="57"/>
      <c r="P44" s="80" t="s">
        <v>120</v>
      </c>
      <c r="Q44" s="66">
        <v>18</v>
      </c>
      <c r="R44" s="67">
        <v>47.410075999999997</v>
      </c>
      <c r="S44" s="67">
        <v>0.95982699999999999</v>
      </c>
      <c r="T44" s="68">
        <v>0</v>
      </c>
      <c r="U44" s="68">
        <v>0</v>
      </c>
      <c r="V44" s="68">
        <v>1</v>
      </c>
      <c r="W44" s="69" t="s">
        <v>163</v>
      </c>
      <c r="X44" s="68">
        <v>0</v>
      </c>
      <c r="Y44" s="67">
        <v>0</v>
      </c>
      <c r="Z44" s="69">
        <v>8</v>
      </c>
      <c r="AA44" s="69" t="s">
        <v>164</v>
      </c>
      <c r="AB44" s="66" t="str">
        <f>IF(R44="","",IF(OR(R44&lt;Resumo!$O$8,R44&gt;Resumo!$P$8),"Sim","Não"))</f>
        <v>Sim</v>
      </c>
      <c r="AC44" s="70"/>
      <c r="AD44" s="57"/>
      <c r="AE44" s="80" t="s">
        <v>123</v>
      </c>
      <c r="AF44" s="66">
        <v>18</v>
      </c>
      <c r="AG44" s="67">
        <v>48.536520000000003</v>
      </c>
      <c r="AH44" s="67">
        <v>1.0535840000000001</v>
      </c>
      <c r="AI44" s="68">
        <v>0</v>
      </c>
      <c r="AJ44" s="68">
        <v>0</v>
      </c>
      <c r="AK44" s="68">
        <v>1</v>
      </c>
      <c r="AL44" s="69" t="s">
        <v>163</v>
      </c>
      <c r="AM44" s="68">
        <v>0</v>
      </c>
      <c r="AN44" s="71">
        <v>0</v>
      </c>
      <c r="AO44" s="69">
        <v>8</v>
      </c>
      <c r="AP44" s="69" t="s">
        <v>164</v>
      </c>
      <c r="AQ44" s="66" t="str">
        <f>IF(AG44="","",IF(OR(AG44&lt;Resumo!$O$10,AG44&gt;Resumo!$P$10),"Sim","Não"))</f>
        <v>Não</v>
      </c>
      <c r="AR44" s="70"/>
      <c r="AS44" s="57"/>
      <c r="AT44" s="80" t="s">
        <v>126</v>
      </c>
      <c r="AU44" s="66">
        <v>18</v>
      </c>
      <c r="AV44" s="67">
        <v>46.753501</v>
      </c>
      <c r="AW44" s="67">
        <v>1.0835060000000001</v>
      </c>
      <c r="AX44" s="68">
        <v>0</v>
      </c>
      <c r="AY44" s="68">
        <v>0</v>
      </c>
      <c r="AZ44" s="68">
        <v>1</v>
      </c>
      <c r="BA44" s="69" t="s">
        <v>163</v>
      </c>
      <c r="BB44" s="68">
        <v>0</v>
      </c>
      <c r="BC44" s="67">
        <v>0</v>
      </c>
      <c r="BD44" s="69">
        <v>8</v>
      </c>
      <c r="BE44" s="69" t="s">
        <v>164</v>
      </c>
      <c r="BF44" s="66" t="str">
        <f>IF(AV44="","",IF(OR(AV44&lt;Resumo!$O$12,AV44&gt;Resumo!$P$12),"Sim","Não"))</f>
        <v>Não</v>
      </c>
      <c r="BG44" s="70"/>
    </row>
    <row r="45" spans="1:59" ht="13.5" customHeight="1" x14ac:dyDescent="0.25">
      <c r="A45" s="80" t="s">
        <v>117</v>
      </c>
      <c r="B45" s="66">
        <v>19</v>
      </c>
      <c r="C45" s="81">
        <v>48.186999999999998</v>
      </c>
      <c r="D45" s="81">
        <v>0.999</v>
      </c>
      <c r="E45" s="81">
        <v>0</v>
      </c>
      <c r="F45" s="81">
        <v>0</v>
      </c>
      <c r="G45" s="82">
        <v>1</v>
      </c>
      <c r="H45" s="81" t="s">
        <v>163</v>
      </c>
      <c r="I45" s="81">
        <v>0</v>
      </c>
      <c r="J45" s="81">
        <v>0</v>
      </c>
      <c r="K45" s="81">
        <v>8</v>
      </c>
      <c r="L45" s="81" t="s">
        <v>164</v>
      </c>
      <c r="M45" s="83" t="str">
        <f>IF(C45="","",IF(OR(C45&lt;Resumo!$O$6,C45&gt;Resumo!$P$6),"Sim","Não"))</f>
        <v>Não</v>
      </c>
      <c r="N45" s="84"/>
      <c r="O45" s="57"/>
      <c r="P45" s="80" t="s">
        <v>120</v>
      </c>
      <c r="Q45" s="66">
        <v>19</v>
      </c>
      <c r="R45" s="67">
        <v>42.841493</v>
      </c>
      <c r="S45" s="67">
        <v>1.0162979999999999</v>
      </c>
      <c r="T45" s="68">
        <v>0</v>
      </c>
      <c r="U45" s="68">
        <v>0</v>
      </c>
      <c r="V45" s="68">
        <v>1</v>
      </c>
      <c r="W45" s="69" t="s">
        <v>163</v>
      </c>
      <c r="X45" s="68">
        <v>0</v>
      </c>
      <c r="Y45" s="67">
        <v>0</v>
      </c>
      <c r="Z45" s="69">
        <v>8</v>
      </c>
      <c r="AA45" s="69" t="s">
        <v>164</v>
      </c>
      <c r="AB45" s="66" t="str">
        <f>IF(R45="","",IF(OR(R45&lt;Resumo!$O$8,R45&gt;Resumo!$P$8),"Sim","Não"))</f>
        <v>Não</v>
      </c>
      <c r="AC45" s="70"/>
      <c r="AD45" s="57"/>
      <c r="AE45" s="80" t="s">
        <v>123</v>
      </c>
      <c r="AF45" s="66">
        <v>19</v>
      </c>
      <c r="AG45" s="67">
        <v>43.944080999999997</v>
      </c>
      <c r="AH45" s="67">
        <v>1.0685549999999999</v>
      </c>
      <c r="AI45" s="68">
        <v>0</v>
      </c>
      <c r="AJ45" s="68">
        <v>0</v>
      </c>
      <c r="AK45" s="68">
        <v>1</v>
      </c>
      <c r="AL45" s="69" t="s">
        <v>163</v>
      </c>
      <c r="AM45" s="68">
        <v>0</v>
      </c>
      <c r="AN45" s="71">
        <v>0</v>
      </c>
      <c r="AO45" s="69">
        <v>8</v>
      </c>
      <c r="AP45" s="69" t="s">
        <v>164</v>
      </c>
      <c r="AQ45" s="66" t="str">
        <f>IF(AG45="","",IF(OR(AG45&lt;Resumo!$O$10,AG45&gt;Resumo!$P$10),"Sim","Não"))</f>
        <v>Não</v>
      </c>
      <c r="AR45" s="70"/>
      <c r="AS45" s="57"/>
      <c r="AT45" s="80" t="s">
        <v>126</v>
      </c>
      <c r="AU45" s="66">
        <v>19</v>
      </c>
      <c r="AV45" s="67">
        <v>53.955050999999997</v>
      </c>
      <c r="AW45" s="67">
        <v>1.0574619999999999</v>
      </c>
      <c r="AX45" s="68">
        <v>0</v>
      </c>
      <c r="AY45" s="68">
        <v>0</v>
      </c>
      <c r="AZ45" s="68">
        <v>1</v>
      </c>
      <c r="BA45" s="69" t="s">
        <v>163</v>
      </c>
      <c r="BB45" s="68">
        <v>0</v>
      </c>
      <c r="BC45" s="67">
        <v>0</v>
      </c>
      <c r="BD45" s="69">
        <v>8</v>
      </c>
      <c r="BE45" s="69" t="s">
        <v>164</v>
      </c>
      <c r="BF45" s="66" t="str">
        <f>IF(AV45="","",IF(OR(AV45&lt;Resumo!$O$12,AV45&gt;Resumo!$P$12),"Sim","Não"))</f>
        <v>Não</v>
      </c>
      <c r="BG45" s="70"/>
    </row>
    <row r="46" spans="1:59" ht="22.5" customHeight="1" x14ac:dyDescent="0.25">
      <c r="A46" s="80" t="s">
        <v>117</v>
      </c>
      <c r="B46" s="66">
        <v>20</v>
      </c>
      <c r="C46" s="81">
        <v>33.634</v>
      </c>
      <c r="D46" s="81">
        <v>1.4550000000000001</v>
      </c>
      <c r="E46" s="81">
        <v>0</v>
      </c>
      <c r="F46" s="81">
        <v>0</v>
      </c>
      <c r="G46" s="82">
        <v>0</v>
      </c>
      <c r="H46" s="81" t="s">
        <v>77</v>
      </c>
      <c r="I46" s="81">
        <v>1</v>
      </c>
      <c r="J46" s="81">
        <v>6.3</v>
      </c>
      <c r="K46" s="81">
        <v>8</v>
      </c>
      <c r="L46" s="81" t="s">
        <v>168</v>
      </c>
      <c r="M46" s="83" t="str">
        <f>IF(C46="","",IF(OR(C46&lt;Resumo!$O$6,C46&gt;Resumo!$P$6),"Sim","Não"))</f>
        <v>Sim</v>
      </c>
      <c r="N46" s="84" t="s">
        <v>169</v>
      </c>
      <c r="O46" s="57"/>
      <c r="P46" s="80" t="s">
        <v>120</v>
      </c>
      <c r="Q46" s="66">
        <v>20</v>
      </c>
      <c r="R46" s="67">
        <v>42.783284999999999</v>
      </c>
      <c r="S46" s="67">
        <v>1.0733919999999999</v>
      </c>
      <c r="T46" s="68">
        <v>0</v>
      </c>
      <c r="U46" s="68">
        <v>0</v>
      </c>
      <c r="V46" s="68">
        <v>1</v>
      </c>
      <c r="W46" s="69" t="s">
        <v>163</v>
      </c>
      <c r="X46" s="68">
        <v>0</v>
      </c>
      <c r="Y46" s="67">
        <v>0</v>
      </c>
      <c r="Z46" s="69">
        <v>8</v>
      </c>
      <c r="AA46" s="69" t="s">
        <v>164</v>
      </c>
      <c r="AB46" s="66" t="str">
        <f>IF(R46="","",IF(OR(R46&lt;Resumo!$O$8,R46&gt;Resumo!$P$8),"Sim","Não"))</f>
        <v>Não</v>
      </c>
      <c r="AC46" s="70"/>
      <c r="AD46" s="57"/>
      <c r="AE46" s="80" t="s">
        <v>123</v>
      </c>
      <c r="AF46" s="66">
        <v>20</v>
      </c>
      <c r="AG46" s="67">
        <v>55.303339999999999</v>
      </c>
      <c r="AH46" s="67">
        <v>1.0521750000000001</v>
      </c>
      <c r="AI46" s="68">
        <v>0</v>
      </c>
      <c r="AJ46" s="68">
        <v>0</v>
      </c>
      <c r="AK46" s="68">
        <v>1</v>
      </c>
      <c r="AL46" s="69" t="s">
        <v>163</v>
      </c>
      <c r="AM46" s="68">
        <v>0</v>
      </c>
      <c r="AN46" s="71">
        <v>0</v>
      </c>
      <c r="AO46" s="69">
        <v>8</v>
      </c>
      <c r="AP46" s="69" t="s">
        <v>164</v>
      </c>
      <c r="AQ46" s="66" t="str">
        <f>IF(AG46="","",IF(OR(AG46&lt;Resumo!$O$10,AG46&gt;Resumo!$P$10),"Sim","Não"))</f>
        <v>Não</v>
      </c>
      <c r="AR46" s="70"/>
      <c r="AS46" s="57"/>
      <c r="AT46" s="80" t="s">
        <v>126</v>
      </c>
      <c r="AU46" s="66">
        <v>20</v>
      </c>
      <c r="AV46" s="67">
        <v>47.487155999999999</v>
      </c>
      <c r="AW46" s="67">
        <v>1.0746359999999999</v>
      </c>
      <c r="AX46" s="68">
        <v>0</v>
      </c>
      <c r="AY46" s="68">
        <v>0</v>
      </c>
      <c r="AZ46" s="68">
        <v>1</v>
      </c>
      <c r="BA46" s="69" t="s">
        <v>163</v>
      </c>
      <c r="BB46" s="68">
        <v>0</v>
      </c>
      <c r="BC46" s="67">
        <v>0</v>
      </c>
      <c r="BD46" s="69">
        <v>8</v>
      </c>
      <c r="BE46" s="69" t="s">
        <v>164</v>
      </c>
      <c r="BF46" s="66" t="str">
        <f>IF(AV46="","",IF(OR(AV46&lt;Resumo!$O$12,AV46&gt;Resumo!$P$12),"Sim","Não"))</f>
        <v>Não</v>
      </c>
      <c r="BG46" s="70"/>
    </row>
    <row r="47" spans="1:59" ht="13.5" customHeight="1" x14ac:dyDescent="0.3">
      <c r="O47" s="57"/>
      <c r="AD47" s="57"/>
      <c r="AS47" s="57"/>
    </row>
    <row r="48" spans="1:59" ht="13.5" customHeight="1" x14ac:dyDescent="0.3">
      <c r="O48" s="57"/>
      <c r="AD48" s="57"/>
      <c r="AS48" s="57"/>
    </row>
    <row r="49" spans="15:45" ht="13.5" customHeight="1" x14ac:dyDescent="0.3">
      <c r="O49" s="57"/>
      <c r="AD49" s="57"/>
      <c r="AS49" s="57"/>
    </row>
    <row r="50" spans="15:45" ht="13.5" customHeight="1" x14ac:dyDescent="0.3">
      <c r="O50" s="57"/>
      <c r="AD50" s="57"/>
      <c r="AS50" s="57"/>
    </row>
    <row r="51" spans="15:45" ht="13.5" customHeight="1" x14ac:dyDescent="0.3">
      <c r="O51" s="57"/>
      <c r="AD51" s="57"/>
      <c r="AS51" s="57"/>
    </row>
    <row r="52" spans="15:45" ht="13.5" customHeight="1" x14ac:dyDescent="0.3">
      <c r="O52" s="57"/>
      <c r="AD52" s="57"/>
      <c r="AS52" s="57"/>
    </row>
    <row r="53" spans="15:45" ht="13.5" customHeight="1" x14ac:dyDescent="0.3">
      <c r="O53" s="57"/>
      <c r="AD53" s="57"/>
      <c r="AS53" s="57"/>
    </row>
    <row r="54" spans="15:45" ht="13.5" customHeight="1" x14ac:dyDescent="0.3">
      <c r="O54" s="57"/>
      <c r="AD54" s="57"/>
      <c r="AS54" s="57"/>
    </row>
    <row r="55" spans="15:45" ht="13.5" customHeight="1" x14ac:dyDescent="0.3">
      <c r="O55" s="57"/>
      <c r="AD55" s="57"/>
      <c r="AS55" s="57"/>
    </row>
    <row r="56" spans="15:45" ht="13.5" customHeight="1" x14ac:dyDescent="0.3">
      <c r="O56" s="57"/>
      <c r="AD56" s="57"/>
      <c r="AS56" s="57"/>
    </row>
    <row r="57" spans="15:45" ht="13.5" customHeight="1" x14ac:dyDescent="0.3">
      <c r="O57" s="57"/>
      <c r="AD57" s="57"/>
      <c r="AS57" s="57"/>
    </row>
    <row r="58" spans="15:45" ht="13.5" customHeight="1" x14ac:dyDescent="0.3">
      <c r="O58" s="57"/>
      <c r="AD58" s="57"/>
      <c r="AS58" s="57"/>
    </row>
    <row r="59" spans="15:45" ht="13.5" customHeight="1" x14ac:dyDescent="0.3">
      <c r="O59" s="57"/>
      <c r="AD59" s="57"/>
      <c r="AS59" s="57"/>
    </row>
    <row r="60" spans="15:45" ht="13.5" customHeight="1" x14ac:dyDescent="0.3">
      <c r="O60" s="57"/>
      <c r="AD60" s="57"/>
      <c r="AS60" s="57"/>
    </row>
    <row r="61" spans="15:45" ht="13.5" customHeight="1" x14ac:dyDescent="0.3">
      <c r="O61" s="57"/>
      <c r="AD61" s="57"/>
      <c r="AS61" s="57"/>
    </row>
    <row r="62" spans="15:45" ht="13.5" customHeight="1" x14ac:dyDescent="0.3">
      <c r="O62" s="57"/>
      <c r="AD62" s="57"/>
      <c r="AS62" s="57"/>
    </row>
    <row r="63" spans="15:45" ht="13.5" customHeight="1" x14ac:dyDescent="0.3">
      <c r="O63" s="57"/>
      <c r="AD63" s="57"/>
      <c r="AS63" s="57"/>
    </row>
    <row r="64" spans="15:45" ht="13.5" customHeight="1" x14ac:dyDescent="0.3">
      <c r="O64" s="57"/>
      <c r="AD64" s="57"/>
      <c r="AS64" s="57"/>
    </row>
    <row r="65" spans="15:45" ht="13.5" customHeight="1" x14ac:dyDescent="0.3">
      <c r="O65" s="57"/>
      <c r="AD65" s="57"/>
      <c r="AS65" s="57"/>
    </row>
    <row r="66" spans="15:45" ht="13.5" customHeight="1" x14ac:dyDescent="0.3">
      <c r="O66" s="57"/>
      <c r="AD66" s="57"/>
      <c r="AS66" s="57"/>
    </row>
  </sheetData>
  <mergeCells count="5">
    <mergeCell ref="A1:BG2"/>
    <mergeCell ref="A3:N3"/>
    <mergeCell ref="P3:AC3"/>
    <mergeCell ref="AE3:AR3"/>
    <mergeCell ref="AT3:BG3"/>
  </mergeCells>
  <conditionalFormatting sqref="H5:H24">
    <cfRule type="containsText" dxfId="114" priority="20" operator="containsText" text="Sucesso">
      <formula>NOT(ISERROR(SEARCH("Sucesso",H5)))</formula>
    </cfRule>
    <cfRule type="containsText" dxfId="113" priority="21" operator="containsText" text="Falha">
      <formula>NOT(ISERROR(SEARCH("Falha",H5)))</formula>
    </cfRule>
  </conditionalFormatting>
  <conditionalFormatting sqref="M5:M24">
    <cfRule type="containsText" dxfId="112" priority="22" operator="containsText" text="Sim">
      <formula>NOT(ISERROR(SEARCH("Sim",M5)))</formula>
    </cfRule>
    <cfRule type="containsText" dxfId="111" priority="23" operator="containsText" text="Não">
      <formula>NOT(ISERROR(SEARCH("Não",M5)))</formula>
    </cfRule>
  </conditionalFormatting>
  <conditionalFormatting sqref="W5:W24">
    <cfRule type="containsText" dxfId="110" priority="18" operator="containsText" text="Sucesso">
      <formula>NOT(ISERROR(SEARCH("Sucesso",W5)))</formula>
    </cfRule>
    <cfRule type="containsText" dxfId="109" priority="19" operator="containsText" text="Falha">
      <formula>NOT(ISERROR(SEARCH("Falha",W5)))</formula>
    </cfRule>
  </conditionalFormatting>
  <conditionalFormatting sqref="W27:W46">
    <cfRule type="containsText" dxfId="108" priority="10" operator="containsText" text="Sucesso">
      <formula>NOT(ISERROR(SEARCH("Sucesso",W27)))</formula>
    </cfRule>
    <cfRule type="containsText" dxfId="107" priority="11" operator="containsText" text="Falha">
      <formula>NOT(ISERROR(SEARCH("Falha",W27)))</formula>
    </cfRule>
  </conditionalFormatting>
  <conditionalFormatting sqref="AB5:AB24">
    <cfRule type="containsText" dxfId="106" priority="24" operator="containsText" text="Sim">
      <formula>NOT(ISERROR(SEARCH("Sim",AB5)))</formula>
    </cfRule>
    <cfRule type="containsText" dxfId="105" priority="25" operator="containsText" text="Não">
      <formula>NOT(ISERROR(SEARCH("Não",AB5)))</formula>
    </cfRule>
  </conditionalFormatting>
  <conditionalFormatting sqref="AB27:AB46">
    <cfRule type="containsText" dxfId="104" priority="12" operator="containsText" text="Sim">
      <formula>NOT(ISERROR(SEARCH("Sim",AB27)))</formula>
    </cfRule>
    <cfRule type="containsText" dxfId="103" priority="13" operator="containsText" text="Não">
      <formula>NOT(ISERROR(SEARCH("Não",AB27)))</formula>
    </cfRule>
  </conditionalFormatting>
  <conditionalFormatting sqref="AL5:AL24">
    <cfRule type="containsText" dxfId="102" priority="16" operator="containsText" text="Sucesso">
      <formula>NOT(ISERROR(SEARCH("Sucesso",AL5)))</formula>
    </cfRule>
    <cfRule type="containsText" dxfId="101" priority="17" operator="containsText" text="Falha">
      <formula>NOT(ISERROR(SEARCH("Falha",AL5)))</formula>
    </cfRule>
  </conditionalFormatting>
  <conditionalFormatting sqref="AL27:AL46">
    <cfRule type="containsText" dxfId="100" priority="6" operator="containsText" text="Sucesso">
      <formula>NOT(ISERROR(SEARCH("Sucesso",AL27)))</formula>
    </cfRule>
    <cfRule type="containsText" dxfId="99" priority="7" operator="containsText" text="Falha">
      <formula>NOT(ISERROR(SEARCH("Falha",AL27)))</formula>
    </cfRule>
  </conditionalFormatting>
  <conditionalFormatting sqref="AQ5:AQ24">
    <cfRule type="containsText" dxfId="98" priority="26" operator="containsText" text="Sim">
      <formula>NOT(ISERROR(SEARCH("Sim",AQ5)))</formula>
    </cfRule>
    <cfRule type="containsText" dxfId="97" priority="27" operator="containsText" text="Não">
      <formula>NOT(ISERROR(SEARCH("Não",AQ5)))</formula>
    </cfRule>
  </conditionalFormatting>
  <conditionalFormatting sqref="AQ27:AQ46">
    <cfRule type="containsText" dxfId="96" priority="8" operator="containsText" text="Sim">
      <formula>NOT(ISERROR(SEARCH("Sim",AQ27)))</formula>
    </cfRule>
    <cfRule type="containsText" dxfId="95" priority="9" operator="containsText" text="Não">
      <formula>NOT(ISERROR(SEARCH("Não",AQ27)))</formula>
    </cfRule>
  </conditionalFormatting>
  <conditionalFormatting sqref="BA5:BA23">
    <cfRule type="containsText" dxfId="94" priority="14" operator="containsText" text="Sucesso">
      <formula>NOT(ISERROR(SEARCH("Sucesso",BA5)))</formula>
    </cfRule>
    <cfRule type="containsText" dxfId="93" priority="15" operator="containsText" text="Falha">
      <formula>NOT(ISERROR(SEARCH("Falha",BA5)))</formula>
    </cfRule>
  </conditionalFormatting>
  <conditionalFormatting sqref="BA27:BA46">
    <cfRule type="containsText" dxfId="92" priority="2" operator="containsText" text="Sucesso">
      <formula>NOT(ISERROR(SEARCH("Sucesso",BA27)))</formula>
    </cfRule>
    <cfRule type="containsText" dxfId="91" priority="3" operator="containsText" text="Falha">
      <formula>NOT(ISERROR(SEARCH("Falha",BA27)))</formula>
    </cfRule>
  </conditionalFormatting>
  <conditionalFormatting sqref="BF5:BF24">
    <cfRule type="containsText" dxfId="90" priority="28" operator="containsText" text="Sim">
      <formula>NOT(ISERROR(SEARCH("Sim",BF5)))</formula>
    </cfRule>
    <cfRule type="containsText" dxfId="89" priority="29" operator="containsText" text="Não">
      <formula>NOT(ISERROR(SEARCH("Não",BF5)))</formula>
    </cfRule>
  </conditionalFormatting>
  <conditionalFormatting sqref="BF27:BF46">
    <cfRule type="containsText" dxfId="88" priority="4" operator="containsText" text="Sim">
      <formula>NOT(ISERROR(SEARCH("Sim",BF27)))</formula>
    </cfRule>
    <cfRule type="containsText" dxfId="87" priority="5" operator="containsText" text="Não">
      <formula>NOT(ISERROR(SEARCH("Não",BF27)))</formula>
    </cfRule>
  </conditionalFormatting>
  <dataValidations count="1">
    <dataValidation type="list" sqref="H5:H24 W5:W24 AL5:AL24 BA5:BA24 W27:W46 AL27:AL46 BA27:BA46" xr:uid="{00000000-0002-0000-0200-000000000000}">
      <formula1>"Sucesso,Falha,Cancelado,Incompleto"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86"/>
  <sheetViews>
    <sheetView showGridLines="0" tabSelected="1" topLeftCell="A34" zoomScaleNormal="100" workbookViewId="0">
      <selection sqref="A1:AY2"/>
    </sheetView>
  </sheetViews>
  <sheetFormatPr defaultColWidth="8.6640625" defaultRowHeight="14.4" x14ac:dyDescent="0.3"/>
  <cols>
    <col min="1" max="1" width="17" customWidth="1"/>
    <col min="2" max="3" width="13" customWidth="1"/>
    <col min="4" max="4" width="14" customWidth="1"/>
    <col min="5" max="6" width="15" customWidth="1"/>
    <col min="7" max="7" width="24" customWidth="1"/>
    <col min="8" max="10" width="16" customWidth="1"/>
    <col min="11" max="11" width="16" style="56" customWidth="1"/>
    <col min="12" max="12" width="22" customWidth="1"/>
    <col min="14" max="14" width="16.33203125" customWidth="1"/>
    <col min="16" max="17" width="12.21875" customWidth="1"/>
    <col min="18" max="19" width="15" customWidth="1"/>
    <col min="20" max="20" width="24" customWidth="1"/>
    <col min="24" max="24" width="8.6640625" style="56"/>
    <col min="25" max="25" width="22" customWidth="1"/>
    <col min="27" max="27" width="16.33203125" customWidth="1"/>
    <col min="29" max="29" width="12.21875" customWidth="1"/>
    <col min="30" max="30" width="14" customWidth="1"/>
    <col min="31" max="32" width="15" customWidth="1"/>
    <col min="33" max="33" width="24" customWidth="1"/>
    <col min="37" max="37" width="8.6640625" style="56"/>
    <col min="38" max="38" width="22" customWidth="1"/>
    <col min="40" max="40" width="16.33203125" customWidth="1"/>
    <col min="42" max="42" width="12.21875" customWidth="1"/>
    <col min="43" max="43" width="12.88671875" customWidth="1"/>
    <col min="44" max="45" width="15" customWidth="1"/>
    <col min="46" max="46" width="24" customWidth="1"/>
    <col min="50" max="50" width="8.6640625" style="56"/>
    <col min="51" max="51" width="22" customWidth="1"/>
  </cols>
  <sheetData>
    <row r="1" spans="1:51" ht="27.75" customHeight="1" x14ac:dyDescent="0.25">
      <c r="A1" s="9" t="s">
        <v>170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27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ht="21" customHeight="1" x14ac:dyDescent="0.4">
      <c r="A3" s="85" t="s">
        <v>148</v>
      </c>
      <c r="N3" s="85" t="s">
        <v>148</v>
      </c>
      <c r="AA3" s="85" t="s">
        <v>148</v>
      </c>
      <c r="AN3" s="85" t="s">
        <v>148</v>
      </c>
    </row>
    <row r="4" spans="1:51" ht="33.75" customHeight="1" x14ac:dyDescent="0.25">
      <c r="A4" s="31" t="s">
        <v>162</v>
      </c>
      <c r="B4" s="31" t="s">
        <v>149</v>
      </c>
      <c r="C4" s="31" t="s">
        <v>50</v>
      </c>
      <c r="D4" s="31" t="s">
        <v>171</v>
      </c>
      <c r="E4" s="31" t="s">
        <v>172</v>
      </c>
      <c r="F4" s="31" t="s">
        <v>173</v>
      </c>
      <c r="G4" s="31" t="s">
        <v>174</v>
      </c>
      <c r="H4" s="31" t="s">
        <v>63</v>
      </c>
      <c r="I4" s="31" t="s">
        <v>175</v>
      </c>
      <c r="J4" s="31" t="s">
        <v>77</v>
      </c>
      <c r="K4" s="58" t="s">
        <v>176</v>
      </c>
      <c r="L4" s="31" t="s">
        <v>161</v>
      </c>
      <c r="N4" s="31" t="s">
        <v>162</v>
      </c>
      <c r="O4" s="31" t="s">
        <v>149</v>
      </c>
      <c r="P4" s="31" t="s">
        <v>50</v>
      </c>
      <c r="Q4" s="31" t="s">
        <v>171</v>
      </c>
      <c r="R4" s="31" t="s">
        <v>172</v>
      </c>
      <c r="S4" s="31" t="s">
        <v>173</v>
      </c>
      <c r="T4" s="31" t="s">
        <v>174</v>
      </c>
      <c r="U4" s="31" t="s">
        <v>63</v>
      </c>
      <c r="V4" s="31" t="s">
        <v>175</v>
      </c>
      <c r="W4" s="31" t="s">
        <v>77</v>
      </c>
      <c r="X4" s="58" t="s">
        <v>176</v>
      </c>
      <c r="Y4" s="31" t="s">
        <v>161</v>
      </c>
      <c r="AA4" s="31" t="s">
        <v>162</v>
      </c>
      <c r="AB4" s="31" t="s">
        <v>149</v>
      </c>
      <c r="AC4" s="31" t="s">
        <v>50</v>
      </c>
      <c r="AD4" s="31" t="s">
        <v>171</v>
      </c>
      <c r="AE4" s="31" t="s">
        <v>172</v>
      </c>
      <c r="AF4" s="31" t="s">
        <v>173</v>
      </c>
      <c r="AG4" s="31" t="s">
        <v>174</v>
      </c>
      <c r="AH4" s="31" t="s">
        <v>63</v>
      </c>
      <c r="AI4" s="31" t="s">
        <v>175</v>
      </c>
      <c r="AJ4" s="31" t="s">
        <v>77</v>
      </c>
      <c r="AK4" s="58" t="s">
        <v>176</v>
      </c>
      <c r="AL4" s="31" t="s">
        <v>161</v>
      </c>
      <c r="AN4" s="31" t="s">
        <v>162</v>
      </c>
      <c r="AO4" s="31" t="s">
        <v>149</v>
      </c>
      <c r="AP4" s="31" t="s">
        <v>50</v>
      </c>
      <c r="AQ4" s="31" t="s">
        <v>171</v>
      </c>
      <c r="AR4" s="31" t="s">
        <v>172</v>
      </c>
      <c r="AS4" s="31" t="s">
        <v>173</v>
      </c>
      <c r="AT4" s="31" t="s">
        <v>174</v>
      </c>
      <c r="AU4" s="31" t="s">
        <v>63</v>
      </c>
      <c r="AV4" s="31" t="s">
        <v>175</v>
      </c>
      <c r="AW4" s="31" t="s">
        <v>77</v>
      </c>
      <c r="AX4" s="58" t="s">
        <v>176</v>
      </c>
      <c r="AY4" s="31" t="s">
        <v>161</v>
      </c>
    </row>
    <row r="5" spans="1:51" ht="13.5" customHeight="1" x14ac:dyDescent="0.25">
      <c r="A5" s="59" t="s">
        <v>11</v>
      </c>
      <c r="B5" s="60">
        <v>1</v>
      </c>
      <c r="C5" s="60" t="s">
        <v>62</v>
      </c>
      <c r="D5" s="69" t="s">
        <v>177</v>
      </c>
      <c r="E5" s="61">
        <v>0.45147799999999999</v>
      </c>
      <c r="F5" s="61" t="s">
        <v>178</v>
      </c>
      <c r="G5" s="64" t="s">
        <v>179</v>
      </c>
      <c r="H5" s="62">
        <v>0</v>
      </c>
      <c r="I5" s="62">
        <v>0</v>
      </c>
      <c r="J5" s="62">
        <v>0</v>
      </c>
      <c r="K5" s="34">
        <f t="shared" ref="K5:K36" si="0">IF(COUNTA(J5)=0,"",1-J5)</f>
        <v>1</v>
      </c>
      <c r="L5" s="86"/>
      <c r="N5" s="59" t="s">
        <v>22</v>
      </c>
      <c r="O5" s="60">
        <v>1</v>
      </c>
      <c r="P5" s="60" t="s">
        <v>62</v>
      </c>
      <c r="Q5" s="69" t="s">
        <v>177</v>
      </c>
      <c r="R5" s="61">
        <v>0.454264</v>
      </c>
      <c r="S5" s="61" t="s">
        <v>178</v>
      </c>
      <c r="T5" s="64" t="s">
        <v>179</v>
      </c>
      <c r="U5" s="62">
        <v>0</v>
      </c>
      <c r="V5" s="62">
        <v>0</v>
      </c>
      <c r="W5" s="62">
        <v>0</v>
      </c>
      <c r="X5" s="34">
        <f t="shared" ref="X5:X36" si="1">IF(COUNTA(W5)=0,"",1-W5)</f>
        <v>1</v>
      </c>
      <c r="Y5" s="86"/>
      <c r="AA5" s="59" t="s">
        <v>31</v>
      </c>
      <c r="AB5" s="60">
        <v>1</v>
      </c>
      <c r="AC5" s="60" t="s">
        <v>62</v>
      </c>
      <c r="AD5" s="69" t="s">
        <v>177</v>
      </c>
      <c r="AE5" s="61">
        <v>0.45128299999999999</v>
      </c>
      <c r="AF5" s="61" t="s">
        <v>178</v>
      </c>
      <c r="AG5" s="64" t="s">
        <v>179</v>
      </c>
      <c r="AH5" s="62">
        <v>0</v>
      </c>
      <c r="AI5" s="62">
        <v>0</v>
      </c>
      <c r="AJ5" s="62">
        <v>0</v>
      </c>
      <c r="AK5" s="34">
        <f t="shared" ref="AK5:AK36" si="2">IF(COUNTA(AJ5)=0,"",1-AJ5)</f>
        <v>1</v>
      </c>
      <c r="AL5" s="86"/>
      <c r="AN5" s="59" t="s">
        <v>41</v>
      </c>
      <c r="AO5" s="60">
        <v>1</v>
      </c>
      <c r="AP5" s="60" t="s">
        <v>62</v>
      </c>
      <c r="AQ5" s="69" t="s">
        <v>180</v>
      </c>
      <c r="AR5" s="61">
        <v>0.45246900000000001</v>
      </c>
      <c r="AS5" s="61" t="s">
        <v>178</v>
      </c>
      <c r="AT5" s="64" t="s">
        <v>179</v>
      </c>
      <c r="AU5" s="62">
        <v>0</v>
      </c>
      <c r="AV5" s="62">
        <v>0</v>
      </c>
      <c r="AW5" s="62">
        <v>0</v>
      </c>
      <c r="AX5" s="34">
        <f t="shared" ref="AX5:AX36" si="3">IF(COUNTA(AW5)=0,"",1-AW5)</f>
        <v>1</v>
      </c>
      <c r="AY5" s="86"/>
    </row>
    <row r="6" spans="1:51" ht="13.5" customHeight="1" x14ac:dyDescent="0.25">
      <c r="A6" s="59" t="s">
        <v>11</v>
      </c>
      <c r="B6" s="66">
        <v>1</v>
      </c>
      <c r="C6" s="66" t="s">
        <v>68</v>
      </c>
      <c r="D6" s="69" t="s">
        <v>177</v>
      </c>
      <c r="E6" s="67">
        <v>2.0699999999999998E-3</v>
      </c>
      <c r="F6" s="67">
        <v>0.35524800000000001</v>
      </c>
      <c r="G6" s="70" t="s">
        <v>181</v>
      </c>
      <c r="H6" s="68">
        <v>0</v>
      </c>
      <c r="I6" s="68">
        <v>0</v>
      </c>
      <c r="J6" s="68">
        <v>0</v>
      </c>
      <c r="K6" s="34">
        <f t="shared" si="0"/>
        <v>1</v>
      </c>
      <c r="L6" s="87"/>
      <c r="N6" s="59" t="s">
        <v>22</v>
      </c>
      <c r="O6" s="66">
        <v>1</v>
      </c>
      <c r="P6" s="66" t="s">
        <v>68</v>
      </c>
      <c r="Q6" s="69" t="s">
        <v>177</v>
      </c>
      <c r="R6" s="67">
        <v>1.867E-3</v>
      </c>
      <c r="S6" s="67">
        <v>0.35091099999999997</v>
      </c>
      <c r="T6" s="70" t="s">
        <v>181</v>
      </c>
      <c r="U6" s="68">
        <v>0</v>
      </c>
      <c r="V6" s="68">
        <v>0</v>
      </c>
      <c r="W6" s="68">
        <v>0</v>
      </c>
      <c r="X6" s="34">
        <f t="shared" si="1"/>
        <v>1</v>
      </c>
      <c r="Y6" s="87"/>
      <c r="AA6" s="59" t="s">
        <v>31</v>
      </c>
      <c r="AB6" s="66">
        <v>1</v>
      </c>
      <c r="AC6" s="66" t="s">
        <v>68</v>
      </c>
      <c r="AD6" s="69" t="s">
        <v>177</v>
      </c>
      <c r="AE6" s="67">
        <v>3.493E-3</v>
      </c>
      <c r="AF6" s="67">
        <v>0.36951499999999998</v>
      </c>
      <c r="AG6" s="70" t="s">
        <v>181</v>
      </c>
      <c r="AH6" s="68">
        <v>0</v>
      </c>
      <c r="AI6" s="68">
        <v>0</v>
      </c>
      <c r="AJ6" s="68">
        <v>0</v>
      </c>
      <c r="AK6" s="34">
        <f t="shared" si="2"/>
        <v>1</v>
      </c>
      <c r="AL6" s="87"/>
      <c r="AN6" s="59" t="s">
        <v>41</v>
      </c>
      <c r="AO6" s="66">
        <v>1</v>
      </c>
      <c r="AP6" s="66" t="s">
        <v>68</v>
      </c>
      <c r="AQ6" s="69" t="s">
        <v>180</v>
      </c>
      <c r="AR6" s="67">
        <v>1.73E-3</v>
      </c>
      <c r="AS6" s="67">
        <v>0.398476</v>
      </c>
      <c r="AT6" s="70" t="s">
        <v>181</v>
      </c>
      <c r="AU6" s="68">
        <v>0</v>
      </c>
      <c r="AV6" s="68">
        <v>0</v>
      </c>
      <c r="AW6" s="68">
        <v>0</v>
      </c>
      <c r="AX6" s="34">
        <f t="shared" si="3"/>
        <v>1</v>
      </c>
      <c r="AY6" s="87"/>
    </row>
    <row r="7" spans="1:51" ht="13.5" customHeight="1" x14ac:dyDescent="0.25">
      <c r="A7" s="59" t="s">
        <v>11</v>
      </c>
      <c r="B7" s="66">
        <v>1</v>
      </c>
      <c r="C7" s="66" t="s">
        <v>74</v>
      </c>
      <c r="D7" s="69" t="s">
        <v>177</v>
      </c>
      <c r="E7" s="67">
        <v>18.025244000000001</v>
      </c>
      <c r="F7" s="67">
        <v>0.425904</v>
      </c>
      <c r="G7" s="70" t="s">
        <v>182</v>
      </c>
      <c r="H7" s="68">
        <v>0</v>
      </c>
      <c r="I7" s="68">
        <v>0</v>
      </c>
      <c r="J7" s="68">
        <v>0</v>
      </c>
      <c r="K7" s="34">
        <f t="shared" si="0"/>
        <v>1</v>
      </c>
      <c r="L7" s="87"/>
      <c r="N7" s="59" t="s">
        <v>22</v>
      </c>
      <c r="O7" s="66">
        <v>1</v>
      </c>
      <c r="P7" s="66" t="s">
        <v>74</v>
      </c>
      <c r="Q7" s="69" t="s">
        <v>177</v>
      </c>
      <c r="R7" s="67">
        <v>15.185535</v>
      </c>
      <c r="S7" s="67">
        <v>0.42465900000000001</v>
      </c>
      <c r="T7" s="70" t="s">
        <v>182</v>
      </c>
      <c r="U7" s="68">
        <v>0</v>
      </c>
      <c r="V7" s="68">
        <v>0</v>
      </c>
      <c r="W7" s="68">
        <v>0</v>
      </c>
      <c r="X7" s="34">
        <f t="shared" si="1"/>
        <v>1</v>
      </c>
      <c r="Y7" s="87"/>
      <c r="AA7" s="59" t="s">
        <v>31</v>
      </c>
      <c r="AB7" s="66">
        <v>1</v>
      </c>
      <c r="AC7" s="66" t="s">
        <v>74</v>
      </c>
      <c r="AD7" s="69" t="s">
        <v>177</v>
      </c>
      <c r="AE7" s="67">
        <v>18.810776000000001</v>
      </c>
      <c r="AF7" s="67">
        <v>0.43863099999999999</v>
      </c>
      <c r="AG7" s="70" t="s">
        <v>182</v>
      </c>
      <c r="AH7" s="68">
        <v>0</v>
      </c>
      <c r="AI7" s="68">
        <v>0</v>
      </c>
      <c r="AJ7" s="68">
        <v>0</v>
      </c>
      <c r="AK7" s="34">
        <f t="shared" si="2"/>
        <v>1</v>
      </c>
      <c r="AL7" s="87"/>
      <c r="AN7" s="59" t="s">
        <v>41</v>
      </c>
      <c r="AO7" s="66">
        <v>1</v>
      </c>
      <c r="AP7" s="66" t="s">
        <v>74</v>
      </c>
      <c r="AQ7" s="69" t="s">
        <v>180</v>
      </c>
      <c r="AR7" s="67">
        <v>15.197511</v>
      </c>
      <c r="AS7" s="67">
        <v>0.45544499999999999</v>
      </c>
      <c r="AT7" s="70" t="s">
        <v>182</v>
      </c>
      <c r="AU7" s="68">
        <v>0</v>
      </c>
      <c r="AV7" s="68">
        <v>0</v>
      </c>
      <c r="AW7" s="68">
        <v>0</v>
      </c>
      <c r="AX7" s="34">
        <f t="shared" si="3"/>
        <v>1</v>
      </c>
      <c r="AY7" s="87"/>
    </row>
    <row r="8" spans="1:51" ht="22.5" customHeight="1" x14ac:dyDescent="0.25">
      <c r="A8" s="59" t="s">
        <v>11</v>
      </c>
      <c r="B8" s="66">
        <v>1</v>
      </c>
      <c r="C8" s="66" t="s">
        <v>80</v>
      </c>
      <c r="D8" s="69" t="s">
        <v>177</v>
      </c>
      <c r="E8" s="67">
        <v>5.3480000000000003E-3</v>
      </c>
      <c r="F8" s="67">
        <v>0.81399999999999995</v>
      </c>
      <c r="G8" s="70" t="s">
        <v>183</v>
      </c>
      <c r="H8" s="68">
        <v>0</v>
      </c>
      <c r="I8" s="68">
        <v>0</v>
      </c>
      <c r="J8" s="68">
        <v>0</v>
      </c>
      <c r="K8" s="34">
        <f t="shared" si="0"/>
        <v>1</v>
      </c>
      <c r="L8" s="87"/>
      <c r="N8" s="59" t="s">
        <v>22</v>
      </c>
      <c r="O8" s="66">
        <v>1</v>
      </c>
      <c r="P8" s="66" t="s">
        <v>80</v>
      </c>
      <c r="Q8" s="69" t="s">
        <v>177</v>
      </c>
      <c r="R8" s="67">
        <v>3.833E-3</v>
      </c>
      <c r="S8" s="67">
        <v>0.881019</v>
      </c>
      <c r="T8" s="70" t="s">
        <v>183</v>
      </c>
      <c r="U8" s="68">
        <v>0</v>
      </c>
      <c r="V8" s="68">
        <v>0</v>
      </c>
      <c r="W8" s="68">
        <v>0</v>
      </c>
      <c r="X8" s="34">
        <f t="shared" si="1"/>
        <v>1</v>
      </c>
      <c r="Y8" s="87"/>
      <c r="AA8" s="59" t="s">
        <v>31</v>
      </c>
      <c r="AB8" s="66">
        <v>1</v>
      </c>
      <c r="AC8" s="66" t="s">
        <v>80</v>
      </c>
      <c r="AD8" s="69" t="s">
        <v>177</v>
      </c>
      <c r="AE8" s="67">
        <v>2.9380000000000001E-3</v>
      </c>
      <c r="AF8" s="67">
        <v>0.83446500000000001</v>
      </c>
      <c r="AG8" s="70" t="s">
        <v>183</v>
      </c>
      <c r="AH8" s="68">
        <v>0</v>
      </c>
      <c r="AI8" s="68">
        <v>0</v>
      </c>
      <c r="AJ8" s="68">
        <v>0</v>
      </c>
      <c r="AK8" s="34">
        <f t="shared" si="2"/>
        <v>1</v>
      </c>
      <c r="AL8" s="87"/>
      <c r="AN8" s="59" t="s">
        <v>41</v>
      </c>
      <c r="AO8" s="66">
        <v>1</v>
      </c>
      <c r="AP8" s="66" t="s">
        <v>80</v>
      </c>
      <c r="AQ8" s="69" t="s">
        <v>177</v>
      </c>
      <c r="AR8" s="67">
        <v>4.1939999999999998E-3</v>
      </c>
      <c r="AS8" s="67">
        <v>0.87601700000000005</v>
      </c>
      <c r="AT8" s="70" t="s">
        <v>183</v>
      </c>
      <c r="AU8" s="68">
        <v>0</v>
      </c>
      <c r="AV8" s="68">
        <v>0</v>
      </c>
      <c r="AW8" s="68">
        <v>0</v>
      </c>
      <c r="AX8" s="34">
        <f t="shared" si="3"/>
        <v>1</v>
      </c>
      <c r="AY8" s="87"/>
    </row>
    <row r="9" spans="1:51" ht="13.5" customHeight="1" x14ac:dyDescent="0.25">
      <c r="A9" s="59" t="s">
        <v>11</v>
      </c>
      <c r="B9" s="66">
        <v>1</v>
      </c>
      <c r="C9" s="66" t="s">
        <v>85</v>
      </c>
      <c r="D9" s="69" t="s">
        <v>177</v>
      </c>
      <c r="E9" s="67">
        <v>2.3540000000000002E-3</v>
      </c>
      <c r="F9" s="67">
        <v>0.36569499999999999</v>
      </c>
      <c r="G9" s="70" t="s">
        <v>181</v>
      </c>
      <c r="H9" s="68">
        <v>0</v>
      </c>
      <c r="I9" s="68">
        <v>0</v>
      </c>
      <c r="J9" s="68">
        <v>0</v>
      </c>
      <c r="K9" s="34">
        <f t="shared" si="0"/>
        <v>1</v>
      </c>
      <c r="L9" s="87"/>
      <c r="N9" s="59" t="s">
        <v>22</v>
      </c>
      <c r="O9" s="66">
        <v>1</v>
      </c>
      <c r="P9" s="66" t="s">
        <v>85</v>
      </c>
      <c r="Q9" s="69" t="s">
        <v>177</v>
      </c>
      <c r="R9" s="67">
        <v>1.459E-3</v>
      </c>
      <c r="S9" s="67">
        <v>0.36715599999999998</v>
      </c>
      <c r="T9" s="70" t="s">
        <v>181</v>
      </c>
      <c r="U9" s="68">
        <v>0</v>
      </c>
      <c r="V9" s="68">
        <v>0</v>
      </c>
      <c r="W9" s="68">
        <v>0</v>
      </c>
      <c r="X9" s="34">
        <f t="shared" si="1"/>
        <v>1</v>
      </c>
      <c r="Y9" s="87"/>
      <c r="AA9" s="59" t="s">
        <v>31</v>
      </c>
      <c r="AB9" s="66">
        <v>1</v>
      </c>
      <c r="AC9" s="66" t="s">
        <v>85</v>
      </c>
      <c r="AD9" s="69" t="s">
        <v>177</v>
      </c>
      <c r="AE9" s="67">
        <v>2.1819999999999999E-3</v>
      </c>
      <c r="AF9" s="67">
        <v>0.368618</v>
      </c>
      <c r="AG9" s="70" t="s">
        <v>181</v>
      </c>
      <c r="AH9" s="68">
        <v>0</v>
      </c>
      <c r="AI9" s="68">
        <v>0</v>
      </c>
      <c r="AJ9" s="68">
        <v>0</v>
      </c>
      <c r="AK9" s="34">
        <f t="shared" si="2"/>
        <v>1</v>
      </c>
      <c r="AL9" s="87"/>
      <c r="AN9" s="59" t="s">
        <v>41</v>
      </c>
      <c r="AO9" s="66">
        <v>1</v>
      </c>
      <c r="AP9" s="66" t="s">
        <v>85</v>
      </c>
      <c r="AQ9" s="69" t="s">
        <v>177</v>
      </c>
      <c r="AR9" s="67">
        <v>2.019E-3</v>
      </c>
      <c r="AS9" s="67">
        <v>0.38658799999999999</v>
      </c>
      <c r="AT9" s="70" t="s">
        <v>181</v>
      </c>
      <c r="AU9" s="68">
        <v>0</v>
      </c>
      <c r="AV9" s="68">
        <v>0</v>
      </c>
      <c r="AW9" s="68">
        <v>0</v>
      </c>
      <c r="AX9" s="34">
        <f t="shared" si="3"/>
        <v>1</v>
      </c>
      <c r="AY9" s="87"/>
    </row>
    <row r="10" spans="1:51" ht="13.5" customHeight="1" x14ac:dyDescent="0.25">
      <c r="A10" s="59" t="s">
        <v>11</v>
      </c>
      <c r="B10" s="66">
        <v>1</v>
      </c>
      <c r="C10" s="66" t="s">
        <v>86</v>
      </c>
      <c r="D10" s="69" t="s">
        <v>177</v>
      </c>
      <c r="E10" s="67">
        <v>17.181471999999999</v>
      </c>
      <c r="F10" s="67">
        <v>0.42543300000000001</v>
      </c>
      <c r="G10" s="70" t="s">
        <v>182</v>
      </c>
      <c r="H10" s="68">
        <v>0</v>
      </c>
      <c r="I10" s="68">
        <v>0</v>
      </c>
      <c r="J10" s="68">
        <v>0</v>
      </c>
      <c r="K10" s="34">
        <f t="shared" si="0"/>
        <v>1</v>
      </c>
      <c r="L10" s="87"/>
      <c r="N10" s="59" t="s">
        <v>22</v>
      </c>
      <c r="O10" s="66">
        <v>1</v>
      </c>
      <c r="P10" s="66" t="s">
        <v>86</v>
      </c>
      <c r="Q10" s="69" t="s">
        <v>177</v>
      </c>
      <c r="R10" s="67">
        <v>16.786593</v>
      </c>
      <c r="S10" s="67">
        <v>0.42708499999999999</v>
      </c>
      <c r="T10" s="70" t="s">
        <v>182</v>
      </c>
      <c r="U10" s="68">
        <v>0</v>
      </c>
      <c r="V10" s="68">
        <v>0</v>
      </c>
      <c r="W10" s="68">
        <v>0</v>
      </c>
      <c r="X10" s="34">
        <f t="shared" si="1"/>
        <v>1</v>
      </c>
      <c r="Y10" s="87"/>
      <c r="AA10" s="59" t="s">
        <v>31</v>
      </c>
      <c r="AB10" s="66">
        <v>1</v>
      </c>
      <c r="AC10" s="66" t="s">
        <v>86</v>
      </c>
      <c r="AD10" s="69" t="s">
        <v>177</v>
      </c>
      <c r="AE10" s="67">
        <v>13.216139999999999</v>
      </c>
      <c r="AF10" s="67">
        <v>0.42573299999999997</v>
      </c>
      <c r="AG10" s="70" t="s">
        <v>182</v>
      </c>
      <c r="AH10" s="68">
        <v>0</v>
      </c>
      <c r="AI10" s="68">
        <v>0</v>
      </c>
      <c r="AJ10" s="68">
        <v>0</v>
      </c>
      <c r="AK10" s="34">
        <f t="shared" si="2"/>
        <v>1</v>
      </c>
      <c r="AL10" s="87"/>
      <c r="AN10" s="59" t="s">
        <v>41</v>
      </c>
      <c r="AO10" s="66">
        <v>1</v>
      </c>
      <c r="AP10" s="66" t="s">
        <v>86</v>
      </c>
      <c r="AQ10" s="69" t="s">
        <v>177</v>
      </c>
      <c r="AR10" s="67">
        <v>17.232907000000001</v>
      </c>
      <c r="AS10" s="67">
        <v>0.47312500000000002</v>
      </c>
      <c r="AT10" s="70" t="s">
        <v>182</v>
      </c>
      <c r="AU10" s="68">
        <v>0</v>
      </c>
      <c r="AV10" s="68">
        <v>0</v>
      </c>
      <c r="AW10" s="68">
        <v>0</v>
      </c>
      <c r="AX10" s="34">
        <f t="shared" si="3"/>
        <v>1</v>
      </c>
      <c r="AY10" s="87"/>
    </row>
    <row r="11" spans="1:51" ht="13.5" customHeight="1" x14ac:dyDescent="0.25">
      <c r="A11" s="59" t="s">
        <v>11</v>
      </c>
      <c r="B11" s="66">
        <v>1</v>
      </c>
      <c r="C11" s="66" t="s">
        <v>87</v>
      </c>
      <c r="D11" s="69" t="s">
        <v>177</v>
      </c>
      <c r="E11" s="67">
        <v>3.2309999999999999E-3</v>
      </c>
      <c r="F11" s="67">
        <v>0.35074100000000002</v>
      </c>
      <c r="G11" s="70" t="s">
        <v>184</v>
      </c>
      <c r="H11" s="68">
        <v>0</v>
      </c>
      <c r="I11" s="68">
        <v>0</v>
      </c>
      <c r="J11" s="68">
        <v>0</v>
      </c>
      <c r="K11" s="34">
        <f t="shared" si="0"/>
        <v>1</v>
      </c>
      <c r="L11" s="87"/>
      <c r="N11" s="59" t="s">
        <v>22</v>
      </c>
      <c r="O11" s="66">
        <v>1</v>
      </c>
      <c r="P11" s="66" t="s">
        <v>87</v>
      </c>
      <c r="Q11" s="69" t="s">
        <v>177</v>
      </c>
      <c r="R11" s="67">
        <v>3.4190000000000002E-3</v>
      </c>
      <c r="S11" s="67">
        <v>0.31014199999999997</v>
      </c>
      <c r="T11" s="70" t="s">
        <v>184</v>
      </c>
      <c r="U11" s="68">
        <v>0</v>
      </c>
      <c r="V11" s="68">
        <v>0</v>
      </c>
      <c r="W11" s="68">
        <v>0</v>
      </c>
      <c r="X11" s="34">
        <f t="shared" si="1"/>
        <v>1</v>
      </c>
      <c r="Y11" s="87"/>
      <c r="AA11" s="59" t="s">
        <v>31</v>
      </c>
      <c r="AB11" s="66">
        <v>1</v>
      </c>
      <c r="AC11" s="66" t="s">
        <v>87</v>
      </c>
      <c r="AD11" s="69" t="s">
        <v>177</v>
      </c>
      <c r="AE11" s="67">
        <v>4.6080000000000001E-3</v>
      </c>
      <c r="AF11" s="67">
        <v>0.36468499999999998</v>
      </c>
      <c r="AG11" s="70" t="s">
        <v>184</v>
      </c>
      <c r="AH11" s="68">
        <v>0</v>
      </c>
      <c r="AI11" s="68">
        <v>0</v>
      </c>
      <c r="AJ11" s="68">
        <v>0</v>
      </c>
      <c r="AK11" s="34">
        <f t="shared" si="2"/>
        <v>1</v>
      </c>
      <c r="AL11" s="87"/>
      <c r="AN11" s="59" t="s">
        <v>41</v>
      </c>
      <c r="AO11" s="66">
        <v>1</v>
      </c>
      <c r="AP11" s="66" t="s">
        <v>87</v>
      </c>
      <c r="AQ11" s="69" t="s">
        <v>177</v>
      </c>
      <c r="AR11" s="67">
        <v>4.4070000000000003E-3</v>
      </c>
      <c r="AS11" s="67">
        <v>0.39446999999999999</v>
      </c>
      <c r="AT11" s="70" t="s">
        <v>184</v>
      </c>
      <c r="AU11" s="68">
        <v>0</v>
      </c>
      <c r="AV11" s="68">
        <v>0</v>
      </c>
      <c r="AW11" s="68">
        <v>0</v>
      </c>
      <c r="AX11" s="34">
        <f t="shared" si="3"/>
        <v>1</v>
      </c>
      <c r="AY11" s="87"/>
    </row>
    <row r="12" spans="1:51" ht="13.5" customHeight="1" x14ac:dyDescent="0.25">
      <c r="A12" s="59" t="s">
        <v>11</v>
      </c>
      <c r="B12" s="66">
        <v>1</v>
      </c>
      <c r="C12" s="66" t="s">
        <v>88</v>
      </c>
      <c r="D12" s="69" t="s">
        <v>177</v>
      </c>
      <c r="E12" s="67">
        <v>14.403548000000001</v>
      </c>
      <c r="F12" s="67">
        <v>0.43913799999999997</v>
      </c>
      <c r="G12" s="70" t="s">
        <v>164</v>
      </c>
      <c r="H12" s="68">
        <v>0</v>
      </c>
      <c r="I12" s="68">
        <v>0</v>
      </c>
      <c r="J12" s="68">
        <v>0</v>
      </c>
      <c r="K12" s="34">
        <f t="shared" si="0"/>
        <v>1</v>
      </c>
      <c r="L12" s="87"/>
      <c r="N12" s="59" t="s">
        <v>22</v>
      </c>
      <c r="O12" s="66">
        <v>1</v>
      </c>
      <c r="P12" s="66" t="s">
        <v>88</v>
      </c>
      <c r="Q12" s="69" t="s">
        <v>177</v>
      </c>
      <c r="R12" s="67">
        <v>14.579843</v>
      </c>
      <c r="S12" s="67">
        <v>0.440666</v>
      </c>
      <c r="T12" s="70" t="s">
        <v>164</v>
      </c>
      <c r="U12" s="68">
        <v>0</v>
      </c>
      <c r="V12" s="68">
        <v>0</v>
      </c>
      <c r="W12" s="68">
        <v>0</v>
      </c>
      <c r="X12" s="34">
        <f t="shared" si="1"/>
        <v>1</v>
      </c>
      <c r="Y12" s="87"/>
      <c r="AA12" s="59" t="s">
        <v>31</v>
      </c>
      <c r="AB12" s="66">
        <v>1</v>
      </c>
      <c r="AC12" s="66" t="s">
        <v>88</v>
      </c>
      <c r="AD12" s="69" t="s">
        <v>177</v>
      </c>
      <c r="AE12" s="67">
        <v>12.679193</v>
      </c>
      <c r="AF12" s="67">
        <v>0.42173300000000002</v>
      </c>
      <c r="AG12" s="70" t="s">
        <v>164</v>
      </c>
      <c r="AH12" s="68">
        <v>0</v>
      </c>
      <c r="AI12" s="68">
        <v>0</v>
      </c>
      <c r="AJ12" s="68">
        <v>0</v>
      </c>
      <c r="AK12" s="34">
        <f t="shared" si="2"/>
        <v>1</v>
      </c>
      <c r="AL12" s="87"/>
      <c r="AN12" s="59" t="s">
        <v>41</v>
      </c>
      <c r="AO12" s="66">
        <v>1</v>
      </c>
      <c r="AP12" s="66" t="s">
        <v>88</v>
      </c>
      <c r="AQ12" s="69" t="s">
        <v>177</v>
      </c>
      <c r="AR12" s="67">
        <v>13.983971</v>
      </c>
      <c r="AS12" s="67">
        <v>0.457953</v>
      </c>
      <c r="AT12" s="70" t="s">
        <v>164</v>
      </c>
      <c r="AU12" s="68">
        <v>0</v>
      </c>
      <c r="AV12" s="68">
        <v>0</v>
      </c>
      <c r="AW12" s="68">
        <v>0</v>
      </c>
      <c r="AX12" s="34">
        <f t="shared" si="3"/>
        <v>1</v>
      </c>
      <c r="AY12" s="87"/>
    </row>
    <row r="13" spans="1:51" ht="13.5" customHeight="1" x14ac:dyDescent="0.25">
      <c r="A13" s="59" t="s">
        <v>11</v>
      </c>
      <c r="B13" s="66">
        <v>2</v>
      </c>
      <c r="C13" s="66" t="s">
        <v>62</v>
      </c>
      <c r="D13" s="69" t="s">
        <v>177</v>
      </c>
      <c r="E13" s="67">
        <v>0.45105400000000001</v>
      </c>
      <c r="F13" s="61" t="s">
        <v>178</v>
      </c>
      <c r="G13" s="70" t="s">
        <v>185</v>
      </c>
      <c r="H13" s="68">
        <v>0</v>
      </c>
      <c r="I13" s="68">
        <v>0</v>
      </c>
      <c r="J13" s="68">
        <v>0</v>
      </c>
      <c r="K13" s="34">
        <f t="shared" si="0"/>
        <v>1</v>
      </c>
      <c r="L13" s="87"/>
      <c r="N13" s="59" t="s">
        <v>22</v>
      </c>
      <c r="O13" s="66">
        <v>2</v>
      </c>
      <c r="P13" s="66" t="s">
        <v>62</v>
      </c>
      <c r="Q13" s="69" t="s">
        <v>177</v>
      </c>
      <c r="R13" s="67">
        <v>0.45131199999999999</v>
      </c>
      <c r="S13" s="61" t="s">
        <v>178</v>
      </c>
      <c r="T13" s="70" t="s">
        <v>185</v>
      </c>
      <c r="U13" s="68">
        <v>0</v>
      </c>
      <c r="V13" s="68">
        <v>0</v>
      </c>
      <c r="W13" s="68">
        <v>0</v>
      </c>
      <c r="X13" s="34">
        <f t="shared" si="1"/>
        <v>1</v>
      </c>
      <c r="Y13" s="87"/>
      <c r="AA13" s="59" t="s">
        <v>31</v>
      </c>
      <c r="AB13" s="66">
        <v>2</v>
      </c>
      <c r="AC13" s="66" t="s">
        <v>62</v>
      </c>
      <c r="AD13" s="69" t="s">
        <v>177</v>
      </c>
      <c r="AE13" s="67">
        <v>0.45158700000000002</v>
      </c>
      <c r="AF13" s="61" t="s">
        <v>178</v>
      </c>
      <c r="AG13" s="70" t="s">
        <v>185</v>
      </c>
      <c r="AH13" s="68">
        <v>0</v>
      </c>
      <c r="AI13" s="68">
        <v>0</v>
      </c>
      <c r="AJ13" s="68">
        <v>0</v>
      </c>
      <c r="AK13" s="34">
        <f t="shared" si="2"/>
        <v>1</v>
      </c>
      <c r="AL13" s="87"/>
      <c r="AN13" s="59" t="s">
        <v>41</v>
      </c>
      <c r="AO13" s="66">
        <v>2</v>
      </c>
      <c r="AP13" s="66" t="s">
        <v>62</v>
      </c>
      <c r="AQ13" s="69" t="s">
        <v>177</v>
      </c>
      <c r="AR13" s="67">
        <v>0.44941300000000001</v>
      </c>
      <c r="AS13" s="61" t="s">
        <v>178</v>
      </c>
      <c r="AT13" s="70" t="s">
        <v>185</v>
      </c>
      <c r="AU13" s="68">
        <v>0</v>
      </c>
      <c r="AV13" s="68">
        <v>0</v>
      </c>
      <c r="AW13" s="68">
        <v>0</v>
      </c>
      <c r="AX13" s="34">
        <f t="shared" si="3"/>
        <v>1</v>
      </c>
      <c r="AY13" s="87"/>
    </row>
    <row r="14" spans="1:51" ht="13.5" customHeight="1" x14ac:dyDescent="0.25">
      <c r="A14" s="59" t="s">
        <v>11</v>
      </c>
      <c r="B14" s="66">
        <v>2</v>
      </c>
      <c r="C14" s="66" t="s">
        <v>68</v>
      </c>
      <c r="D14" s="69" t="s">
        <v>177</v>
      </c>
      <c r="E14" s="67">
        <v>1.8420000000000001E-3</v>
      </c>
      <c r="F14" s="67">
        <v>0.356595</v>
      </c>
      <c r="G14" s="70" t="s">
        <v>181</v>
      </c>
      <c r="H14" s="68">
        <v>0</v>
      </c>
      <c r="I14" s="68">
        <v>0</v>
      </c>
      <c r="J14" s="68">
        <v>0</v>
      </c>
      <c r="K14" s="34">
        <f t="shared" si="0"/>
        <v>1</v>
      </c>
      <c r="L14" s="87"/>
      <c r="N14" s="59" t="s">
        <v>22</v>
      </c>
      <c r="O14" s="66">
        <v>2</v>
      </c>
      <c r="P14" s="66" t="s">
        <v>68</v>
      </c>
      <c r="Q14" s="69" t="s">
        <v>177</v>
      </c>
      <c r="R14" s="67">
        <v>2.4680000000000001E-3</v>
      </c>
      <c r="S14" s="67">
        <v>0.37052499999999999</v>
      </c>
      <c r="T14" s="70" t="s">
        <v>181</v>
      </c>
      <c r="U14" s="68">
        <v>0</v>
      </c>
      <c r="V14" s="68">
        <v>0</v>
      </c>
      <c r="W14" s="68">
        <v>0</v>
      </c>
      <c r="X14" s="34">
        <f t="shared" si="1"/>
        <v>1</v>
      </c>
      <c r="Y14" s="87"/>
      <c r="AA14" s="59" t="s">
        <v>31</v>
      </c>
      <c r="AB14" s="66">
        <v>2</v>
      </c>
      <c r="AC14" s="66" t="s">
        <v>68</v>
      </c>
      <c r="AD14" s="69" t="s">
        <v>177</v>
      </c>
      <c r="AE14" s="67">
        <v>8.1110000000000002E-3</v>
      </c>
      <c r="AF14" s="67">
        <v>0.35426200000000002</v>
      </c>
      <c r="AG14" s="70" t="s">
        <v>181</v>
      </c>
      <c r="AH14" s="68">
        <v>0</v>
      </c>
      <c r="AI14" s="68">
        <v>0</v>
      </c>
      <c r="AJ14" s="68">
        <v>0</v>
      </c>
      <c r="AK14" s="34">
        <f t="shared" si="2"/>
        <v>1</v>
      </c>
      <c r="AL14" s="87"/>
      <c r="AN14" s="59" t="s">
        <v>41</v>
      </c>
      <c r="AO14" s="66">
        <v>2</v>
      </c>
      <c r="AP14" s="66" t="s">
        <v>68</v>
      </c>
      <c r="AQ14" s="69" t="s">
        <v>177</v>
      </c>
      <c r="AR14" s="67">
        <v>1.98E-3</v>
      </c>
      <c r="AS14" s="67">
        <v>0.37619799999999998</v>
      </c>
      <c r="AT14" s="70" t="s">
        <v>181</v>
      </c>
      <c r="AU14" s="68">
        <v>0</v>
      </c>
      <c r="AV14" s="68">
        <v>0</v>
      </c>
      <c r="AW14" s="68">
        <v>0</v>
      </c>
      <c r="AX14" s="34">
        <f t="shared" si="3"/>
        <v>1</v>
      </c>
      <c r="AY14" s="87"/>
    </row>
    <row r="15" spans="1:51" ht="13.5" customHeight="1" x14ac:dyDescent="0.25">
      <c r="A15" s="59" t="s">
        <v>11</v>
      </c>
      <c r="B15" s="66">
        <v>2</v>
      </c>
      <c r="C15" s="66" t="s">
        <v>74</v>
      </c>
      <c r="D15" s="69" t="s">
        <v>177</v>
      </c>
      <c r="E15" s="67">
        <v>16.557876</v>
      </c>
      <c r="F15" s="67">
        <v>0.42362499999999997</v>
      </c>
      <c r="G15" s="70" t="s">
        <v>182</v>
      </c>
      <c r="H15" s="68">
        <v>0</v>
      </c>
      <c r="I15" s="68">
        <v>0</v>
      </c>
      <c r="J15" s="68">
        <v>0</v>
      </c>
      <c r="K15" s="34">
        <f t="shared" si="0"/>
        <v>1</v>
      </c>
      <c r="L15" s="87"/>
      <c r="N15" s="59" t="s">
        <v>22</v>
      </c>
      <c r="O15" s="66">
        <v>2</v>
      </c>
      <c r="P15" s="66" t="s">
        <v>74</v>
      </c>
      <c r="Q15" s="69" t="s">
        <v>177</v>
      </c>
      <c r="R15" s="67">
        <v>15.165203999999999</v>
      </c>
      <c r="S15" s="67">
        <v>0.439162</v>
      </c>
      <c r="T15" s="70" t="s">
        <v>182</v>
      </c>
      <c r="U15" s="68">
        <v>0</v>
      </c>
      <c r="V15" s="68">
        <v>0</v>
      </c>
      <c r="W15" s="68">
        <v>0</v>
      </c>
      <c r="X15" s="34">
        <f t="shared" si="1"/>
        <v>1</v>
      </c>
      <c r="Y15" s="87"/>
      <c r="AA15" s="59" t="s">
        <v>31</v>
      </c>
      <c r="AB15" s="66">
        <v>2</v>
      </c>
      <c r="AC15" s="66" t="s">
        <v>74</v>
      </c>
      <c r="AD15" s="69" t="s">
        <v>177</v>
      </c>
      <c r="AE15" s="67">
        <v>16.624668</v>
      </c>
      <c r="AF15" s="67">
        <v>0.41537400000000002</v>
      </c>
      <c r="AG15" s="70" t="s">
        <v>182</v>
      </c>
      <c r="AH15" s="68">
        <v>0</v>
      </c>
      <c r="AI15" s="68">
        <v>0</v>
      </c>
      <c r="AJ15" s="68">
        <v>0</v>
      </c>
      <c r="AK15" s="34">
        <f t="shared" si="2"/>
        <v>1</v>
      </c>
      <c r="AL15" s="87"/>
      <c r="AN15" s="59" t="s">
        <v>41</v>
      </c>
      <c r="AO15" s="66">
        <v>2</v>
      </c>
      <c r="AP15" s="66" t="s">
        <v>74</v>
      </c>
      <c r="AQ15" s="69" t="s">
        <v>177</v>
      </c>
      <c r="AR15" s="67">
        <v>16.846993999999999</v>
      </c>
      <c r="AS15" s="67">
        <v>0.43345899999999998</v>
      </c>
      <c r="AT15" s="70" t="s">
        <v>182</v>
      </c>
      <c r="AU15" s="68">
        <v>0</v>
      </c>
      <c r="AV15" s="68">
        <v>0</v>
      </c>
      <c r="AW15" s="68">
        <v>0</v>
      </c>
      <c r="AX15" s="34">
        <f t="shared" si="3"/>
        <v>1</v>
      </c>
      <c r="AY15" s="87"/>
    </row>
    <row r="16" spans="1:51" ht="22.5" customHeight="1" x14ac:dyDescent="0.25">
      <c r="A16" s="59" t="s">
        <v>11</v>
      </c>
      <c r="B16" s="66">
        <v>2</v>
      </c>
      <c r="C16" s="66" t="s">
        <v>80</v>
      </c>
      <c r="D16" s="69" t="s">
        <v>177</v>
      </c>
      <c r="E16" s="67">
        <v>3.2139999999999998E-3</v>
      </c>
      <c r="F16" s="67">
        <v>0.84912100000000001</v>
      </c>
      <c r="G16" s="70" t="s">
        <v>186</v>
      </c>
      <c r="H16" s="68">
        <v>0</v>
      </c>
      <c r="I16" s="68">
        <v>0</v>
      </c>
      <c r="J16" s="68">
        <v>0</v>
      </c>
      <c r="K16" s="34">
        <f t="shared" si="0"/>
        <v>1</v>
      </c>
      <c r="L16" s="87"/>
      <c r="N16" s="59" t="s">
        <v>22</v>
      </c>
      <c r="O16" s="66">
        <v>2</v>
      </c>
      <c r="P16" s="66" t="s">
        <v>80</v>
      </c>
      <c r="Q16" s="69" t="s">
        <v>177</v>
      </c>
      <c r="R16" s="67">
        <v>3.2299999999999998E-3</v>
      </c>
      <c r="S16" s="67">
        <v>0.88624199999999997</v>
      </c>
      <c r="T16" s="70" t="s">
        <v>186</v>
      </c>
      <c r="U16" s="68">
        <v>0</v>
      </c>
      <c r="V16" s="68">
        <v>0</v>
      </c>
      <c r="W16" s="68">
        <v>0</v>
      </c>
      <c r="X16" s="34">
        <f t="shared" si="1"/>
        <v>1</v>
      </c>
      <c r="Y16" s="87"/>
      <c r="AA16" s="59" t="s">
        <v>31</v>
      </c>
      <c r="AB16" s="66">
        <v>2</v>
      </c>
      <c r="AC16" s="66" t="s">
        <v>80</v>
      </c>
      <c r="AD16" s="69" t="s">
        <v>177</v>
      </c>
      <c r="AE16" s="67">
        <v>3.7079999999999999E-3</v>
      </c>
      <c r="AF16" s="67">
        <v>0.87642299999999995</v>
      </c>
      <c r="AG16" s="70" t="s">
        <v>186</v>
      </c>
      <c r="AH16" s="68">
        <v>0</v>
      </c>
      <c r="AI16" s="68">
        <v>0</v>
      </c>
      <c r="AJ16" s="68">
        <v>0</v>
      </c>
      <c r="AK16" s="34">
        <f t="shared" si="2"/>
        <v>1</v>
      </c>
      <c r="AL16" s="87"/>
      <c r="AN16" s="59" t="s">
        <v>41</v>
      </c>
      <c r="AO16" s="66">
        <v>2</v>
      </c>
      <c r="AP16" s="66" t="s">
        <v>80</v>
      </c>
      <c r="AQ16" s="69" t="s">
        <v>177</v>
      </c>
      <c r="AR16" s="67">
        <v>3.3839999999999999E-3</v>
      </c>
      <c r="AS16" s="67">
        <v>0.84881499999999999</v>
      </c>
      <c r="AT16" s="70" t="s">
        <v>186</v>
      </c>
      <c r="AU16" s="68">
        <v>0</v>
      </c>
      <c r="AV16" s="68">
        <v>0</v>
      </c>
      <c r="AW16" s="68">
        <v>0</v>
      </c>
      <c r="AX16" s="34">
        <f t="shared" si="3"/>
        <v>1</v>
      </c>
      <c r="AY16" s="87"/>
    </row>
    <row r="17" spans="1:51" ht="13.5" customHeight="1" x14ac:dyDescent="0.25">
      <c r="A17" s="59" t="s">
        <v>11</v>
      </c>
      <c r="B17" s="66">
        <v>2</v>
      </c>
      <c r="C17" s="66" t="s">
        <v>85</v>
      </c>
      <c r="D17" s="69" t="s">
        <v>177</v>
      </c>
      <c r="E17" s="67">
        <v>1.6000000000000001E-3</v>
      </c>
      <c r="F17" s="67">
        <v>0.36649100000000001</v>
      </c>
      <c r="G17" s="70" t="s">
        <v>181</v>
      </c>
      <c r="H17" s="68">
        <v>0</v>
      </c>
      <c r="I17" s="68">
        <v>0</v>
      </c>
      <c r="J17" s="68">
        <v>0</v>
      </c>
      <c r="K17" s="34">
        <f t="shared" si="0"/>
        <v>1</v>
      </c>
      <c r="L17" s="87"/>
      <c r="N17" s="59" t="s">
        <v>22</v>
      </c>
      <c r="O17" s="66">
        <v>2</v>
      </c>
      <c r="P17" s="66" t="s">
        <v>85</v>
      </c>
      <c r="Q17" s="69" t="s">
        <v>177</v>
      </c>
      <c r="R17" s="67">
        <v>1.645E-3</v>
      </c>
      <c r="S17" s="67">
        <v>0.38299100000000003</v>
      </c>
      <c r="T17" s="70" t="s">
        <v>181</v>
      </c>
      <c r="U17" s="68">
        <v>0</v>
      </c>
      <c r="V17" s="68">
        <v>0</v>
      </c>
      <c r="W17" s="68">
        <v>0</v>
      </c>
      <c r="X17" s="34">
        <f t="shared" si="1"/>
        <v>1</v>
      </c>
      <c r="Y17" s="87"/>
      <c r="AA17" s="59" t="s">
        <v>31</v>
      </c>
      <c r="AB17" s="66">
        <v>2</v>
      </c>
      <c r="AC17" s="66" t="s">
        <v>85</v>
      </c>
      <c r="AD17" s="69" t="s">
        <v>177</v>
      </c>
      <c r="AE17" s="67">
        <v>1.882E-3</v>
      </c>
      <c r="AF17" s="67">
        <v>0.36863600000000002</v>
      </c>
      <c r="AG17" s="70" t="s">
        <v>181</v>
      </c>
      <c r="AH17" s="68">
        <v>0</v>
      </c>
      <c r="AI17" s="68">
        <v>0</v>
      </c>
      <c r="AJ17" s="68">
        <v>0</v>
      </c>
      <c r="AK17" s="34">
        <f t="shared" si="2"/>
        <v>1</v>
      </c>
      <c r="AL17" s="87"/>
      <c r="AN17" s="59" t="s">
        <v>41</v>
      </c>
      <c r="AO17" s="66">
        <v>2</v>
      </c>
      <c r="AP17" s="66" t="s">
        <v>85</v>
      </c>
      <c r="AQ17" s="69" t="s">
        <v>177</v>
      </c>
      <c r="AR17" s="67">
        <v>9.3599999999999998E-4</v>
      </c>
      <c r="AS17" s="67">
        <v>0.37540400000000002</v>
      </c>
      <c r="AT17" s="70" t="s">
        <v>181</v>
      </c>
      <c r="AU17" s="68">
        <v>0</v>
      </c>
      <c r="AV17" s="68">
        <v>0</v>
      </c>
      <c r="AW17" s="68">
        <v>0</v>
      </c>
      <c r="AX17" s="34">
        <f t="shared" si="3"/>
        <v>1</v>
      </c>
      <c r="AY17" s="87"/>
    </row>
    <row r="18" spans="1:51" ht="13.5" customHeight="1" x14ac:dyDescent="0.25">
      <c r="A18" s="59" t="s">
        <v>11</v>
      </c>
      <c r="B18" s="66">
        <v>2</v>
      </c>
      <c r="C18" s="66" t="s">
        <v>86</v>
      </c>
      <c r="D18" s="69" t="s">
        <v>177</v>
      </c>
      <c r="E18" s="67">
        <v>19.698398999999998</v>
      </c>
      <c r="F18" s="67">
        <v>0.44025399999999998</v>
      </c>
      <c r="G18" s="70" t="s">
        <v>182</v>
      </c>
      <c r="H18" s="68">
        <v>0</v>
      </c>
      <c r="I18" s="68">
        <v>0</v>
      </c>
      <c r="J18" s="68">
        <v>0</v>
      </c>
      <c r="K18" s="34">
        <f t="shared" si="0"/>
        <v>1</v>
      </c>
      <c r="L18" s="87"/>
      <c r="N18" s="59" t="s">
        <v>22</v>
      </c>
      <c r="O18" s="66">
        <v>2</v>
      </c>
      <c r="P18" s="66" t="s">
        <v>86</v>
      </c>
      <c r="Q18" s="69" t="s">
        <v>177</v>
      </c>
      <c r="R18" s="67">
        <v>17.512848999999999</v>
      </c>
      <c r="S18" s="67">
        <v>0.43954100000000002</v>
      </c>
      <c r="T18" s="70" t="s">
        <v>182</v>
      </c>
      <c r="U18" s="68">
        <v>0</v>
      </c>
      <c r="V18" s="68">
        <v>0</v>
      </c>
      <c r="W18" s="68">
        <v>0</v>
      </c>
      <c r="X18" s="34">
        <f t="shared" si="1"/>
        <v>1</v>
      </c>
      <c r="Y18" s="87"/>
      <c r="AA18" s="59" t="s">
        <v>31</v>
      </c>
      <c r="AB18" s="66">
        <v>2</v>
      </c>
      <c r="AC18" s="66" t="s">
        <v>86</v>
      </c>
      <c r="AD18" s="69" t="s">
        <v>177</v>
      </c>
      <c r="AE18" s="67">
        <v>13.512551</v>
      </c>
      <c r="AF18" s="67">
        <v>0.44101000000000001</v>
      </c>
      <c r="AG18" s="70" t="s">
        <v>182</v>
      </c>
      <c r="AH18" s="68">
        <v>0</v>
      </c>
      <c r="AI18" s="68">
        <v>0</v>
      </c>
      <c r="AJ18" s="68">
        <v>0</v>
      </c>
      <c r="AK18" s="34">
        <f t="shared" si="2"/>
        <v>1</v>
      </c>
      <c r="AL18" s="87"/>
      <c r="AN18" s="59" t="s">
        <v>41</v>
      </c>
      <c r="AO18" s="66">
        <v>2</v>
      </c>
      <c r="AP18" s="66" t="s">
        <v>86</v>
      </c>
      <c r="AQ18" s="69" t="s">
        <v>177</v>
      </c>
      <c r="AR18" s="67">
        <v>17.250278999999999</v>
      </c>
      <c r="AS18" s="67">
        <v>0.421122</v>
      </c>
      <c r="AT18" s="70" t="s">
        <v>182</v>
      </c>
      <c r="AU18" s="68">
        <v>0</v>
      </c>
      <c r="AV18" s="68">
        <v>0</v>
      </c>
      <c r="AW18" s="68">
        <v>0</v>
      </c>
      <c r="AX18" s="34">
        <f t="shared" si="3"/>
        <v>1</v>
      </c>
      <c r="AY18" s="87"/>
    </row>
    <row r="19" spans="1:51" ht="13.5" customHeight="1" x14ac:dyDescent="0.25">
      <c r="A19" s="59" t="s">
        <v>11</v>
      </c>
      <c r="B19" s="66">
        <v>2</v>
      </c>
      <c r="C19" s="66" t="s">
        <v>87</v>
      </c>
      <c r="D19" s="69" t="s">
        <v>177</v>
      </c>
      <c r="E19" s="67">
        <v>3.0630000000000002E-3</v>
      </c>
      <c r="F19" s="67">
        <v>0.35217700000000002</v>
      </c>
      <c r="G19" s="70" t="s">
        <v>184</v>
      </c>
      <c r="H19" s="68">
        <v>0</v>
      </c>
      <c r="I19" s="68">
        <v>0</v>
      </c>
      <c r="J19" s="68">
        <v>0</v>
      </c>
      <c r="K19" s="34">
        <f t="shared" si="0"/>
        <v>1</v>
      </c>
      <c r="L19" s="87"/>
      <c r="N19" s="59" t="s">
        <v>22</v>
      </c>
      <c r="O19" s="66">
        <v>2</v>
      </c>
      <c r="P19" s="66" t="s">
        <v>87</v>
      </c>
      <c r="Q19" s="69" t="s">
        <v>177</v>
      </c>
      <c r="R19" s="67">
        <v>3.9649999999999998E-3</v>
      </c>
      <c r="S19" s="67">
        <v>0.373643</v>
      </c>
      <c r="T19" s="70" t="s">
        <v>184</v>
      </c>
      <c r="U19" s="68">
        <v>0</v>
      </c>
      <c r="V19" s="68">
        <v>0</v>
      </c>
      <c r="W19" s="68">
        <v>0</v>
      </c>
      <c r="X19" s="34">
        <f t="shared" si="1"/>
        <v>1</v>
      </c>
      <c r="Y19" s="87"/>
      <c r="AA19" s="59" t="s">
        <v>31</v>
      </c>
      <c r="AB19" s="66">
        <v>2</v>
      </c>
      <c r="AC19" s="66" t="s">
        <v>87</v>
      </c>
      <c r="AD19" s="69" t="s">
        <v>177</v>
      </c>
      <c r="AE19" s="67">
        <v>9.1590000000000005E-3</v>
      </c>
      <c r="AF19" s="67">
        <v>0.327926</v>
      </c>
      <c r="AG19" s="70" t="s">
        <v>184</v>
      </c>
      <c r="AH19" s="68">
        <v>0</v>
      </c>
      <c r="AI19" s="68">
        <v>0</v>
      </c>
      <c r="AJ19" s="68">
        <v>0</v>
      </c>
      <c r="AK19" s="34">
        <f t="shared" si="2"/>
        <v>1</v>
      </c>
      <c r="AL19" s="87"/>
      <c r="AN19" s="59" t="s">
        <v>41</v>
      </c>
      <c r="AO19" s="66">
        <v>2</v>
      </c>
      <c r="AP19" s="66" t="s">
        <v>87</v>
      </c>
      <c r="AQ19" s="69" t="s">
        <v>177</v>
      </c>
      <c r="AR19" s="67">
        <v>4.1539999999999997E-3</v>
      </c>
      <c r="AS19" s="67">
        <v>0.33095799999999997</v>
      </c>
      <c r="AT19" s="70" t="s">
        <v>184</v>
      </c>
      <c r="AU19" s="68">
        <v>0</v>
      </c>
      <c r="AV19" s="68">
        <v>0</v>
      </c>
      <c r="AW19" s="68">
        <v>0</v>
      </c>
      <c r="AX19" s="34">
        <f t="shared" si="3"/>
        <v>1</v>
      </c>
      <c r="AY19" s="87"/>
    </row>
    <row r="20" spans="1:51" ht="13.5" customHeight="1" x14ac:dyDescent="0.25">
      <c r="A20" s="59" t="s">
        <v>11</v>
      </c>
      <c r="B20" s="66">
        <v>2</v>
      </c>
      <c r="C20" s="66" t="s">
        <v>88</v>
      </c>
      <c r="D20" s="69" t="s">
        <v>177</v>
      </c>
      <c r="E20" s="67">
        <v>14.550157</v>
      </c>
      <c r="F20" s="67">
        <v>0.425927</v>
      </c>
      <c r="G20" s="70" t="s">
        <v>164</v>
      </c>
      <c r="H20" s="68">
        <v>0</v>
      </c>
      <c r="I20" s="68">
        <v>0</v>
      </c>
      <c r="J20" s="68">
        <v>0</v>
      </c>
      <c r="K20" s="34">
        <f t="shared" si="0"/>
        <v>1</v>
      </c>
      <c r="L20" s="87"/>
      <c r="N20" s="59" t="s">
        <v>22</v>
      </c>
      <c r="O20" s="66">
        <v>2</v>
      </c>
      <c r="P20" s="66" t="s">
        <v>88</v>
      </c>
      <c r="Q20" s="69" t="s">
        <v>177</v>
      </c>
      <c r="R20" s="67">
        <v>13.696156</v>
      </c>
      <c r="S20" s="67">
        <v>0.43508000000000002</v>
      </c>
      <c r="T20" s="70" t="s">
        <v>164</v>
      </c>
      <c r="U20" s="68">
        <v>0</v>
      </c>
      <c r="V20" s="68">
        <v>0</v>
      </c>
      <c r="W20" s="68">
        <v>0</v>
      </c>
      <c r="X20" s="34">
        <f t="shared" si="1"/>
        <v>1</v>
      </c>
      <c r="Y20" s="87"/>
      <c r="AA20" s="59" t="s">
        <v>31</v>
      </c>
      <c r="AB20" s="66">
        <v>2</v>
      </c>
      <c r="AC20" s="66" t="s">
        <v>88</v>
      </c>
      <c r="AD20" s="69" t="s">
        <v>177</v>
      </c>
      <c r="AE20" s="67">
        <v>18.490621999999998</v>
      </c>
      <c r="AF20" s="67">
        <v>0.421819</v>
      </c>
      <c r="AG20" s="70" t="s">
        <v>164</v>
      </c>
      <c r="AH20" s="68">
        <v>0</v>
      </c>
      <c r="AI20" s="68">
        <v>0</v>
      </c>
      <c r="AJ20" s="68">
        <v>0</v>
      </c>
      <c r="AK20" s="34">
        <f t="shared" si="2"/>
        <v>1</v>
      </c>
      <c r="AL20" s="87"/>
      <c r="AN20" s="59" t="s">
        <v>41</v>
      </c>
      <c r="AO20" s="66">
        <v>2</v>
      </c>
      <c r="AP20" s="66" t="s">
        <v>88</v>
      </c>
      <c r="AQ20" s="69" t="s">
        <v>177</v>
      </c>
      <c r="AR20" s="67">
        <v>13.455061000000001</v>
      </c>
      <c r="AS20" s="67">
        <v>0.43255199999999999</v>
      </c>
      <c r="AT20" s="70" t="s">
        <v>164</v>
      </c>
      <c r="AU20" s="68">
        <v>0</v>
      </c>
      <c r="AV20" s="68">
        <v>0</v>
      </c>
      <c r="AW20" s="68">
        <v>0</v>
      </c>
      <c r="AX20" s="34">
        <f t="shared" si="3"/>
        <v>1</v>
      </c>
      <c r="AY20" s="87"/>
    </row>
    <row r="21" spans="1:51" ht="13.5" customHeight="1" x14ac:dyDescent="0.25">
      <c r="A21" s="59" t="s">
        <v>11</v>
      </c>
      <c r="B21" s="66">
        <v>3</v>
      </c>
      <c r="C21" s="66" t="s">
        <v>62</v>
      </c>
      <c r="D21" s="69" t="s">
        <v>177</v>
      </c>
      <c r="E21" s="67">
        <v>0.45138800000000001</v>
      </c>
      <c r="F21" s="61" t="s">
        <v>178</v>
      </c>
      <c r="G21" s="70" t="s">
        <v>187</v>
      </c>
      <c r="H21" s="68">
        <v>0</v>
      </c>
      <c r="I21" s="68">
        <v>0</v>
      </c>
      <c r="J21" s="68">
        <v>0</v>
      </c>
      <c r="K21" s="34">
        <f t="shared" si="0"/>
        <v>1</v>
      </c>
      <c r="L21" s="87"/>
      <c r="N21" s="59" t="s">
        <v>22</v>
      </c>
      <c r="O21" s="66">
        <v>3</v>
      </c>
      <c r="P21" s="66" t="s">
        <v>62</v>
      </c>
      <c r="Q21" s="69" t="s">
        <v>177</v>
      </c>
      <c r="R21" s="67">
        <v>0.45144899999999999</v>
      </c>
      <c r="S21" s="61" t="s">
        <v>178</v>
      </c>
      <c r="T21" s="70" t="s">
        <v>187</v>
      </c>
      <c r="U21" s="68">
        <v>0</v>
      </c>
      <c r="V21" s="68">
        <v>0</v>
      </c>
      <c r="W21" s="68">
        <v>0</v>
      </c>
      <c r="X21" s="34">
        <f t="shared" si="1"/>
        <v>1</v>
      </c>
      <c r="Y21" s="87"/>
      <c r="AA21" s="59" t="s">
        <v>31</v>
      </c>
      <c r="AB21" s="66">
        <v>3</v>
      </c>
      <c r="AC21" s="66" t="s">
        <v>62</v>
      </c>
      <c r="AD21" s="69" t="s">
        <v>177</v>
      </c>
      <c r="AE21" s="67">
        <v>0.45014199999999999</v>
      </c>
      <c r="AF21" s="61" t="s">
        <v>178</v>
      </c>
      <c r="AG21" s="70" t="s">
        <v>187</v>
      </c>
      <c r="AH21" s="68">
        <v>0</v>
      </c>
      <c r="AI21" s="68">
        <v>0</v>
      </c>
      <c r="AJ21" s="68">
        <v>0</v>
      </c>
      <c r="AK21" s="34">
        <f t="shared" si="2"/>
        <v>1</v>
      </c>
      <c r="AL21" s="87"/>
      <c r="AN21" s="59" t="s">
        <v>41</v>
      </c>
      <c r="AO21" s="66">
        <v>3</v>
      </c>
      <c r="AP21" s="66" t="s">
        <v>62</v>
      </c>
      <c r="AQ21" s="69" t="s">
        <v>177</v>
      </c>
      <c r="AR21" s="67">
        <v>0.454594</v>
      </c>
      <c r="AS21" s="61" t="s">
        <v>178</v>
      </c>
      <c r="AT21" s="70" t="s">
        <v>187</v>
      </c>
      <c r="AU21" s="68">
        <v>0</v>
      </c>
      <c r="AV21" s="68">
        <v>0</v>
      </c>
      <c r="AW21" s="68">
        <v>0</v>
      </c>
      <c r="AX21" s="34">
        <f t="shared" si="3"/>
        <v>1</v>
      </c>
      <c r="AY21" s="87"/>
    </row>
    <row r="22" spans="1:51" ht="13.5" customHeight="1" x14ac:dyDescent="0.25">
      <c r="A22" s="59" t="s">
        <v>11</v>
      </c>
      <c r="B22" s="66">
        <v>3</v>
      </c>
      <c r="C22" s="66" t="s">
        <v>68</v>
      </c>
      <c r="D22" s="69" t="s">
        <v>177</v>
      </c>
      <c r="E22" s="67">
        <v>1.688E-3</v>
      </c>
      <c r="F22" s="67">
        <v>0.37089</v>
      </c>
      <c r="G22" s="70" t="s">
        <v>181</v>
      </c>
      <c r="H22" s="68">
        <v>0</v>
      </c>
      <c r="I22" s="68">
        <v>0</v>
      </c>
      <c r="J22" s="68">
        <v>0</v>
      </c>
      <c r="K22" s="34">
        <f t="shared" si="0"/>
        <v>1</v>
      </c>
      <c r="L22" s="87"/>
      <c r="N22" s="59" t="s">
        <v>22</v>
      </c>
      <c r="O22" s="66">
        <v>3</v>
      </c>
      <c r="P22" s="66" t="s">
        <v>68</v>
      </c>
      <c r="Q22" s="69" t="s">
        <v>177</v>
      </c>
      <c r="R22" s="67">
        <v>2.5339999999999998E-3</v>
      </c>
      <c r="S22" s="67">
        <v>0.35939599999999999</v>
      </c>
      <c r="T22" s="70" t="s">
        <v>181</v>
      </c>
      <c r="U22" s="68">
        <v>0</v>
      </c>
      <c r="V22" s="68">
        <v>0</v>
      </c>
      <c r="W22" s="68">
        <v>0</v>
      </c>
      <c r="X22" s="34">
        <f t="shared" si="1"/>
        <v>1</v>
      </c>
      <c r="Y22" s="87"/>
      <c r="AA22" s="59" t="s">
        <v>31</v>
      </c>
      <c r="AB22" s="66">
        <v>3</v>
      </c>
      <c r="AC22" s="66" t="s">
        <v>68</v>
      </c>
      <c r="AD22" s="69" t="s">
        <v>177</v>
      </c>
      <c r="AE22" s="67">
        <v>1.5120000000000001E-3</v>
      </c>
      <c r="AF22" s="67">
        <v>0.35362900000000003</v>
      </c>
      <c r="AG22" s="70" t="s">
        <v>181</v>
      </c>
      <c r="AH22" s="68">
        <v>0</v>
      </c>
      <c r="AI22" s="68">
        <v>0</v>
      </c>
      <c r="AJ22" s="68">
        <v>0</v>
      </c>
      <c r="AK22" s="34">
        <f t="shared" si="2"/>
        <v>1</v>
      </c>
      <c r="AL22" s="87"/>
      <c r="AN22" s="59" t="s">
        <v>41</v>
      </c>
      <c r="AO22" s="66">
        <v>3</v>
      </c>
      <c r="AP22" s="66" t="s">
        <v>68</v>
      </c>
      <c r="AQ22" s="69" t="s">
        <v>177</v>
      </c>
      <c r="AR22" s="67">
        <v>1.8890000000000001E-3</v>
      </c>
      <c r="AS22" s="67">
        <v>0.364342</v>
      </c>
      <c r="AT22" s="70" t="s">
        <v>181</v>
      </c>
      <c r="AU22" s="68">
        <v>0</v>
      </c>
      <c r="AV22" s="68">
        <v>0</v>
      </c>
      <c r="AW22" s="68">
        <v>0</v>
      </c>
      <c r="AX22" s="34">
        <f t="shared" si="3"/>
        <v>1</v>
      </c>
      <c r="AY22" s="87"/>
    </row>
    <row r="23" spans="1:51" ht="13.5" customHeight="1" x14ac:dyDescent="0.25">
      <c r="A23" s="59" t="s">
        <v>11</v>
      </c>
      <c r="B23" s="66">
        <v>3</v>
      </c>
      <c r="C23" s="66" t="s">
        <v>74</v>
      </c>
      <c r="D23" s="69" t="s">
        <v>177</v>
      </c>
      <c r="E23" s="67">
        <v>16.338816000000001</v>
      </c>
      <c r="F23" s="67">
        <v>0.42578199999999999</v>
      </c>
      <c r="G23" s="70" t="s">
        <v>182</v>
      </c>
      <c r="H23" s="68">
        <v>0</v>
      </c>
      <c r="I23" s="68">
        <v>0</v>
      </c>
      <c r="J23" s="68">
        <v>0</v>
      </c>
      <c r="K23" s="34">
        <f t="shared" si="0"/>
        <v>1</v>
      </c>
      <c r="L23" s="87"/>
      <c r="N23" s="59" t="s">
        <v>22</v>
      </c>
      <c r="O23" s="66">
        <v>3</v>
      </c>
      <c r="P23" s="66" t="s">
        <v>74</v>
      </c>
      <c r="Q23" s="69" t="s">
        <v>177</v>
      </c>
      <c r="R23" s="67">
        <v>16.218204</v>
      </c>
      <c r="S23" s="67">
        <v>0.35964200000000002</v>
      </c>
      <c r="T23" s="70" t="s">
        <v>182</v>
      </c>
      <c r="U23" s="68">
        <v>0</v>
      </c>
      <c r="V23" s="68">
        <v>0</v>
      </c>
      <c r="W23" s="68">
        <v>0</v>
      </c>
      <c r="X23" s="34">
        <f t="shared" si="1"/>
        <v>1</v>
      </c>
      <c r="Y23" s="87"/>
      <c r="AA23" s="59" t="s">
        <v>31</v>
      </c>
      <c r="AB23" s="66">
        <v>3</v>
      </c>
      <c r="AC23" s="66" t="s">
        <v>74</v>
      </c>
      <c r="AD23" s="69" t="s">
        <v>177</v>
      </c>
      <c r="AE23" s="67">
        <v>15.604407</v>
      </c>
      <c r="AF23" s="67">
        <v>0.43790099999999998</v>
      </c>
      <c r="AG23" s="70" t="s">
        <v>182</v>
      </c>
      <c r="AH23" s="68">
        <v>0</v>
      </c>
      <c r="AI23" s="68">
        <v>0</v>
      </c>
      <c r="AJ23" s="68">
        <v>0</v>
      </c>
      <c r="AK23" s="34">
        <f t="shared" si="2"/>
        <v>1</v>
      </c>
      <c r="AL23" s="87"/>
      <c r="AN23" s="59" t="s">
        <v>41</v>
      </c>
      <c r="AO23" s="66">
        <v>3</v>
      </c>
      <c r="AP23" s="66" t="s">
        <v>74</v>
      </c>
      <c r="AQ23" s="69" t="s">
        <v>177</v>
      </c>
      <c r="AR23" s="67">
        <v>16.883884999999999</v>
      </c>
      <c r="AS23" s="67">
        <v>0.42429499999999998</v>
      </c>
      <c r="AT23" s="70" t="s">
        <v>182</v>
      </c>
      <c r="AU23" s="68">
        <v>0</v>
      </c>
      <c r="AV23" s="68">
        <v>0</v>
      </c>
      <c r="AW23" s="68">
        <v>0</v>
      </c>
      <c r="AX23" s="34">
        <f t="shared" si="3"/>
        <v>1</v>
      </c>
      <c r="AY23" s="87"/>
    </row>
    <row r="24" spans="1:51" ht="22.5" customHeight="1" x14ac:dyDescent="0.25">
      <c r="A24" s="59" t="s">
        <v>11</v>
      </c>
      <c r="B24" s="66">
        <v>3</v>
      </c>
      <c r="C24" s="66" t="s">
        <v>80</v>
      </c>
      <c r="D24" s="69" t="s">
        <v>177</v>
      </c>
      <c r="E24" s="67">
        <v>3.2529999999999998E-3</v>
      </c>
      <c r="F24" s="67">
        <v>0.88064399999999998</v>
      </c>
      <c r="G24" s="70" t="s">
        <v>188</v>
      </c>
      <c r="H24" s="68">
        <v>0</v>
      </c>
      <c r="I24" s="68">
        <v>0</v>
      </c>
      <c r="J24" s="68">
        <v>0</v>
      </c>
      <c r="K24" s="34">
        <f t="shared" si="0"/>
        <v>1</v>
      </c>
      <c r="L24" s="87"/>
      <c r="N24" s="59" t="s">
        <v>22</v>
      </c>
      <c r="O24" s="66">
        <v>3</v>
      </c>
      <c r="P24" s="66" t="s">
        <v>80</v>
      </c>
      <c r="Q24" s="69" t="s">
        <v>177</v>
      </c>
      <c r="R24" s="67">
        <v>4.8589999999999996E-3</v>
      </c>
      <c r="S24" s="67">
        <v>0.83066099999999998</v>
      </c>
      <c r="T24" s="70" t="s">
        <v>188</v>
      </c>
      <c r="U24" s="68">
        <v>0</v>
      </c>
      <c r="V24" s="68">
        <v>0</v>
      </c>
      <c r="W24" s="68">
        <v>0</v>
      </c>
      <c r="X24" s="34">
        <f t="shared" si="1"/>
        <v>1</v>
      </c>
      <c r="Y24" s="87"/>
      <c r="AA24" s="59" t="s">
        <v>31</v>
      </c>
      <c r="AB24" s="66">
        <v>3</v>
      </c>
      <c r="AC24" s="66" t="s">
        <v>80</v>
      </c>
      <c r="AD24" s="69" t="s">
        <v>177</v>
      </c>
      <c r="AE24" s="67">
        <v>3.333E-3</v>
      </c>
      <c r="AF24" s="67">
        <v>0.87074200000000002</v>
      </c>
      <c r="AG24" s="70" t="s">
        <v>188</v>
      </c>
      <c r="AH24" s="68">
        <v>0</v>
      </c>
      <c r="AI24" s="68">
        <v>0</v>
      </c>
      <c r="AJ24" s="68">
        <v>0</v>
      </c>
      <c r="AK24" s="34">
        <f t="shared" si="2"/>
        <v>1</v>
      </c>
      <c r="AL24" s="87"/>
      <c r="AN24" s="59" t="s">
        <v>41</v>
      </c>
      <c r="AO24" s="66">
        <v>3</v>
      </c>
      <c r="AP24" s="66" t="s">
        <v>80</v>
      </c>
      <c r="AQ24" s="69" t="s">
        <v>177</v>
      </c>
      <c r="AR24" s="67">
        <v>3.7789999999999998E-3</v>
      </c>
      <c r="AS24" s="67">
        <v>0.84004400000000001</v>
      </c>
      <c r="AT24" s="70" t="s">
        <v>188</v>
      </c>
      <c r="AU24" s="68">
        <v>0</v>
      </c>
      <c r="AV24" s="68">
        <v>0</v>
      </c>
      <c r="AW24" s="68">
        <v>0</v>
      </c>
      <c r="AX24" s="34">
        <f t="shared" si="3"/>
        <v>1</v>
      </c>
      <c r="AY24" s="87"/>
    </row>
    <row r="25" spans="1:51" ht="13.5" customHeight="1" x14ac:dyDescent="0.25">
      <c r="A25" s="59" t="s">
        <v>11</v>
      </c>
      <c r="B25" s="66">
        <v>3</v>
      </c>
      <c r="C25" s="66" t="s">
        <v>85</v>
      </c>
      <c r="D25" s="69" t="s">
        <v>177</v>
      </c>
      <c r="E25" s="67">
        <v>1.5510000000000001E-3</v>
      </c>
      <c r="F25" s="67">
        <v>0.37028</v>
      </c>
      <c r="G25" s="70" t="s">
        <v>181</v>
      </c>
      <c r="H25" s="68">
        <v>0</v>
      </c>
      <c r="I25" s="68">
        <v>0</v>
      </c>
      <c r="J25" s="68">
        <v>0</v>
      </c>
      <c r="K25" s="34">
        <f t="shared" si="0"/>
        <v>1</v>
      </c>
      <c r="L25" s="87"/>
      <c r="N25" s="59" t="s">
        <v>22</v>
      </c>
      <c r="O25" s="66">
        <v>3</v>
      </c>
      <c r="P25" s="66" t="s">
        <v>85</v>
      </c>
      <c r="Q25" s="69" t="s">
        <v>177</v>
      </c>
      <c r="R25" s="67">
        <v>2.2659999999999998E-3</v>
      </c>
      <c r="S25" s="67">
        <v>0.37173</v>
      </c>
      <c r="T25" s="70" t="s">
        <v>181</v>
      </c>
      <c r="U25" s="68">
        <v>0</v>
      </c>
      <c r="V25" s="68">
        <v>0</v>
      </c>
      <c r="W25" s="68">
        <v>0</v>
      </c>
      <c r="X25" s="34">
        <f t="shared" si="1"/>
        <v>1</v>
      </c>
      <c r="Y25" s="87"/>
      <c r="AA25" s="59" t="s">
        <v>31</v>
      </c>
      <c r="AB25" s="66">
        <v>3</v>
      </c>
      <c r="AC25" s="66" t="s">
        <v>85</v>
      </c>
      <c r="AD25" s="69" t="s">
        <v>177</v>
      </c>
      <c r="AE25" s="67">
        <v>1.9289999999999999E-3</v>
      </c>
      <c r="AF25" s="67">
        <v>0.38930199999999998</v>
      </c>
      <c r="AG25" s="70" t="s">
        <v>181</v>
      </c>
      <c r="AH25" s="68">
        <v>0</v>
      </c>
      <c r="AI25" s="68">
        <v>0</v>
      </c>
      <c r="AJ25" s="68">
        <v>0</v>
      </c>
      <c r="AK25" s="34">
        <f t="shared" si="2"/>
        <v>1</v>
      </c>
      <c r="AL25" s="87"/>
      <c r="AN25" s="59" t="s">
        <v>41</v>
      </c>
      <c r="AO25" s="66">
        <v>3</v>
      </c>
      <c r="AP25" s="66" t="s">
        <v>85</v>
      </c>
      <c r="AQ25" s="69" t="s">
        <v>177</v>
      </c>
      <c r="AR25" s="67">
        <v>2.1259999999999999E-3</v>
      </c>
      <c r="AS25" s="67">
        <v>0.388735</v>
      </c>
      <c r="AT25" s="70" t="s">
        <v>181</v>
      </c>
      <c r="AU25" s="68">
        <v>0</v>
      </c>
      <c r="AV25" s="68">
        <v>0</v>
      </c>
      <c r="AW25" s="68">
        <v>0</v>
      </c>
      <c r="AX25" s="34">
        <f t="shared" si="3"/>
        <v>1</v>
      </c>
      <c r="AY25" s="87"/>
    </row>
    <row r="26" spans="1:51" ht="13.5" customHeight="1" x14ac:dyDescent="0.25">
      <c r="A26" s="59" t="s">
        <v>11</v>
      </c>
      <c r="B26" s="66">
        <v>3</v>
      </c>
      <c r="C26" s="66" t="s">
        <v>86</v>
      </c>
      <c r="D26" s="69" t="s">
        <v>177</v>
      </c>
      <c r="E26" s="67">
        <v>17.624274</v>
      </c>
      <c r="F26" s="67">
        <v>0.42572100000000002</v>
      </c>
      <c r="G26" s="70" t="s">
        <v>182</v>
      </c>
      <c r="H26" s="68">
        <v>0</v>
      </c>
      <c r="I26" s="68">
        <v>0</v>
      </c>
      <c r="J26" s="68">
        <v>0</v>
      </c>
      <c r="K26" s="34">
        <f t="shared" si="0"/>
        <v>1</v>
      </c>
      <c r="L26" s="87"/>
      <c r="N26" s="59" t="s">
        <v>22</v>
      </c>
      <c r="O26" s="66">
        <v>3</v>
      </c>
      <c r="P26" s="66" t="s">
        <v>86</v>
      </c>
      <c r="Q26" s="69" t="s">
        <v>177</v>
      </c>
      <c r="R26" s="67">
        <v>12.796055000000001</v>
      </c>
      <c r="S26" s="67">
        <v>0.43804399999999999</v>
      </c>
      <c r="T26" s="70" t="s">
        <v>182</v>
      </c>
      <c r="U26" s="68">
        <v>0</v>
      </c>
      <c r="V26" s="68">
        <v>0</v>
      </c>
      <c r="W26" s="68">
        <v>0</v>
      </c>
      <c r="X26" s="34">
        <f t="shared" si="1"/>
        <v>1</v>
      </c>
      <c r="Y26" s="87"/>
      <c r="AA26" s="59" t="s">
        <v>31</v>
      </c>
      <c r="AB26" s="66">
        <v>3</v>
      </c>
      <c r="AC26" s="66" t="s">
        <v>86</v>
      </c>
      <c r="AD26" s="69" t="s">
        <v>177</v>
      </c>
      <c r="AE26" s="67">
        <v>13.355981999999999</v>
      </c>
      <c r="AF26" s="67">
        <v>0.425674</v>
      </c>
      <c r="AG26" s="70" t="s">
        <v>182</v>
      </c>
      <c r="AH26" s="68">
        <v>0</v>
      </c>
      <c r="AI26" s="68">
        <v>0</v>
      </c>
      <c r="AJ26" s="68">
        <v>0</v>
      </c>
      <c r="AK26" s="34">
        <f t="shared" si="2"/>
        <v>1</v>
      </c>
      <c r="AL26" s="87"/>
      <c r="AN26" s="59" t="s">
        <v>41</v>
      </c>
      <c r="AO26" s="66">
        <v>3</v>
      </c>
      <c r="AP26" s="66" t="s">
        <v>86</v>
      </c>
      <c r="AQ26" s="69" t="s">
        <v>177</v>
      </c>
      <c r="AR26" s="67">
        <v>21.508310000000002</v>
      </c>
      <c r="AS26" s="67">
        <v>0.461148</v>
      </c>
      <c r="AT26" s="70" t="s">
        <v>182</v>
      </c>
      <c r="AU26" s="68">
        <v>0</v>
      </c>
      <c r="AV26" s="68">
        <v>0</v>
      </c>
      <c r="AW26" s="68">
        <v>0</v>
      </c>
      <c r="AX26" s="34">
        <f t="shared" si="3"/>
        <v>1</v>
      </c>
      <c r="AY26" s="87"/>
    </row>
    <row r="27" spans="1:51" ht="13.5" customHeight="1" x14ac:dyDescent="0.25">
      <c r="A27" s="59" t="s">
        <v>11</v>
      </c>
      <c r="B27" s="66">
        <v>3</v>
      </c>
      <c r="C27" s="66" t="s">
        <v>87</v>
      </c>
      <c r="D27" s="69" t="s">
        <v>177</v>
      </c>
      <c r="E27" s="67">
        <v>3.9300000000000003E-3</v>
      </c>
      <c r="F27" s="67">
        <v>0.371091</v>
      </c>
      <c r="G27" s="70" t="s">
        <v>184</v>
      </c>
      <c r="H27" s="68">
        <v>0</v>
      </c>
      <c r="I27" s="68">
        <v>0</v>
      </c>
      <c r="J27" s="68">
        <v>0</v>
      </c>
      <c r="K27" s="34">
        <f t="shared" si="0"/>
        <v>1</v>
      </c>
      <c r="L27" s="87"/>
      <c r="N27" s="59" t="s">
        <v>22</v>
      </c>
      <c r="O27" s="66">
        <v>3</v>
      </c>
      <c r="P27" s="66" t="s">
        <v>87</v>
      </c>
      <c r="Q27" s="69" t="s">
        <v>177</v>
      </c>
      <c r="R27" s="67">
        <v>4.2690000000000002E-3</v>
      </c>
      <c r="S27" s="67">
        <v>0.31284699999999999</v>
      </c>
      <c r="T27" s="70" t="s">
        <v>184</v>
      </c>
      <c r="U27" s="68">
        <v>0</v>
      </c>
      <c r="V27" s="68">
        <v>0</v>
      </c>
      <c r="W27" s="68">
        <v>0</v>
      </c>
      <c r="X27" s="34">
        <f t="shared" si="1"/>
        <v>1</v>
      </c>
      <c r="Y27" s="87"/>
      <c r="AA27" s="59" t="s">
        <v>31</v>
      </c>
      <c r="AB27" s="66">
        <v>3</v>
      </c>
      <c r="AC27" s="66" t="s">
        <v>87</v>
      </c>
      <c r="AD27" s="69" t="s">
        <v>177</v>
      </c>
      <c r="AE27" s="67">
        <v>6.5120000000000004E-3</v>
      </c>
      <c r="AF27" s="67">
        <v>0.37981100000000001</v>
      </c>
      <c r="AG27" s="70" t="s">
        <v>184</v>
      </c>
      <c r="AH27" s="68">
        <v>0</v>
      </c>
      <c r="AI27" s="68">
        <v>0</v>
      </c>
      <c r="AJ27" s="68">
        <v>0</v>
      </c>
      <c r="AK27" s="34">
        <f t="shared" si="2"/>
        <v>1</v>
      </c>
      <c r="AL27" s="87"/>
      <c r="AN27" s="59" t="s">
        <v>41</v>
      </c>
      <c r="AO27" s="66">
        <v>3</v>
      </c>
      <c r="AP27" s="66" t="s">
        <v>87</v>
      </c>
      <c r="AQ27" s="69" t="s">
        <v>177</v>
      </c>
      <c r="AR27" s="67">
        <v>9.6290000000000004E-3</v>
      </c>
      <c r="AS27" s="67">
        <v>0.38400099999999998</v>
      </c>
      <c r="AT27" s="70" t="s">
        <v>184</v>
      </c>
      <c r="AU27" s="68">
        <v>0</v>
      </c>
      <c r="AV27" s="68">
        <v>0</v>
      </c>
      <c r="AW27" s="68">
        <v>0</v>
      </c>
      <c r="AX27" s="34">
        <f t="shared" si="3"/>
        <v>1</v>
      </c>
      <c r="AY27" s="87"/>
    </row>
    <row r="28" spans="1:51" ht="13.5" customHeight="1" x14ac:dyDescent="0.25">
      <c r="A28" s="59" t="s">
        <v>11</v>
      </c>
      <c r="B28" s="66">
        <v>3</v>
      </c>
      <c r="C28" s="66" t="s">
        <v>88</v>
      </c>
      <c r="D28" s="69" t="s">
        <v>177</v>
      </c>
      <c r="E28" s="67">
        <v>12.761763</v>
      </c>
      <c r="F28" s="67">
        <v>0.43861800000000001</v>
      </c>
      <c r="G28" s="70" t="s">
        <v>164</v>
      </c>
      <c r="H28" s="68">
        <v>0</v>
      </c>
      <c r="I28" s="68">
        <v>0</v>
      </c>
      <c r="J28" s="68">
        <v>0</v>
      </c>
      <c r="K28" s="34">
        <f t="shared" si="0"/>
        <v>1</v>
      </c>
      <c r="L28" s="87"/>
      <c r="N28" s="59" t="s">
        <v>22</v>
      </c>
      <c r="O28" s="66">
        <v>3</v>
      </c>
      <c r="P28" s="66" t="s">
        <v>88</v>
      </c>
      <c r="Q28" s="69" t="s">
        <v>177</v>
      </c>
      <c r="R28" s="67">
        <v>13.696569</v>
      </c>
      <c r="S28" s="67">
        <v>0.43661899999999998</v>
      </c>
      <c r="T28" s="70" t="s">
        <v>164</v>
      </c>
      <c r="U28" s="68">
        <v>0</v>
      </c>
      <c r="V28" s="68">
        <v>0</v>
      </c>
      <c r="W28" s="68">
        <v>0</v>
      </c>
      <c r="X28" s="34">
        <f t="shared" si="1"/>
        <v>1</v>
      </c>
      <c r="Y28" s="87"/>
      <c r="AA28" s="59" t="s">
        <v>31</v>
      </c>
      <c r="AB28" s="66">
        <v>3</v>
      </c>
      <c r="AC28" s="66" t="s">
        <v>88</v>
      </c>
      <c r="AD28" s="69" t="s">
        <v>177</v>
      </c>
      <c r="AE28" s="67">
        <v>12.767875</v>
      </c>
      <c r="AF28" s="67">
        <v>0.42067199999999999</v>
      </c>
      <c r="AG28" s="70" t="s">
        <v>164</v>
      </c>
      <c r="AH28" s="68">
        <v>0</v>
      </c>
      <c r="AI28" s="68">
        <v>0</v>
      </c>
      <c r="AJ28" s="68">
        <v>0</v>
      </c>
      <c r="AK28" s="34">
        <f t="shared" si="2"/>
        <v>1</v>
      </c>
      <c r="AL28" s="87"/>
      <c r="AN28" s="59" t="s">
        <v>41</v>
      </c>
      <c r="AO28" s="66">
        <v>3</v>
      </c>
      <c r="AP28" s="66" t="s">
        <v>88</v>
      </c>
      <c r="AQ28" s="69" t="s">
        <v>177</v>
      </c>
      <c r="AR28" s="67">
        <v>13.953086000000001</v>
      </c>
      <c r="AS28" s="67">
        <v>0.42886099999999999</v>
      </c>
      <c r="AT28" s="70" t="s">
        <v>164</v>
      </c>
      <c r="AU28" s="68">
        <v>0</v>
      </c>
      <c r="AV28" s="68">
        <v>0</v>
      </c>
      <c r="AW28" s="68">
        <v>0</v>
      </c>
      <c r="AX28" s="34">
        <f t="shared" si="3"/>
        <v>1</v>
      </c>
      <c r="AY28" s="87"/>
    </row>
    <row r="29" spans="1:51" ht="13.5" customHeight="1" x14ac:dyDescent="0.25">
      <c r="A29" s="59" t="s">
        <v>11</v>
      </c>
      <c r="B29" s="66">
        <v>4</v>
      </c>
      <c r="C29" s="66" t="s">
        <v>62</v>
      </c>
      <c r="D29" s="69" t="s">
        <v>177</v>
      </c>
      <c r="E29" s="67">
        <v>0.45180100000000001</v>
      </c>
      <c r="F29" s="61" t="s">
        <v>178</v>
      </c>
      <c r="G29" s="70" t="s">
        <v>189</v>
      </c>
      <c r="H29" s="68">
        <v>0</v>
      </c>
      <c r="I29" s="68">
        <v>0</v>
      </c>
      <c r="J29" s="68">
        <v>0</v>
      </c>
      <c r="K29" s="34">
        <f t="shared" si="0"/>
        <v>1</v>
      </c>
      <c r="L29" s="87"/>
      <c r="N29" s="59" t="s">
        <v>22</v>
      </c>
      <c r="O29" s="66">
        <v>4</v>
      </c>
      <c r="P29" s="66" t="s">
        <v>62</v>
      </c>
      <c r="Q29" s="69" t="s">
        <v>177</v>
      </c>
      <c r="R29" s="67">
        <v>0.45259199999999999</v>
      </c>
      <c r="S29" s="61" t="s">
        <v>178</v>
      </c>
      <c r="T29" s="70" t="s">
        <v>189</v>
      </c>
      <c r="U29" s="68">
        <v>0</v>
      </c>
      <c r="V29" s="68">
        <v>0</v>
      </c>
      <c r="W29" s="68">
        <v>0</v>
      </c>
      <c r="X29" s="34">
        <f t="shared" si="1"/>
        <v>1</v>
      </c>
      <c r="Y29" s="87"/>
      <c r="AA29" s="59" t="s">
        <v>31</v>
      </c>
      <c r="AB29" s="66">
        <v>4</v>
      </c>
      <c r="AC29" s="66" t="s">
        <v>62</v>
      </c>
      <c r="AD29" s="69" t="s">
        <v>177</v>
      </c>
      <c r="AE29" s="67">
        <v>0.45226100000000002</v>
      </c>
      <c r="AF29" s="61" t="s">
        <v>178</v>
      </c>
      <c r="AG29" s="70" t="s">
        <v>189</v>
      </c>
      <c r="AH29" s="68">
        <v>0</v>
      </c>
      <c r="AI29" s="68">
        <v>0</v>
      </c>
      <c r="AJ29" s="68">
        <v>0</v>
      </c>
      <c r="AK29" s="34">
        <f t="shared" si="2"/>
        <v>1</v>
      </c>
      <c r="AL29" s="87"/>
      <c r="AN29" s="59" t="s">
        <v>41</v>
      </c>
      <c r="AO29" s="66">
        <v>4</v>
      </c>
      <c r="AP29" s="66" t="s">
        <v>62</v>
      </c>
      <c r="AQ29" s="69" t="s">
        <v>177</v>
      </c>
      <c r="AR29" s="67">
        <v>0.45275599999999999</v>
      </c>
      <c r="AS29" s="61" t="s">
        <v>178</v>
      </c>
      <c r="AT29" s="70" t="s">
        <v>189</v>
      </c>
      <c r="AU29" s="68">
        <v>0</v>
      </c>
      <c r="AV29" s="68">
        <v>0</v>
      </c>
      <c r="AW29" s="68">
        <v>0</v>
      </c>
      <c r="AX29" s="34">
        <f t="shared" si="3"/>
        <v>1</v>
      </c>
      <c r="AY29" s="87"/>
    </row>
    <row r="30" spans="1:51" ht="13.5" customHeight="1" x14ac:dyDescent="0.25">
      <c r="A30" s="59" t="s">
        <v>11</v>
      </c>
      <c r="B30" s="66">
        <v>4</v>
      </c>
      <c r="C30" s="66" t="s">
        <v>68</v>
      </c>
      <c r="D30" s="69" t="s">
        <v>177</v>
      </c>
      <c r="E30" s="67">
        <v>2.0990000000000002E-3</v>
      </c>
      <c r="F30" s="67">
        <v>0.35588500000000001</v>
      </c>
      <c r="G30" s="70" t="s">
        <v>181</v>
      </c>
      <c r="H30" s="68">
        <v>0</v>
      </c>
      <c r="I30" s="68">
        <v>0</v>
      </c>
      <c r="J30" s="68">
        <v>0</v>
      </c>
      <c r="K30" s="34">
        <f t="shared" si="0"/>
        <v>1</v>
      </c>
      <c r="L30" s="87"/>
      <c r="N30" s="59" t="s">
        <v>22</v>
      </c>
      <c r="O30" s="66">
        <v>4</v>
      </c>
      <c r="P30" s="66" t="s">
        <v>68</v>
      </c>
      <c r="Q30" s="69" t="s">
        <v>177</v>
      </c>
      <c r="R30" s="67">
        <v>1.931E-3</v>
      </c>
      <c r="S30" s="67">
        <v>0.35514299999999999</v>
      </c>
      <c r="T30" s="70" t="s">
        <v>181</v>
      </c>
      <c r="U30" s="68">
        <v>0</v>
      </c>
      <c r="V30" s="68">
        <v>0</v>
      </c>
      <c r="W30" s="68">
        <v>0</v>
      </c>
      <c r="X30" s="34">
        <f t="shared" si="1"/>
        <v>1</v>
      </c>
      <c r="Y30" s="87"/>
      <c r="AA30" s="59" t="s">
        <v>31</v>
      </c>
      <c r="AB30" s="66">
        <v>4</v>
      </c>
      <c r="AC30" s="66" t="s">
        <v>68</v>
      </c>
      <c r="AD30" s="69" t="s">
        <v>177</v>
      </c>
      <c r="AE30" s="67">
        <v>3.1580000000000002E-3</v>
      </c>
      <c r="AF30" s="67">
        <v>0.36859500000000001</v>
      </c>
      <c r="AG30" s="70" t="s">
        <v>181</v>
      </c>
      <c r="AH30" s="68">
        <v>0</v>
      </c>
      <c r="AI30" s="68">
        <v>0</v>
      </c>
      <c r="AJ30" s="68">
        <v>0</v>
      </c>
      <c r="AK30" s="34">
        <f t="shared" si="2"/>
        <v>1</v>
      </c>
      <c r="AL30" s="87"/>
      <c r="AN30" s="59" t="s">
        <v>41</v>
      </c>
      <c r="AO30" s="66">
        <v>4</v>
      </c>
      <c r="AP30" s="66" t="s">
        <v>68</v>
      </c>
      <c r="AQ30" s="69" t="s">
        <v>177</v>
      </c>
      <c r="AR30" s="67">
        <v>1.6620000000000001E-3</v>
      </c>
      <c r="AS30" s="67">
        <v>0.36296400000000001</v>
      </c>
      <c r="AT30" s="70" t="s">
        <v>181</v>
      </c>
      <c r="AU30" s="68">
        <v>0</v>
      </c>
      <c r="AV30" s="68">
        <v>0</v>
      </c>
      <c r="AW30" s="68">
        <v>0</v>
      </c>
      <c r="AX30" s="34">
        <f t="shared" si="3"/>
        <v>1</v>
      </c>
      <c r="AY30" s="87"/>
    </row>
    <row r="31" spans="1:51" ht="13.5" customHeight="1" x14ac:dyDescent="0.25">
      <c r="A31" s="59" t="s">
        <v>11</v>
      </c>
      <c r="B31" s="66">
        <v>4</v>
      </c>
      <c r="C31" s="66" t="s">
        <v>74</v>
      </c>
      <c r="D31" s="69" t="s">
        <v>177</v>
      </c>
      <c r="E31" s="67">
        <v>16.568966</v>
      </c>
      <c r="F31" s="67">
        <v>0.42492999999999997</v>
      </c>
      <c r="G31" s="70" t="s">
        <v>182</v>
      </c>
      <c r="H31" s="68">
        <v>0</v>
      </c>
      <c r="I31" s="68">
        <v>0</v>
      </c>
      <c r="J31" s="68">
        <v>0</v>
      </c>
      <c r="K31" s="34">
        <f t="shared" si="0"/>
        <v>1</v>
      </c>
      <c r="L31" s="87"/>
      <c r="N31" s="59" t="s">
        <v>22</v>
      </c>
      <c r="O31" s="66">
        <v>4</v>
      </c>
      <c r="P31" s="66" t="s">
        <v>74</v>
      </c>
      <c r="Q31" s="69" t="s">
        <v>177</v>
      </c>
      <c r="R31" s="67">
        <v>16.185552000000001</v>
      </c>
      <c r="S31" s="67">
        <v>0.44037100000000001</v>
      </c>
      <c r="T31" s="70" t="s">
        <v>182</v>
      </c>
      <c r="U31" s="68">
        <v>0</v>
      </c>
      <c r="V31" s="68">
        <v>0</v>
      </c>
      <c r="W31" s="68">
        <v>0</v>
      </c>
      <c r="X31" s="34">
        <f t="shared" si="1"/>
        <v>1</v>
      </c>
      <c r="Y31" s="87"/>
      <c r="AA31" s="59" t="s">
        <v>31</v>
      </c>
      <c r="AB31" s="66">
        <v>4</v>
      </c>
      <c r="AC31" s="66" t="s">
        <v>74</v>
      </c>
      <c r="AD31" s="69" t="s">
        <v>177</v>
      </c>
      <c r="AE31" s="67">
        <v>15.593522999999999</v>
      </c>
      <c r="AF31" s="67">
        <v>0.43824600000000002</v>
      </c>
      <c r="AG31" s="70" t="s">
        <v>182</v>
      </c>
      <c r="AH31" s="68">
        <v>0</v>
      </c>
      <c r="AI31" s="68">
        <v>0</v>
      </c>
      <c r="AJ31" s="68">
        <v>0</v>
      </c>
      <c r="AK31" s="34">
        <f t="shared" si="2"/>
        <v>1</v>
      </c>
      <c r="AL31" s="87"/>
      <c r="AN31" s="59" t="s">
        <v>41</v>
      </c>
      <c r="AO31" s="66">
        <v>4</v>
      </c>
      <c r="AP31" s="66" t="s">
        <v>74</v>
      </c>
      <c r="AQ31" s="69" t="s">
        <v>177</v>
      </c>
      <c r="AR31" s="67">
        <v>15.358447999999999</v>
      </c>
      <c r="AS31" s="67">
        <v>0.42851400000000001</v>
      </c>
      <c r="AT31" s="70" t="s">
        <v>182</v>
      </c>
      <c r="AU31" s="68">
        <v>0</v>
      </c>
      <c r="AV31" s="68">
        <v>0</v>
      </c>
      <c r="AW31" s="68">
        <v>0</v>
      </c>
      <c r="AX31" s="34">
        <f t="shared" si="3"/>
        <v>1</v>
      </c>
      <c r="AY31" s="87"/>
    </row>
    <row r="32" spans="1:51" ht="22.5" customHeight="1" x14ac:dyDescent="0.25">
      <c r="A32" s="59" t="s">
        <v>11</v>
      </c>
      <c r="B32" s="66">
        <v>4</v>
      </c>
      <c r="C32" s="66" t="s">
        <v>80</v>
      </c>
      <c r="D32" s="69" t="s">
        <v>177</v>
      </c>
      <c r="E32" s="67">
        <v>3.9769999999999996E-3</v>
      </c>
      <c r="F32" s="67">
        <v>0.850576</v>
      </c>
      <c r="G32" s="70" t="s">
        <v>190</v>
      </c>
      <c r="H32" s="68">
        <v>0</v>
      </c>
      <c r="I32" s="68">
        <v>0</v>
      </c>
      <c r="J32" s="68">
        <v>0</v>
      </c>
      <c r="K32" s="34">
        <f t="shared" si="0"/>
        <v>1</v>
      </c>
      <c r="L32" s="87"/>
      <c r="N32" s="59" t="s">
        <v>22</v>
      </c>
      <c r="O32" s="66">
        <v>4</v>
      </c>
      <c r="P32" s="66" t="s">
        <v>80</v>
      </c>
      <c r="Q32" s="69" t="s">
        <v>177</v>
      </c>
      <c r="R32" s="67">
        <v>5.5430000000000002E-3</v>
      </c>
      <c r="S32" s="67">
        <v>0.88226700000000002</v>
      </c>
      <c r="T32" s="70" t="s">
        <v>190</v>
      </c>
      <c r="U32" s="68">
        <v>0</v>
      </c>
      <c r="V32" s="68">
        <v>0</v>
      </c>
      <c r="W32" s="68">
        <v>0</v>
      </c>
      <c r="X32" s="34">
        <f t="shared" si="1"/>
        <v>1</v>
      </c>
      <c r="Y32" s="87"/>
      <c r="AA32" s="59" t="s">
        <v>31</v>
      </c>
      <c r="AB32" s="66">
        <v>4</v>
      </c>
      <c r="AC32" s="66" t="s">
        <v>80</v>
      </c>
      <c r="AD32" s="69" t="s">
        <v>177</v>
      </c>
      <c r="AE32" s="67">
        <v>4.7369999999999999E-3</v>
      </c>
      <c r="AF32" s="67">
        <v>0.82905300000000004</v>
      </c>
      <c r="AG32" s="70" t="s">
        <v>190</v>
      </c>
      <c r="AH32" s="68">
        <v>0</v>
      </c>
      <c r="AI32" s="68">
        <v>0</v>
      </c>
      <c r="AJ32" s="68">
        <v>0</v>
      </c>
      <c r="AK32" s="34">
        <f t="shared" si="2"/>
        <v>1</v>
      </c>
      <c r="AL32" s="87"/>
      <c r="AN32" s="59" t="s">
        <v>41</v>
      </c>
      <c r="AO32" s="66">
        <v>4</v>
      </c>
      <c r="AP32" s="66" t="s">
        <v>80</v>
      </c>
      <c r="AQ32" s="69" t="s">
        <v>177</v>
      </c>
      <c r="AR32" s="67">
        <v>3.5370000000000002E-3</v>
      </c>
      <c r="AS32" s="67">
        <v>0.87349200000000005</v>
      </c>
      <c r="AT32" s="70" t="s">
        <v>190</v>
      </c>
      <c r="AU32" s="68">
        <v>0</v>
      </c>
      <c r="AV32" s="68">
        <v>0</v>
      </c>
      <c r="AW32" s="68">
        <v>0</v>
      </c>
      <c r="AX32" s="34">
        <f t="shared" si="3"/>
        <v>1</v>
      </c>
      <c r="AY32" s="87"/>
    </row>
    <row r="33" spans="1:51" ht="13.5" customHeight="1" x14ac:dyDescent="0.25">
      <c r="A33" s="59" t="s">
        <v>11</v>
      </c>
      <c r="B33" s="66">
        <v>4</v>
      </c>
      <c r="C33" s="66" t="s">
        <v>85</v>
      </c>
      <c r="D33" s="69" t="s">
        <v>177</v>
      </c>
      <c r="E33" s="67">
        <v>1.5E-3</v>
      </c>
      <c r="F33" s="67">
        <v>0.36751299999999998</v>
      </c>
      <c r="G33" s="70" t="s">
        <v>181</v>
      </c>
      <c r="H33" s="68">
        <v>0</v>
      </c>
      <c r="I33" s="68">
        <v>0</v>
      </c>
      <c r="J33" s="68">
        <v>0</v>
      </c>
      <c r="K33" s="34">
        <f t="shared" si="0"/>
        <v>1</v>
      </c>
      <c r="L33" s="87"/>
      <c r="N33" s="59" t="s">
        <v>22</v>
      </c>
      <c r="O33" s="66">
        <v>4</v>
      </c>
      <c r="P33" s="66" t="s">
        <v>85</v>
      </c>
      <c r="Q33" s="69" t="s">
        <v>177</v>
      </c>
      <c r="R33" s="67">
        <v>1.9610000000000001E-3</v>
      </c>
      <c r="S33" s="67">
        <v>0.36385000000000001</v>
      </c>
      <c r="T33" s="70" t="s">
        <v>181</v>
      </c>
      <c r="U33" s="68">
        <v>0</v>
      </c>
      <c r="V33" s="68">
        <v>0</v>
      </c>
      <c r="W33" s="68">
        <v>0</v>
      </c>
      <c r="X33" s="34">
        <f t="shared" si="1"/>
        <v>1</v>
      </c>
      <c r="Y33" s="87"/>
      <c r="AA33" s="59" t="s">
        <v>31</v>
      </c>
      <c r="AB33" s="66">
        <v>4</v>
      </c>
      <c r="AC33" s="66" t="s">
        <v>85</v>
      </c>
      <c r="AD33" s="69" t="s">
        <v>177</v>
      </c>
      <c r="AE33" s="67">
        <v>2.5110000000000002E-3</v>
      </c>
      <c r="AF33" s="67">
        <v>0.383434</v>
      </c>
      <c r="AG33" s="70" t="s">
        <v>181</v>
      </c>
      <c r="AH33" s="68">
        <v>0</v>
      </c>
      <c r="AI33" s="68">
        <v>0</v>
      </c>
      <c r="AJ33" s="68">
        <v>0</v>
      </c>
      <c r="AK33" s="34">
        <f t="shared" si="2"/>
        <v>1</v>
      </c>
      <c r="AL33" s="87"/>
      <c r="AN33" s="59" t="s">
        <v>41</v>
      </c>
      <c r="AO33" s="66">
        <v>4</v>
      </c>
      <c r="AP33" s="66" t="s">
        <v>85</v>
      </c>
      <c r="AQ33" s="69" t="s">
        <v>177</v>
      </c>
      <c r="AR33" s="67">
        <v>1.469E-3</v>
      </c>
      <c r="AS33" s="67">
        <v>0.36860300000000001</v>
      </c>
      <c r="AT33" s="70" t="s">
        <v>181</v>
      </c>
      <c r="AU33" s="68">
        <v>0</v>
      </c>
      <c r="AV33" s="68">
        <v>0</v>
      </c>
      <c r="AW33" s="68">
        <v>0</v>
      </c>
      <c r="AX33" s="34">
        <f t="shared" si="3"/>
        <v>1</v>
      </c>
      <c r="AY33" s="87"/>
    </row>
    <row r="34" spans="1:51" ht="13.5" customHeight="1" x14ac:dyDescent="0.25">
      <c r="A34" s="59" t="s">
        <v>11</v>
      </c>
      <c r="B34" s="66">
        <v>4</v>
      </c>
      <c r="C34" s="66" t="s">
        <v>86</v>
      </c>
      <c r="D34" s="69" t="s">
        <v>177</v>
      </c>
      <c r="E34" s="67">
        <v>13.274509</v>
      </c>
      <c r="F34" s="67">
        <v>0.42631200000000002</v>
      </c>
      <c r="G34" s="70" t="s">
        <v>182</v>
      </c>
      <c r="H34" s="68">
        <v>0</v>
      </c>
      <c r="I34" s="68">
        <v>0</v>
      </c>
      <c r="J34" s="68">
        <v>0</v>
      </c>
      <c r="K34" s="34">
        <f t="shared" si="0"/>
        <v>1</v>
      </c>
      <c r="L34" s="87"/>
      <c r="N34" s="59" t="s">
        <v>22</v>
      </c>
      <c r="O34" s="66">
        <v>4</v>
      </c>
      <c r="P34" s="66" t="s">
        <v>86</v>
      </c>
      <c r="Q34" s="69" t="s">
        <v>177</v>
      </c>
      <c r="R34" s="67">
        <v>12.821531999999999</v>
      </c>
      <c r="S34" s="67">
        <v>0.42630299999999999</v>
      </c>
      <c r="T34" s="70" t="s">
        <v>182</v>
      </c>
      <c r="U34" s="68">
        <v>0</v>
      </c>
      <c r="V34" s="68">
        <v>0</v>
      </c>
      <c r="W34" s="68">
        <v>0</v>
      </c>
      <c r="X34" s="34">
        <f t="shared" si="1"/>
        <v>1</v>
      </c>
      <c r="Y34" s="87"/>
      <c r="AA34" s="59" t="s">
        <v>31</v>
      </c>
      <c r="AB34" s="66">
        <v>4</v>
      </c>
      <c r="AC34" s="66" t="s">
        <v>86</v>
      </c>
      <c r="AD34" s="69" t="s">
        <v>177</v>
      </c>
      <c r="AE34" s="67">
        <v>13.251951999999999</v>
      </c>
      <c r="AF34" s="67">
        <v>0.42333199999999999</v>
      </c>
      <c r="AG34" s="70" t="s">
        <v>182</v>
      </c>
      <c r="AH34" s="68">
        <v>0</v>
      </c>
      <c r="AI34" s="68">
        <v>0</v>
      </c>
      <c r="AJ34" s="68">
        <v>0</v>
      </c>
      <c r="AK34" s="34">
        <f t="shared" si="2"/>
        <v>1</v>
      </c>
      <c r="AL34" s="87"/>
      <c r="AN34" s="59" t="s">
        <v>41</v>
      </c>
      <c r="AO34" s="66">
        <v>4</v>
      </c>
      <c r="AP34" s="66" t="s">
        <v>86</v>
      </c>
      <c r="AQ34" s="69" t="s">
        <v>177</v>
      </c>
      <c r="AR34" s="67">
        <v>16.840608</v>
      </c>
      <c r="AS34" s="67">
        <v>0.44743300000000003</v>
      </c>
      <c r="AT34" s="70" t="s">
        <v>182</v>
      </c>
      <c r="AU34" s="68">
        <v>0</v>
      </c>
      <c r="AV34" s="68">
        <v>0</v>
      </c>
      <c r="AW34" s="68">
        <v>0</v>
      </c>
      <c r="AX34" s="34">
        <f t="shared" si="3"/>
        <v>1</v>
      </c>
      <c r="AY34" s="87"/>
    </row>
    <row r="35" spans="1:51" ht="13.5" customHeight="1" x14ac:dyDescent="0.25">
      <c r="A35" s="59" t="s">
        <v>11</v>
      </c>
      <c r="B35" s="66">
        <v>4</v>
      </c>
      <c r="C35" s="66" t="s">
        <v>87</v>
      </c>
      <c r="D35" s="69" t="s">
        <v>177</v>
      </c>
      <c r="E35" s="67">
        <v>4.8469999999999997E-3</v>
      </c>
      <c r="F35" s="67">
        <v>0.34096500000000002</v>
      </c>
      <c r="G35" s="70" t="s">
        <v>184</v>
      </c>
      <c r="H35" s="68">
        <v>0</v>
      </c>
      <c r="I35" s="68">
        <v>0</v>
      </c>
      <c r="J35" s="68">
        <v>0</v>
      </c>
      <c r="K35" s="34">
        <f t="shared" si="0"/>
        <v>1</v>
      </c>
      <c r="L35" s="87"/>
      <c r="N35" s="59" t="s">
        <v>22</v>
      </c>
      <c r="O35" s="66">
        <v>4</v>
      </c>
      <c r="P35" s="66" t="s">
        <v>87</v>
      </c>
      <c r="Q35" s="69" t="s">
        <v>177</v>
      </c>
      <c r="R35" s="67">
        <v>6.4070000000000004E-3</v>
      </c>
      <c r="S35" s="67">
        <v>0.32475700000000002</v>
      </c>
      <c r="T35" s="70" t="s">
        <v>184</v>
      </c>
      <c r="U35" s="68">
        <v>0</v>
      </c>
      <c r="V35" s="68">
        <v>0</v>
      </c>
      <c r="W35" s="68">
        <v>0</v>
      </c>
      <c r="X35" s="34">
        <f t="shared" si="1"/>
        <v>1</v>
      </c>
      <c r="Y35" s="87"/>
      <c r="AA35" s="59" t="s">
        <v>31</v>
      </c>
      <c r="AB35" s="66">
        <v>4</v>
      </c>
      <c r="AC35" s="66" t="s">
        <v>87</v>
      </c>
      <c r="AD35" s="69" t="s">
        <v>177</v>
      </c>
      <c r="AE35" s="67">
        <v>4.2509999999999996E-3</v>
      </c>
      <c r="AF35" s="67">
        <v>0.33199099999999998</v>
      </c>
      <c r="AG35" s="70" t="s">
        <v>184</v>
      </c>
      <c r="AH35" s="68">
        <v>0</v>
      </c>
      <c r="AI35" s="68">
        <v>0</v>
      </c>
      <c r="AJ35" s="68">
        <v>0</v>
      </c>
      <c r="AK35" s="34">
        <f t="shared" si="2"/>
        <v>1</v>
      </c>
      <c r="AL35" s="87"/>
      <c r="AN35" s="59" t="s">
        <v>41</v>
      </c>
      <c r="AO35" s="66">
        <v>4</v>
      </c>
      <c r="AP35" s="66" t="s">
        <v>87</v>
      </c>
      <c r="AQ35" s="69" t="s">
        <v>177</v>
      </c>
      <c r="AR35" s="67">
        <v>4.0179999999999999E-3</v>
      </c>
      <c r="AS35" s="67">
        <v>0.384826</v>
      </c>
      <c r="AT35" s="70" t="s">
        <v>184</v>
      </c>
      <c r="AU35" s="68">
        <v>0</v>
      </c>
      <c r="AV35" s="68">
        <v>0</v>
      </c>
      <c r="AW35" s="68">
        <v>0</v>
      </c>
      <c r="AX35" s="34">
        <f t="shared" si="3"/>
        <v>1</v>
      </c>
      <c r="AY35" s="87"/>
    </row>
    <row r="36" spans="1:51" ht="13.5" customHeight="1" x14ac:dyDescent="0.25">
      <c r="A36" s="59" t="s">
        <v>11</v>
      </c>
      <c r="B36" s="66">
        <v>4</v>
      </c>
      <c r="C36" s="66" t="s">
        <v>88</v>
      </c>
      <c r="D36" s="69" t="s">
        <v>177</v>
      </c>
      <c r="E36" s="67">
        <v>19.078126000000001</v>
      </c>
      <c r="F36" s="67">
        <v>0.42186499999999999</v>
      </c>
      <c r="G36" s="70" t="s">
        <v>164</v>
      </c>
      <c r="H36" s="68">
        <v>0</v>
      </c>
      <c r="I36" s="68">
        <v>0</v>
      </c>
      <c r="J36" s="68">
        <v>0</v>
      </c>
      <c r="K36" s="34">
        <f t="shared" si="0"/>
        <v>1</v>
      </c>
      <c r="L36" s="87"/>
      <c r="N36" s="59" t="s">
        <v>22</v>
      </c>
      <c r="O36" s="66">
        <v>4</v>
      </c>
      <c r="P36" s="66" t="s">
        <v>88</v>
      </c>
      <c r="Q36" s="69" t="s">
        <v>177</v>
      </c>
      <c r="R36" s="67">
        <v>13.740800999999999</v>
      </c>
      <c r="S36" s="67">
        <v>0.43621799999999999</v>
      </c>
      <c r="T36" s="70" t="s">
        <v>164</v>
      </c>
      <c r="U36" s="68">
        <v>0</v>
      </c>
      <c r="V36" s="68">
        <v>0</v>
      </c>
      <c r="W36" s="68">
        <v>0</v>
      </c>
      <c r="X36" s="34">
        <f t="shared" si="1"/>
        <v>1</v>
      </c>
      <c r="Y36" s="87"/>
      <c r="AA36" s="59" t="s">
        <v>31</v>
      </c>
      <c r="AB36" s="66">
        <v>4</v>
      </c>
      <c r="AC36" s="66" t="s">
        <v>88</v>
      </c>
      <c r="AD36" s="69" t="s">
        <v>177</v>
      </c>
      <c r="AE36" s="67">
        <v>12.74099</v>
      </c>
      <c r="AF36" s="67">
        <v>0.42399100000000001</v>
      </c>
      <c r="AG36" s="70" t="s">
        <v>164</v>
      </c>
      <c r="AH36" s="68">
        <v>0</v>
      </c>
      <c r="AI36" s="68">
        <v>0</v>
      </c>
      <c r="AJ36" s="68">
        <v>0</v>
      </c>
      <c r="AK36" s="34">
        <f t="shared" si="2"/>
        <v>1</v>
      </c>
      <c r="AL36" s="87"/>
      <c r="AN36" s="59" t="s">
        <v>41</v>
      </c>
      <c r="AO36" s="66">
        <v>4</v>
      </c>
      <c r="AP36" s="66" t="s">
        <v>88</v>
      </c>
      <c r="AQ36" s="69" t="s">
        <v>177</v>
      </c>
      <c r="AR36" s="67">
        <v>14.201731000000001</v>
      </c>
      <c r="AS36" s="67">
        <v>0.45994200000000002</v>
      </c>
      <c r="AT36" s="70" t="s">
        <v>164</v>
      </c>
      <c r="AU36" s="68">
        <v>0</v>
      </c>
      <c r="AV36" s="68">
        <v>0</v>
      </c>
      <c r="AW36" s="68">
        <v>0</v>
      </c>
      <c r="AX36" s="34">
        <f t="shared" si="3"/>
        <v>1</v>
      </c>
      <c r="AY36" s="87"/>
    </row>
    <row r="37" spans="1:51" ht="13.5" customHeight="1" x14ac:dyDescent="0.25">
      <c r="A37" s="59" t="s">
        <v>11</v>
      </c>
      <c r="B37" s="66">
        <v>5</v>
      </c>
      <c r="C37" s="66" t="s">
        <v>62</v>
      </c>
      <c r="D37" s="69" t="s">
        <v>177</v>
      </c>
      <c r="E37" s="67">
        <v>0.45169300000000001</v>
      </c>
      <c r="F37" s="61" t="s">
        <v>178</v>
      </c>
      <c r="G37" s="70" t="s">
        <v>191</v>
      </c>
      <c r="H37" s="68">
        <v>0</v>
      </c>
      <c r="I37" s="68">
        <v>0</v>
      </c>
      <c r="J37" s="68">
        <v>0</v>
      </c>
      <c r="K37" s="34">
        <f t="shared" ref="K37:K68" si="4">IF(COUNTA(J37)=0,"",1-J37)</f>
        <v>1</v>
      </c>
      <c r="L37" s="87"/>
      <c r="N37" s="59" t="s">
        <v>22</v>
      </c>
      <c r="O37" s="66">
        <v>5</v>
      </c>
      <c r="P37" s="66" t="s">
        <v>62</v>
      </c>
      <c r="Q37" s="69" t="s">
        <v>177</v>
      </c>
      <c r="R37" s="67">
        <v>0.45163599999999998</v>
      </c>
      <c r="S37" s="61" t="s">
        <v>178</v>
      </c>
      <c r="T37" s="70" t="s">
        <v>191</v>
      </c>
      <c r="U37" s="68">
        <v>0</v>
      </c>
      <c r="V37" s="68">
        <v>0</v>
      </c>
      <c r="W37" s="68">
        <v>0</v>
      </c>
      <c r="X37" s="34">
        <f t="shared" ref="X37:X68" si="5">IF(COUNTA(W37)=0,"",1-W37)</f>
        <v>1</v>
      </c>
      <c r="Y37" s="87"/>
      <c r="AA37" s="59" t="s">
        <v>31</v>
      </c>
      <c r="AB37" s="66">
        <v>5</v>
      </c>
      <c r="AC37" s="66" t="s">
        <v>62</v>
      </c>
      <c r="AD37" s="69" t="s">
        <v>177</v>
      </c>
      <c r="AE37" s="67">
        <v>0.45119500000000001</v>
      </c>
      <c r="AF37" s="61" t="s">
        <v>178</v>
      </c>
      <c r="AG37" s="70" t="s">
        <v>191</v>
      </c>
      <c r="AH37" s="68">
        <v>0</v>
      </c>
      <c r="AI37" s="68">
        <v>0</v>
      </c>
      <c r="AJ37" s="68">
        <v>0</v>
      </c>
      <c r="AK37" s="34">
        <f t="shared" ref="AK37:AK68" si="6">IF(COUNTA(AJ37)=0,"",1-AJ37)</f>
        <v>1</v>
      </c>
      <c r="AL37" s="87"/>
      <c r="AN37" s="59" t="s">
        <v>41</v>
      </c>
      <c r="AO37" s="66">
        <v>5</v>
      </c>
      <c r="AP37" s="66" t="s">
        <v>62</v>
      </c>
      <c r="AQ37" s="69" t="s">
        <v>177</v>
      </c>
      <c r="AR37" s="67">
        <v>0.45176699999999997</v>
      </c>
      <c r="AS37" s="61" t="s">
        <v>178</v>
      </c>
      <c r="AT37" s="70" t="s">
        <v>191</v>
      </c>
      <c r="AU37" s="68">
        <v>0</v>
      </c>
      <c r="AV37" s="68">
        <v>0</v>
      </c>
      <c r="AW37" s="68">
        <v>0</v>
      </c>
      <c r="AX37" s="34">
        <f t="shared" ref="AX37:AX68" si="7">IF(COUNTA(AW37)=0,"",1-AW37)</f>
        <v>1</v>
      </c>
      <c r="AY37" s="87"/>
    </row>
    <row r="38" spans="1:51" ht="13.5" customHeight="1" x14ac:dyDescent="0.25">
      <c r="A38" s="59" t="s">
        <v>11</v>
      </c>
      <c r="B38" s="66">
        <v>5</v>
      </c>
      <c r="C38" s="66" t="s">
        <v>68</v>
      </c>
      <c r="D38" s="69" t="s">
        <v>177</v>
      </c>
      <c r="E38" s="67">
        <v>8.9999999999999998E-4</v>
      </c>
      <c r="F38" s="67">
        <v>0.37226900000000002</v>
      </c>
      <c r="G38" s="70" t="s">
        <v>181</v>
      </c>
      <c r="H38" s="68">
        <v>0</v>
      </c>
      <c r="I38" s="68">
        <v>0</v>
      </c>
      <c r="J38" s="68">
        <v>0</v>
      </c>
      <c r="K38" s="34">
        <f t="shared" si="4"/>
        <v>1</v>
      </c>
      <c r="L38" s="87"/>
      <c r="N38" s="59" t="s">
        <v>22</v>
      </c>
      <c r="O38" s="66">
        <v>5</v>
      </c>
      <c r="P38" s="66" t="s">
        <v>68</v>
      </c>
      <c r="Q38" s="69" t="s">
        <v>177</v>
      </c>
      <c r="R38" s="67">
        <v>2.872E-3</v>
      </c>
      <c r="S38" s="67">
        <v>0.37234099999999998</v>
      </c>
      <c r="T38" s="70" t="s">
        <v>181</v>
      </c>
      <c r="U38" s="68">
        <v>0</v>
      </c>
      <c r="V38" s="68">
        <v>0</v>
      </c>
      <c r="W38" s="68">
        <v>0</v>
      </c>
      <c r="X38" s="34">
        <f t="shared" si="5"/>
        <v>1</v>
      </c>
      <c r="Y38" s="87"/>
      <c r="AA38" s="59" t="s">
        <v>31</v>
      </c>
      <c r="AB38" s="66">
        <v>5</v>
      </c>
      <c r="AC38" s="66" t="s">
        <v>68</v>
      </c>
      <c r="AD38" s="69" t="s">
        <v>177</v>
      </c>
      <c r="AE38" s="67">
        <v>1.433E-3</v>
      </c>
      <c r="AF38" s="67">
        <v>0.35647299999999998</v>
      </c>
      <c r="AG38" s="70" t="s">
        <v>181</v>
      </c>
      <c r="AH38" s="68">
        <v>0</v>
      </c>
      <c r="AI38" s="68">
        <v>0</v>
      </c>
      <c r="AJ38" s="68">
        <v>0</v>
      </c>
      <c r="AK38" s="34">
        <f t="shared" si="6"/>
        <v>1</v>
      </c>
      <c r="AL38" s="87"/>
      <c r="AN38" s="59" t="s">
        <v>41</v>
      </c>
      <c r="AO38" s="66">
        <v>5</v>
      </c>
      <c r="AP38" s="66" t="s">
        <v>68</v>
      </c>
      <c r="AQ38" s="69" t="s">
        <v>177</v>
      </c>
      <c r="AR38" s="67">
        <v>2.4970000000000001E-3</v>
      </c>
      <c r="AS38" s="67">
        <v>0.369641</v>
      </c>
      <c r="AT38" s="70" t="s">
        <v>181</v>
      </c>
      <c r="AU38" s="68">
        <v>0</v>
      </c>
      <c r="AV38" s="68">
        <v>0</v>
      </c>
      <c r="AW38" s="68">
        <v>0</v>
      </c>
      <c r="AX38" s="34">
        <f t="shared" si="7"/>
        <v>1</v>
      </c>
      <c r="AY38" s="87"/>
    </row>
    <row r="39" spans="1:51" ht="22.5" customHeight="1" x14ac:dyDescent="0.25">
      <c r="A39" s="59" t="s">
        <v>11</v>
      </c>
      <c r="B39" s="66">
        <v>5</v>
      </c>
      <c r="C39" s="66" t="s">
        <v>74</v>
      </c>
      <c r="D39" s="69" t="s">
        <v>177</v>
      </c>
      <c r="E39" s="67">
        <v>16.129633999999999</v>
      </c>
      <c r="F39" s="67">
        <v>0.43859700000000001</v>
      </c>
      <c r="G39" s="70" t="s">
        <v>182</v>
      </c>
      <c r="H39" s="68">
        <v>0</v>
      </c>
      <c r="I39" s="68">
        <v>0</v>
      </c>
      <c r="J39" s="68">
        <v>0</v>
      </c>
      <c r="K39" s="34">
        <f t="shared" si="4"/>
        <v>1</v>
      </c>
      <c r="L39" s="87"/>
      <c r="N39" s="59" t="s">
        <v>22</v>
      </c>
      <c r="O39" s="66">
        <v>5</v>
      </c>
      <c r="P39" s="66" t="s">
        <v>74</v>
      </c>
      <c r="Q39" s="69" t="s">
        <v>177</v>
      </c>
      <c r="R39" s="67">
        <v>16.298207000000001</v>
      </c>
      <c r="S39" s="67">
        <v>0.42415900000000001</v>
      </c>
      <c r="T39" s="70" t="s">
        <v>182</v>
      </c>
      <c r="U39" s="68">
        <v>0</v>
      </c>
      <c r="V39" s="68">
        <v>0</v>
      </c>
      <c r="W39" s="68">
        <v>0</v>
      </c>
      <c r="X39" s="34">
        <f t="shared" si="5"/>
        <v>1</v>
      </c>
      <c r="Y39" s="87"/>
      <c r="AA39" s="59" t="s">
        <v>31</v>
      </c>
      <c r="AB39" s="66">
        <v>5</v>
      </c>
      <c r="AC39" s="66" t="s">
        <v>74</v>
      </c>
      <c r="AD39" s="69" t="s">
        <v>177</v>
      </c>
      <c r="AE39" s="67">
        <v>1.6250070000000001</v>
      </c>
      <c r="AF39" s="67">
        <v>0.42596499999999998</v>
      </c>
      <c r="AG39" s="70" t="s">
        <v>192</v>
      </c>
      <c r="AH39" s="68">
        <v>0</v>
      </c>
      <c r="AI39" s="68">
        <v>0</v>
      </c>
      <c r="AJ39" s="68">
        <v>1</v>
      </c>
      <c r="AK39" s="34">
        <f t="shared" si="6"/>
        <v>0</v>
      </c>
      <c r="AL39" s="87" t="s">
        <v>193</v>
      </c>
      <c r="AN39" s="59" t="s">
        <v>41</v>
      </c>
      <c r="AO39" s="66">
        <v>5</v>
      </c>
      <c r="AP39" s="66" t="s">
        <v>74</v>
      </c>
      <c r="AQ39" s="69" t="s">
        <v>177</v>
      </c>
      <c r="AR39" s="67">
        <v>15.109680000000001</v>
      </c>
      <c r="AS39" s="67">
        <v>0.46127499999999999</v>
      </c>
      <c r="AT39" s="70" t="s">
        <v>182</v>
      </c>
      <c r="AU39" s="68">
        <v>0</v>
      </c>
      <c r="AV39" s="68">
        <v>0</v>
      </c>
      <c r="AW39" s="68">
        <v>0</v>
      </c>
      <c r="AX39" s="34">
        <f t="shared" si="7"/>
        <v>1</v>
      </c>
      <c r="AY39" s="87"/>
    </row>
    <row r="40" spans="1:51" ht="22.5" customHeight="1" x14ac:dyDescent="0.25">
      <c r="A40" s="59" t="s">
        <v>11</v>
      </c>
      <c r="B40" s="66">
        <v>5</v>
      </c>
      <c r="C40" s="66" t="s">
        <v>80</v>
      </c>
      <c r="D40" s="69" t="s">
        <v>177</v>
      </c>
      <c r="E40" s="67">
        <v>3.2339999999999999E-3</v>
      </c>
      <c r="F40" s="67">
        <v>0.891069</v>
      </c>
      <c r="G40" s="70" t="s">
        <v>194</v>
      </c>
      <c r="H40" s="68">
        <v>0</v>
      </c>
      <c r="I40" s="68">
        <v>0</v>
      </c>
      <c r="J40" s="68">
        <v>0</v>
      </c>
      <c r="K40" s="34">
        <f t="shared" si="4"/>
        <v>1</v>
      </c>
      <c r="L40" s="87"/>
      <c r="N40" s="59" t="s">
        <v>22</v>
      </c>
      <c r="O40" s="66">
        <v>5</v>
      </c>
      <c r="P40" s="66" t="s">
        <v>80</v>
      </c>
      <c r="Q40" s="69" t="s">
        <v>177</v>
      </c>
      <c r="R40" s="67">
        <v>8.1139999999999997E-3</v>
      </c>
      <c r="S40" s="67">
        <v>0.81531100000000001</v>
      </c>
      <c r="T40" s="70" t="s">
        <v>194</v>
      </c>
      <c r="U40" s="68">
        <v>0</v>
      </c>
      <c r="V40" s="68">
        <v>0</v>
      </c>
      <c r="W40" s="68">
        <v>0</v>
      </c>
      <c r="X40" s="34">
        <f t="shared" si="5"/>
        <v>1</v>
      </c>
      <c r="Y40" s="87"/>
      <c r="AA40" s="59" t="s">
        <v>31</v>
      </c>
      <c r="AB40" s="66">
        <v>5</v>
      </c>
      <c r="AC40" s="66" t="s">
        <v>80</v>
      </c>
      <c r="AD40" s="69" t="s">
        <v>177</v>
      </c>
      <c r="AE40" s="67">
        <v>3.3990000000000001E-3</v>
      </c>
      <c r="AF40" s="67">
        <v>0.83445999999999998</v>
      </c>
      <c r="AG40" s="70" t="s">
        <v>194</v>
      </c>
      <c r="AH40" s="68">
        <v>0</v>
      </c>
      <c r="AI40" s="68">
        <v>0</v>
      </c>
      <c r="AJ40" s="68">
        <v>0</v>
      </c>
      <c r="AK40" s="34">
        <f t="shared" si="6"/>
        <v>1</v>
      </c>
      <c r="AL40" s="87"/>
      <c r="AN40" s="59" t="s">
        <v>41</v>
      </c>
      <c r="AO40" s="66">
        <v>5</v>
      </c>
      <c r="AP40" s="66" t="s">
        <v>80</v>
      </c>
      <c r="AQ40" s="69" t="s">
        <v>177</v>
      </c>
      <c r="AR40" s="67">
        <v>3.2290000000000001E-3</v>
      </c>
      <c r="AS40" s="67">
        <v>0.85258900000000004</v>
      </c>
      <c r="AT40" s="70" t="s">
        <v>194</v>
      </c>
      <c r="AU40" s="68">
        <v>0</v>
      </c>
      <c r="AV40" s="68">
        <v>0</v>
      </c>
      <c r="AW40" s="68">
        <v>0</v>
      </c>
      <c r="AX40" s="34">
        <f t="shared" si="7"/>
        <v>1</v>
      </c>
      <c r="AY40" s="87"/>
    </row>
    <row r="41" spans="1:51" ht="13.5" customHeight="1" x14ac:dyDescent="0.25">
      <c r="A41" s="59" t="s">
        <v>11</v>
      </c>
      <c r="B41" s="66">
        <v>5</v>
      </c>
      <c r="C41" s="66" t="s">
        <v>85</v>
      </c>
      <c r="D41" s="69" t="s">
        <v>177</v>
      </c>
      <c r="E41" s="67">
        <v>1.4450000000000001E-3</v>
      </c>
      <c r="F41" s="67">
        <v>0.36812099999999998</v>
      </c>
      <c r="G41" s="70" t="s">
        <v>181</v>
      </c>
      <c r="H41" s="68">
        <v>0</v>
      </c>
      <c r="I41" s="68">
        <v>0</v>
      </c>
      <c r="J41" s="68">
        <v>0</v>
      </c>
      <c r="K41" s="34">
        <f t="shared" si="4"/>
        <v>1</v>
      </c>
      <c r="L41" s="87"/>
      <c r="N41" s="59" t="s">
        <v>22</v>
      </c>
      <c r="O41" s="66">
        <v>5</v>
      </c>
      <c r="P41" s="66" t="s">
        <v>85</v>
      </c>
      <c r="Q41" s="69" t="s">
        <v>177</v>
      </c>
      <c r="R41" s="67">
        <v>1.928E-3</v>
      </c>
      <c r="S41" s="67">
        <v>0.37460300000000002</v>
      </c>
      <c r="T41" s="70" t="s">
        <v>181</v>
      </c>
      <c r="U41" s="68">
        <v>0</v>
      </c>
      <c r="V41" s="68">
        <v>0</v>
      </c>
      <c r="W41" s="68">
        <v>0</v>
      </c>
      <c r="X41" s="34">
        <f t="shared" si="5"/>
        <v>1</v>
      </c>
      <c r="Y41" s="87"/>
      <c r="AA41" s="59" t="s">
        <v>31</v>
      </c>
      <c r="AB41" s="66">
        <v>5</v>
      </c>
      <c r="AC41" s="66" t="s">
        <v>85</v>
      </c>
      <c r="AD41" s="69" t="s">
        <v>177</v>
      </c>
      <c r="AE41" s="67">
        <v>2.1380000000000001E-3</v>
      </c>
      <c r="AF41" s="67">
        <v>0.36702000000000001</v>
      </c>
      <c r="AG41" s="70" t="s">
        <v>181</v>
      </c>
      <c r="AH41" s="68">
        <v>0</v>
      </c>
      <c r="AI41" s="68">
        <v>0</v>
      </c>
      <c r="AJ41" s="68">
        <v>0</v>
      </c>
      <c r="AK41" s="34">
        <f t="shared" si="6"/>
        <v>1</v>
      </c>
      <c r="AL41" s="87"/>
      <c r="AN41" s="59" t="s">
        <v>41</v>
      </c>
      <c r="AO41" s="66">
        <v>5</v>
      </c>
      <c r="AP41" s="66" t="s">
        <v>85</v>
      </c>
      <c r="AQ41" s="69" t="s">
        <v>177</v>
      </c>
      <c r="AR41" s="67">
        <v>1.8680000000000001E-3</v>
      </c>
      <c r="AS41" s="67">
        <v>0.38273099999999999</v>
      </c>
      <c r="AT41" s="70" t="s">
        <v>181</v>
      </c>
      <c r="AU41" s="68">
        <v>0</v>
      </c>
      <c r="AV41" s="68">
        <v>0</v>
      </c>
      <c r="AW41" s="68">
        <v>0</v>
      </c>
      <c r="AX41" s="34">
        <f t="shared" si="7"/>
        <v>1</v>
      </c>
      <c r="AY41" s="87"/>
    </row>
    <row r="42" spans="1:51" ht="13.5" customHeight="1" x14ac:dyDescent="0.25">
      <c r="A42" s="59" t="s">
        <v>11</v>
      </c>
      <c r="B42" s="66">
        <v>5</v>
      </c>
      <c r="C42" s="66" t="s">
        <v>86</v>
      </c>
      <c r="D42" s="69" t="s">
        <v>177</v>
      </c>
      <c r="E42" s="67">
        <v>16.890668000000002</v>
      </c>
      <c r="F42" s="67">
        <v>0.42714200000000002</v>
      </c>
      <c r="G42" s="70" t="s">
        <v>182</v>
      </c>
      <c r="H42" s="68">
        <v>0</v>
      </c>
      <c r="I42" s="68">
        <v>0</v>
      </c>
      <c r="J42" s="68">
        <v>0</v>
      </c>
      <c r="K42" s="34">
        <f t="shared" si="4"/>
        <v>1</v>
      </c>
      <c r="L42" s="87"/>
      <c r="N42" s="59" t="s">
        <v>22</v>
      </c>
      <c r="O42" s="66">
        <v>5</v>
      </c>
      <c r="P42" s="66" t="s">
        <v>86</v>
      </c>
      <c r="Q42" s="69" t="s">
        <v>177</v>
      </c>
      <c r="R42" s="67">
        <v>12.912127999999999</v>
      </c>
      <c r="S42" s="67">
        <v>0.42318499999999998</v>
      </c>
      <c r="T42" s="70" t="s">
        <v>182</v>
      </c>
      <c r="U42" s="68">
        <v>0</v>
      </c>
      <c r="V42" s="68">
        <v>0</v>
      </c>
      <c r="W42" s="68">
        <v>0</v>
      </c>
      <c r="X42" s="34">
        <f t="shared" si="5"/>
        <v>1</v>
      </c>
      <c r="Y42" s="87"/>
      <c r="AA42" s="59" t="s">
        <v>31</v>
      </c>
      <c r="AB42" s="66">
        <v>5</v>
      </c>
      <c r="AC42" s="66" t="s">
        <v>86</v>
      </c>
      <c r="AD42" s="69" t="s">
        <v>177</v>
      </c>
      <c r="AE42" s="67">
        <v>15.095298</v>
      </c>
      <c r="AF42" s="67">
        <v>0.37784699999999999</v>
      </c>
      <c r="AG42" s="70" t="s">
        <v>182</v>
      </c>
      <c r="AH42" s="68">
        <v>0</v>
      </c>
      <c r="AI42" s="68">
        <v>0</v>
      </c>
      <c r="AJ42" s="68">
        <v>0</v>
      </c>
      <c r="AK42" s="34">
        <f t="shared" si="6"/>
        <v>1</v>
      </c>
      <c r="AL42" s="87"/>
      <c r="AN42" s="59" t="s">
        <v>41</v>
      </c>
      <c r="AO42" s="66">
        <v>5</v>
      </c>
      <c r="AP42" s="66" t="s">
        <v>86</v>
      </c>
      <c r="AQ42" s="69" t="s">
        <v>177</v>
      </c>
      <c r="AR42" s="67">
        <v>16.955838</v>
      </c>
      <c r="AS42" s="67">
        <v>0.459206</v>
      </c>
      <c r="AT42" s="70" t="s">
        <v>182</v>
      </c>
      <c r="AU42" s="68">
        <v>0</v>
      </c>
      <c r="AV42" s="68">
        <v>0</v>
      </c>
      <c r="AW42" s="68">
        <v>0</v>
      </c>
      <c r="AX42" s="34">
        <f t="shared" si="7"/>
        <v>1</v>
      </c>
      <c r="AY42" s="87"/>
    </row>
    <row r="43" spans="1:51" ht="13.5" customHeight="1" x14ac:dyDescent="0.25">
      <c r="A43" s="59" t="s">
        <v>11</v>
      </c>
      <c r="B43" s="66">
        <v>5</v>
      </c>
      <c r="C43" s="66" t="s">
        <v>87</v>
      </c>
      <c r="D43" s="69" t="s">
        <v>177</v>
      </c>
      <c r="E43" s="67">
        <v>3.6930000000000001E-3</v>
      </c>
      <c r="F43" s="67">
        <v>0.33781099999999997</v>
      </c>
      <c r="G43" s="70" t="s">
        <v>184</v>
      </c>
      <c r="H43" s="68">
        <v>0</v>
      </c>
      <c r="I43" s="68">
        <v>0</v>
      </c>
      <c r="J43" s="68">
        <v>0</v>
      </c>
      <c r="K43" s="34">
        <f t="shared" si="4"/>
        <v>1</v>
      </c>
      <c r="L43" s="87"/>
      <c r="N43" s="59" t="s">
        <v>22</v>
      </c>
      <c r="O43" s="66">
        <v>5</v>
      </c>
      <c r="P43" s="66" t="s">
        <v>87</v>
      </c>
      <c r="Q43" s="69" t="s">
        <v>177</v>
      </c>
      <c r="R43" s="67">
        <v>4.3359999999999996E-3</v>
      </c>
      <c r="S43" s="67">
        <v>0.361485</v>
      </c>
      <c r="T43" s="70" t="s">
        <v>184</v>
      </c>
      <c r="U43" s="68">
        <v>0</v>
      </c>
      <c r="V43" s="68">
        <v>0</v>
      </c>
      <c r="W43" s="68">
        <v>0</v>
      </c>
      <c r="X43" s="34">
        <f t="shared" si="5"/>
        <v>1</v>
      </c>
      <c r="Y43" s="87"/>
      <c r="AA43" s="59" t="s">
        <v>31</v>
      </c>
      <c r="AB43" s="66">
        <v>5</v>
      </c>
      <c r="AC43" s="66" t="s">
        <v>87</v>
      </c>
      <c r="AD43" s="69" t="s">
        <v>177</v>
      </c>
      <c r="AE43" s="67">
        <v>2.7799999999999999E-3</v>
      </c>
      <c r="AF43" s="67">
        <v>0.33136900000000002</v>
      </c>
      <c r="AG43" s="70" t="s">
        <v>184</v>
      </c>
      <c r="AH43" s="68">
        <v>0</v>
      </c>
      <c r="AI43" s="68">
        <v>0</v>
      </c>
      <c r="AJ43" s="68">
        <v>0</v>
      </c>
      <c r="AK43" s="34">
        <f t="shared" si="6"/>
        <v>1</v>
      </c>
      <c r="AL43" s="87"/>
      <c r="AN43" s="59" t="s">
        <v>41</v>
      </c>
      <c r="AO43" s="66">
        <v>5</v>
      </c>
      <c r="AP43" s="66" t="s">
        <v>87</v>
      </c>
      <c r="AQ43" s="69" t="s">
        <v>177</v>
      </c>
      <c r="AR43" s="67">
        <v>3.1350000000000002E-3</v>
      </c>
      <c r="AS43" s="67">
        <v>0.37477500000000002</v>
      </c>
      <c r="AT43" s="70" t="s">
        <v>184</v>
      </c>
      <c r="AU43" s="68">
        <v>0</v>
      </c>
      <c r="AV43" s="68">
        <v>0</v>
      </c>
      <c r="AW43" s="68">
        <v>0</v>
      </c>
      <c r="AX43" s="34">
        <f t="shared" si="7"/>
        <v>1</v>
      </c>
      <c r="AY43" s="87"/>
    </row>
    <row r="44" spans="1:51" ht="13.5" customHeight="1" x14ac:dyDescent="0.25">
      <c r="A44" s="59" t="s">
        <v>11</v>
      </c>
      <c r="B44" s="66">
        <v>5</v>
      </c>
      <c r="C44" s="66" t="s">
        <v>88</v>
      </c>
      <c r="D44" s="69" t="s">
        <v>177</v>
      </c>
      <c r="E44" s="67">
        <v>12.754574</v>
      </c>
      <c r="F44" s="67">
        <v>0.42518499999999998</v>
      </c>
      <c r="G44" s="70" t="s">
        <v>164</v>
      </c>
      <c r="H44" s="68">
        <v>0</v>
      </c>
      <c r="I44" s="68">
        <v>0</v>
      </c>
      <c r="J44" s="68">
        <v>0</v>
      </c>
      <c r="K44" s="34">
        <f t="shared" si="4"/>
        <v>1</v>
      </c>
      <c r="L44" s="87"/>
      <c r="N44" s="59" t="s">
        <v>22</v>
      </c>
      <c r="O44" s="66">
        <v>5</v>
      </c>
      <c r="P44" s="66" t="s">
        <v>88</v>
      </c>
      <c r="Q44" s="69" t="s">
        <v>177</v>
      </c>
      <c r="R44" s="67">
        <v>13.860585</v>
      </c>
      <c r="S44" s="67">
        <v>0.44071199999999999</v>
      </c>
      <c r="T44" s="70" t="s">
        <v>164</v>
      </c>
      <c r="U44" s="68">
        <v>0</v>
      </c>
      <c r="V44" s="68">
        <v>0</v>
      </c>
      <c r="W44" s="68">
        <v>0</v>
      </c>
      <c r="X44" s="34">
        <f t="shared" si="5"/>
        <v>1</v>
      </c>
      <c r="Y44" s="87"/>
      <c r="AA44" s="59" t="s">
        <v>31</v>
      </c>
      <c r="AB44" s="66">
        <v>5</v>
      </c>
      <c r="AC44" s="66" t="s">
        <v>88</v>
      </c>
      <c r="AD44" s="69" t="s">
        <v>177</v>
      </c>
      <c r="AE44" s="67">
        <v>7.8801639999999997</v>
      </c>
      <c r="AF44" s="67">
        <v>0.42637599999999998</v>
      </c>
      <c r="AG44" s="70" t="s">
        <v>164</v>
      </c>
      <c r="AH44" s="68">
        <v>0</v>
      </c>
      <c r="AI44" s="68">
        <v>0</v>
      </c>
      <c r="AJ44" s="68">
        <v>0</v>
      </c>
      <c r="AK44" s="34">
        <f t="shared" si="6"/>
        <v>1</v>
      </c>
      <c r="AL44" s="87"/>
      <c r="AN44" s="59" t="s">
        <v>41</v>
      </c>
      <c r="AO44" s="66">
        <v>5</v>
      </c>
      <c r="AP44" s="66" t="s">
        <v>88</v>
      </c>
      <c r="AQ44" s="69" t="s">
        <v>177</v>
      </c>
      <c r="AR44" s="67">
        <v>16.245397000000001</v>
      </c>
      <c r="AS44" s="67">
        <v>0.45804400000000001</v>
      </c>
      <c r="AT44" s="70" t="s">
        <v>164</v>
      </c>
      <c r="AU44" s="68">
        <v>0</v>
      </c>
      <c r="AV44" s="68">
        <v>0</v>
      </c>
      <c r="AW44" s="68">
        <v>0</v>
      </c>
      <c r="AX44" s="34">
        <f t="shared" si="7"/>
        <v>1</v>
      </c>
      <c r="AY44" s="87"/>
    </row>
    <row r="45" spans="1:51" ht="13.5" customHeight="1" x14ac:dyDescent="0.25">
      <c r="A45" s="59" t="s">
        <v>11</v>
      </c>
      <c r="B45" s="66">
        <v>6</v>
      </c>
      <c r="C45" s="66" t="s">
        <v>62</v>
      </c>
      <c r="D45" s="69" t="s">
        <v>180</v>
      </c>
      <c r="E45" s="67">
        <v>0.45155099999999998</v>
      </c>
      <c r="F45" s="61" t="s">
        <v>178</v>
      </c>
      <c r="G45" s="70" t="s">
        <v>195</v>
      </c>
      <c r="H45" s="68">
        <v>0</v>
      </c>
      <c r="I45" s="68">
        <v>0</v>
      </c>
      <c r="J45" s="68">
        <v>0</v>
      </c>
      <c r="K45" s="40">
        <f t="shared" si="4"/>
        <v>1</v>
      </c>
      <c r="L45" s="87"/>
      <c r="N45" s="59" t="s">
        <v>22</v>
      </c>
      <c r="O45" s="66">
        <v>6</v>
      </c>
      <c r="P45" s="66" t="s">
        <v>62</v>
      </c>
      <c r="Q45" s="69" t="s">
        <v>177</v>
      </c>
      <c r="R45" s="67">
        <v>0.450988</v>
      </c>
      <c r="S45" s="61" t="s">
        <v>178</v>
      </c>
      <c r="T45" s="70" t="s">
        <v>195</v>
      </c>
      <c r="U45" s="68">
        <v>0</v>
      </c>
      <c r="V45" s="68">
        <v>0</v>
      </c>
      <c r="W45" s="68">
        <v>0</v>
      </c>
      <c r="X45" s="40">
        <f t="shared" si="5"/>
        <v>1</v>
      </c>
      <c r="Y45" s="87"/>
      <c r="AA45" s="59" t="s">
        <v>31</v>
      </c>
      <c r="AB45" s="66">
        <v>6</v>
      </c>
      <c r="AC45" s="66" t="s">
        <v>62</v>
      </c>
      <c r="AD45" s="69" t="s">
        <v>177</v>
      </c>
      <c r="AE45" s="67">
        <v>0.45113900000000001</v>
      </c>
      <c r="AF45" s="61" t="s">
        <v>178</v>
      </c>
      <c r="AG45" s="70" t="s">
        <v>195</v>
      </c>
      <c r="AH45" s="68">
        <v>0</v>
      </c>
      <c r="AI45" s="68">
        <v>0</v>
      </c>
      <c r="AJ45" s="68">
        <v>0</v>
      </c>
      <c r="AK45" s="40">
        <f t="shared" si="6"/>
        <v>1</v>
      </c>
      <c r="AL45" s="87"/>
      <c r="AN45" s="59" t="s">
        <v>41</v>
      </c>
      <c r="AO45" s="66">
        <v>6</v>
      </c>
      <c r="AP45" s="66" t="s">
        <v>62</v>
      </c>
      <c r="AQ45" s="69" t="s">
        <v>177</v>
      </c>
      <c r="AR45" s="67">
        <v>0.45149899999999998</v>
      </c>
      <c r="AS45" s="61" t="s">
        <v>178</v>
      </c>
      <c r="AT45" s="70" t="s">
        <v>195</v>
      </c>
      <c r="AU45" s="68">
        <v>0</v>
      </c>
      <c r="AV45" s="68">
        <v>0</v>
      </c>
      <c r="AW45" s="68">
        <v>0</v>
      </c>
      <c r="AX45" s="40">
        <f t="shared" si="7"/>
        <v>1</v>
      </c>
      <c r="AY45" s="87"/>
    </row>
    <row r="46" spans="1:51" ht="13.5" customHeight="1" x14ac:dyDescent="0.25">
      <c r="A46" s="59" t="s">
        <v>11</v>
      </c>
      <c r="B46" s="66">
        <v>6</v>
      </c>
      <c r="C46" s="66" t="s">
        <v>68</v>
      </c>
      <c r="D46" s="69" t="s">
        <v>180</v>
      </c>
      <c r="E46" s="67">
        <v>2.823E-3</v>
      </c>
      <c r="F46" s="67">
        <v>0.36884499999999998</v>
      </c>
      <c r="G46" s="70" t="s">
        <v>181</v>
      </c>
      <c r="H46" s="68">
        <v>0</v>
      </c>
      <c r="I46" s="68">
        <v>0</v>
      </c>
      <c r="J46" s="68">
        <v>0</v>
      </c>
      <c r="K46" s="40">
        <f t="shared" si="4"/>
        <v>1</v>
      </c>
      <c r="L46" s="87"/>
      <c r="N46" s="59" t="s">
        <v>22</v>
      </c>
      <c r="O46" s="66">
        <v>6</v>
      </c>
      <c r="P46" s="66" t="s">
        <v>68</v>
      </c>
      <c r="Q46" s="69" t="s">
        <v>177</v>
      </c>
      <c r="R46" s="67">
        <v>1.7489999999999999E-3</v>
      </c>
      <c r="S46" s="67">
        <v>0.35761700000000002</v>
      </c>
      <c r="T46" s="70" t="s">
        <v>181</v>
      </c>
      <c r="U46" s="68">
        <v>0</v>
      </c>
      <c r="V46" s="68">
        <v>0</v>
      </c>
      <c r="W46" s="68">
        <v>0</v>
      </c>
      <c r="X46" s="40">
        <f t="shared" si="5"/>
        <v>1</v>
      </c>
      <c r="Y46" s="87"/>
      <c r="AA46" s="59" t="s">
        <v>31</v>
      </c>
      <c r="AB46" s="66">
        <v>6</v>
      </c>
      <c r="AC46" s="66" t="s">
        <v>68</v>
      </c>
      <c r="AD46" s="69" t="s">
        <v>177</v>
      </c>
      <c r="AE46" s="67">
        <v>1.9880000000000002E-3</v>
      </c>
      <c r="AF46" s="67">
        <v>0.37105500000000002</v>
      </c>
      <c r="AG46" s="70" t="s">
        <v>181</v>
      </c>
      <c r="AH46" s="68">
        <v>0</v>
      </c>
      <c r="AI46" s="68">
        <v>0</v>
      </c>
      <c r="AJ46" s="68">
        <v>0</v>
      </c>
      <c r="AK46" s="40">
        <f t="shared" si="6"/>
        <v>1</v>
      </c>
      <c r="AL46" s="87"/>
      <c r="AN46" s="59" t="s">
        <v>41</v>
      </c>
      <c r="AO46" s="66">
        <v>6</v>
      </c>
      <c r="AP46" s="66" t="s">
        <v>68</v>
      </c>
      <c r="AQ46" s="69" t="s">
        <v>177</v>
      </c>
      <c r="AR46" s="67">
        <v>1.9E-3</v>
      </c>
      <c r="AS46" s="67">
        <v>0.33209300000000003</v>
      </c>
      <c r="AT46" s="70" t="s">
        <v>181</v>
      </c>
      <c r="AU46" s="68">
        <v>0</v>
      </c>
      <c r="AV46" s="68">
        <v>0</v>
      </c>
      <c r="AW46" s="68">
        <v>0</v>
      </c>
      <c r="AX46" s="40">
        <f t="shared" si="7"/>
        <v>1</v>
      </c>
      <c r="AY46" s="87"/>
    </row>
    <row r="47" spans="1:51" ht="22.5" customHeight="1" x14ac:dyDescent="0.25">
      <c r="A47" s="59" t="s">
        <v>11</v>
      </c>
      <c r="B47" s="66">
        <v>6</v>
      </c>
      <c r="C47" s="66" t="s">
        <v>74</v>
      </c>
      <c r="D47" s="69" t="s">
        <v>196</v>
      </c>
      <c r="E47" s="67">
        <v>16.267240000000001</v>
      </c>
      <c r="F47" s="67">
        <v>0.44642700000000002</v>
      </c>
      <c r="G47" s="70" t="s">
        <v>182</v>
      </c>
      <c r="H47" s="68">
        <v>0</v>
      </c>
      <c r="I47" s="68">
        <v>0</v>
      </c>
      <c r="J47" s="68">
        <v>0</v>
      </c>
      <c r="K47" s="40">
        <f t="shared" si="4"/>
        <v>1</v>
      </c>
      <c r="L47" s="87"/>
      <c r="N47" s="59" t="s">
        <v>22</v>
      </c>
      <c r="O47" s="66">
        <v>6</v>
      </c>
      <c r="P47" s="66" t="s">
        <v>74</v>
      </c>
      <c r="Q47" s="69" t="s">
        <v>177</v>
      </c>
      <c r="R47" s="67">
        <v>15.15724</v>
      </c>
      <c r="S47" s="67">
        <v>0.426118</v>
      </c>
      <c r="T47" s="70" t="s">
        <v>182</v>
      </c>
      <c r="U47" s="68">
        <v>0</v>
      </c>
      <c r="V47" s="68">
        <v>0</v>
      </c>
      <c r="W47" s="68">
        <v>0</v>
      </c>
      <c r="X47" s="40">
        <f t="shared" si="5"/>
        <v>1</v>
      </c>
      <c r="Y47" s="87"/>
      <c r="AA47" s="59" t="s">
        <v>31</v>
      </c>
      <c r="AB47" s="66">
        <v>6</v>
      </c>
      <c r="AC47" s="66" t="s">
        <v>74</v>
      </c>
      <c r="AD47" s="69" t="s">
        <v>177</v>
      </c>
      <c r="AE47" s="67">
        <v>15.542581999999999</v>
      </c>
      <c r="AF47" s="67">
        <v>0.425541</v>
      </c>
      <c r="AG47" s="70" t="s">
        <v>182</v>
      </c>
      <c r="AH47" s="68">
        <v>0</v>
      </c>
      <c r="AI47" s="68">
        <v>0</v>
      </c>
      <c r="AJ47" s="68">
        <v>0</v>
      </c>
      <c r="AK47" s="40">
        <f t="shared" si="6"/>
        <v>1</v>
      </c>
      <c r="AL47" s="87"/>
      <c r="AN47" s="59" t="s">
        <v>41</v>
      </c>
      <c r="AO47" s="66">
        <v>6</v>
      </c>
      <c r="AP47" s="66" t="s">
        <v>74</v>
      </c>
      <c r="AQ47" s="69" t="s">
        <v>177</v>
      </c>
      <c r="AR47" s="67">
        <v>1.5878829999999999</v>
      </c>
      <c r="AS47" s="67">
        <v>0.36704199999999998</v>
      </c>
      <c r="AT47" s="70" t="s">
        <v>192</v>
      </c>
      <c r="AU47" s="68">
        <v>0</v>
      </c>
      <c r="AV47" s="68">
        <v>0</v>
      </c>
      <c r="AW47" s="68">
        <v>1</v>
      </c>
      <c r="AX47" s="40">
        <f t="shared" si="7"/>
        <v>0</v>
      </c>
      <c r="AY47" s="87" t="s">
        <v>193</v>
      </c>
    </row>
    <row r="48" spans="1:51" ht="22.5" customHeight="1" x14ac:dyDescent="0.25">
      <c r="A48" s="59" t="s">
        <v>11</v>
      </c>
      <c r="B48" s="66">
        <v>6</v>
      </c>
      <c r="C48" s="66" t="s">
        <v>80</v>
      </c>
      <c r="D48" s="69" t="s">
        <v>177</v>
      </c>
      <c r="E48" s="67">
        <v>3.6540000000000001E-3</v>
      </c>
      <c r="F48" s="67">
        <v>0.85039299999999995</v>
      </c>
      <c r="G48" s="70" t="s">
        <v>197</v>
      </c>
      <c r="H48" s="68">
        <v>0</v>
      </c>
      <c r="I48" s="68">
        <v>0</v>
      </c>
      <c r="J48" s="68">
        <v>0</v>
      </c>
      <c r="K48" s="40">
        <f t="shared" si="4"/>
        <v>1</v>
      </c>
      <c r="L48" s="87"/>
      <c r="N48" s="59" t="s">
        <v>22</v>
      </c>
      <c r="O48" s="66">
        <v>6</v>
      </c>
      <c r="P48" s="66" t="s">
        <v>80</v>
      </c>
      <c r="Q48" s="69" t="s">
        <v>177</v>
      </c>
      <c r="R48" s="67">
        <v>6.3850000000000001E-3</v>
      </c>
      <c r="S48" s="67">
        <v>0.898872</v>
      </c>
      <c r="T48" s="70" t="s">
        <v>197</v>
      </c>
      <c r="U48" s="68">
        <v>0</v>
      </c>
      <c r="V48" s="68">
        <v>0</v>
      </c>
      <c r="W48" s="68">
        <v>0</v>
      </c>
      <c r="X48" s="40">
        <f t="shared" si="5"/>
        <v>1</v>
      </c>
      <c r="Y48" s="87"/>
      <c r="AA48" s="59" t="s">
        <v>31</v>
      </c>
      <c r="AB48" s="66">
        <v>6</v>
      </c>
      <c r="AC48" s="66" t="s">
        <v>80</v>
      </c>
      <c r="AD48" s="69" t="s">
        <v>177</v>
      </c>
      <c r="AE48" s="67">
        <v>3.2650000000000001E-3</v>
      </c>
      <c r="AF48" s="67">
        <v>0.85175100000000004</v>
      </c>
      <c r="AG48" s="70" t="s">
        <v>197</v>
      </c>
      <c r="AH48" s="68">
        <v>0</v>
      </c>
      <c r="AI48" s="68">
        <v>0</v>
      </c>
      <c r="AJ48" s="68">
        <v>0</v>
      </c>
      <c r="AK48" s="40">
        <f t="shared" si="6"/>
        <v>1</v>
      </c>
      <c r="AL48" s="87"/>
      <c r="AN48" s="59" t="s">
        <v>41</v>
      </c>
      <c r="AO48" s="66">
        <v>6</v>
      </c>
      <c r="AP48" s="66" t="s">
        <v>80</v>
      </c>
      <c r="AQ48" s="69" t="s">
        <v>177</v>
      </c>
      <c r="AR48" s="67">
        <v>3.107E-3</v>
      </c>
      <c r="AS48" s="67">
        <v>0.85392199999999996</v>
      </c>
      <c r="AT48" s="70" t="s">
        <v>197</v>
      </c>
      <c r="AU48" s="68">
        <v>0</v>
      </c>
      <c r="AV48" s="68">
        <v>0</v>
      </c>
      <c r="AW48" s="68">
        <v>0</v>
      </c>
      <c r="AX48" s="40">
        <f t="shared" si="7"/>
        <v>1</v>
      </c>
      <c r="AY48" s="87"/>
    </row>
    <row r="49" spans="1:51" ht="13.5" customHeight="1" x14ac:dyDescent="0.25">
      <c r="A49" s="59" t="s">
        <v>11</v>
      </c>
      <c r="B49" s="66">
        <v>6</v>
      </c>
      <c r="C49" s="66" t="s">
        <v>85</v>
      </c>
      <c r="D49" s="69" t="s">
        <v>177</v>
      </c>
      <c r="E49" s="67">
        <v>1.6260000000000001E-3</v>
      </c>
      <c r="F49" s="67">
        <v>0.367282</v>
      </c>
      <c r="G49" s="70" t="s">
        <v>181</v>
      </c>
      <c r="H49" s="68">
        <v>0</v>
      </c>
      <c r="I49" s="68">
        <v>0</v>
      </c>
      <c r="J49" s="68">
        <v>0</v>
      </c>
      <c r="K49" s="40">
        <f t="shared" si="4"/>
        <v>1</v>
      </c>
      <c r="L49" s="87"/>
      <c r="N49" s="59" t="s">
        <v>22</v>
      </c>
      <c r="O49" s="66">
        <v>6</v>
      </c>
      <c r="P49" s="66" t="s">
        <v>85</v>
      </c>
      <c r="Q49" s="69" t="s">
        <v>177</v>
      </c>
      <c r="R49" s="67">
        <v>2.052E-3</v>
      </c>
      <c r="S49" s="67">
        <v>0.36298200000000003</v>
      </c>
      <c r="T49" s="70" t="s">
        <v>181</v>
      </c>
      <c r="U49" s="68">
        <v>0</v>
      </c>
      <c r="V49" s="68">
        <v>0</v>
      </c>
      <c r="W49" s="68">
        <v>0</v>
      </c>
      <c r="X49" s="40">
        <f t="shared" si="5"/>
        <v>1</v>
      </c>
      <c r="Y49" s="87"/>
      <c r="AA49" s="59" t="s">
        <v>31</v>
      </c>
      <c r="AB49" s="66">
        <v>6</v>
      </c>
      <c r="AC49" s="66" t="s">
        <v>85</v>
      </c>
      <c r="AD49" s="69" t="s">
        <v>177</v>
      </c>
      <c r="AE49" s="67">
        <v>1.4959999999999999E-3</v>
      </c>
      <c r="AF49" s="67">
        <v>0.36848900000000001</v>
      </c>
      <c r="AG49" s="70" t="s">
        <v>181</v>
      </c>
      <c r="AH49" s="68">
        <v>0</v>
      </c>
      <c r="AI49" s="68">
        <v>0</v>
      </c>
      <c r="AJ49" s="68">
        <v>0</v>
      </c>
      <c r="AK49" s="40">
        <f t="shared" si="6"/>
        <v>1</v>
      </c>
      <c r="AL49" s="87"/>
      <c r="AN49" s="59" t="s">
        <v>41</v>
      </c>
      <c r="AO49" s="66">
        <v>6</v>
      </c>
      <c r="AP49" s="66" t="s">
        <v>85</v>
      </c>
      <c r="AQ49" s="69" t="s">
        <v>177</v>
      </c>
      <c r="AR49" s="67">
        <v>2.3029999999999999E-3</v>
      </c>
      <c r="AS49" s="67">
        <v>0.40545399999999998</v>
      </c>
      <c r="AT49" s="70" t="s">
        <v>181</v>
      </c>
      <c r="AU49" s="68">
        <v>0</v>
      </c>
      <c r="AV49" s="68">
        <v>0</v>
      </c>
      <c r="AW49" s="68">
        <v>0</v>
      </c>
      <c r="AX49" s="40">
        <f t="shared" si="7"/>
        <v>1</v>
      </c>
      <c r="AY49" s="87"/>
    </row>
    <row r="50" spans="1:51" ht="13.5" customHeight="1" x14ac:dyDescent="0.25">
      <c r="A50" s="59" t="s">
        <v>11</v>
      </c>
      <c r="B50" s="66">
        <v>6</v>
      </c>
      <c r="C50" s="66" t="s">
        <v>86</v>
      </c>
      <c r="D50" s="69" t="s">
        <v>177</v>
      </c>
      <c r="E50" s="67">
        <v>16.799989</v>
      </c>
      <c r="F50" s="67">
        <v>0.42609000000000002</v>
      </c>
      <c r="G50" s="70" t="s">
        <v>182</v>
      </c>
      <c r="H50" s="68">
        <v>0</v>
      </c>
      <c r="I50" s="68">
        <v>0</v>
      </c>
      <c r="J50" s="68">
        <v>0</v>
      </c>
      <c r="K50" s="40">
        <f t="shared" si="4"/>
        <v>1</v>
      </c>
      <c r="L50" s="87"/>
      <c r="N50" s="59" t="s">
        <v>22</v>
      </c>
      <c r="O50" s="66">
        <v>6</v>
      </c>
      <c r="P50" s="66" t="s">
        <v>86</v>
      </c>
      <c r="Q50" s="69" t="s">
        <v>177</v>
      </c>
      <c r="R50" s="67">
        <v>16.78661</v>
      </c>
      <c r="S50" s="67">
        <v>0.43907499999999999</v>
      </c>
      <c r="T50" s="70" t="s">
        <v>182</v>
      </c>
      <c r="U50" s="68">
        <v>0</v>
      </c>
      <c r="V50" s="68">
        <v>0</v>
      </c>
      <c r="W50" s="68">
        <v>0</v>
      </c>
      <c r="X50" s="40">
        <f t="shared" si="5"/>
        <v>1</v>
      </c>
      <c r="Y50" s="87"/>
      <c r="AA50" s="59" t="s">
        <v>31</v>
      </c>
      <c r="AB50" s="66">
        <v>6</v>
      </c>
      <c r="AC50" s="66" t="s">
        <v>86</v>
      </c>
      <c r="AD50" s="69" t="s">
        <v>177</v>
      </c>
      <c r="AE50" s="67">
        <v>13.283189999999999</v>
      </c>
      <c r="AF50" s="67">
        <v>0.42770799999999998</v>
      </c>
      <c r="AG50" s="70" t="s">
        <v>182</v>
      </c>
      <c r="AH50" s="68">
        <v>0</v>
      </c>
      <c r="AI50" s="68">
        <v>0</v>
      </c>
      <c r="AJ50" s="68">
        <v>0</v>
      </c>
      <c r="AK50" s="40">
        <f t="shared" si="6"/>
        <v>1</v>
      </c>
      <c r="AL50" s="87"/>
      <c r="AN50" s="59" t="s">
        <v>41</v>
      </c>
      <c r="AO50" s="66">
        <v>6</v>
      </c>
      <c r="AP50" s="66" t="s">
        <v>86</v>
      </c>
      <c r="AQ50" s="69" t="s">
        <v>177</v>
      </c>
      <c r="AR50" s="67">
        <v>15.115857</v>
      </c>
      <c r="AS50" s="67">
        <v>0.39119100000000001</v>
      </c>
      <c r="AT50" s="70" t="s">
        <v>182</v>
      </c>
      <c r="AU50" s="68">
        <v>0</v>
      </c>
      <c r="AV50" s="68">
        <v>0</v>
      </c>
      <c r="AW50" s="68">
        <v>0</v>
      </c>
      <c r="AX50" s="40">
        <f t="shared" si="7"/>
        <v>1</v>
      </c>
      <c r="AY50" s="87"/>
    </row>
    <row r="51" spans="1:51" ht="13.5" customHeight="1" x14ac:dyDescent="0.25">
      <c r="A51" s="59" t="s">
        <v>11</v>
      </c>
      <c r="B51" s="66">
        <v>6</v>
      </c>
      <c r="C51" s="66" t="s">
        <v>87</v>
      </c>
      <c r="D51" s="69" t="s">
        <v>177</v>
      </c>
      <c r="E51" s="67">
        <v>3.0500000000000002E-3</v>
      </c>
      <c r="F51" s="67">
        <v>0.33741199999999999</v>
      </c>
      <c r="G51" s="70" t="s">
        <v>184</v>
      </c>
      <c r="H51" s="68">
        <v>0</v>
      </c>
      <c r="I51" s="68">
        <v>0</v>
      </c>
      <c r="J51" s="68">
        <v>0</v>
      </c>
      <c r="K51" s="40">
        <f t="shared" si="4"/>
        <v>1</v>
      </c>
      <c r="L51" s="87"/>
      <c r="N51" s="59" t="s">
        <v>22</v>
      </c>
      <c r="O51" s="66">
        <v>6</v>
      </c>
      <c r="P51" s="66" t="s">
        <v>87</v>
      </c>
      <c r="Q51" s="69" t="s">
        <v>177</v>
      </c>
      <c r="R51" s="67">
        <v>4.1469999999999996E-3</v>
      </c>
      <c r="S51" s="67">
        <v>0.34801100000000001</v>
      </c>
      <c r="T51" s="70" t="s">
        <v>184</v>
      </c>
      <c r="U51" s="68">
        <v>0</v>
      </c>
      <c r="V51" s="68">
        <v>0</v>
      </c>
      <c r="W51" s="68">
        <v>0</v>
      </c>
      <c r="X51" s="40">
        <f t="shared" si="5"/>
        <v>1</v>
      </c>
      <c r="Y51" s="87"/>
      <c r="AA51" s="59" t="s">
        <v>31</v>
      </c>
      <c r="AB51" s="66">
        <v>6</v>
      </c>
      <c r="AC51" s="66" t="s">
        <v>87</v>
      </c>
      <c r="AD51" s="69" t="s">
        <v>177</v>
      </c>
      <c r="AE51" s="67">
        <v>4.7429999999999998E-3</v>
      </c>
      <c r="AF51" s="67">
        <v>0.31773899999999999</v>
      </c>
      <c r="AG51" s="70" t="s">
        <v>184</v>
      </c>
      <c r="AH51" s="68">
        <v>0</v>
      </c>
      <c r="AI51" s="68">
        <v>0</v>
      </c>
      <c r="AJ51" s="68">
        <v>0</v>
      </c>
      <c r="AK51" s="40">
        <f t="shared" si="6"/>
        <v>1</v>
      </c>
      <c r="AL51" s="87"/>
      <c r="AN51" s="59" t="s">
        <v>41</v>
      </c>
      <c r="AO51" s="66">
        <v>6</v>
      </c>
      <c r="AP51" s="66" t="s">
        <v>87</v>
      </c>
      <c r="AQ51" s="69" t="s">
        <v>177</v>
      </c>
      <c r="AR51" s="67">
        <v>3.9069999999999999E-3</v>
      </c>
      <c r="AS51" s="67">
        <v>0.39243</v>
      </c>
      <c r="AT51" s="70" t="s">
        <v>184</v>
      </c>
      <c r="AU51" s="68">
        <v>0</v>
      </c>
      <c r="AV51" s="68">
        <v>0</v>
      </c>
      <c r="AW51" s="68">
        <v>0</v>
      </c>
      <c r="AX51" s="40">
        <f t="shared" si="7"/>
        <v>1</v>
      </c>
      <c r="AY51" s="87"/>
    </row>
    <row r="52" spans="1:51" ht="13.5" customHeight="1" x14ac:dyDescent="0.25">
      <c r="A52" s="59" t="s">
        <v>11</v>
      </c>
      <c r="B52" s="66">
        <v>6</v>
      </c>
      <c r="C52" s="66" t="s">
        <v>88</v>
      </c>
      <c r="D52" s="69" t="s">
        <v>177</v>
      </c>
      <c r="E52" s="67">
        <v>12.695869</v>
      </c>
      <c r="F52" s="67">
        <v>0.42617899999999997</v>
      </c>
      <c r="G52" s="70" t="s">
        <v>164</v>
      </c>
      <c r="H52" s="68">
        <v>0</v>
      </c>
      <c r="I52" s="68">
        <v>0</v>
      </c>
      <c r="J52" s="68">
        <v>0</v>
      </c>
      <c r="K52" s="40">
        <f t="shared" si="4"/>
        <v>1</v>
      </c>
      <c r="L52" s="87"/>
      <c r="N52" s="59" t="s">
        <v>22</v>
      </c>
      <c r="O52" s="66">
        <v>6</v>
      </c>
      <c r="P52" s="66" t="s">
        <v>88</v>
      </c>
      <c r="Q52" s="69" t="s">
        <v>177</v>
      </c>
      <c r="R52" s="67">
        <v>14.736625</v>
      </c>
      <c r="S52" s="67">
        <v>0.41863099999999998</v>
      </c>
      <c r="T52" s="70" t="s">
        <v>164</v>
      </c>
      <c r="U52" s="68">
        <v>0</v>
      </c>
      <c r="V52" s="68">
        <v>0</v>
      </c>
      <c r="W52" s="68">
        <v>0</v>
      </c>
      <c r="X52" s="40">
        <f t="shared" si="5"/>
        <v>1</v>
      </c>
      <c r="Y52" s="87"/>
      <c r="AA52" s="59" t="s">
        <v>31</v>
      </c>
      <c r="AB52" s="66">
        <v>6</v>
      </c>
      <c r="AC52" s="66" t="s">
        <v>88</v>
      </c>
      <c r="AD52" s="69" t="s">
        <v>177</v>
      </c>
      <c r="AE52" s="67">
        <v>12.742792</v>
      </c>
      <c r="AF52" s="67">
        <v>0.43622100000000003</v>
      </c>
      <c r="AG52" s="70" t="s">
        <v>164</v>
      </c>
      <c r="AH52" s="68">
        <v>0</v>
      </c>
      <c r="AI52" s="68">
        <v>0</v>
      </c>
      <c r="AJ52" s="68">
        <v>0</v>
      </c>
      <c r="AK52" s="40">
        <f t="shared" si="6"/>
        <v>1</v>
      </c>
      <c r="AL52" s="87"/>
      <c r="AN52" s="59" t="s">
        <v>41</v>
      </c>
      <c r="AO52" s="66">
        <v>6</v>
      </c>
      <c r="AP52" s="66" t="s">
        <v>88</v>
      </c>
      <c r="AQ52" s="69" t="s">
        <v>177</v>
      </c>
      <c r="AR52" s="67">
        <v>8.2071950000000005</v>
      </c>
      <c r="AS52" s="67">
        <v>0.45869700000000002</v>
      </c>
      <c r="AT52" s="70" t="s">
        <v>164</v>
      </c>
      <c r="AU52" s="68">
        <v>0</v>
      </c>
      <c r="AV52" s="68">
        <v>0</v>
      </c>
      <c r="AW52" s="68">
        <v>0</v>
      </c>
      <c r="AX52" s="40">
        <f t="shared" si="7"/>
        <v>1</v>
      </c>
      <c r="AY52" s="87"/>
    </row>
    <row r="53" spans="1:51" ht="13.5" customHeight="1" x14ac:dyDescent="0.25">
      <c r="A53" s="59" t="s">
        <v>11</v>
      </c>
      <c r="B53" s="66">
        <v>7</v>
      </c>
      <c r="C53" s="66" t="s">
        <v>62</v>
      </c>
      <c r="D53" s="69" t="s">
        <v>177</v>
      </c>
      <c r="E53" s="67">
        <v>0.450735</v>
      </c>
      <c r="F53" s="67" t="s">
        <v>178</v>
      </c>
      <c r="G53" s="70" t="s">
        <v>198</v>
      </c>
      <c r="H53" s="68">
        <v>0</v>
      </c>
      <c r="I53" s="68">
        <v>0</v>
      </c>
      <c r="J53" s="68">
        <v>0</v>
      </c>
      <c r="K53" s="40">
        <f t="shared" si="4"/>
        <v>1</v>
      </c>
      <c r="L53" s="87"/>
      <c r="N53" s="59" t="s">
        <v>22</v>
      </c>
      <c r="O53" s="66">
        <v>7</v>
      </c>
      <c r="P53" s="66" t="s">
        <v>62</v>
      </c>
      <c r="Q53" s="69" t="s">
        <v>177</v>
      </c>
      <c r="R53" s="67">
        <v>0.45137500000000003</v>
      </c>
      <c r="S53" s="67" t="s">
        <v>178</v>
      </c>
      <c r="T53" s="70" t="s">
        <v>198</v>
      </c>
      <c r="U53" s="68">
        <v>0</v>
      </c>
      <c r="V53" s="68">
        <v>0</v>
      </c>
      <c r="W53" s="68">
        <v>0</v>
      </c>
      <c r="X53" s="40">
        <f t="shared" si="5"/>
        <v>1</v>
      </c>
      <c r="Y53" s="87"/>
      <c r="AA53" s="59" t="s">
        <v>31</v>
      </c>
      <c r="AB53" s="66">
        <v>7</v>
      </c>
      <c r="AC53" s="66" t="s">
        <v>62</v>
      </c>
      <c r="AD53" s="69" t="s">
        <v>177</v>
      </c>
      <c r="AE53" s="67">
        <v>0.45104</v>
      </c>
      <c r="AF53" s="67" t="s">
        <v>178</v>
      </c>
      <c r="AG53" s="70" t="s">
        <v>198</v>
      </c>
      <c r="AH53" s="68">
        <v>0</v>
      </c>
      <c r="AI53" s="68">
        <v>0</v>
      </c>
      <c r="AJ53" s="68">
        <v>0</v>
      </c>
      <c r="AK53" s="40">
        <f t="shared" si="6"/>
        <v>1</v>
      </c>
      <c r="AL53" s="87"/>
      <c r="AN53" s="59" t="s">
        <v>41</v>
      </c>
      <c r="AO53" s="66">
        <v>7</v>
      </c>
      <c r="AP53" s="66" t="s">
        <v>62</v>
      </c>
      <c r="AQ53" s="69" t="s">
        <v>177</v>
      </c>
      <c r="AR53" s="67">
        <v>0.45176100000000002</v>
      </c>
      <c r="AS53" s="67" t="s">
        <v>178</v>
      </c>
      <c r="AT53" s="70" t="s">
        <v>198</v>
      </c>
      <c r="AU53" s="68">
        <v>0</v>
      </c>
      <c r="AV53" s="68">
        <v>0</v>
      </c>
      <c r="AW53" s="68">
        <v>0</v>
      </c>
      <c r="AX53" s="40">
        <f t="shared" si="7"/>
        <v>1</v>
      </c>
      <c r="AY53" s="87"/>
    </row>
    <row r="54" spans="1:51" ht="13.5" customHeight="1" x14ac:dyDescent="0.25">
      <c r="A54" s="59" t="s">
        <v>11</v>
      </c>
      <c r="B54" s="66">
        <v>7</v>
      </c>
      <c r="C54" s="66" t="s">
        <v>68</v>
      </c>
      <c r="D54" s="69" t="s">
        <v>177</v>
      </c>
      <c r="E54" s="67">
        <v>1.621E-3</v>
      </c>
      <c r="F54" s="67">
        <v>0.36990200000000001</v>
      </c>
      <c r="G54" s="70" t="s">
        <v>181</v>
      </c>
      <c r="H54" s="68">
        <v>0</v>
      </c>
      <c r="I54" s="68">
        <v>0</v>
      </c>
      <c r="J54" s="68">
        <v>0</v>
      </c>
      <c r="K54" s="40">
        <f t="shared" si="4"/>
        <v>1</v>
      </c>
      <c r="L54" s="87"/>
      <c r="N54" s="59" t="s">
        <v>22</v>
      </c>
      <c r="O54" s="66">
        <v>7</v>
      </c>
      <c r="P54" s="66" t="s">
        <v>68</v>
      </c>
      <c r="Q54" s="69" t="s">
        <v>177</v>
      </c>
      <c r="R54" s="67">
        <v>2.2859999999999998E-3</v>
      </c>
      <c r="S54" s="67">
        <v>0.36253999999999997</v>
      </c>
      <c r="T54" s="70" t="s">
        <v>181</v>
      </c>
      <c r="U54" s="68">
        <v>0</v>
      </c>
      <c r="V54" s="68">
        <v>0</v>
      </c>
      <c r="W54" s="68">
        <v>0</v>
      </c>
      <c r="X54" s="40">
        <f t="shared" si="5"/>
        <v>1</v>
      </c>
      <c r="Y54" s="87"/>
      <c r="AA54" s="59" t="s">
        <v>31</v>
      </c>
      <c r="AB54" s="66">
        <v>7</v>
      </c>
      <c r="AC54" s="66" t="s">
        <v>68</v>
      </c>
      <c r="AD54" s="69" t="s">
        <v>177</v>
      </c>
      <c r="AE54" s="67">
        <v>1.5499999999999999E-3</v>
      </c>
      <c r="AF54" s="67">
        <v>0.37193700000000002</v>
      </c>
      <c r="AG54" s="70" t="s">
        <v>181</v>
      </c>
      <c r="AH54" s="68">
        <v>0</v>
      </c>
      <c r="AI54" s="68">
        <v>0</v>
      </c>
      <c r="AJ54" s="68">
        <v>0</v>
      </c>
      <c r="AK54" s="40">
        <f t="shared" si="6"/>
        <v>1</v>
      </c>
      <c r="AL54" s="87"/>
      <c r="AN54" s="59" t="s">
        <v>41</v>
      </c>
      <c r="AO54" s="66">
        <v>7</v>
      </c>
      <c r="AP54" s="66" t="s">
        <v>68</v>
      </c>
      <c r="AQ54" s="69" t="s">
        <v>177</v>
      </c>
      <c r="AR54" s="67">
        <v>1.454E-3</v>
      </c>
      <c r="AS54" s="67">
        <v>0.40566200000000002</v>
      </c>
      <c r="AT54" s="70" t="s">
        <v>181</v>
      </c>
      <c r="AU54" s="68">
        <v>0</v>
      </c>
      <c r="AV54" s="68">
        <v>0</v>
      </c>
      <c r="AW54" s="68">
        <v>0</v>
      </c>
      <c r="AX54" s="40">
        <f t="shared" si="7"/>
        <v>1</v>
      </c>
      <c r="AY54" s="87"/>
    </row>
    <row r="55" spans="1:51" ht="13.5" customHeight="1" x14ac:dyDescent="0.25">
      <c r="A55" s="59" t="s">
        <v>11</v>
      </c>
      <c r="B55" s="66">
        <v>7</v>
      </c>
      <c r="C55" s="66" t="s">
        <v>74</v>
      </c>
      <c r="D55" s="69" t="s">
        <v>177</v>
      </c>
      <c r="E55" s="67">
        <v>15.62215</v>
      </c>
      <c r="F55" s="67">
        <v>0.42641899999999999</v>
      </c>
      <c r="G55" s="70" t="s">
        <v>182</v>
      </c>
      <c r="H55" s="68">
        <v>0</v>
      </c>
      <c r="I55" s="68">
        <v>0</v>
      </c>
      <c r="J55" s="68">
        <v>0</v>
      </c>
      <c r="K55" s="40">
        <f t="shared" si="4"/>
        <v>1</v>
      </c>
      <c r="L55" s="87"/>
      <c r="N55" s="59" t="s">
        <v>22</v>
      </c>
      <c r="O55" s="66">
        <v>7</v>
      </c>
      <c r="P55" s="66" t="s">
        <v>74</v>
      </c>
      <c r="Q55" s="69" t="s">
        <v>177</v>
      </c>
      <c r="R55" s="67">
        <v>16.569597999999999</v>
      </c>
      <c r="S55" s="67">
        <v>0.43429699999999999</v>
      </c>
      <c r="T55" s="70" t="s">
        <v>182</v>
      </c>
      <c r="U55" s="68">
        <v>0</v>
      </c>
      <c r="V55" s="68">
        <v>0</v>
      </c>
      <c r="W55" s="68">
        <v>0</v>
      </c>
      <c r="X55" s="40">
        <f t="shared" si="5"/>
        <v>1</v>
      </c>
      <c r="Y55" s="87"/>
      <c r="AA55" s="59" t="s">
        <v>31</v>
      </c>
      <c r="AB55" s="66">
        <v>7</v>
      </c>
      <c r="AC55" s="66" t="s">
        <v>74</v>
      </c>
      <c r="AD55" s="69" t="s">
        <v>177</v>
      </c>
      <c r="AE55" s="67">
        <v>16.683727000000001</v>
      </c>
      <c r="AF55" s="67">
        <v>0.441357</v>
      </c>
      <c r="AG55" s="70" t="s">
        <v>182</v>
      </c>
      <c r="AH55" s="68">
        <v>0</v>
      </c>
      <c r="AI55" s="68">
        <v>0</v>
      </c>
      <c r="AJ55" s="68">
        <v>0</v>
      </c>
      <c r="AK55" s="40">
        <f t="shared" si="6"/>
        <v>1</v>
      </c>
      <c r="AL55" s="87"/>
      <c r="AN55" s="59" t="s">
        <v>41</v>
      </c>
      <c r="AO55" s="66">
        <v>7</v>
      </c>
      <c r="AP55" s="66" t="s">
        <v>74</v>
      </c>
      <c r="AQ55" s="69" t="s">
        <v>177</v>
      </c>
      <c r="AR55" s="67">
        <v>16.97542</v>
      </c>
      <c r="AS55" s="67">
        <v>0.44573299999999999</v>
      </c>
      <c r="AT55" s="70" t="s">
        <v>182</v>
      </c>
      <c r="AU55" s="68">
        <v>0</v>
      </c>
      <c r="AV55" s="68">
        <v>0</v>
      </c>
      <c r="AW55" s="68">
        <v>0</v>
      </c>
      <c r="AX55" s="40">
        <f t="shared" si="7"/>
        <v>1</v>
      </c>
      <c r="AY55" s="87"/>
    </row>
    <row r="56" spans="1:51" ht="22.5" customHeight="1" x14ac:dyDescent="0.25">
      <c r="A56" s="59" t="s">
        <v>11</v>
      </c>
      <c r="B56" s="66">
        <v>7</v>
      </c>
      <c r="C56" s="66" t="s">
        <v>80</v>
      </c>
      <c r="D56" s="69" t="s">
        <v>177</v>
      </c>
      <c r="E56" s="67">
        <v>4.2630000000000003E-3</v>
      </c>
      <c r="F56" s="67">
        <v>0.88854699999999998</v>
      </c>
      <c r="G56" s="70" t="s">
        <v>199</v>
      </c>
      <c r="H56" s="68">
        <v>0</v>
      </c>
      <c r="I56" s="68">
        <v>0</v>
      </c>
      <c r="J56" s="68">
        <v>0</v>
      </c>
      <c r="K56" s="40">
        <f t="shared" si="4"/>
        <v>1</v>
      </c>
      <c r="L56" s="87"/>
      <c r="N56" s="59" t="s">
        <v>22</v>
      </c>
      <c r="O56" s="66">
        <v>7</v>
      </c>
      <c r="P56" s="66" t="s">
        <v>80</v>
      </c>
      <c r="Q56" s="69" t="s">
        <v>177</v>
      </c>
      <c r="R56" s="67">
        <v>3.529E-3</v>
      </c>
      <c r="S56" s="67">
        <v>0.84900600000000004</v>
      </c>
      <c r="T56" s="70" t="s">
        <v>199</v>
      </c>
      <c r="U56" s="68">
        <v>0</v>
      </c>
      <c r="V56" s="68">
        <v>0</v>
      </c>
      <c r="W56" s="68">
        <v>0</v>
      </c>
      <c r="X56" s="40">
        <f t="shared" si="5"/>
        <v>1</v>
      </c>
      <c r="Y56" s="87"/>
      <c r="AA56" s="59" t="s">
        <v>31</v>
      </c>
      <c r="AB56" s="66">
        <v>7</v>
      </c>
      <c r="AC56" s="66" t="s">
        <v>80</v>
      </c>
      <c r="AD56" s="69" t="s">
        <v>177</v>
      </c>
      <c r="AE56" s="67">
        <v>3.0430000000000001E-3</v>
      </c>
      <c r="AF56" s="67">
        <v>0.87639500000000004</v>
      </c>
      <c r="AG56" s="70" t="s">
        <v>199</v>
      </c>
      <c r="AH56" s="68">
        <v>0</v>
      </c>
      <c r="AI56" s="68">
        <v>0</v>
      </c>
      <c r="AJ56" s="68">
        <v>0</v>
      </c>
      <c r="AK56" s="40">
        <f t="shared" si="6"/>
        <v>1</v>
      </c>
      <c r="AL56" s="87"/>
      <c r="AN56" s="59" t="s">
        <v>41</v>
      </c>
      <c r="AO56" s="66">
        <v>7</v>
      </c>
      <c r="AP56" s="66" t="s">
        <v>80</v>
      </c>
      <c r="AQ56" s="69" t="s">
        <v>177</v>
      </c>
      <c r="AR56" s="67">
        <v>4.5519999999999996E-3</v>
      </c>
      <c r="AS56" s="67">
        <v>0.892401</v>
      </c>
      <c r="AT56" s="70" t="s">
        <v>199</v>
      </c>
      <c r="AU56" s="68">
        <v>0</v>
      </c>
      <c r="AV56" s="68">
        <v>0</v>
      </c>
      <c r="AW56" s="68">
        <v>0</v>
      </c>
      <c r="AX56" s="40">
        <f t="shared" si="7"/>
        <v>1</v>
      </c>
      <c r="AY56" s="87"/>
    </row>
    <row r="57" spans="1:51" ht="13.5" customHeight="1" x14ac:dyDescent="0.25">
      <c r="A57" s="59" t="s">
        <v>11</v>
      </c>
      <c r="B57" s="66">
        <v>7</v>
      </c>
      <c r="C57" s="66" t="s">
        <v>85</v>
      </c>
      <c r="D57" s="69" t="s">
        <v>177</v>
      </c>
      <c r="E57" s="67">
        <v>1.9430000000000001E-3</v>
      </c>
      <c r="F57" s="67">
        <v>0.38048500000000002</v>
      </c>
      <c r="G57" s="70" t="s">
        <v>181</v>
      </c>
      <c r="H57" s="68">
        <v>0</v>
      </c>
      <c r="I57" s="68">
        <v>0</v>
      </c>
      <c r="J57" s="68">
        <v>0</v>
      </c>
      <c r="K57" s="40">
        <f t="shared" si="4"/>
        <v>1</v>
      </c>
      <c r="L57" s="87"/>
      <c r="N57" s="59" t="s">
        <v>22</v>
      </c>
      <c r="O57" s="66">
        <v>7</v>
      </c>
      <c r="P57" s="66" t="s">
        <v>85</v>
      </c>
      <c r="Q57" s="69" t="s">
        <v>177</v>
      </c>
      <c r="R57" s="67">
        <v>1.3600000000000001E-3</v>
      </c>
      <c r="S57" s="67">
        <v>0.36539700000000003</v>
      </c>
      <c r="T57" s="70" t="s">
        <v>181</v>
      </c>
      <c r="U57" s="68">
        <v>0</v>
      </c>
      <c r="V57" s="68">
        <v>0</v>
      </c>
      <c r="W57" s="68">
        <v>0</v>
      </c>
      <c r="X57" s="40">
        <f t="shared" si="5"/>
        <v>1</v>
      </c>
      <c r="Y57" s="87"/>
      <c r="AA57" s="59" t="s">
        <v>31</v>
      </c>
      <c r="AB57" s="66">
        <v>7</v>
      </c>
      <c r="AC57" s="66" t="s">
        <v>85</v>
      </c>
      <c r="AD57" s="69" t="s">
        <v>177</v>
      </c>
      <c r="AE57" s="67">
        <v>1.5479999999999999E-3</v>
      </c>
      <c r="AF57" s="67">
        <v>0.36969099999999999</v>
      </c>
      <c r="AG57" s="70" t="s">
        <v>181</v>
      </c>
      <c r="AH57" s="68">
        <v>0</v>
      </c>
      <c r="AI57" s="68">
        <v>0</v>
      </c>
      <c r="AJ57" s="68">
        <v>0</v>
      </c>
      <c r="AK57" s="40">
        <f t="shared" si="6"/>
        <v>1</v>
      </c>
      <c r="AL57" s="87"/>
      <c r="AN57" s="59" t="s">
        <v>41</v>
      </c>
      <c r="AO57" s="66">
        <v>7</v>
      </c>
      <c r="AP57" s="66" t="s">
        <v>85</v>
      </c>
      <c r="AQ57" s="69" t="s">
        <v>177</v>
      </c>
      <c r="AR57" s="67">
        <v>2.3010000000000001E-3</v>
      </c>
      <c r="AS57" s="67">
        <v>0.33798800000000001</v>
      </c>
      <c r="AT57" s="70" t="s">
        <v>181</v>
      </c>
      <c r="AU57" s="68">
        <v>0</v>
      </c>
      <c r="AV57" s="68">
        <v>0</v>
      </c>
      <c r="AW57" s="68">
        <v>0</v>
      </c>
      <c r="AX57" s="40">
        <f t="shared" si="7"/>
        <v>1</v>
      </c>
      <c r="AY57" s="87"/>
    </row>
    <row r="58" spans="1:51" ht="13.5" customHeight="1" x14ac:dyDescent="0.25">
      <c r="A58" s="59" t="s">
        <v>11</v>
      </c>
      <c r="B58" s="66">
        <v>7</v>
      </c>
      <c r="C58" s="66" t="s">
        <v>86</v>
      </c>
      <c r="D58" s="69" t="s">
        <v>177</v>
      </c>
      <c r="E58" s="67">
        <v>13.350519999999999</v>
      </c>
      <c r="F58" s="67">
        <v>0.42438700000000001</v>
      </c>
      <c r="G58" s="70" t="s">
        <v>182</v>
      </c>
      <c r="H58" s="68">
        <v>0</v>
      </c>
      <c r="I58" s="68">
        <v>0</v>
      </c>
      <c r="J58" s="68">
        <v>0</v>
      </c>
      <c r="K58" s="40">
        <f t="shared" si="4"/>
        <v>1</v>
      </c>
      <c r="L58" s="87"/>
      <c r="N58" s="59" t="s">
        <v>22</v>
      </c>
      <c r="O58" s="66">
        <v>7</v>
      </c>
      <c r="P58" s="66" t="s">
        <v>86</v>
      </c>
      <c r="Q58" s="69" t="s">
        <v>177</v>
      </c>
      <c r="R58" s="67">
        <v>12.745161</v>
      </c>
      <c r="S58" s="67">
        <v>0.428066</v>
      </c>
      <c r="T58" s="70" t="s">
        <v>182</v>
      </c>
      <c r="U58" s="68">
        <v>0</v>
      </c>
      <c r="V58" s="68">
        <v>0</v>
      </c>
      <c r="W58" s="68">
        <v>0</v>
      </c>
      <c r="X58" s="40">
        <f t="shared" si="5"/>
        <v>1</v>
      </c>
      <c r="Y58" s="87"/>
      <c r="AA58" s="59" t="s">
        <v>31</v>
      </c>
      <c r="AB58" s="66">
        <v>7</v>
      </c>
      <c r="AC58" s="66" t="s">
        <v>86</v>
      </c>
      <c r="AD58" s="69" t="s">
        <v>177</v>
      </c>
      <c r="AE58" s="67">
        <v>13.356616000000001</v>
      </c>
      <c r="AF58" s="67">
        <v>0.425869</v>
      </c>
      <c r="AG58" s="70" t="s">
        <v>182</v>
      </c>
      <c r="AH58" s="68">
        <v>0</v>
      </c>
      <c r="AI58" s="68">
        <v>0</v>
      </c>
      <c r="AJ58" s="68">
        <v>0</v>
      </c>
      <c r="AK58" s="40">
        <f t="shared" si="6"/>
        <v>1</v>
      </c>
      <c r="AL58" s="87"/>
      <c r="AN58" s="59" t="s">
        <v>41</v>
      </c>
      <c r="AO58" s="66">
        <v>7</v>
      </c>
      <c r="AP58" s="66" t="s">
        <v>86</v>
      </c>
      <c r="AQ58" s="69" t="s">
        <v>177</v>
      </c>
      <c r="AR58" s="67">
        <v>19.660319999999999</v>
      </c>
      <c r="AS58" s="67">
        <v>0.45969100000000002</v>
      </c>
      <c r="AT58" s="70" t="s">
        <v>182</v>
      </c>
      <c r="AU58" s="68">
        <v>0</v>
      </c>
      <c r="AV58" s="68">
        <v>0</v>
      </c>
      <c r="AW58" s="68">
        <v>0</v>
      </c>
      <c r="AX58" s="40">
        <f t="shared" si="7"/>
        <v>1</v>
      </c>
      <c r="AY58" s="87"/>
    </row>
    <row r="59" spans="1:51" ht="13.5" customHeight="1" x14ac:dyDescent="0.25">
      <c r="A59" s="59" t="s">
        <v>11</v>
      </c>
      <c r="B59" s="66">
        <v>7</v>
      </c>
      <c r="C59" s="66" t="s">
        <v>87</v>
      </c>
      <c r="D59" s="69" t="s">
        <v>177</v>
      </c>
      <c r="E59" s="67">
        <v>3.5049999999999999E-3</v>
      </c>
      <c r="F59" s="67">
        <v>0.31229099999999999</v>
      </c>
      <c r="G59" s="70" t="s">
        <v>184</v>
      </c>
      <c r="H59" s="68">
        <v>0</v>
      </c>
      <c r="I59" s="68">
        <v>0</v>
      </c>
      <c r="J59" s="68">
        <v>0</v>
      </c>
      <c r="K59" s="40">
        <f t="shared" si="4"/>
        <v>1</v>
      </c>
      <c r="L59" s="87"/>
      <c r="N59" s="59" t="s">
        <v>22</v>
      </c>
      <c r="O59" s="66">
        <v>7</v>
      </c>
      <c r="P59" s="66" t="s">
        <v>87</v>
      </c>
      <c r="Q59" s="69" t="s">
        <v>177</v>
      </c>
      <c r="R59" s="67">
        <v>3.5839999999999999E-3</v>
      </c>
      <c r="S59" s="67">
        <v>0.33621499999999999</v>
      </c>
      <c r="T59" s="70" t="s">
        <v>184</v>
      </c>
      <c r="U59" s="68">
        <v>0</v>
      </c>
      <c r="V59" s="68">
        <v>0</v>
      </c>
      <c r="W59" s="68">
        <v>0</v>
      </c>
      <c r="X59" s="40">
        <f t="shared" si="5"/>
        <v>1</v>
      </c>
      <c r="Y59" s="87"/>
      <c r="AA59" s="59" t="s">
        <v>31</v>
      </c>
      <c r="AB59" s="66">
        <v>7</v>
      </c>
      <c r="AC59" s="66" t="s">
        <v>87</v>
      </c>
      <c r="AD59" s="69" t="s">
        <v>177</v>
      </c>
      <c r="AE59" s="67">
        <v>4.5849999999999997E-3</v>
      </c>
      <c r="AF59" s="67">
        <v>0.34315000000000001</v>
      </c>
      <c r="AG59" s="70" t="s">
        <v>184</v>
      </c>
      <c r="AH59" s="68">
        <v>0</v>
      </c>
      <c r="AI59" s="68">
        <v>0</v>
      </c>
      <c r="AJ59" s="68">
        <v>0</v>
      </c>
      <c r="AK59" s="40">
        <f t="shared" si="6"/>
        <v>1</v>
      </c>
      <c r="AL59" s="87"/>
      <c r="AN59" s="59" t="s">
        <v>41</v>
      </c>
      <c r="AO59" s="66">
        <v>7</v>
      </c>
      <c r="AP59" s="66" t="s">
        <v>87</v>
      </c>
      <c r="AQ59" s="69" t="s">
        <v>177</v>
      </c>
      <c r="AR59" s="67">
        <v>8.9529999999999992E-3</v>
      </c>
      <c r="AS59" s="67">
        <v>0.39064399999999999</v>
      </c>
      <c r="AT59" s="70" t="s">
        <v>184</v>
      </c>
      <c r="AU59" s="68">
        <v>0</v>
      </c>
      <c r="AV59" s="68">
        <v>0</v>
      </c>
      <c r="AW59" s="68">
        <v>0</v>
      </c>
      <c r="AX59" s="40">
        <f t="shared" si="7"/>
        <v>1</v>
      </c>
      <c r="AY59" s="87"/>
    </row>
    <row r="60" spans="1:51" ht="13.5" customHeight="1" x14ac:dyDescent="0.25">
      <c r="A60" s="59" t="s">
        <v>11</v>
      </c>
      <c r="B60" s="66">
        <v>7</v>
      </c>
      <c r="C60" s="66" t="s">
        <v>88</v>
      </c>
      <c r="D60" s="69" t="s">
        <v>177</v>
      </c>
      <c r="E60" s="67">
        <v>12.810033000000001</v>
      </c>
      <c r="F60" s="67">
        <v>0.42422799999999999</v>
      </c>
      <c r="G60" s="70" t="s">
        <v>164</v>
      </c>
      <c r="H60" s="68">
        <v>0</v>
      </c>
      <c r="I60" s="68">
        <v>0</v>
      </c>
      <c r="J60" s="68">
        <v>0</v>
      </c>
      <c r="K60" s="40">
        <f t="shared" si="4"/>
        <v>1</v>
      </c>
      <c r="L60" s="87"/>
      <c r="N60" s="59" t="s">
        <v>22</v>
      </c>
      <c r="O60" s="66">
        <v>7</v>
      </c>
      <c r="P60" s="66" t="s">
        <v>88</v>
      </c>
      <c r="Q60" s="69" t="s">
        <v>177</v>
      </c>
      <c r="R60" s="67">
        <v>14.579141999999999</v>
      </c>
      <c r="S60" s="67">
        <v>0.423709</v>
      </c>
      <c r="T60" s="70" t="s">
        <v>164</v>
      </c>
      <c r="U60" s="68">
        <v>0</v>
      </c>
      <c r="V60" s="68">
        <v>0</v>
      </c>
      <c r="W60" s="68">
        <v>0</v>
      </c>
      <c r="X60" s="40">
        <f t="shared" si="5"/>
        <v>1</v>
      </c>
      <c r="Y60" s="87"/>
      <c r="AA60" s="59" t="s">
        <v>31</v>
      </c>
      <c r="AB60" s="66">
        <v>7</v>
      </c>
      <c r="AC60" s="66" t="s">
        <v>88</v>
      </c>
      <c r="AD60" s="69" t="s">
        <v>177</v>
      </c>
      <c r="AE60" s="67">
        <v>14.368036</v>
      </c>
      <c r="AF60" s="67">
        <v>0.43810500000000002</v>
      </c>
      <c r="AG60" s="70" t="s">
        <v>164</v>
      </c>
      <c r="AH60" s="68">
        <v>0</v>
      </c>
      <c r="AI60" s="68">
        <v>0</v>
      </c>
      <c r="AJ60" s="68">
        <v>0</v>
      </c>
      <c r="AK60" s="40">
        <f t="shared" si="6"/>
        <v>1</v>
      </c>
      <c r="AL60" s="87"/>
      <c r="AN60" s="59" t="s">
        <v>41</v>
      </c>
      <c r="AO60" s="66">
        <v>7</v>
      </c>
      <c r="AP60" s="66" t="s">
        <v>88</v>
      </c>
      <c r="AQ60" s="69" t="s">
        <v>177</v>
      </c>
      <c r="AR60" s="67">
        <v>14.018409999999999</v>
      </c>
      <c r="AS60" s="67">
        <v>0.43259399999999998</v>
      </c>
      <c r="AT60" s="70" t="s">
        <v>164</v>
      </c>
      <c r="AU60" s="68">
        <v>0</v>
      </c>
      <c r="AV60" s="68">
        <v>0</v>
      </c>
      <c r="AW60" s="68">
        <v>0</v>
      </c>
      <c r="AX60" s="40">
        <f t="shared" si="7"/>
        <v>1</v>
      </c>
      <c r="AY60" s="87"/>
    </row>
    <row r="61" spans="1:51" ht="13.5" customHeight="1" x14ac:dyDescent="0.25">
      <c r="A61" s="59" t="s">
        <v>11</v>
      </c>
      <c r="B61" s="66">
        <v>8</v>
      </c>
      <c r="C61" s="66" t="s">
        <v>62</v>
      </c>
      <c r="D61" s="69" t="s">
        <v>177</v>
      </c>
      <c r="E61" s="67">
        <v>0.45209300000000002</v>
      </c>
      <c r="F61" s="67" t="s">
        <v>178</v>
      </c>
      <c r="G61" s="70" t="s">
        <v>200</v>
      </c>
      <c r="H61" s="68">
        <v>0</v>
      </c>
      <c r="I61" s="68">
        <v>0</v>
      </c>
      <c r="J61" s="68">
        <v>0</v>
      </c>
      <c r="K61" s="40">
        <f t="shared" si="4"/>
        <v>1</v>
      </c>
      <c r="L61" s="87"/>
      <c r="N61" s="59" t="s">
        <v>22</v>
      </c>
      <c r="O61" s="66">
        <v>8</v>
      </c>
      <c r="P61" s="66" t="s">
        <v>62</v>
      </c>
      <c r="Q61" s="69" t="s">
        <v>177</v>
      </c>
      <c r="R61" s="67">
        <v>0.453011</v>
      </c>
      <c r="S61" s="67" t="s">
        <v>178</v>
      </c>
      <c r="T61" s="70" t="s">
        <v>200</v>
      </c>
      <c r="U61" s="68">
        <v>0</v>
      </c>
      <c r="V61" s="68">
        <v>0</v>
      </c>
      <c r="W61" s="68">
        <v>0</v>
      </c>
      <c r="X61" s="40">
        <f t="shared" si="5"/>
        <v>1</v>
      </c>
      <c r="Y61" s="87"/>
      <c r="AA61" s="59" t="s">
        <v>31</v>
      </c>
      <c r="AB61" s="66">
        <v>8</v>
      </c>
      <c r="AC61" s="66" t="s">
        <v>62</v>
      </c>
      <c r="AD61" s="69" t="s">
        <v>177</v>
      </c>
      <c r="AE61" s="67">
        <v>0.451403</v>
      </c>
      <c r="AF61" s="67" t="s">
        <v>178</v>
      </c>
      <c r="AG61" s="70" t="s">
        <v>200</v>
      </c>
      <c r="AH61" s="68">
        <v>0</v>
      </c>
      <c r="AI61" s="68">
        <v>0</v>
      </c>
      <c r="AJ61" s="68">
        <v>0</v>
      </c>
      <c r="AK61" s="40">
        <f t="shared" si="6"/>
        <v>1</v>
      </c>
      <c r="AL61" s="87"/>
      <c r="AN61" s="59" t="s">
        <v>41</v>
      </c>
      <c r="AO61" s="66">
        <v>8</v>
      </c>
      <c r="AP61" s="66" t="s">
        <v>62</v>
      </c>
      <c r="AQ61" s="69" t="s">
        <v>177</v>
      </c>
      <c r="AR61" s="67">
        <v>0.45296199999999998</v>
      </c>
      <c r="AS61" s="67" t="s">
        <v>178</v>
      </c>
      <c r="AT61" s="70" t="s">
        <v>200</v>
      </c>
      <c r="AU61" s="68">
        <v>0</v>
      </c>
      <c r="AV61" s="68">
        <v>0</v>
      </c>
      <c r="AW61" s="68">
        <v>0</v>
      </c>
      <c r="AX61" s="40">
        <f t="shared" si="7"/>
        <v>1</v>
      </c>
      <c r="AY61" s="87"/>
    </row>
    <row r="62" spans="1:51" ht="13.5" customHeight="1" x14ac:dyDescent="0.25">
      <c r="A62" s="59" t="s">
        <v>11</v>
      </c>
      <c r="B62" s="66">
        <v>8</v>
      </c>
      <c r="C62" s="66" t="s">
        <v>68</v>
      </c>
      <c r="D62" s="69" t="s">
        <v>177</v>
      </c>
      <c r="E62" s="67">
        <v>1.3359999999999999E-3</v>
      </c>
      <c r="F62" s="67">
        <v>0.34798499999999999</v>
      </c>
      <c r="G62" s="70" t="s">
        <v>181</v>
      </c>
      <c r="H62" s="68">
        <v>0</v>
      </c>
      <c r="I62" s="68">
        <v>0</v>
      </c>
      <c r="J62" s="68">
        <v>0</v>
      </c>
      <c r="K62" s="40">
        <f t="shared" si="4"/>
        <v>1</v>
      </c>
      <c r="L62" s="87"/>
      <c r="N62" s="59" t="s">
        <v>22</v>
      </c>
      <c r="O62" s="66">
        <v>8</v>
      </c>
      <c r="P62" s="66" t="s">
        <v>68</v>
      </c>
      <c r="Q62" s="69" t="s">
        <v>177</v>
      </c>
      <c r="R62" s="67">
        <v>1.474E-3</v>
      </c>
      <c r="S62" s="67">
        <v>0.36765999999999999</v>
      </c>
      <c r="T62" s="70" t="s">
        <v>181</v>
      </c>
      <c r="U62" s="68">
        <v>0</v>
      </c>
      <c r="V62" s="68">
        <v>0</v>
      </c>
      <c r="W62" s="68">
        <v>0</v>
      </c>
      <c r="X62" s="40">
        <f t="shared" si="5"/>
        <v>1</v>
      </c>
      <c r="Y62" s="87"/>
      <c r="AA62" s="59" t="s">
        <v>31</v>
      </c>
      <c r="AB62" s="66">
        <v>8</v>
      </c>
      <c r="AC62" s="66" t="s">
        <v>68</v>
      </c>
      <c r="AD62" s="69" t="s">
        <v>177</v>
      </c>
      <c r="AE62" s="67">
        <v>1.934E-3</v>
      </c>
      <c r="AF62" s="67">
        <v>0.35644199999999998</v>
      </c>
      <c r="AG62" s="70" t="s">
        <v>181</v>
      </c>
      <c r="AH62" s="68">
        <v>0</v>
      </c>
      <c r="AI62" s="68">
        <v>0</v>
      </c>
      <c r="AJ62" s="68">
        <v>0</v>
      </c>
      <c r="AK62" s="40">
        <f t="shared" si="6"/>
        <v>1</v>
      </c>
      <c r="AL62" s="87"/>
      <c r="AN62" s="59" t="s">
        <v>41</v>
      </c>
      <c r="AO62" s="66">
        <v>8</v>
      </c>
      <c r="AP62" s="66" t="s">
        <v>68</v>
      </c>
      <c r="AQ62" s="69" t="s">
        <v>177</v>
      </c>
      <c r="AR62" s="67">
        <v>1.665E-3</v>
      </c>
      <c r="AS62" s="67">
        <v>0.37385600000000002</v>
      </c>
      <c r="AT62" s="70" t="s">
        <v>181</v>
      </c>
      <c r="AU62" s="68">
        <v>0</v>
      </c>
      <c r="AV62" s="68">
        <v>0</v>
      </c>
      <c r="AW62" s="68">
        <v>0</v>
      </c>
      <c r="AX62" s="40">
        <f t="shared" si="7"/>
        <v>1</v>
      </c>
      <c r="AY62" s="87"/>
    </row>
    <row r="63" spans="1:51" ht="13.5" customHeight="1" x14ac:dyDescent="0.25">
      <c r="A63" s="59" t="s">
        <v>11</v>
      </c>
      <c r="B63" s="66">
        <v>8</v>
      </c>
      <c r="C63" s="66" t="s">
        <v>74</v>
      </c>
      <c r="D63" s="69" t="s">
        <v>177</v>
      </c>
      <c r="E63" s="67">
        <v>18.665955</v>
      </c>
      <c r="F63" s="67">
        <v>0.42555999999999999</v>
      </c>
      <c r="G63" s="70" t="s">
        <v>182</v>
      </c>
      <c r="H63" s="68">
        <v>0</v>
      </c>
      <c r="I63" s="68">
        <v>0</v>
      </c>
      <c r="J63" s="68">
        <v>0</v>
      </c>
      <c r="K63" s="40">
        <f t="shared" si="4"/>
        <v>1</v>
      </c>
      <c r="L63" s="87"/>
      <c r="N63" s="59" t="s">
        <v>22</v>
      </c>
      <c r="O63" s="66">
        <v>8</v>
      </c>
      <c r="P63" s="66" t="s">
        <v>74</v>
      </c>
      <c r="Q63" s="69" t="s">
        <v>177</v>
      </c>
      <c r="R63" s="67">
        <v>15.260664999999999</v>
      </c>
      <c r="S63" s="67">
        <v>0.44082100000000002</v>
      </c>
      <c r="T63" s="70" t="s">
        <v>182</v>
      </c>
      <c r="U63" s="68">
        <v>0</v>
      </c>
      <c r="V63" s="68">
        <v>0</v>
      </c>
      <c r="W63" s="68">
        <v>0</v>
      </c>
      <c r="X63" s="40">
        <f t="shared" si="5"/>
        <v>1</v>
      </c>
      <c r="Y63" s="87"/>
      <c r="AA63" s="59" t="s">
        <v>31</v>
      </c>
      <c r="AB63" s="66">
        <v>8</v>
      </c>
      <c r="AC63" s="66" t="s">
        <v>74</v>
      </c>
      <c r="AD63" s="69" t="s">
        <v>177</v>
      </c>
      <c r="AE63" s="67">
        <v>17.825424000000002</v>
      </c>
      <c r="AF63" s="67">
        <v>0.42694799999999999</v>
      </c>
      <c r="AG63" s="70" t="s">
        <v>182</v>
      </c>
      <c r="AH63" s="68">
        <v>0</v>
      </c>
      <c r="AI63" s="68">
        <v>0</v>
      </c>
      <c r="AJ63" s="68">
        <v>0</v>
      </c>
      <c r="AK63" s="40">
        <f t="shared" si="6"/>
        <v>1</v>
      </c>
      <c r="AL63" s="87"/>
      <c r="AN63" s="59" t="s">
        <v>41</v>
      </c>
      <c r="AO63" s="66">
        <v>8</v>
      </c>
      <c r="AP63" s="66" t="s">
        <v>74</v>
      </c>
      <c r="AQ63" s="69" t="s">
        <v>177</v>
      </c>
      <c r="AR63" s="67">
        <v>15.198626000000001</v>
      </c>
      <c r="AS63" s="67">
        <v>0.44062099999999998</v>
      </c>
      <c r="AT63" s="70" t="s">
        <v>182</v>
      </c>
      <c r="AU63" s="68">
        <v>0</v>
      </c>
      <c r="AV63" s="68">
        <v>0</v>
      </c>
      <c r="AW63" s="68">
        <v>0</v>
      </c>
      <c r="AX63" s="40">
        <f t="shared" si="7"/>
        <v>1</v>
      </c>
      <c r="AY63" s="87"/>
    </row>
    <row r="64" spans="1:51" ht="22.5" customHeight="1" x14ac:dyDescent="0.25">
      <c r="A64" s="59" t="s">
        <v>11</v>
      </c>
      <c r="B64" s="66">
        <v>8</v>
      </c>
      <c r="C64" s="66" t="s">
        <v>80</v>
      </c>
      <c r="D64" s="69" t="s">
        <v>177</v>
      </c>
      <c r="E64" s="67">
        <v>3.6809999999999998E-3</v>
      </c>
      <c r="F64" s="67">
        <v>0.84992900000000005</v>
      </c>
      <c r="G64" s="70" t="s">
        <v>201</v>
      </c>
      <c r="H64" s="68">
        <v>0</v>
      </c>
      <c r="I64" s="68">
        <v>0</v>
      </c>
      <c r="J64" s="68">
        <v>0</v>
      </c>
      <c r="K64" s="40">
        <f t="shared" si="4"/>
        <v>1</v>
      </c>
      <c r="L64" s="87"/>
      <c r="N64" s="59" t="s">
        <v>22</v>
      </c>
      <c r="O64" s="66">
        <v>8</v>
      </c>
      <c r="P64" s="66" t="s">
        <v>80</v>
      </c>
      <c r="Q64" s="69" t="s">
        <v>177</v>
      </c>
      <c r="R64" s="67">
        <v>3.9259999999999998E-3</v>
      </c>
      <c r="S64" s="67">
        <v>0.84785699999999997</v>
      </c>
      <c r="T64" s="70" t="s">
        <v>201</v>
      </c>
      <c r="U64" s="68">
        <v>0</v>
      </c>
      <c r="V64" s="68">
        <v>0</v>
      </c>
      <c r="W64" s="68">
        <v>0</v>
      </c>
      <c r="X64" s="40">
        <f t="shared" si="5"/>
        <v>1</v>
      </c>
      <c r="Y64" s="87"/>
      <c r="AA64" s="59" t="s">
        <v>31</v>
      </c>
      <c r="AB64" s="66">
        <v>8</v>
      </c>
      <c r="AC64" s="66" t="s">
        <v>80</v>
      </c>
      <c r="AD64" s="69" t="s">
        <v>177</v>
      </c>
      <c r="AE64" s="67">
        <v>3.9060000000000002E-3</v>
      </c>
      <c r="AF64" s="67">
        <v>0.867259</v>
      </c>
      <c r="AG64" s="70" t="s">
        <v>201</v>
      </c>
      <c r="AH64" s="68">
        <v>0</v>
      </c>
      <c r="AI64" s="68">
        <v>0</v>
      </c>
      <c r="AJ64" s="68">
        <v>0</v>
      </c>
      <c r="AK64" s="40">
        <f t="shared" si="6"/>
        <v>1</v>
      </c>
      <c r="AL64" s="87"/>
      <c r="AN64" s="59" t="s">
        <v>41</v>
      </c>
      <c r="AO64" s="66">
        <v>8</v>
      </c>
      <c r="AP64" s="66" t="s">
        <v>80</v>
      </c>
      <c r="AQ64" s="69" t="s">
        <v>177</v>
      </c>
      <c r="AR64" s="67">
        <v>3.9680000000000002E-3</v>
      </c>
      <c r="AS64" s="67">
        <v>0.86109899999999995</v>
      </c>
      <c r="AT64" s="70" t="s">
        <v>201</v>
      </c>
      <c r="AU64" s="68">
        <v>0</v>
      </c>
      <c r="AV64" s="68">
        <v>0</v>
      </c>
      <c r="AW64" s="68">
        <v>0</v>
      </c>
      <c r="AX64" s="40">
        <f t="shared" si="7"/>
        <v>1</v>
      </c>
      <c r="AY64" s="87"/>
    </row>
    <row r="65" spans="1:51" ht="13.5" customHeight="1" x14ac:dyDescent="0.25">
      <c r="A65" s="59" t="s">
        <v>11</v>
      </c>
      <c r="B65" s="66">
        <v>8</v>
      </c>
      <c r="C65" s="66" t="s">
        <v>85</v>
      </c>
      <c r="D65" s="69" t="s">
        <v>177</v>
      </c>
      <c r="E65" s="67">
        <v>1.3489999999999999E-3</v>
      </c>
      <c r="F65" s="67">
        <v>0.38265399999999999</v>
      </c>
      <c r="G65" s="70" t="s">
        <v>181</v>
      </c>
      <c r="H65" s="68">
        <v>0</v>
      </c>
      <c r="I65" s="68">
        <v>0</v>
      </c>
      <c r="J65" s="68">
        <v>0</v>
      </c>
      <c r="K65" s="40">
        <f t="shared" si="4"/>
        <v>1</v>
      </c>
      <c r="L65" s="87"/>
      <c r="N65" s="59" t="s">
        <v>22</v>
      </c>
      <c r="O65" s="66">
        <v>8</v>
      </c>
      <c r="P65" s="66" t="s">
        <v>85</v>
      </c>
      <c r="Q65" s="69" t="s">
        <v>177</v>
      </c>
      <c r="R65" s="67">
        <v>1.5590000000000001E-3</v>
      </c>
      <c r="S65" s="67">
        <v>0.36679499999999998</v>
      </c>
      <c r="T65" s="70" t="s">
        <v>181</v>
      </c>
      <c r="U65" s="68">
        <v>0</v>
      </c>
      <c r="V65" s="68">
        <v>0</v>
      </c>
      <c r="W65" s="68">
        <v>0</v>
      </c>
      <c r="X65" s="40">
        <f t="shared" si="5"/>
        <v>1</v>
      </c>
      <c r="Y65" s="87"/>
      <c r="AA65" s="59" t="s">
        <v>31</v>
      </c>
      <c r="AB65" s="66">
        <v>8</v>
      </c>
      <c r="AC65" s="66" t="s">
        <v>85</v>
      </c>
      <c r="AD65" s="69" t="s">
        <v>177</v>
      </c>
      <c r="AE65" s="67">
        <v>2.3990000000000001E-3</v>
      </c>
      <c r="AF65" s="67">
        <v>0.37381199999999998</v>
      </c>
      <c r="AG65" s="70" t="s">
        <v>181</v>
      </c>
      <c r="AH65" s="68">
        <v>0</v>
      </c>
      <c r="AI65" s="68">
        <v>0</v>
      </c>
      <c r="AJ65" s="68">
        <v>0</v>
      </c>
      <c r="AK65" s="40">
        <f t="shared" si="6"/>
        <v>1</v>
      </c>
      <c r="AL65" s="87"/>
      <c r="AN65" s="59" t="s">
        <v>41</v>
      </c>
      <c r="AO65" s="66">
        <v>8</v>
      </c>
      <c r="AP65" s="66" t="s">
        <v>85</v>
      </c>
      <c r="AQ65" s="69" t="s">
        <v>177</v>
      </c>
      <c r="AR65" s="67">
        <v>1.7290000000000001E-3</v>
      </c>
      <c r="AS65" s="67">
        <v>0.34954200000000002</v>
      </c>
      <c r="AT65" s="70" t="s">
        <v>181</v>
      </c>
      <c r="AU65" s="68">
        <v>0</v>
      </c>
      <c r="AV65" s="68">
        <v>0</v>
      </c>
      <c r="AW65" s="68">
        <v>0</v>
      </c>
      <c r="AX65" s="40">
        <f t="shared" si="7"/>
        <v>1</v>
      </c>
      <c r="AY65" s="87"/>
    </row>
    <row r="66" spans="1:51" ht="13.5" customHeight="1" x14ac:dyDescent="0.25">
      <c r="A66" s="59" t="s">
        <v>11</v>
      </c>
      <c r="B66" s="66">
        <v>8</v>
      </c>
      <c r="C66" s="66" t="s">
        <v>86</v>
      </c>
      <c r="D66" s="69" t="s">
        <v>177</v>
      </c>
      <c r="E66" s="67">
        <v>17.102730999999999</v>
      </c>
      <c r="F66" s="67">
        <v>0.437724</v>
      </c>
      <c r="G66" s="70" t="s">
        <v>182</v>
      </c>
      <c r="H66" s="68">
        <v>0</v>
      </c>
      <c r="I66" s="68">
        <v>0</v>
      </c>
      <c r="J66" s="68">
        <v>0</v>
      </c>
      <c r="K66" s="40">
        <f t="shared" si="4"/>
        <v>1</v>
      </c>
      <c r="L66" s="87"/>
      <c r="N66" s="59" t="s">
        <v>22</v>
      </c>
      <c r="O66" s="66">
        <v>8</v>
      </c>
      <c r="P66" s="66" t="s">
        <v>86</v>
      </c>
      <c r="Q66" s="69" t="s">
        <v>177</v>
      </c>
      <c r="R66" s="67">
        <v>12.900739</v>
      </c>
      <c r="S66" s="67">
        <v>0.42807299999999998</v>
      </c>
      <c r="T66" s="70" t="s">
        <v>182</v>
      </c>
      <c r="U66" s="68">
        <v>0</v>
      </c>
      <c r="V66" s="68">
        <v>0</v>
      </c>
      <c r="W66" s="68">
        <v>0</v>
      </c>
      <c r="X66" s="40">
        <f t="shared" si="5"/>
        <v>1</v>
      </c>
      <c r="Y66" s="87"/>
      <c r="AA66" s="59" t="s">
        <v>31</v>
      </c>
      <c r="AB66" s="66">
        <v>8</v>
      </c>
      <c r="AC66" s="66" t="s">
        <v>86</v>
      </c>
      <c r="AD66" s="69" t="s">
        <v>177</v>
      </c>
      <c r="AE66" s="67">
        <v>13.239868</v>
      </c>
      <c r="AF66" s="67">
        <v>0.42264099999999999</v>
      </c>
      <c r="AG66" s="70" t="s">
        <v>182</v>
      </c>
      <c r="AH66" s="68">
        <v>0</v>
      </c>
      <c r="AI66" s="68">
        <v>0</v>
      </c>
      <c r="AJ66" s="68">
        <v>0</v>
      </c>
      <c r="AK66" s="40">
        <f t="shared" si="6"/>
        <v>1</v>
      </c>
      <c r="AL66" s="87"/>
      <c r="AN66" s="59" t="s">
        <v>41</v>
      </c>
      <c r="AO66" s="66">
        <v>8</v>
      </c>
      <c r="AP66" s="66" t="s">
        <v>86</v>
      </c>
      <c r="AQ66" s="69" t="s">
        <v>177</v>
      </c>
      <c r="AR66" s="67">
        <v>14.180566000000001</v>
      </c>
      <c r="AS66" s="67">
        <v>0.443137</v>
      </c>
      <c r="AT66" s="70" t="s">
        <v>182</v>
      </c>
      <c r="AU66" s="68">
        <v>0</v>
      </c>
      <c r="AV66" s="68">
        <v>0</v>
      </c>
      <c r="AW66" s="68">
        <v>0</v>
      </c>
      <c r="AX66" s="40">
        <f t="shared" si="7"/>
        <v>1</v>
      </c>
      <c r="AY66" s="87"/>
    </row>
    <row r="67" spans="1:51" ht="13.5" customHeight="1" x14ac:dyDescent="0.25">
      <c r="A67" s="59" t="s">
        <v>11</v>
      </c>
      <c r="B67" s="66">
        <v>8</v>
      </c>
      <c r="C67" s="66" t="s">
        <v>87</v>
      </c>
      <c r="D67" s="69" t="s">
        <v>177</v>
      </c>
      <c r="E67" s="67">
        <v>3.496E-3</v>
      </c>
      <c r="F67" s="67">
        <v>0.3785</v>
      </c>
      <c r="G67" s="70" t="s">
        <v>184</v>
      </c>
      <c r="H67" s="68">
        <v>0</v>
      </c>
      <c r="I67" s="68">
        <v>0</v>
      </c>
      <c r="J67" s="68">
        <v>0</v>
      </c>
      <c r="K67" s="40">
        <f t="shared" si="4"/>
        <v>1</v>
      </c>
      <c r="L67" s="87"/>
      <c r="N67" s="59" t="s">
        <v>22</v>
      </c>
      <c r="O67" s="66">
        <v>8</v>
      </c>
      <c r="P67" s="66" t="s">
        <v>87</v>
      </c>
      <c r="Q67" s="69" t="s">
        <v>177</v>
      </c>
      <c r="R67" s="67">
        <v>4.1609999999999998E-3</v>
      </c>
      <c r="S67" s="67">
        <v>0.37692100000000001</v>
      </c>
      <c r="T67" s="70" t="s">
        <v>184</v>
      </c>
      <c r="U67" s="68">
        <v>0</v>
      </c>
      <c r="V67" s="68">
        <v>0</v>
      </c>
      <c r="W67" s="68">
        <v>0</v>
      </c>
      <c r="X67" s="40">
        <f t="shared" si="5"/>
        <v>1</v>
      </c>
      <c r="Y67" s="87"/>
      <c r="AA67" s="59" t="s">
        <v>31</v>
      </c>
      <c r="AB67" s="66">
        <v>8</v>
      </c>
      <c r="AC67" s="66" t="s">
        <v>87</v>
      </c>
      <c r="AD67" s="69" t="s">
        <v>177</v>
      </c>
      <c r="AE67" s="67">
        <v>4.13E-3</v>
      </c>
      <c r="AF67" s="67">
        <v>0.33875100000000002</v>
      </c>
      <c r="AG67" s="70" t="s">
        <v>184</v>
      </c>
      <c r="AH67" s="68">
        <v>0</v>
      </c>
      <c r="AI67" s="68">
        <v>0</v>
      </c>
      <c r="AJ67" s="68">
        <v>0</v>
      </c>
      <c r="AK67" s="40">
        <f t="shared" si="6"/>
        <v>1</v>
      </c>
      <c r="AL67" s="87"/>
      <c r="AN67" s="59" t="s">
        <v>41</v>
      </c>
      <c r="AO67" s="66">
        <v>8</v>
      </c>
      <c r="AP67" s="66" t="s">
        <v>87</v>
      </c>
      <c r="AQ67" s="69" t="s">
        <v>177</v>
      </c>
      <c r="AR67" s="67">
        <v>4.777E-3</v>
      </c>
      <c r="AS67" s="67">
        <v>0.35949799999999998</v>
      </c>
      <c r="AT67" s="70" t="s">
        <v>184</v>
      </c>
      <c r="AU67" s="68">
        <v>0</v>
      </c>
      <c r="AV67" s="68">
        <v>0</v>
      </c>
      <c r="AW67" s="68">
        <v>0</v>
      </c>
      <c r="AX67" s="40">
        <f t="shared" si="7"/>
        <v>1</v>
      </c>
      <c r="AY67" s="87"/>
    </row>
    <row r="68" spans="1:51" ht="13.5" customHeight="1" x14ac:dyDescent="0.25">
      <c r="A68" s="59" t="s">
        <v>11</v>
      </c>
      <c r="B68" s="66">
        <v>8</v>
      </c>
      <c r="C68" s="66" t="s">
        <v>88</v>
      </c>
      <c r="D68" s="69" t="s">
        <v>177</v>
      </c>
      <c r="E68" s="67">
        <v>12.742129</v>
      </c>
      <c r="F68" s="67">
        <v>0.42341299999999998</v>
      </c>
      <c r="G68" s="70" t="s">
        <v>164</v>
      </c>
      <c r="H68" s="68">
        <v>0</v>
      </c>
      <c r="I68" s="68">
        <v>0</v>
      </c>
      <c r="J68" s="68">
        <v>0</v>
      </c>
      <c r="K68" s="40">
        <f t="shared" si="4"/>
        <v>1</v>
      </c>
      <c r="L68" s="87"/>
      <c r="N68" s="59" t="s">
        <v>22</v>
      </c>
      <c r="O68" s="66">
        <v>8</v>
      </c>
      <c r="P68" s="66" t="s">
        <v>88</v>
      </c>
      <c r="Q68" s="69" t="s">
        <v>177</v>
      </c>
      <c r="R68" s="67">
        <v>13.113426</v>
      </c>
      <c r="S68" s="67">
        <v>0.42771799999999999</v>
      </c>
      <c r="T68" s="70" t="s">
        <v>164</v>
      </c>
      <c r="U68" s="68">
        <v>0</v>
      </c>
      <c r="V68" s="68">
        <v>0</v>
      </c>
      <c r="W68" s="68">
        <v>0</v>
      </c>
      <c r="X68" s="40">
        <f t="shared" si="5"/>
        <v>1</v>
      </c>
      <c r="Y68" s="87"/>
      <c r="AA68" s="59" t="s">
        <v>31</v>
      </c>
      <c r="AB68" s="66">
        <v>8</v>
      </c>
      <c r="AC68" s="66" t="s">
        <v>88</v>
      </c>
      <c r="AD68" s="69" t="s">
        <v>177</v>
      </c>
      <c r="AE68" s="67">
        <v>12.672836</v>
      </c>
      <c r="AF68" s="67">
        <v>0.42445699999999997</v>
      </c>
      <c r="AG68" s="70" t="s">
        <v>164</v>
      </c>
      <c r="AH68" s="68">
        <v>0</v>
      </c>
      <c r="AI68" s="68">
        <v>0</v>
      </c>
      <c r="AJ68" s="68">
        <v>0</v>
      </c>
      <c r="AK68" s="40">
        <f t="shared" si="6"/>
        <v>1</v>
      </c>
      <c r="AL68" s="87"/>
      <c r="AN68" s="59" t="s">
        <v>41</v>
      </c>
      <c r="AO68" s="66">
        <v>8</v>
      </c>
      <c r="AP68" s="66" t="s">
        <v>88</v>
      </c>
      <c r="AQ68" s="69" t="s">
        <v>177</v>
      </c>
      <c r="AR68" s="67">
        <v>13.381081</v>
      </c>
      <c r="AS68" s="67">
        <v>0.43500899999999998</v>
      </c>
      <c r="AT68" s="70" t="s">
        <v>164</v>
      </c>
      <c r="AU68" s="68">
        <v>0</v>
      </c>
      <c r="AV68" s="68">
        <v>0</v>
      </c>
      <c r="AW68" s="68">
        <v>0</v>
      </c>
      <c r="AX68" s="40">
        <f t="shared" si="7"/>
        <v>1</v>
      </c>
      <c r="AY68" s="87"/>
    </row>
    <row r="69" spans="1:51" ht="13.5" customHeight="1" x14ac:dyDescent="0.25">
      <c r="A69" s="59" t="s">
        <v>11</v>
      </c>
      <c r="B69" s="66">
        <v>9</v>
      </c>
      <c r="C69" s="66" t="s">
        <v>62</v>
      </c>
      <c r="D69" s="69" t="s">
        <v>177</v>
      </c>
      <c r="E69" s="67">
        <v>0.451544</v>
      </c>
      <c r="F69" s="67" t="s">
        <v>178</v>
      </c>
      <c r="G69" s="70" t="s">
        <v>202</v>
      </c>
      <c r="H69" s="68">
        <v>0</v>
      </c>
      <c r="I69" s="68">
        <v>0</v>
      </c>
      <c r="J69" s="68">
        <v>0</v>
      </c>
      <c r="K69" s="40">
        <f t="shared" ref="K69:K100" si="8">IF(COUNTA(J69)=0,"",1-J69)</f>
        <v>1</v>
      </c>
      <c r="L69" s="87"/>
      <c r="N69" s="59" t="s">
        <v>22</v>
      </c>
      <c r="O69" s="66">
        <v>9</v>
      </c>
      <c r="P69" s="66" t="s">
        <v>62</v>
      </c>
      <c r="Q69" s="69" t="s">
        <v>177</v>
      </c>
      <c r="R69" s="67">
        <v>0.45170100000000002</v>
      </c>
      <c r="S69" s="67" t="s">
        <v>178</v>
      </c>
      <c r="T69" s="70" t="s">
        <v>202</v>
      </c>
      <c r="U69" s="68">
        <v>0</v>
      </c>
      <c r="V69" s="68">
        <v>0</v>
      </c>
      <c r="W69" s="68">
        <v>0</v>
      </c>
      <c r="X69" s="40">
        <f t="shared" ref="X69:X100" si="9">IF(COUNTA(W69)=0,"",1-W69)</f>
        <v>1</v>
      </c>
      <c r="Y69" s="87"/>
      <c r="AA69" s="59" t="s">
        <v>31</v>
      </c>
      <c r="AB69" s="66">
        <v>9</v>
      </c>
      <c r="AC69" s="66" t="s">
        <v>62</v>
      </c>
      <c r="AD69" s="69" t="s">
        <v>177</v>
      </c>
      <c r="AE69" s="67">
        <v>0.45194299999999998</v>
      </c>
      <c r="AF69" s="67" t="s">
        <v>178</v>
      </c>
      <c r="AG69" s="70" t="s">
        <v>202</v>
      </c>
      <c r="AH69" s="68">
        <v>0</v>
      </c>
      <c r="AI69" s="68">
        <v>0</v>
      </c>
      <c r="AJ69" s="68">
        <v>0</v>
      </c>
      <c r="AK69" s="40">
        <f t="shared" ref="AK69:AK100" si="10">IF(COUNTA(AJ69)=0,"",1-AJ69)</f>
        <v>1</v>
      </c>
      <c r="AL69" s="87"/>
      <c r="AN69" s="59" t="s">
        <v>41</v>
      </c>
      <c r="AO69" s="66">
        <v>9</v>
      </c>
      <c r="AP69" s="66" t="s">
        <v>62</v>
      </c>
      <c r="AQ69" s="69" t="s">
        <v>177</v>
      </c>
      <c r="AR69" s="67">
        <v>0.45236500000000002</v>
      </c>
      <c r="AS69" s="67" t="s">
        <v>178</v>
      </c>
      <c r="AT69" s="70" t="s">
        <v>202</v>
      </c>
      <c r="AU69" s="68">
        <v>0</v>
      </c>
      <c r="AV69" s="68">
        <v>0</v>
      </c>
      <c r="AW69" s="68">
        <v>0</v>
      </c>
      <c r="AX69" s="40">
        <f t="shared" ref="AX69:AX100" si="11">IF(COUNTA(AW69)=0,"",1-AW69)</f>
        <v>1</v>
      </c>
      <c r="AY69" s="87"/>
    </row>
    <row r="70" spans="1:51" ht="13.5" customHeight="1" x14ac:dyDescent="0.25">
      <c r="A70" s="59" t="s">
        <v>11</v>
      </c>
      <c r="B70" s="66">
        <v>9</v>
      </c>
      <c r="C70" s="66" t="s">
        <v>68</v>
      </c>
      <c r="D70" s="69" t="s">
        <v>177</v>
      </c>
      <c r="E70" s="67">
        <v>1.637E-3</v>
      </c>
      <c r="F70" s="67">
        <v>0.35594900000000002</v>
      </c>
      <c r="G70" s="70" t="s">
        <v>181</v>
      </c>
      <c r="H70" s="68">
        <v>0</v>
      </c>
      <c r="I70" s="68">
        <v>0</v>
      </c>
      <c r="J70" s="68">
        <v>0</v>
      </c>
      <c r="K70" s="40">
        <f t="shared" si="8"/>
        <v>1</v>
      </c>
      <c r="L70" s="87"/>
      <c r="N70" s="59" t="s">
        <v>22</v>
      </c>
      <c r="O70" s="66">
        <v>9</v>
      </c>
      <c r="P70" s="66" t="s">
        <v>68</v>
      </c>
      <c r="Q70" s="69" t="s">
        <v>177</v>
      </c>
      <c r="R70" s="67">
        <v>1.848E-3</v>
      </c>
      <c r="S70" s="67">
        <v>0.35583100000000001</v>
      </c>
      <c r="T70" s="70" t="s">
        <v>181</v>
      </c>
      <c r="U70" s="68">
        <v>0</v>
      </c>
      <c r="V70" s="68">
        <v>0</v>
      </c>
      <c r="W70" s="68">
        <v>0</v>
      </c>
      <c r="X70" s="40">
        <f t="shared" si="9"/>
        <v>1</v>
      </c>
      <c r="Y70" s="87"/>
      <c r="AA70" s="59" t="s">
        <v>31</v>
      </c>
      <c r="AB70" s="66">
        <v>9</v>
      </c>
      <c r="AC70" s="66" t="s">
        <v>68</v>
      </c>
      <c r="AD70" s="69" t="s">
        <v>177</v>
      </c>
      <c r="AE70" s="67">
        <v>1.8220000000000001E-3</v>
      </c>
      <c r="AF70" s="67">
        <v>0.35438700000000001</v>
      </c>
      <c r="AG70" s="70" t="s">
        <v>181</v>
      </c>
      <c r="AH70" s="68">
        <v>0</v>
      </c>
      <c r="AI70" s="68">
        <v>0</v>
      </c>
      <c r="AJ70" s="68">
        <v>0</v>
      </c>
      <c r="AK70" s="40">
        <f t="shared" si="10"/>
        <v>1</v>
      </c>
      <c r="AL70" s="87"/>
      <c r="AN70" s="59" t="s">
        <v>41</v>
      </c>
      <c r="AO70" s="66">
        <v>9</v>
      </c>
      <c r="AP70" s="66" t="s">
        <v>68</v>
      </c>
      <c r="AQ70" s="69" t="s">
        <v>177</v>
      </c>
      <c r="AR70" s="67">
        <v>1.9E-3</v>
      </c>
      <c r="AS70" s="67">
        <v>0.37051299999999998</v>
      </c>
      <c r="AT70" s="70" t="s">
        <v>181</v>
      </c>
      <c r="AU70" s="68">
        <v>0</v>
      </c>
      <c r="AV70" s="68">
        <v>0</v>
      </c>
      <c r="AW70" s="68">
        <v>0</v>
      </c>
      <c r="AX70" s="40">
        <f t="shared" si="11"/>
        <v>1</v>
      </c>
      <c r="AY70" s="87"/>
    </row>
    <row r="71" spans="1:51" ht="22.5" customHeight="1" x14ac:dyDescent="0.25">
      <c r="A71" s="59" t="s">
        <v>11</v>
      </c>
      <c r="B71" s="66">
        <v>9</v>
      </c>
      <c r="C71" s="66" t="s">
        <v>74</v>
      </c>
      <c r="D71" s="69" t="s">
        <v>177</v>
      </c>
      <c r="E71" s="67">
        <v>16.067363</v>
      </c>
      <c r="F71" s="67">
        <v>0.364014</v>
      </c>
      <c r="G71" s="70" t="s">
        <v>182</v>
      </c>
      <c r="H71" s="68">
        <v>0</v>
      </c>
      <c r="I71" s="68">
        <v>0</v>
      </c>
      <c r="J71" s="68">
        <v>0</v>
      </c>
      <c r="K71" s="40">
        <f t="shared" si="8"/>
        <v>1</v>
      </c>
      <c r="L71" s="87"/>
      <c r="N71" s="59" t="s">
        <v>22</v>
      </c>
      <c r="O71" s="66">
        <v>9</v>
      </c>
      <c r="P71" s="66" t="s">
        <v>74</v>
      </c>
      <c r="Q71" s="69" t="s">
        <v>177</v>
      </c>
      <c r="R71" s="67">
        <v>15.306279</v>
      </c>
      <c r="S71" s="67">
        <v>0.44164700000000001</v>
      </c>
      <c r="T71" s="70" t="s">
        <v>182</v>
      </c>
      <c r="U71" s="68">
        <v>0</v>
      </c>
      <c r="V71" s="68">
        <v>0</v>
      </c>
      <c r="W71" s="68">
        <v>0</v>
      </c>
      <c r="X71" s="40">
        <f t="shared" si="9"/>
        <v>1</v>
      </c>
      <c r="Y71" s="87"/>
      <c r="AA71" s="59" t="s">
        <v>31</v>
      </c>
      <c r="AB71" s="66">
        <v>9</v>
      </c>
      <c r="AC71" s="66" t="s">
        <v>74</v>
      </c>
      <c r="AD71" s="69" t="s">
        <v>177</v>
      </c>
      <c r="AE71" s="67">
        <v>19.598320000000001</v>
      </c>
      <c r="AF71" s="67">
        <v>0.43909399999999998</v>
      </c>
      <c r="AG71" s="70" t="s">
        <v>182</v>
      </c>
      <c r="AH71" s="68">
        <v>0</v>
      </c>
      <c r="AI71" s="68">
        <v>0</v>
      </c>
      <c r="AJ71" s="68">
        <v>0</v>
      </c>
      <c r="AK71" s="40">
        <f t="shared" si="10"/>
        <v>1</v>
      </c>
      <c r="AL71" s="87"/>
      <c r="AN71" s="59" t="s">
        <v>41</v>
      </c>
      <c r="AO71" s="66">
        <v>9</v>
      </c>
      <c r="AP71" s="66" t="s">
        <v>74</v>
      </c>
      <c r="AQ71" s="69" t="s">
        <v>177</v>
      </c>
      <c r="AR71" s="67">
        <v>1.561839</v>
      </c>
      <c r="AS71" s="67">
        <v>0.43782399999999999</v>
      </c>
      <c r="AT71" s="70" t="s">
        <v>192</v>
      </c>
      <c r="AU71" s="68">
        <v>0</v>
      </c>
      <c r="AV71" s="68">
        <v>0</v>
      </c>
      <c r="AW71" s="68">
        <v>1</v>
      </c>
      <c r="AX71" s="40">
        <f t="shared" si="11"/>
        <v>0</v>
      </c>
      <c r="AY71" s="87" t="s">
        <v>193</v>
      </c>
    </row>
    <row r="72" spans="1:51" ht="22.5" customHeight="1" x14ac:dyDescent="0.25">
      <c r="A72" s="59" t="s">
        <v>11</v>
      </c>
      <c r="B72" s="66">
        <v>9</v>
      </c>
      <c r="C72" s="66" t="s">
        <v>80</v>
      </c>
      <c r="D72" s="69" t="s">
        <v>177</v>
      </c>
      <c r="E72" s="67">
        <v>4.7559999999999998E-3</v>
      </c>
      <c r="F72" s="67">
        <v>0.80682299999999996</v>
      </c>
      <c r="G72" s="70" t="s">
        <v>203</v>
      </c>
      <c r="H72" s="68">
        <v>0</v>
      </c>
      <c r="I72" s="68">
        <v>0</v>
      </c>
      <c r="J72" s="68">
        <v>0</v>
      </c>
      <c r="K72" s="40">
        <f t="shared" si="8"/>
        <v>1</v>
      </c>
      <c r="L72" s="87"/>
      <c r="N72" s="59" t="s">
        <v>22</v>
      </c>
      <c r="O72" s="66">
        <v>9</v>
      </c>
      <c r="P72" s="66" t="s">
        <v>80</v>
      </c>
      <c r="Q72" s="69" t="s">
        <v>177</v>
      </c>
      <c r="R72" s="67">
        <v>3.0720000000000001E-3</v>
      </c>
      <c r="S72" s="67">
        <v>0.87425699999999995</v>
      </c>
      <c r="T72" s="70" t="s">
        <v>203</v>
      </c>
      <c r="U72" s="68">
        <v>0</v>
      </c>
      <c r="V72" s="68">
        <v>0</v>
      </c>
      <c r="W72" s="68">
        <v>0</v>
      </c>
      <c r="X72" s="40">
        <f t="shared" si="9"/>
        <v>1</v>
      </c>
      <c r="Y72" s="87"/>
      <c r="AA72" s="59" t="s">
        <v>31</v>
      </c>
      <c r="AB72" s="66">
        <v>9</v>
      </c>
      <c r="AC72" s="66" t="s">
        <v>80</v>
      </c>
      <c r="AD72" s="69" t="s">
        <v>177</v>
      </c>
      <c r="AE72" s="67">
        <v>3.653E-3</v>
      </c>
      <c r="AF72" s="67">
        <v>0.82369499999999995</v>
      </c>
      <c r="AG72" s="70" t="s">
        <v>203</v>
      </c>
      <c r="AH72" s="68">
        <v>0</v>
      </c>
      <c r="AI72" s="68">
        <v>0</v>
      </c>
      <c r="AJ72" s="68">
        <v>0</v>
      </c>
      <c r="AK72" s="40">
        <f t="shared" si="10"/>
        <v>1</v>
      </c>
      <c r="AL72" s="87"/>
      <c r="AN72" s="59" t="s">
        <v>41</v>
      </c>
      <c r="AO72" s="66">
        <v>9</v>
      </c>
      <c r="AP72" s="66" t="s">
        <v>80</v>
      </c>
      <c r="AQ72" s="69" t="s">
        <v>177</v>
      </c>
      <c r="AR72" s="67">
        <v>2.8189999999999999E-3</v>
      </c>
      <c r="AS72" s="67">
        <v>0.84841200000000005</v>
      </c>
      <c r="AT72" s="70" t="s">
        <v>203</v>
      </c>
      <c r="AU72" s="68">
        <v>0</v>
      </c>
      <c r="AV72" s="68">
        <v>0</v>
      </c>
      <c r="AW72" s="68">
        <v>0</v>
      </c>
      <c r="AX72" s="40">
        <f t="shared" si="11"/>
        <v>1</v>
      </c>
      <c r="AY72" s="87"/>
    </row>
    <row r="73" spans="1:51" ht="13.5" customHeight="1" x14ac:dyDescent="0.25">
      <c r="A73" s="59" t="s">
        <v>11</v>
      </c>
      <c r="B73" s="66">
        <v>9</v>
      </c>
      <c r="C73" s="66" t="s">
        <v>85</v>
      </c>
      <c r="D73" s="69" t="s">
        <v>177</v>
      </c>
      <c r="E73" s="67">
        <v>1.9889999999999999E-3</v>
      </c>
      <c r="F73" s="67">
        <v>0.38190200000000002</v>
      </c>
      <c r="G73" s="70" t="s">
        <v>181</v>
      </c>
      <c r="H73" s="68">
        <v>0</v>
      </c>
      <c r="I73" s="68">
        <v>0</v>
      </c>
      <c r="J73" s="68">
        <v>0</v>
      </c>
      <c r="K73" s="40">
        <f t="shared" si="8"/>
        <v>1</v>
      </c>
      <c r="L73" s="87"/>
      <c r="N73" s="59" t="s">
        <v>22</v>
      </c>
      <c r="O73" s="66">
        <v>9</v>
      </c>
      <c r="P73" s="66" t="s">
        <v>85</v>
      </c>
      <c r="Q73" s="69" t="s">
        <v>177</v>
      </c>
      <c r="R73" s="67">
        <v>1.903E-3</v>
      </c>
      <c r="S73" s="67">
        <v>0.38504100000000002</v>
      </c>
      <c r="T73" s="70" t="s">
        <v>181</v>
      </c>
      <c r="U73" s="68">
        <v>0</v>
      </c>
      <c r="V73" s="68">
        <v>0</v>
      </c>
      <c r="W73" s="68">
        <v>0</v>
      </c>
      <c r="X73" s="40">
        <f t="shared" si="9"/>
        <v>1</v>
      </c>
      <c r="Y73" s="87"/>
      <c r="AA73" s="59" t="s">
        <v>31</v>
      </c>
      <c r="AB73" s="66">
        <v>9</v>
      </c>
      <c r="AC73" s="66" t="s">
        <v>85</v>
      </c>
      <c r="AD73" s="69" t="s">
        <v>177</v>
      </c>
      <c r="AE73" s="67">
        <v>1.9959999999999999E-3</v>
      </c>
      <c r="AF73" s="67">
        <v>0.36849399999999999</v>
      </c>
      <c r="AG73" s="70" t="s">
        <v>181</v>
      </c>
      <c r="AH73" s="68">
        <v>0</v>
      </c>
      <c r="AI73" s="68">
        <v>0</v>
      </c>
      <c r="AJ73" s="68">
        <v>0</v>
      </c>
      <c r="AK73" s="40">
        <f t="shared" si="10"/>
        <v>1</v>
      </c>
      <c r="AL73" s="87"/>
      <c r="AN73" s="59" t="s">
        <v>41</v>
      </c>
      <c r="AO73" s="66">
        <v>9</v>
      </c>
      <c r="AP73" s="66" t="s">
        <v>85</v>
      </c>
      <c r="AQ73" s="69" t="s">
        <v>177</v>
      </c>
      <c r="AR73" s="67">
        <v>2.8270000000000001E-3</v>
      </c>
      <c r="AS73" s="67">
        <v>0.39675100000000002</v>
      </c>
      <c r="AT73" s="70" t="s">
        <v>181</v>
      </c>
      <c r="AU73" s="68">
        <v>0</v>
      </c>
      <c r="AV73" s="68">
        <v>0</v>
      </c>
      <c r="AW73" s="68">
        <v>0</v>
      </c>
      <c r="AX73" s="40">
        <f t="shared" si="11"/>
        <v>1</v>
      </c>
      <c r="AY73" s="87"/>
    </row>
    <row r="74" spans="1:51" ht="13.5" customHeight="1" x14ac:dyDescent="0.25">
      <c r="A74" s="59" t="s">
        <v>11</v>
      </c>
      <c r="B74" s="66">
        <v>9</v>
      </c>
      <c r="C74" s="66" t="s">
        <v>86</v>
      </c>
      <c r="D74" s="69" t="s">
        <v>177</v>
      </c>
      <c r="E74" s="67">
        <v>17.176943999999999</v>
      </c>
      <c r="F74" s="67">
        <v>0.43815100000000001</v>
      </c>
      <c r="G74" s="70" t="s">
        <v>182</v>
      </c>
      <c r="H74" s="68">
        <v>0</v>
      </c>
      <c r="I74" s="68">
        <v>0</v>
      </c>
      <c r="J74" s="68">
        <v>0</v>
      </c>
      <c r="K74" s="40">
        <f t="shared" si="8"/>
        <v>1</v>
      </c>
      <c r="L74" s="87"/>
      <c r="N74" s="59" t="s">
        <v>22</v>
      </c>
      <c r="O74" s="66">
        <v>9</v>
      </c>
      <c r="P74" s="66" t="s">
        <v>86</v>
      </c>
      <c r="Q74" s="69" t="s">
        <v>177</v>
      </c>
      <c r="R74" s="67">
        <v>12.903247</v>
      </c>
      <c r="S74" s="67">
        <v>0.427203</v>
      </c>
      <c r="T74" s="70" t="s">
        <v>182</v>
      </c>
      <c r="U74" s="68">
        <v>0</v>
      </c>
      <c r="V74" s="68">
        <v>0</v>
      </c>
      <c r="W74" s="68">
        <v>0</v>
      </c>
      <c r="X74" s="40">
        <f t="shared" si="9"/>
        <v>1</v>
      </c>
      <c r="Y74" s="87"/>
      <c r="AA74" s="59" t="s">
        <v>31</v>
      </c>
      <c r="AB74" s="66">
        <v>9</v>
      </c>
      <c r="AC74" s="66" t="s">
        <v>86</v>
      </c>
      <c r="AD74" s="69" t="s">
        <v>177</v>
      </c>
      <c r="AE74" s="67">
        <v>13.210692999999999</v>
      </c>
      <c r="AF74" s="67">
        <v>0.42668</v>
      </c>
      <c r="AG74" s="70" t="s">
        <v>182</v>
      </c>
      <c r="AH74" s="68">
        <v>0</v>
      </c>
      <c r="AI74" s="68">
        <v>0</v>
      </c>
      <c r="AJ74" s="68">
        <v>0</v>
      </c>
      <c r="AK74" s="40">
        <f t="shared" si="10"/>
        <v>1</v>
      </c>
      <c r="AL74" s="87"/>
      <c r="AN74" s="59" t="s">
        <v>41</v>
      </c>
      <c r="AO74" s="66">
        <v>9</v>
      </c>
      <c r="AP74" s="66" t="s">
        <v>86</v>
      </c>
      <c r="AQ74" s="69" t="s">
        <v>177</v>
      </c>
      <c r="AR74" s="67">
        <v>16.030037</v>
      </c>
      <c r="AS74" s="67">
        <v>0.456204</v>
      </c>
      <c r="AT74" s="70" t="s">
        <v>182</v>
      </c>
      <c r="AU74" s="68">
        <v>0</v>
      </c>
      <c r="AV74" s="68">
        <v>0</v>
      </c>
      <c r="AW74" s="68">
        <v>0</v>
      </c>
      <c r="AX74" s="40">
        <f t="shared" si="11"/>
        <v>1</v>
      </c>
      <c r="AY74" s="87"/>
    </row>
    <row r="75" spans="1:51" ht="13.5" customHeight="1" x14ac:dyDescent="0.25">
      <c r="A75" s="59" t="s">
        <v>11</v>
      </c>
      <c r="B75" s="66">
        <v>9</v>
      </c>
      <c r="C75" s="66" t="s">
        <v>87</v>
      </c>
      <c r="D75" s="69" t="s">
        <v>177</v>
      </c>
      <c r="E75" s="67">
        <v>3.6419999999999998E-3</v>
      </c>
      <c r="F75" s="67">
        <v>0.30603900000000001</v>
      </c>
      <c r="G75" s="70" t="s">
        <v>184</v>
      </c>
      <c r="H75" s="68">
        <v>0</v>
      </c>
      <c r="I75" s="68">
        <v>0</v>
      </c>
      <c r="J75" s="68">
        <v>0</v>
      </c>
      <c r="K75" s="40">
        <f t="shared" si="8"/>
        <v>1</v>
      </c>
      <c r="L75" s="87"/>
      <c r="N75" s="59" t="s">
        <v>22</v>
      </c>
      <c r="O75" s="66">
        <v>9</v>
      </c>
      <c r="P75" s="66" t="s">
        <v>87</v>
      </c>
      <c r="Q75" s="69" t="s">
        <v>177</v>
      </c>
      <c r="R75" s="67">
        <v>3.3609999999999998E-3</v>
      </c>
      <c r="S75" s="67">
        <v>0.38875599999999999</v>
      </c>
      <c r="T75" s="70" t="s">
        <v>184</v>
      </c>
      <c r="U75" s="68">
        <v>0</v>
      </c>
      <c r="V75" s="68">
        <v>0</v>
      </c>
      <c r="W75" s="68">
        <v>0</v>
      </c>
      <c r="X75" s="40">
        <f t="shared" si="9"/>
        <v>1</v>
      </c>
      <c r="Y75" s="87"/>
      <c r="AA75" s="59" t="s">
        <v>31</v>
      </c>
      <c r="AB75" s="66">
        <v>9</v>
      </c>
      <c r="AC75" s="66" t="s">
        <v>87</v>
      </c>
      <c r="AD75" s="69" t="s">
        <v>177</v>
      </c>
      <c r="AE75" s="67">
        <v>5.7689999999999998E-3</v>
      </c>
      <c r="AF75" s="67">
        <v>0.37623200000000001</v>
      </c>
      <c r="AG75" s="70" t="s">
        <v>184</v>
      </c>
      <c r="AH75" s="68">
        <v>0</v>
      </c>
      <c r="AI75" s="68">
        <v>0</v>
      </c>
      <c r="AJ75" s="68">
        <v>0</v>
      </c>
      <c r="AK75" s="40">
        <f t="shared" si="10"/>
        <v>1</v>
      </c>
      <c r="AL75" s="87"/>
      <c r="AN75" s="59" t="s">
        <v>41</v>
      </c>
      <c r="AO75" s="66">
        <v>9</v>
      </c>
      <c r="AP75" s="66" t="s">
        <v>87</v>
      </c>
      <c r="AQ75" s="69" t="s">
        <v>177</v>
      </c>
      <c r="AR75" s="67">
        <v>7.1500000000000001E-3</v>
      </c>
      <c r="AS75" s="67">
        <v>0.392901</v>
      </c>
      <c r="AT75" s="70" t="s">
        <v>184</v>
      </c>
      <c r="AU75" s="68">
        <v>0</v>
      </c>
      <c r="AV75" s="68">
        <v>0</v>
      </c>
      <c r="AW75" s="68">
        <v>0</v>
      </c>
      <c r="AX75" s="40">
        <f t="shared" si="11"/>
        <v>1</v>
      </c>
      <c r="AY75" s="87"/>
    </row>
    <row r="76" spans="1:51" ht="13.5" customHeight="1" x14ac:dyDescent="0.25">
      <c r="A76" s="59" t="s">
        <v>11</v>
      </c>
      <c r="B76" s="66">
        <v>9</v>
      </c>
      <c r="C76" s="66" t="s">
        <v>88</v>
      </c>
      <c r="D76" s="69" t="s">
        <v>177</v>
      </c>
      <c r="E76" s="67">
        <v>12.706382</v>
      </c>
      <c r="F76" s="67">
        <v>0.42493300000000001</v>
      </c>
      <c r="G76" s="70" t="s">
        <v>164</v>
      </c>
      <c r="H76" s="68">
        <v>0</v>
      </c>
      <c r="I76" s="68">
        <v>0</v>
      </c>
      <c r="J76" s="68">
        <v>0</v>
      </c>
      <c r="K76" s="40">
        <f t="shared" si="8"/>
        <v>1</v>
      </c>
      <c r="L76" s="87"/>
      <c r="N76" s="59" t="s">
        <v>22</v>
      </c>
      <c r="O76" s="66">
        <v>9</v>
      </c>
      <c r="P76" s="66" t="s">
        <v>88</v>
      </c>
      <c r="Q76" s="69" t="s">
        <v>177</v>
      </c>
      <c r="R76" s="67">
        <v>13.085623999999999</v>
      </c>
      <c r="S76" s="67">
        <v>0.43960100000000002</v>
      </c>
      <c r="T76" s="70" t="s">
        <v>164</v>
      </c>
      <c r="U76" s="68">
        <v>0</v>
      </c>
      <c r="V76" s="68">
        <v>0</v>
      </c>
      <c r="W76" s="68">
        <v>0</v>
      </c>
      <c r="X76" s="40">
        <f t="shared" si="9"/>
        <v>1</v>
      </c>
      <c r="Y76" s="87"/>
      <c r="AA76" s="59" t="s">
        <v>31</v>
      </c>
      <c r="AB76" s="66">
        <v>9</v>
      </c>
      <c r="AC76" s="66" t="s">
        <v>88</v>
      </c>
      <c r="AD76" s="69" t="s">
        <v>177</v>
      </c>
      <c r="AE76" s="67">
        <v>14.298864999999999</v>
      </c>
      <c r="AF76" s="67">
        <v>0.42443500000000001</v>
      </c>
      <c r="AG76" s="70" t="s">
        <v>164</v>
      </c>
      <c r="AH76" s="68">
        <v>0</v>
      </c>
      <c r="AI76" s="68">
        <v>0</v>
      </c>
      <c r="AJ76" s="68">
        <v>0</v>
      </c>
      <c r="AK76" s="40">
        <f t="shared" si="10"/>
        <v>1</v>
      </c>
      <c r="AL76" s="87"/>
      <c r="AN76" s="59" t="s">
        <v>41</v>
      </c>
      <c r="AO76" s="66">
        <v>9</v>
      </c>
      <c r="AP76" s="66" t="s">
        <v>88</v>
      </c>
      <c r="AQ76" s="69" t="s">
        <v>177</v>
      </c>
      <c r="AR76" s="67">
        <v>8.8251860000000004</v>
      </c>
      <c r="AS76" s="67">
        <v>0.45033699999999999</v>
      </c>
      <c r="AT76" s="70" t="s">
        <v>164</v>
      </c>
      <c r="AU76" s="68">
        <v>0</v>
      </c>
      <c r="AV76" s="68">
        <v>0</v>
      </c>
      <c r="AW76" s="68">
        <v>0</v>
      </c>
      <c r="AX76" s="40">
        <f t="shared" si="11"/>
        <v>1</v>
      </c>
      <c r="AY76" s="87"/>
    </row>
    <row r="77" spans="1:51" ht="13.5" customHeight="1" x14ac:dyDescent="0.25">
      <c r="A77" s="59" t="s">
        <v>11</v>
      </c>
      <c r="B77" s="66">
        <v>10</v>
      </c>
      <c r="C77" s="66" t="s">
        <v>62</v>
      </c>
      <c r="D77" s="69" t="s">
        <v>177</v>
      </c>
      <c r="E77" s="67">
        <v>0.452849</v>
      </c>
      <c r="F77" s="67" t="s">
        <v>178</v>
      </c>
      <c r="G77" s="70" t="s">
        <v>204</v>
      </c>
      <c r="H77" s="68">
        <v>0</v>
      </c>
      <c r="I77" s="68">
        <v>0</v>
      </c>
      <c r="J77" s="68">
        <v>0</v>
      </c>
      <c r="K77" s="40">
        <f t="shared" si="8"/>
        <v>1</v>
      </c>
      <c r="L77" s="87"/>
      <c r="N77" s="59" t="s">
        <v>22</v>
      </c>
      <c r="O77" s="66">
        <v>10</v>
      </c>
      <c r="P77" s="66" t="s">
        <v>62</v>
      </c>
      <c r="Q77" s="69" t="s">
        <v>177</v>
      </c>
      <c r="R77" s="67">
        <v>0.45199699999999998</v>
      </c>
      <c r="S77" s="67" t="s">
        <v>178</v>
      </c>
      <c r="T77" s="70" t="s">
        <v>204</v>
      </c>
      <c r="U77" s="68">
        <v>0</v>
      </c>
      <c r="V77" s="68">
        <v>0</v>
      </c>
      <c r="W77" s="68">
        <v>0</v>
      </c>
      <c r="X77" s="40">
        <f t="shared" si="9"/>
        <v>1</v>
      </c>
      <c r="Y77" s="87"/>
      <c r="AA77" s="59" t="s">
        <v>31</v>
      </c>
      <c r="AB77" s="66">
        <v>10</v>
      </c>
      <c r="AC77" s="66" t="s">
        <v>62</v>
      </c>
      <c r="AD77" s="69" t="s">
        <v>177</v>
      </c>
      <c r="AE77" s="67">
        <v>0.45260899999999998</v>
      </c>
      <c r="AF77" s="67" t="s">
        <v>178</v>
      </c>
      <c r="AG77" s="70" t="s">
        <v>204</v>
      </c>
      <c r="AH77" s="68">
        <v>0</v>
      </c>
      <c r="AI77" s="68">
        <v>0</v>
      </c>
      <c r="AJ77" s="68">
        <v>0</v>
      </c>
      <c r="AK77" s="40">
        <f t="shared" si="10"/>
        <v>1</v>
      </c>
      <c r="AL77" s="87"/>
      <c r="AN77" s="59" t="s">
        <v>41</v>
      </c>
      <c r="AO77" s="66">
        <v>10</v>
      </c>
      <c r="AP77" s="66" t="s">
        <v>62</v>
      </c>
      <c r="AQ77" s="69" t="s">
        <v>177</v>
      </c>
      <c r="AR77" s="67">
        <v>0.45446399999999998</v>
      </c>
      <c r="AS77" s="67" t="s">
        <v>178</v>
      </c>
      <c r="AT77" s="70" t="s">
        <v>204</v>
      </c>
      <c r="AU77" s="68">
        <v>0</v>
      </c>
      <c r="AV77" s="68">
        <v>0</v>
      </c>
      <c r="AW77" s="68">
        <v>0</v>
      </c>
      <c r="AX77" s="40">
        <f t="shared" si="11"/>
        <v>1</v>
      </c>
      <c r="AY77" s="87"/>
    </row>
    <row r="78" spans="1:51" ht="13.5" customHeight="1" x14ac:dyDescent="0.25">
      <c r="A78" s="59" t="s">
        <v>11</v>
      </c>
      <c r="B78" s="66">
        <v>10</v>
      </c>
      <c r="C78" s="66" t="s">
        <v>68</v>
      </c>
      <c r="D78" s="69" t="s">
        <v>177</v>
      </c>
      <c r="E78" s="67">
        <v>1.719E-3</v>
      </c>
      <c r="F78" s="67">
        <v>0.35290300000000002</v>
      </c>
      <c r="G78" s="70" t="s">
        <v>181</v>
      </c>
      <c r="H78" s="68">
        <v>0</v>
      </c>
      <c r="I78" s="68">
        <v>0</v>
      </c>
      <c r="J78" s="68">
        <v>0</v>
      </c>
      <c r="K78" s="40">
        <f t="shared" si="8"/>
        <v>1</v>
      </c>
      <c r="L78" s="87"/>
      <c r="N78" s="59" t="s">
        <v>22</v>
      </c>
      <c r="O78" s="66">
        <v>10</v>
      </c>
      <c r="P78" s="66" t="s">
        <v>68</v>
      </c>
      <c r="Q78" s="69" t="s">
        <v>177</v>
      </c>
      <c r="R78" s="67">
        <v>5.3249999999999999E-3</v>
      </c>
      <c r="S78" s="67">
        <v>0.36702499999999999</v>
      </c>
      <c r="T78" s="70" t="s">
        <v>181</v>
      </c>
      <c r="U78" s="68">
        <v>0</v>
      </c>
      <c r="V78" s="68">
        <v>0</v>
      </c>
      <c r="W78" s="68">
        <v>0</v>
      </c>
      <c r="X78" s="40">
        <f t="shared" si="9"/>
        <v>1</v>
      </c>
      <c r="Y78" s="87"/>
      <c r="AA78" s="59" t="s">
        <v>31</v>
      </c>
      <c r="AB78" s="66">
        <v>10</v>
      </c>
      <c r="AC78" s="66" t="s">
        <v>68</v>
      </c>
      <c r="AD78" s="69" t="s">
        <v>177</v>
      </c>
      <c r="AE78" s="67">
        <v>2.9229999999999998E-3</v>
      </c>
      <c r="AF78" s="67">
        <v>0.35464000000000001</v>
      </c>
      <c r="AG78" s="70" t="s">
        <v>181</v>
      </c>
      <c r="AH78" s="68">
        <v>0</v>
      </c>
      <c r="AI78" s="68">
        <v>0</v>
      </c>
      <c r="AJ78" s="68">
        <v>0</v>
      </c>
      <c r="AK78" s="40">
        <f t="shared" si="10"/>
        <v>1</v>
      </c>
      <c r="AL78" s="87"/>
      <c r="AN78" s="59" t="s">
        <v>41</v>
      </c>
      <c r="AO78" s="66">
        <v>10</v>
      </c>
      <c r="AP78" s="66" t="s">
        <v>68</v>
      </c>
      <c r="AQ78" s="69" t="s">
        <v>177</v>
      </c>
      <c r="AR78" s="67">
        <v>4.7959999999999999E-3</v>
      </c>
      <c r="AS78" s="67">
        <v>0.39627499999999999</v>
      </c>
      <c r="AT78" s="70" t="s">
        <v>181</v>
      </c>
      <c r="AU78" s="68">
        <v>0</v>
      </c>
      <c r="AV78" s="68">
        <v>0</v>
      </c>
      <c r="AW78" s="68">
        <v>0</v>
      </c>
      <c r="AX78" s="40">
        <f t="shared" si="11"/>
        <v>1</v>
      </c>
      <c r="AY78" s="87"/>
    </row>
    <row r="79" spans="1:51" ht="13.5" customHeight="1" x14ac:dyDescent="0.25">
      <c r="A79" s="59" t="s">
        <v>11</v>
      </c>
      <c r="B79" s="66">
        <v>10</v>
      </c>
      <c r="C79" s="66" t="s">
        <v>74</v>
      </c>
      <c r="D79" s="69" t="s">
        <v>177</v>
      </c>
      <c r="E79" s="67">
        <v>16.064781</v>
      </c>
      <c r="F79" s="67">
        <v>0.42521399999999998</v>
      </c>
      <c r="G79" s="70" t="s">
        <v>182</v>
      </c>
      <c r="H79" s="68">
        <v>0</v>
      </c>
      <c r="I79" s="68">
        <v>0</v>
      </c>
      <c r="J79" s="68">
        <v>0</v>
      </c>
      <c r="K79" s="40">
        <f t="shared" si="8"/>
        <v>1</v>
      </c>
      <c r="L79" s="87"/>
      <c r="N79" s="59" t="s">
        <v>22</v>
      </c>
      <c r="O79" s="66">
        <v>10</v>
      </c>
      <c r="P79" s="66" t="s">
        <v>74</v>
      </c>
      <c r="Q79" s="69" t="s">
        <v>177</v>
      </c>
      <c r="R79" s="67">
        <v>15.237774</v>
      </c>
      <c r="S79" s="67">
        <v>0.43765599999999999</v>
      </c>
      <c r="T79" s="70" t="s">
        <v>182</v>
      </c>
      <c r="U79" s="68">
        <v>0</v>
      </c>
      <c r="V79" s="68">
        <v>0</v>
      </c>
      <c r="W79" s="68">
        <v>0</v>
      </c>
      <c r="X79" s="40">
        <f t="shared" si="9"/>
        <v>1</v>
      </c>
      <c r="Y79" s="87"/>
      <c r="AA79" s="59" t="s">
        <v>31</v>
      </c>
      <c r="AB79" s="66">
        <v>10</v>
      </c>
      <c r="AC79" s="66" t="s">
        <v>74</v>
      </c>
      <c r="AD79" s="69" t="s">
        <v>177</v>
      </c>
      <c r="AE79" s="67">
        <v>16.723510999999998</v>
      </c>
      <c r="AF79" s="67">
        <v>0.43909100000000001</v>
      </c>
      <c r="AG79" s="70" t="s">
        <v>182</v>
      </c>
      <c r="AH79" s="68">
        <v>0</v>
      </c>
      <c r="AI79" s="68">
        <v>0</v>
      </c>
      <c r="AJ79" s="68">
        <v>0</v>
      </c>
      <c r="AK79" s="40">
        <f t="shared" si="10"/>
        <v>1</v>
      </c>
      <c r="AL79" s="87"/>
      <c r="AN79" s="59" t="s">
        <v>41</v>
      </c>
      <c r="AO79" s="66">
        <v>10</v>
      </c>
      <c r="AP79" s="66" t="s">
        <v>74</v>
      </c>
      <c r="AQ79" s="69" t="s">
        <v>177</v>
      </c>
      <c r="AR79" s="67">
        <v>16.933005999999999</v>
      </c>
      <c r="AS79" s="67">
        <v>0.45016</v>
      </c>
      <c r="AT79" s="70" t="s">
        <v>182</v>
      </c>
      <c r="AU79" s="68">
        <v>0</v>
      </c>
      <c r="AV79" s="68">
        <v>0</v>
      </c>
      <c r="AW79" s="68">
        <v>0</v>
      </c>
      <c r="AX79" s="40">
        <f t="shared" si="11"/>
        <v>1</v>
      </c>
      <c r="AY79" s="87"/>
    </row>
    <row r="80" spans="1:51" ht="22.5" customHeight="1" x14ac:dyDescent="0.25">
      <c r="A80" s="59" t="s">
        <v>11</v>
      </c>
      <c r="B80" s="66">
        <v>10</v>
      </c>
      <c r="C80" s="66" t="s">
        <v>80</v>
      </c>
      <c r="D80" s="69" t="s">
        <v>177</v>
      </c>
      <c r="E80" s="67">
        <v>3.7069999999999998E-3</v>
      </c>
      <c r="F80" s="67">
        <v>0.86465400000000003</v>
      </c>
      <c r="G80" s="70" t="s">
        <v>205</v>
      </c>
      <c r="H80" s="68">
        <v>0</v>
      </c>
      <c r="I80" s="68">
        <v>0</v>
      </c>
      <c r="J80" s="68">
        <v>0</v>
      </c>
      <c r="K80" s="40">
        <f t="shared" si="8"/>
        <v>1</v>
      </c>
      <c r="L80" s="87"/>
      <c r="N80" s="59" t="s">
        <v>22</v>
      </c>
      <c r="O80" s="66">
        <v>10</v>
      </c>
      <c r="P80" s="66" t="s">
        <v>80</v>
      </c>
      <c r="Q80" s="69" t="s">
        <v>177</v>
      </c>
      <c r="R80" s="67">
        <v>3.643E-3</v>
      </c>
      <c r="S80" s="67">
        <v>0.88219099999999995</v>
      </c>
      <c r="T80" s="70" t="s">
        <v>205</v>
      </c>
      <c r="U80" s="68">
        <v>0</v>
      </c>
      <c r="V80" s="68">
        <v>0</v>
      </c>
      <c r="W80" s="68">
        <v>0</v>
      </c>
      <c r="X80" s="40">
        <f t="shared" si="9"/>
        <v>1</v>
      </c>
      <c r="Y80" s="87"/>
      <c r="AA80" s="59" t="s">
        <v>31</v>
      </c>
      <c r="AB80" s="66">
        <v>10</v>
      </c>
      <c r="AC80" s="66" t="s">
        <v>80</v>
      </c>
      <c r="AD80" s="69" t="s">
        <v>177</v>
      </c>
      <c r="AE80" s="67">
        <v>4.6759999999999996E-3</v>
      </c>
      <c r="AF80" s="67">
        <v>0.83111199999999996</v>
      </c>
      <c r="AG80" s="70" t="s">
        <v>205</v>
      </c>
      <c r="AH80" s="68">
        <v>0</v>
      </c>
      <c r="AI80" s="68">
        <v>0</v>
      </c>
      <c r="AJ80" s="68">
        <v>0</v>
      </c>
      <c r="AK80" s="40">
        <f t="shared" si="10"/>
        <v>1</v>
      </c>
      <c r="AL80" s="87"/>
      <c r="AN80" s="59" t="s">
        <v>41</v>
      </c>
      <c r="AO80" s="66">
        <v>10</v>
      </c>
      <c r="AP80" s="66" t="s">
        <v>80</v>
      </c>
      <c r="AQ80" s="69" t="s">
        <v>177</v>
      </c>
      <c r="AR80" s="67">
        <v>3.3860000000000001E-3</v>
      </c>
      <c r="AS80" s="67">
        <v>0.90700999999999998</v>
      </c>
      <c r="AT80" s="70" t="s">
        <v>205</v>
      </c>
      <c r="AU80" s="68">
        <v>0</v>
      </c>
      <c r="AV80" s="68">
        <v>0</v>
      </c>
      <c r="AW80" s="68">
        <v>0</v>
      </c>
      <c r="AX80" s="40">
        <f t="shared" si="11"/>
        <v>1</v>
      </c>
      <c r="AY80" s="87"/>
    </row>
    <row r="81" spans="1:51" ht="13.5" customHeight="1" x14ac:dyDescent="0.25">
      <c r="A81" s="59" t="s">
        <v>11</v>
      </c>
      <c r="B81" s="66">
        <v>10</v>
      </c>
      <c r="C81" s="66" t="s">
        <v>85</v>
      </c>
      <c r="D81" s="69" t="s">
        <v>177</v>
      </c>
      <c r="E81" s="67">
        <v>1.392E-3</v>
      </c>
      <c r="F81" s="67">
        <v>0.37482300000000002</v>
      </c>
      <c r="G81" s="70" t="s">
        <v>181</v>
      </c>
      <c r="H81" s="68">
        <v>0</v>
      </c>
      <c r="I81" s="68">
        <v>0</v>
      </c>
      <c r="J81" s="68">
        <v>0</v>
      </c>
      <c r="K81" s="40">
        <f t="shared" si="8"/>
        <v>1</v>
      </c>
      <c r="L81" s="87"/>
      <c r="N81" s="59" t="s">
        <v>22</v>
      </c>
      <c r="O81" s="66">
        <v>10</v>
      </c>
      <c r="P81" s="66" t="s">
        <v>85</v>
      </c>
      <c r="Q81" s="69" t="s">
        <v>177</v>
      </c>
      <c r="R81" s="67">
        <v>1.4419999999999999E-3</v>
      </c>
      <c r="S81" s="67">
        <v>0.367838</v>
      </c>
      <c r="T81" s="70" t="s">
        <v>181</v>
      </c>
      <c r="U81" s="68">
        <v>0</v>
      </c>
      <c r="V81" s="68">
        <v>0</v>
      </c>
      <c r="W81" s="68">
        <v>0</v>
      </c>
      <c r="X81" s="40">
        <f t="shared" si="9"/>
        <v>1</v>
      </c>
      <c r="Y81" s="87"/>
      <c r="AA81" s="59" t="s">
        <v>31</v>
      </c>
      <c r="AB81" s="66">
        <v>10</v>
      </c>
      <c r="AC81" s="66" t="s">
        <v>85</v>
      </c>
      <c r="AD81" s="69" t="s">
        <v>177</v>
      </c>
      <c r="AE81" s="67">
        <v>2.026E-3</v>
      </c>
      <c r="AF81" s="67">
        <v>0.37807200000000002</v>
      </c>
      <c r="AG81" s="70" t="s">
        <v>181</v>
      </c>
      <c r="AH81" s="68">
        <v>0</v>
      </c>
      <c r="AI81" s="68">
        <v>0</v>
      </c>
      <c r="AJ81" s="68">
        <v>0</v>
      </c>
      <c r="AK81" s="40">
        <f t="shared" si="10"/>
        <v>1</v>
      </c>
      <c r="AL81" s="87"/>
      <c r="AN81" s="59" t="s">
        <v>41</v>
      </c>
      <c r="AO81" s="66">
        <v>10</v>
      </c>
      <c r="AP81" s="66" t="s">
        <v>85</v>
      </c>
      <c r="AQ81" s="69" t="s">
        <v>177</v>
      </c>
      <c r="AR81" s="67">
        <v>1.8699999999999999E-3</v>
      </c>
      <c r="AS81" s="67">
        <v>0.359427</v>
      </c>
      <c r="AT81" s="70" t="s">
        <v>181</v>
      </c>
      <c r="AU81" s="68">
        <v>0</v>
      </c>
      <c r="AV81" s="68">
        <v>0</v>
      </c>
      <c r="AW81" s="68">
        <v>0</v>
      </c>
      <c r="AX81" s="40">
        <f t="shared" si="11"/>
        <v>1</v>
      </c>
      <c r="AY81" s="87"/>
    </row>
    <row r="82" spans="1:51" ht="13.5" customHeight="1" x14ac:dyDescent="0.25">
      <c r="A82" s="59" t="s">
        <v>11</v>
      </c>
      <c r="B82" s="66">
        <v>10</v>
      </c>
      <c r="C82" s="66" t="s">
        <v>86</v>
      </c>
      <c r="D82" s="69" t="s">
        <v>177</v>
      </c>
      <c r="E82" s="67">
        <v>15.618057</v>
      </c>
      <c r="F82" s="67">
        <v>0.43194399999999999</v>
      </c>
      <c r="G82" s="70" t="s">
        <v>182</v>
      </c>
      <c r="H82" s="68">
        <v>0</v>
      </c>
      <c r="I82" s="68">
        <v>0</v>
      </c>
      <c r="J82" s="68">
        <v>0</v>
      </c>
      <c r="K82" s="40">
        <f t="shared" si="8"/>
        <v>1</v>
      </c>
      <c r="L82" s="87"/>
      <c r="N82" s="59" t="s">
        <v>22</v>
      </c>
      <c r="O82" s="66">
        <v>10</v>
      </c>
      <c r="P82" s="66" t="s">
        <v>86</v>
      </c>
      <c r="Q82" s="69" t="s">
        <v>177</v>
      </c>
      <c r="R82" s="67">
        <v>12.914870000000001</v>
      </c>
      <c r="S82" s="67">
        <v>0.44133099999999997</v>
      </c>
      <c r="T82" s="70" t="s">
        <v>182</v>
      </c>
      <c r="U82" s="68">
        <v>0</v>
      </c>
      <c r="V82" s="68">
        <v>0</v>
      </c>
      <c r="W82" s="68">
        <v>0</v>
      </c>
      <c r="X82" s="40">
        <f t="shared" si="9"/>
        <v>1</v>
      </c>
      <c r="Y82" s="87"/>
      <c r="AA82" s="59" t="s">
        <v>31</v>
      </c>
      <c r="AB82" s="66">
        <v>10</v>
      </c>
      <c r="AC82" s="66" t="s">
        <v>86</v>
      </c>
      <c r="AD82" s="69" t="s">
        <v>177</v>
      </c>
      <c r="AE82" s="67">
        <v>13.327403</v>
      </c>
      <c r="AF82" s="67">
        <v>0.44081399999999998</v>
      </c>
      <c r="AG82" s="70" t="s">
        <v>182</v>
      </c>
      <c r="AH82" s="68">
        <v>0</v>
      </c>
      <c r="AI82" s="68">
        <v>0</v>
      </c>
      <c r="AJ82" s="68">
        <v>0</v>
      </c>
      <c r="AK82" s="40">
        <f t="shared" si="10"/>
        <v>1</v>
      </c>
      <c r="AL82" s="87"/>
      <c r="AN82" s="59" t="s">
        <v>41</v>
      </c>
      <c r="AO82" s="66">
        <v>10</v>
      </c>
      <c r="AP82" s="66" t="s">
        <v>86</v>
      </c>
      <c r="AQ82" s="69" t="s">
        <v>177</v>
      </c>
      <c r="AR82" s="67">
        <v>14.014709999999999</v>
      </c>
      <c r="AS82" s="67">
        <v>0.44889200000000001</v>
      </c>
      <c r="AT82" s="70" t="s">
        <v>182</v>
      </c>
      <c r="AU82" s="68">
        <v>0</v>
      </c>
      <c r="AV82" s="68">
        <v>0</v>
      </c>
      <c r="AW82" s="68">
        <v>0</v>
      </c>
      <c r="AX82" s="40">
        <f t="shared" si="11"/>
        <v>1</v>
      </c>
      <c r="AY82" s="87"/>
    </row>
    <row r="83" spans="1:51" ht="13.5" customHeight="1" x14ac:dyDescent="0.25">
      <c r="A83" s="59" t="s">
        <v>11</v>
      </c>
      <c r="B83" s="66">
        <v>10</v>
      </c>
      <c r="C83" s="66" t="s">
        <v>87</v>
      </c>
      <c r="D83" s="69" t="s">
        <v>177</v>
      </c>
      <c r="E83" s="67">
        <v>6.0689999999999997E-3</v>
      </c>
      <c r="F83" s="67">
        <v>0.31349100000000002</v>
      </c>
      <c r="G83" s="70" t="s">
        <v>184</v>
      </c>
      <c r="H83" s="68">
        <v>0</v>
      </c>
      <c r="I83" s="68">
        <v>0</v>
      </c>
      <c r="J83" s="68">
        <v>0</v>
      </c>
      <c r="K83" s="40">
        <f t="shared" si="8"/>
        <v>1</v>
      </c>
      <c r="L83" s="87"/>
      <c r="N83" s="59" t="s">
        <v>22</v>
      </c>
      <c r="O83" s="66">
        <v>10</v>
      </c>
      <c r="P83" s="66" t="s">
        <v>87</v>
      </c>
      <c r="Q83" s="69" t="s">
        <v>177</v>
      </c>
      <c r="R83" s="67">
        <v>3.9139999999999999E-3</v>
      </c>
      <c r="S83" s="67">
        <v>0.37331500000000001</v>
      </c>
      <c r="T83" s="70" t="s">
        <v>184</v>
      </c>
      <c r="U83" s="68">
        <v>0</v>
      </c>
      <c r="V83" s="68">
        <v>0</v>
      </c>
      <c r="W83" s="68">
        <v>0</v>
      </c>
      <c r="X83" s="40">
        <f t="shared" si="9"/>
        <v>1</v>
      </c>
      <c r="Y83" s="87"/>
      <c r="AA83" s="59" t="s">
        <v>31</v>
      </c>
      <c r="AB83" s="66">
        <v>10</v>
      </c>
      <c r="AC83" s="66" t="s">
        <v>87</v>
      </c>
      <c r="AD83" s="69" t="s">
        <v>177</v>
      </c>
      <c r="AE83" s="67">
        <v>6.3720000000000001E-3</v>
      </c>
      <c r="AF83" s="67">
        <v>0.371838</v>
      </c>
      <c r="AG83" s="70" t="s">
        <v>184</v>
      </c>
      <c r="AH83" s="68">
        <v>0</v>
      </c>
      <c r="AI83" s="68">
        <v>0</v>
      </c>
      <c r="AJ83" s="68">
        <v>0</v>
      </c>
      <c r="AK83" s="40">
        <f t="shared" si="10"/>
        <v>1</v>
      </c>
      <c r="AL83" s="87"/>
      <c r="AN83" s="59" t="s">
        <v>41</v>
      </c>
      <c r="AO83" s="66">
        <v>10</v>
      </c>
      <c r="AP83" s="66" t="s">
        <v>87</v>
      </c>
      <c r="AQ83" s="69" t="s">
        <v>177</v>
      </c>
      <c r="AR83" s="67">
        <v>3.0890000000000002E-3</v>
      </c>
      <c r="AS83" s="67">
        <v>0.39215</v>
      </c>
      <c r="AT83" s="70" t="s">
        <v>184</v>
      </c>
      <c r="AU83" s="68">
        <v>0</v>
      </c>
      <c r="AV83" s="68">
        <v>0</v>
      </c>
      <c r="AW83" s="68">
        <v>0</v>
      </c>
      <c r="AX83" s="40">
        <f t="shared" si="11"/>
        <v>1</v>
      </c>
      <c r="AY83" s="87"/>
    </row>
    <row r="84" spans="1:51" ht="13.5" customHeight="1" x14ac:dyDescent="0.25">
      <c r="A84" s="59" t="s">
        <v>11</v>
      </c>
      <c r="B84" s="66">
        <v>10</v>
      </c>
      <c r="C84" s="66" t="s">
        <v>88</v>
      </c>
      <c r="D84" s="69" t="s">
        <v>177</v>
      </c>
      <c r="E84" s="67">
        <v>12.777646000000001</v>
      </c>
      <c r="F84" s="67">
        <v>0.43377500000000002</v>
      </c>
      <c r="G84" s="70" t="s">
        <v>164</v>
      </c>
      <c r="H84" s="68">
        <v>0</v>
      </c>
      <c r="I84" s="68">
        <v>0</v>
      </c>
      <c r="J84" s="68">
        <v>0</v>
      </c>
      <c r="K84" s="40">
        <f t="shared" si="8"/>
        <v>1</v>
      </c>
      <c r="L84" s="87"/>
      <c r="N84" s="59" t="s">
        <v>22</v>
      </c>
      <c r="O84" s="66">
        <v>10</v>
      </c>
      <c r="P84" s="66" t="s">
        <v>88</v>
      </c>
      <c r="Q84" s="69" t="s">
        <v>177</v>
      </c>
      <c r="R84" s="67">
        <v>13.096921999999999</v>
      </c>
      <c r="S84" s="67">
        <v>0.42577799999999999</v>
      </c>
      <c r="T84" s="70" t="s">
        <v>164</v>
      </c>
      <c r="U84" s="68">
        <v>0</v>
      </c>
      <c r="V84" s="68">
        <v>0</v>
      </c>
      <c r="W84" s="68">
        <v>0</v>
      </c>
      <c r="X84" s="40">
        <f t="shared" si="9"/>
        <v>1</v>
      </c>
      <c r="Y84" s="87"/>
      <c r="AA84" s="59" t="s">
        <v>31</v>
      </c>
      <c r="AB84" s="66">
        <v>10</v>
      </c>
      <c r="AC84" s="66" t="s">
        <v>88</v>
      </c>
      <c r="AD84" s="69" t="s">
        <v>177</v>
      </c>
      <c r="AE84" s="67">
        <v>14.385707999999999</v>
      </c>
      <c r="AF84" s="67">
        <v>0.43197099999999999</v>
      </c>
      <c r="AG84" s="70" t="s">
        <v>164</v>
      </c>
      <c r="AH84" s="68">
        <v>0</v>
      </c>
      <c r="AI84" s="68">
        <v>0</v>
      </c>
      <c r="AJ84" s="68">
        <v>0</v>
      </c>
      <c r="AK84" s="40">
        <f t="shared" si="10"/>
        <v>1</v>
      </c>
      <c r="AL84" s="87"/>
      <c r="AN84" s="59" t="s">
        <v>41</v>
      </c>
      <c r="AO84" s="66">
        <v>10</v>
      </c>
      <c r="AP84" s="66" t="s">
        <v>88</v>
      </c>
      <c r="AQ84" s="69" t="s">
        <v>177</v>
      </c>
      <c r="AR84" s="67">
        <v>14.837787000000001</v>
      </c>
      <c r="AS84" s="67">
        <v>0.44241000000000003</v>
      </c>
      <c r="AT84" s="70" t="s">
        <v>164</v>
      </c>
      <c r="AU84" s="68">
        <v>0</v>
      </c>
      <c r="AV84" s="68">
        <v>0</v>
      </c>
      <c r="AW84" s="68">
        <v>0</v>
      </c>
      <c r="AX84" s="40">
        <f t="shared" si="11"/>
        <v>1</v>
      </c>
      <c r="AY84" s="87"/>
    </row>
    <row r="85" spans="1:51" ht="13.5" customHeight="1" x14ac:dyDescent="0.25">
      <c r="A85" s="59" t="s">
        <v>11</v>
      </c>
      <c r="B85" s="66">
        <v>11</v>
      </c>
      <c r="C85" s="66" t="s">
        <v>62</v>
      </c>
      <c r="D85" s="69" t="s">
        <v>177</v>
      </c>
      <c r="E85" s="67">
        <v>0.45163799999999998</v>
      </c>
      <c r="F85" s="67" t="s">
        <v>178</v>
      </c>
      <c r="G85" s="70" t="s">
        <v>206</v>
      </c>
      <c r="H85" s="68">
        <v>0</v>
      </c>
      <c r="I85" s="68">
        <v>0</v>
      </c>
      <c r="J85" s="68">
        <v>0</v>
      </c>
      <c r="K85" s="40">
        <f t="shared" si="8"/>
        <v>1</v>
      </c>
      <c r="L85" s="87"/>
      <c r="N85" s="59" t="s">
        <v>22</v>
      </c>
      <c r="O85" s="66">
        <v>11</v>
      </c>
      <c r="P85" s="66" t="s">
        <v>62</v>
      </c>
      <c r="Q85" s="69" t="s">
        <v>177</v>
      </c>
      <c r="R85" s="67">
        <v>0.45185900000000001</v>
      </c>
      <c r="S85" s="67" t="s">
        <v>178</v>
      </c>
      <c r="T85" s="70" t="s">
        <v>206</v>
      </c>
      <c r="U85" s="68">
        <v>0</v>
      </c>
      <c r="V85" s="68">
        <v>0</v>
      </c>
      <c r="W85" s="68">
        <v>0</v>
      </c>
      <c r="X85" s="40">
        <f t="shared" si="9"/>
        <v>1</v>
      </c>
      <c r="Y85" s="87"/>
      <c r="AA85" s="59" t="s">
        <v>31</v>
      </c>
      <c r="AB85" s="66">
        <v>11</v>
      </c>
      <c r="AC85" s="66" t="s">
        <v>62</v>
      </c>
      <c r="AD85" s="69" t="s">
        <v>177</v>
      </c>
      <c r="AE85" s="67">
        <v>0.45154300000000003</v>
      </c>
      <c r="AF85" s="67" t="s">
        <v>178</v>
      </c>
      <c r="AG85" s="70" t="s">
        <v>206</v>
      </c>
      <c r="AH85" s="68">
        <v>0</v>
      </c>
      <c r="AI85" s="68">
        <v>0</v>
      </c>
      <c r="AJ85" s="68">
        <v>0</v>
      </c>
      <c r="AK85" s="40">
        <f t="shared" si="10"/>
        <v>1</v>
      </c>
      <c r="AL85" s="87"/>
      <c r="AN85" s="59" t="s">
        <v>41</v>
      </c>
      <c r="AO85" s="66">
        <v>11</v>
      </c>
      <c r="AP85" s="66" t="s">
        <v>62</v>
      </c>
      <c r="AQ85" s="69" t="s">
        <v>177</v>
      </c>
      <c r="AR85" s="67">
        <v>0.45207999999999998</v>
      </c>
      <c r="AS85" s="67" t="s">
        <v>178</v>
      </c>
      <c r="AT85" s="70" t="s">
        <v>206</v>
      </c>
      <c r="AU85" s="68">
        <v>0</v>
      </c>
      <c r="AV85" s="68">
        <v>0</v>
      </c>
      <c r="AW85" s="68">
        <v>0</v>
      </c>
      <c r="AX85" s="40">
        <f t="shared" si="11"/>
        <v>1</v>
      </c>
      <c r="AY85" s="87"/>
    </row>
    <row r="86" spans="1:51" ht="13.5" customHeight="1" x14ac:dyDescent="0.25">
      <c r="A86" s="59" t="s">
        <v>11</v>
      </c>
      <c r="B86" s="66">
        <v>11</v>
      </c>
      <c r="C86" s="66" t="s">
        <v>68</v>
      </c>
      <c r="D86" s="69" t="s">
        <v>177</v>
      </c>
      <c r="E86" s="67">
        <v>1.2329999999999999E-3</v>
      </c>
      <c r="F86" s="67">
        <v>0.35622300000000001</v>
      </c>
      <c r="G86" s="70" t="s">
        <v>181</v>
      </c>
      <c r="H86" s="68">
        <v>0</v>
      </c>
      <c r="I86" s="68">
        <v>0</v>
      </c>
      <c r="J86" s="68">
        <v>0</v>
      </c>
      <c r="K86" s="40">
        <f t="shared" si="8"/>
        <v>1</v>
      </c>
      <c r="L86" s="87"/>
      <c r="N86" s="59" t="s">
        <v>22</v>
      </c>
      <c r="O86" s="66">
        <v>11</v>
      </c>
      <c r="P86" s="66" t="s">
        <v>68</v>
      </c>
      <c r="Q86" s="69" t="s">
        <v>177</v>
      </c>
      <c r="R86" s="67">
        <v>1.802E-3</v>
      </c>
      <c r="S86" s="67">
        <v>0.36716199999999999</v>
      </c>
      <c r="T86" s="70" t="s">
        <v>181</v>
      </c>
      <c r="U86" s="68">
        <v>0</v>
      </c>
      <c r="V86" s="68">
        <v>0</v>
      </c>
      <c r="W86" s="68">
        <v>0</v>
      </c>
      <c r="X86" s="40">
        <f t="shared" si="9"/>
        <v>1</v>
      </c>
      <c r="Y86" s="87"/>
      <c r="AA86" s="59" t="s">
        <v>31</v>
      </c>
      <c r="AB86" s="66">
        <v>11</v>
      </c>
      <c r="AC86" s="66" t="s">
        <v>68</v>
      </c>
      <c r="AD86" s="69" t="s">
        <v>177</v>
      </c>
      <c r="AE86" s="67">
        <v>1.2780000000000001E-3</v>
      </c>
      <c r="AF86" s="67">
        <v>0.37434600000000001</v>
      </c>
      <c r="AG86" s="70" t="s">
        <v>181</v>
      </c>
      <c r="AH86" s="68">
        <v>0</v>
      </c>
      <c r="AI86" s="68">
        <v>0</v>
      </c>
      <c r="AJ86" s="68">
        <v>0</v>
      </c>
      <c r="AK86" s="40">
        <f t="shared" si="10"/>
        <v>1</v>
      </c>
      <c r="AL86" s="87"/>
      <c r="AN86" s="59" t="s">
        <v>41</v>
      </c>
      <c r="AO86" s="66">
        <v>11</v>
      </c>
      <c r="AP86" s="66" t="s">
        <v>68</v>
      </c>
      <c r="AQ86" s="69" t="s">
        <v>177</v>
      </c>
      <c r="AR86" s="67">
        <v>2.1610000000000002E-3</v>
      </c>
      <c r="AS86" s="67">
        <v>0.36492999999999998</v>
      </c>
      <c r="AT86" s="70" t="s">
        <v>181</v>
      </c>
      <c r="AU86" s="68">
        <v>0</v>
      </c>
      <c r="AV86" s="68">
        <v>0</v>
      </c>
      <c r="AW86" s="68">
        <v>0</v>
      </c>
      <c r="AX86" s="40">
        <f t="shared" si="11"/>
        <v>1</v>
      </c>
      <c r="AY86" s="87"/>
    </row>
    <row r="87" spans="1:51" ht="13.5" customHeight="1" x14ac:dyDescent="0.25">
      <c r="A87" s="59" t="s">
        <v>11</v>
      </c>
      <c r="B87" s="66">
        <v>11</v>
      </c>
      <c r="C87" s="66" t="s">
        <v>74</v>
      </c>
      <c r="D87" s="69" t="s">
        <v>177</v>
      </c>
      <c r="E87" s="67">
        <v>16.100360999999999</v>
      </c>
      <c r="F87" s="67">
        <v>0.44026700000000002</v>
      </c>
      <c r="G87" s="70" t="s">
        <v>182</v>
      </c>
      <c r="H87" s="68">
        <v>0</v>
      </c>
      <c r="I87" s="68">
        <v>0</v>
      </c>
      <c r="J87" s="68">
        <v>0</v>
      </c>
      <c r="K87" s="40">
        <f t="shared" si="8"/>
        <v>1</v>
      </c>
      <c r="L87" s="87"/>
      <c r="N87" s="59" t="s">
        <v>22</v>
      </c>
      <c r="O87" s="66">
        <v>11</v>
      </c>
      <c r="P87" s="66" t="s">
        <v>74</v>
      </c>
      <c r="Q87" s="69" t="s">
        <v>177</v>
      </c>
      <c r="R87" s="67">
        <v>15.294786999999999</v>
      </c>
      <c r="S87" s="67">
        <v>0.428672</v>
      </c>
      <c r="T87" s="70" t="s">
        <v>182</v>
      </c>
      <c r="U87" s="68">
        <v>0</v>
      </c>
      <c r="V87" s="68">
        <v>0</v>
      </c>
      <c r="W87" s="68">
        <v>0</v>
      </c>
      <c r="X87" s="40">
        <f t="shared" si="9"/>
        <v>1</v>
      </c>
      <c r="Y87" s="87"/>
      <c r="AA87" s="59" t="s">
        <v>31</v>
      </c>
      <c r="AB87" s="66">
        <v>11</v>
      </c>
      <c r="AC87" s="66" t="s">
        <v>74</v>
      </c>
      <c r="AD87" s="69" t="s">
        <v>177</v>
      </c>
      <c r="AE87" s="67">
        <v>16.51248</v>
      </c>
      <c r="AF87" s="67">
        <v>0.42568600000000001</v>
      </c>
      <c r="AG87" s="70" t="s">
        <v>182</v>
      </c>
      <c r="AH87" s="68">
        <v>0</v>
      </c>
      <c r="AI87" s="68">
        <v>0</v>
      </c>
      <c r="AJ87" s="68">
        <v>0</v>
      </c>
      <c r="AK87" s="40">
        <f t="shared" si="10"/>
        <v>1</v>
      </c>
      <c r="AL87" s="87"/>
      <c r="AN87" s="59" t="s">
        <v>41</v>
      </c>
      <c r="AO87" s="66">
        <v>11</v>
      </c>
      <c r="AP87" s="66" t="s">
        <v>74</v>
      </c>
      <c r="AQ87" s="69" t="s">
        <v>177</v>
      </c>
      <c r="AR87" s="67">
        <v>15.219161</v>
      </c>
      <c r="AS87" s="67">
        <v>0.46813100000000002</v>
      </c>
      <c r="AT87" s="70" t="s">
        <v>182</v>
      </c>
      <c r="AU87" s="68">
        <v>0</v>
      </c>
      <c r="AV87" s="68">
        <v>0</v>
      </c>
      <c r="AW87" s="68">
        <v>0</v>
      </c>
      <c r="AX87" s="40">
        <f t="shared" si="11"/>
        <v>1</v>
      </c>
      <c r="AY87" s="87"/>
    </row>
    <row r="88" spans="1:51" ht="22.5" customHeight="1" x14ac:dyDescent="0.25">
      <c r="A88" s="59" t="s">
        <v>11</v>
      </c>
      <c r="B88" s="66">
        <v>11</v>
      </c>
      <c r="C88" s="66" t="s">
        <v>80</v>
      </c>
      <c r="D88" s="69" t="s">
        <v>177</v>
      </c>
      <c r="E88" s="67">
        <v>5.8320000000000004E-3</v>
      </c>
      <c r="F88" s="67">
        <v>0.833673</v>
      </c>
      <c r="G88" s="70" t="s">
        <v>207</v>
      </c>
      <c r="H88" s="68">
        <v>0</v>
      </c>
      <c r="I88" s="68">
        <v>0</v>
      </c>
      <c r="J88" s="68">
        <v>0</v>
      </c>
      <c r="K88" s="40">
        <f t="shared" si="8"/>
        <v>1</v>
      </c>
      <c r="L88" s="87"/>
      <c r="N88" s="59" t="s">
        <v>22</v>
      </c>
      <c r="O88" s="66">
        <v>11</v>
      </c>
      <c r="P88" s="66" t="s">
        <v>80</v>
      </c>
      <c r="Q88" s="69" t="s">
        <v>177</v>
      </c>
      <c r="R88" s="67">
        <v>4.28E-3</v>
      </c>
      <c r="S88" s="67">
        <v>0.821739</v>
      </c>
      <c r="T88" s="70" t="s">
        <v>207</v>
      </c>
      <c r="U88" s="68">
        <v>0</v>
      </c>
      <c r="V88" s="68">
        <v>0</v>
      </c>
      <c r="W88" s="68">
        <v>0</v>
      </c>
      <c r="X88" s="40">
        <f t="shared" si="9"/>
        <v>1</v>
      </c>
      <c r="Y88" s="87"/>
      <c r="AA88" s="59" t="s">
        <v>31</v>
      </c>
      <c r="AB88" s="66">
        <v>11</v>
      </c>
      <c r="AC88" s="66" t="s">
        <v>80</v>
      </c>
      <c r="AD88" s="69" t="s">
        <v>177</v>
      </c>
      <c r="AE88" s="67">
        <v>2.9520000000000002E-3</v>
      </c>
      <c r="AF88" s="67">
        <v>0.81783300000000003</v>
      </c>
      <c r="AG88" s="70" t="s">
        <v>207</v>
      </c>
      <c r="AH88" s="68">
        <v>0</v>
      </c>
      <c r="AI88" s="68">
        <v>0</v>
      </c>
      <c r="AJ88" s="68">
        <v>0</v>
      </c>
      <c r="AK88" s="40">
        <f t="shared" si="10"/>
        <v>1</v>
      </c>
      <c r="AL88" s="87"/>
      <c r="AN88" s="59" t="s">
        <v>41</v>
      </c>
      <c r="AO88" s="66">
        <v>11</v>
      </c>
      <c r="AP88" s="66" t="s">
        <v>80</v>
      </c>
      <c r="AQ88" s="69" t="s">
        <v>177</v>
      </c>
      <c r="AR88" s="67">
        <v>4.7670000000000004E-3</v>
      </c>
      <c r="AS88" s="67">
        <v>0.88479399999999997</v>
      </c>
      <c r="AT88" s="70" t="s">
        <v>207</v>
      </c>
      <c r="AU88" s="68">
        <v>0</v>
      </c>
      <c r="AV88" s="68">
        <v>0</v>
      </c>
      <c r="AW88" s="68">
        <v>0</v>
      </c>
      <c r="AX88" s="40">
        <f t="shared" si="11"/>
        <v>1</v>
      </c>
      <c r="AY88" s="87"/>
    </row>
    <row r="89" spans="1:51" ht="13.5" customHeight="1" x14ac:dyDescent="0.25">
      <c r="A89" s="59" t="s">
        <v>11</v>
      </c>
      <c r="B89" s="66">
        <v>11</v>
      </c>
      <c r="C89" s="66" t="s">
        <v>85</v>
      </c>
      <c r="D89" s="69" t="s">
        <v>177</v>
      </c>
      <c r="E89" s="67">
        <v>1.768E-3</v>
      </c>
      <c r="F89" s="67">
        <v>0.37277199999999999</v>
      </c>
      <c r="G89" s="70" t="s">
        <v>181</v>
      </c>
      <c r="H89" s="68">
        <v>0</v>
      </c>
      <c r="I89" s="68">
        <v>0</v>
      </c>
      <c r="J89" s="68">
        <v>0</v>
      </c>
      <c r="K89" s="40">
        <f t="shared" si="8"/>
        <v>1</v>
      </c>
      <c r="L89" s="87"/>
      <c r="N89" s="59" t="s">
        <v>22</v>
      </c>
      <c r="O89" s="66">
        <v>11</v>
      </c>
      <c r="P89" s="66" t="s">
        <v>85</v>
      </c>
      <c r="Q89" s="69" t="s">
        <v>177</v>
      </c>
      <c r="R89" s="67">
        <v>2.3890000000000001E-3</v>
      </c>
      <c r="S89" s="67">
        <v>0.36891400000000002</v>
      </c>
      <c r="T89" s="70" t="s">
        <v>181</v>
      </c>
      <c r="U89" s="68">
        <v>0</v>
      </c>
      <c r="V89" s="68">
        <v>0</v>
      </c>
      <c r="W89" s="68">
        <v>0</v>
      </c>
      <c r="X89" s="40">
        <f t="shared" si="9"/>
        <v>1</v>
      </c>
      <c r="Y89" s="87"/>
      <c r="AA89" s="59" t="s">
        <v>31</v>
      </c>
      <c r="AB89" s="66">
        <v>11</v>
      </c>
      <c r="AC89" s="66" t="s">
        <v>85</v>
      </c>
      <c r="AD89" s="69" t="s">
        <v>177</v>
      </c>
      <c r="AE89" s="67">
        <v>1.9729999999999999E-3</v>
      </c>
      <c r="AF89" s="67">
        <v>0.38267000000000001</v>
      </c>
      <c r="AG89" s="70" t="s">
        <v>181</v>
      </c>
      <c r="AH89" s="68">
        <v>0</v>
      </c>
      <c r="AI89" s="68">
        <v>0</v>
      </c>
      <c r="AJ89" s="68">
        <v>0</v>
      </c>
      <c r="AK89" s="40">
        <f t="shared" si="10"/>
        <v>1</v>
      </c>
      <c r="AL89" s="87"/>
      <c r="AN89" s="59" t="s">
        <v>41</v>
      </c>
      <c r="AO89" s="66">
        <v>11</v>
      </c>
      <c r="AP89" s="66" t="s">
        <v>85</v>
      </c>
      <c r="AQ89" s="69" t="s">
        <v>177</v>
      </c>
      <c r="AR89" s="67">
        <v>1.7730000000000001E-3</v>
      </c>
      <c r="AS89" s="67">
        <v>0.411277</v>
      </c>
      <c r="AT89" s="70" t="s">
        <v>181</v>
      </c>
      <c r="AU89" s="68">
        <v>0</v>
      </c>
      <c r="AV89" s="68">
        <v>0</v>
      </c>
      <c r="AW89" s="68">
        <v>0</v>
      </c>
      <c r="AX89" s="40">
        <f t="shared" si="11"/>
        <v>1</v>
      </c>
      <c r="AY89" s="87"/>
    </row>
    <row r="90" spans="1:51" ht="13.5" customHeight="1" x14ac:dyDescent="0.25">
      <c r="A90" s="59" t="s">
        <v>11</v>
      </c>
      <c r="B90" s="66">
        <v>11</v>
      </c>
      <c r="C90" s="66" t="s">
        <v>86</v>
      </c>
      <c r="D90" s="69" t="s">
        <v>177</v>
      </c>
      <c r="E90" s="67">
        <v>15.704662000000001</v>
      </c>
      <c r="F90" s="67">
        <v>0.43986599999999998</v>
      </c>
      <c r="G90" s="70" t="s">
        <v>182</v>
      </c>
      <c r="H90" s="68">
        <v>0</v>
      </c>
      <c r="I90" s="68">
        <v>0</v>
      </c>
      <c r="J90" s="68">
        <v>0</v>
      </c>
      <c r="K90" s="40">
        <f t="shared" si="8"/>
        <v>1</v>
      </c>
      <c r="L90" s="87"/>
      <c r="N90" s="59" t="s">
        <v>22</v>
      </c>
      <c r="O90" s="66">
        <v>11</v>
      </c>
      <c r="P90" s="66" t="s">
        <v>86</v>
      </c>
      <c r="Q90" s="69" t="s">
        <v>177</v>
      </c>
      <c r="R90" s="67">
        <v>12.879999</v>
      </c>
      <c r="S90" s="67">
        <v>0.42331999999999997</v>
      </c>
      <c r="T90" s="70" t="s">
        <v>182</v>
      </c>
      <c r="U90" s="68">
        <v>0</v>
      </c>
      <c r="V90" s="68">
        <v>0</v>
      </c>
      <c r="W90" s="68">
        <v>0</v>
      </c>
      <c r="X90" s="40">
        <f t="shared" si="9"/>
        <v>1</v>
      </c>
      <c r="Y90" s="87"/>
      <c r="AA90" s="59" t="s">
        <v>31</v>
      </c>
      <c r="AB90" s="66">
        <v>11</v>
      </c>
      <c r="AC90" s="66" t="s">
        <v>86</v>
      </c>
      <c r="AD90" s="69" t="s">
        <v>177</v>
      </c>
      <c r="AE90" s="67">
        <v>17.884387</v>
      </c>
      <c r="AF90" s="67">
        <v>0.42472799999999999</v>
      </c>
      <c r="AG90" s="70" t="s">
        <v>182</v>
      </c>
      <c r="AH90" s="68">
        <v>0</v>
      </c>
      <c r="AI90" s="68">
        <v>0</v>
      </c>
      <c r="AJ90" s="68">
        <v>0</v>
      </c>
      <c r="AK90" s="40">
        <f t="shared" si="10"/>
        <v>1</v>
      </c>
      <c r="AL90" s="87"/>
      <c r="AN90" s="59" t="s">
        <v>41</v>
      </c>
      <c r="AO90" s="66">
        <v>11</v>
      </c>
      <c r="AP90" s="66" t="s">
        <v>86</v>
      </c>
      <c r="AQ90" s="69" t="s">
        <v>177</v>
      </c>
      <c r="AR90" s="67">
        <v>14.072331999999999</v>
      </c>
      <c r="AS90" s="67">
        <v>0.44061899999999998</v>
      </c>
      <c r="AT90" s="70" t="s">
        <v>182</v>
      </c>
      <c r="AU90" s="68">
        <v>0</v>
      </c>
      <c r="AV90" s="68">
        <v>0</v>
      </c>
      <c r="AW90" s="68">
        <v>0</v>
      </c>
      <c r="AX90" s="40">
        <f t="shared" si="11"/>
        <v>1</v>
      </c>
      <c r="AY90" s="87"/>
    </row>
    <row r="91" spans="1:51" ht="13.5" customHeight="1" x14ac:dyDescent="0.25">
      <c r="A91" s="59" t="s">
        <v>11</v>
      </c>
      <c r="B91" s="66">
        <v>11</v>
      </c>
      <c r="C91" s="66" t="s">
        <v>87</v>
      </c>
      <c r="D91" s="69" t="s">
        <v>177</v>
      </c>
      <c r="E91" s="67">
        <v>3.235E-3</v>
      </c>
      <c r="F91" s="67">
        <v>0.35955500000000001</v>
      </c>
      <c r="G91" s="70" t="s">
        <v>184</v>
      </c>
      <c r="H91" s="68">
        <v>0</v>
      </c>
      <c r="I91" s="68">
        <v>0</v>
      </c>
      <c r="J91" s="68">
        <v>0</v>
      </c>
      <c r="K91" s="40">
        <f t="shared" si="8"/>
        <v>1</v>
      </c>
      <c r="L91" s="87"/>
      <c r="N91" s="59" t="s">
        <v>22</v>
      </c>
      <c r="O91" s="66">
        <v>11</v>
      </c>
      <c r="P91" s="66" t="s">
        <v>87</v>
      </c>
      <c r="Q91" s="69" t="s">
        <v>177</v>
      </c>
      <c r="R91" s="67">
        <v>3.2820000000000002E-3</v>
      </c>
      <c r="S91" s="67">
        <v>0.39162999999999998</v>
      </c>
      <c r="T91" s="70" t="s">
        <v>184</v>
      </c>
      <c r="U91" s="68">
        <v>0</v>
      </c>
      <c r="V91" s="68">
        <v>0</v>
      </c>
      <c r="W91" s="68">
        <v>0</v>
      </c>
      <c r="X91" s="40">
        <f t="shared" si="9"/>
        <v>1</v>
      </c>
      <c r="Y91" s="87"/>
      <c r="AA91" s="59" t="s">
        <v>31</v>
      </c>
      <c r="AB91" s="66">
        <v>11</v>
      </c>
      <c r="AC91" s="66" t="s">
        <v>87</v>
      </c>
      <c r="AD91" s="69" t="s">
        <v>177</v>
      </c>
      <c r="AE91" s="67">
        <v>4.5050000000000003E-3</v>
      </c>
      <c r="AF91" s="67">
        <v>0.37176700000000001</v>
      </c>
      <c r="AG91" s="70" t="s">
        <v>184</v>
      </c>
      <c r="AH91" s="68">
        <v>0</v>
      </c>
      <c r="AI91" s="68">
        <v>0</v>
      </c>
      <c r="AJ91" s="68">
        <v>0</v>
      </c>
      <c r="AK91" s="40">
        <f t="shared" si="10"/>
        <v>1</v>
      </c>
      <c r="AL91" s="87"/>
      <c r="AN91" s="59" t="s">
        <v>41</v>
      </c>
      <c r="AO91" s="66">
        <v>11</v>
      </c>
      <c r="AP91" s="66" t="s">
        <v>87</v>
      </c>
      <c r="AQ91" s="69" t="s">
        <v>177</v>
      </c>
      <c r="AR91" s="67">
        <v>7.6400000000000001E-3</v>
      </c>
      <c r="AS91" s="67">
        <v>0.37611</v>
      </c>
      <c r="AT91" s="70" t="s">
        <v>184</v>
      </c>
      <c r="AU91" s="68">
        <v>0</v>
      </c>
      <c r="AV91" s="68">
        <v>0</v>
      </c>
      <c r="AW91" s="68">
        <v>0</v>
      </c>
      <c r="AX91" s="40">
        <f t="shared" si="11"/>
        <v>1</v>
      </c>
      <c r="AY91" s="87"/>
    </row>
    <row r="92" spans="1:51" ht="13.5" customHeight="1" x14ac:dyDescent="0.25">
      <c r="A92" s="59" t="s">
        <v>11</v>
      </c>
      <c r="B92" s="66">
        <v>11</v>
      </c>
      <c r="C92" s="66" t="s">
        <v>88</v>
      </c>
      <c r="D92" s="69" t="s">
        <v>177</v>
      </c>
      <c r="E92" s="67">
        <v>12.769068000000001</v>
      </c>
      <c r="F92" s="67">
        <v>0.42553299999999999</v>
      </c>
      <c r="G92" s="70" t="s">
        <v>164</v>
      </c>
      <c r="H92" s="68">
        <v>0</v>
      </c>
      <c r="I92" s="68">
        <v>0</v>
      </c>
      <c r="J92" s="68">
        <v>0</v>
      </c>
      <c r="K92" s="40">
        <f t="shared" si="8"/>
        <v>1</v>
      </c>
      <c r="L92" s="87"/>
      <c r="N92" s="59" t="s">
        <v>22</v>
      </c>
      <c r="O92" s="66">
        <v>11</v>
      </c>
      <c r="P92" s="66" t="s">
        <v>88</v>
      </c>
      <c r="Q92" s="69" t="s">
        <v>177</v>
      </c>
      <c r="R92" s="67">
        <v>13.081605</v>
      </c>
      <c r="S92" s="67">
        <v>0.42362499999999997</v>
      </c>
      <c r="T92" s="70" t="s">
        <v>164</v>
      </c>
      <c r="U92" s="68">
        <v>0</v>
      </c>
      <c r="V92" s="68">
        <v>0</v>
      </c>
      <c r="W92" s="68">
        <v>0</v>
      </c>
      <c r="X92" s="40">
        <f t="shared" si="9"/>
        <v>1</v>
      </c>
      <c r="Y92" s="87"/>
      <c r="AA92" s="59" t="s">
        <v>31</v>
      </c>
      <c r="AB92" s="66">
        <v>11</v>
      </c>
      <c r="AC92" s="66" t="s">
        <v>88</v>
      </c>
      <c r="AD92" s="69" t="s">
        <v>177</v>
      </c>
      <c r="AE92" s="67">
        <v>14.260638999999999</v>
      </c>
      <c r="AF92" s="67">
        <v>0.42449999999999999</v>
      </c>
      <c r="AG92" s="70" t="s">
        <v>164</v>
      </c>
      <c r="AH92" s="68">
        <v>0</v>
      </c>
      <c r="AI92" s="68">
        <v>0</v>
      </c>
      <c r="AJ92" s="68">
        <v>0</v>
      </c>
      <c r="AK92" s="40">
        <f t="shared" si="10"/>
        <v>1</v>
      </c>
      <c r="AL92" s="87"/>
      <c r="AN92" s="59" t="s">
        <v>41</v>
      </c>
      <c r="AO92" s="66">
        <v>11</v>
      </c>
      <c r="AP92" s="66" t="s">
        <v>88</v>
      </c>
      <c r="AQ92" s="69" t="s">
        <v>177</v>
      </c>
      <c r="AR92" s="67">
        <v>13.339582</v>
      </c>
      <c r="AS92" s="67">
        <v>0.44676199999999999</v>
      </c>
      <c r="AT92" s="70" t="s">
        <v>164</v>
      </c>
      <c r="AU92" s="68">
        <v>0</v>
      </c>
      <c r="AV92" s="68">
        <v>0</v>
      </c>
      <c r="AW92" s="68">
        <v>0</v>
      </c>
      <c r="AX92" s="40">
        <f t="shared" si="11"/>
        <v>1</v>
      </c>
      <c r="AY92" s="87"/>
    </row>
    <row r="93" spans="1:51" ht="13.5" customHeight="1" x14ac:dyDescent="0.25">
      <c r="A93" s="59" t="s">
        <v>11</v>
      </c>
      <c r="B93" s="66">
        <v>12</v>
      </c>
      <c r="C93" s="66" t="s">
        <v>62</v>
      </c>
      <c r="D93" s="69" t="s">
        <v>177</v>
      </c>
      <c r="E93" s="67">
        <v>0.452679</v>
      </c>
      <c r="F93" s="67" t="s">
        <v>178</v>
      </c>
      <c r="G93" s="70" t="s">
        <v>208</v>
      </c>
      <c r="H93" s="68">
        <v>0</v>
      </c>
      <c r="I93" s="68">
        <v>0</v>
      </c>
      <c r="J93" s="68">
        <v>0</v>
      </c>
      <c r="K93" s="40">
        <f t="shared" si="8"/>
        <v>1</v>
      </c>
      <c r="L93" s="87"/>
      <c r="N93" s="59" t="s">
        <v>22</v>
      </c>
      <c r="O93" s="66">
        <v>12</v>
      </c>
      <c r="P93" s="66" t="s">
        <v>62</v>
      </c>
      <c r="Q93" s="69" t="s">
        <v>177</v>
      </c>
      <c r="R93" s="67">
        <v>0.45143800000000001</v>
      </c>
      <c r="S93" s="67" t="s">
        <v>178</v>
      </c>
      <c r="T93" s="70" t="s">
        <v>208</v>
      </c>
      <c r="U93" s="68">
        <v>0</v>
      </c>
      <c r="V93" s="68">
        <v>0</v>
      </c>
      <c r="W93" s="68">
        <v>0</v>
      </c>
      <c r="X93" s="40">
        <f t="shared" si="9"/>
        <v>1</v>
      </c>
      <c r="Y93" s="87"/>
      <c r="AA93" s="59" t="s">
        <v>31</v>
      </c>
      <c r="AB93" s="66">
        <v>12</v>
      </c>
      <c r="AC93" s="66" t="s">
        <v>62</v>
      </c>
      <c r="AD93" s="69" t="s">
        <v>177</v>
      </c>
      <c r="AE93" s="67">
        <v>0.45161699999999999</v>
      </c>
      <c r="AF93" s="67" t="s">
        <v>178</v>
      </c>
      <c r="AG93" s="70" t="s">
        <v>208</v>
      </c>
      <c r="AH93" s="68">
        <v>0</v>
      </c>
      <c r="AI93" s="68">
        <v>0</v>
      </c>
      <c r="AJ93" s="68">
        <v>0</v>
      </c>
      <c r="AK93" s="40">
        <f t="shared" si="10"/>
        <v>1</v>
      </c>
      <c r="AL93" s="87"/>
      <c r="AN93" s="59" t="s">
        <v>41</v>
      </c>
      <c r="AO93" s="66">
        <v>12</v>
      </c>
      <c r="AP93" s="66" t="s">
        <v>62</v>
      </c>
      <c r="AQ93" s="69" t="s">
        <v>177</v>
      </c>
      <c r="AR93" s="67">
        <v>0.452015</v>
      </c>
      <c r="AS93" s="67" t="s">
        <v>178</v>
      </c>
      <c r="AT93" s="70" t="s">
        <v>208</v>
      </c>
      <c r="AU93" s="68">
        <v>0</v>
      </c>
      <c r="AV93" s="68">
        <v>0</v>
      </c>
      <c r="AW93" s="68">
        <v>0</v>
      </c>
      <c r="AX93" s="40">
        <f t="shared" si="11"/>
        <v>1</v>
      </c>
      <c r="AY93" s="87"/>
    </row>
    <row r="94" spans="1:51" ht="13.5" customHeight="1" x14ac:dyDescent="0.25">
      <c r="A94" s="59" t="s">
        <v>11</v>
      </c>
      <c r="B94" s="66">
        <v>12</v>
      </c>
      <c r="C94" s="66" t="s">
        <v>68</v>
      </c>
      <c r="D94" s="69" t="s">
        <v>177</v>
      </c>
      <c r="E94" s="67">
        <v>3.49E-3</v>
      </c>
      <c r="F94" s="67">
        <v>0.36665199999999998</v>
      </c>
      <c r="G94" s="70" t="s">
        <v>181</v>
      </c>
      <c r="H94" s="68">
        <v>0</v>
      </c>
      <c r="I94" s="68">
        <v>0</v>
      </c>
      <c r="J94" s="68">
        <v>0</v>
      </c>
      <c r="K94" s="40">
        <f t="shared" si="8"/>
        <v>1</v>
      </c>
      <c r="L94" s="87"/>
      <c r="N94" s="59" t="s">
        <v>22</v>
      </c>
      <c r="O94" s="66">
        <v>12</v>
      </c>
      <c r="P94" s="66" t="s">
        <v>68</v>
      </c>
      <c r="Q94" s="69" t="s">
        <v>177</v>
      </c>
      <c r="R94" s="67">
        <v>2.7209999999999999E-3</v>
      </c>
      <c r="S94" s="67">
        <v>0.35549999999999998</v>
      </c>
      <c r="T94" s="70" t="s">
        <v>181</v>
      </c>
      <c r="U94" s="68">
        <v>0</v>
      </c>
      <c r="V94" s="68">
        <v>0</v>
      </c>
      <c r="W94" s="68">
        <v>0</v>
      </c>
      <c r="X94" s="40">
        <f t="shared" si="9"/>
        <v>1</v>
      </c>
      <c r="Y94" s="87"/>
      <c r="AA94" s="59" t="s">
        <v>31</v>
      </c>
      <c r="AB94" s="66">
        <v>12</v>
      </c>
      <c r="AC94" s="66" t="s">
        <v>68</v>
      </c>
      <c r="AD94" s="69" t="s">
        <v>177</v>
      </c>
      <c r="AE94" s="67">
        <v>2.3349999999999998E-3</v>
      </c>
      <c r="AF94" s="67">
        <v>0.35474499999999998</v>
      </c>
      <c r="AG94" s="70" t="s">
        <v>181</v>
      </c>
      <c r="AH94" s="68">
        <v>0</v>
      </c>
      <c r="AI94" s="68">
        <v>0</v>
      </c>
      <c r="AJ94" s="68">
        <v>0</v>
      </c>
      <c r="AK94" s="40">
        <f t="shared" si="10"/>
        <v>1</v>
      </c>
      <c r="AL94" s="87"/>
      <c r="AN94" s="59" t="s">
        <v>41</v>
      </c>
      <c r="AO94" s="66">
        <v>12</v>
      </c>
      <c r="AP94" s="66" t="s">
        <v>68</v>
      </c>
      <c r="AQ94" s="69" t="s">
        <v>177</v>
      </c>
      <c r="AR94" s="67">
        <v>1.9189999999999999E-3</v>
      </c>
      <c r="AS94" s="67">
        <v>0.38362600000000002</v>
      </c>
      <c r="AT94" s="70" t="s">
        <v>181</v>
      </c>
      <c r="AU94" s="68">
        <v>0</v>
      </c>
      <c r="AV94" s="68">
        <v>0</v>
      </c>
      <c r="AW94" s="68">
        <v>0</v>
      </c>
      <c r="AX94" s="40">
        <f t="shared" si="11"/>
        <v>1</v>
      </c>
      <c r="AY94" s="87"/>
    </row>
    <row r="95" spans="1:51" ht="13.5" customHeight="1" x14ac:dyDescent="0.25">
      <c r="A95" s="59" t="s">
        <v>11</v>
      </c>
      <c r="B95" s="66">
        <v>12</v>
      </c>
      <c r="C95" s="66" t="s">
        <v>74</v>
      </c>
      <c r="D95" s="69" t="s">
        <v>177</v>
      </c>
      <c r="E95" s="67">
        <v>15.650771000000001</v>
      </c>
      <c r="F95" s="67">
        <v>0.42213200000000001</v>
      </c>
      <c r="G95" s="70" t="s">
        <v>182</v>
      </c>
      <c r="H95" s="68">
        <v>0</v>
      </c>
      <c r="I95" s="68">
        <v>0</v>
      </c>
      <c r="J95" s="68">
        <v>0</v>
      </c>
      <c r="K95" s="40">
        <f t="shared" si="8"/>
        <v>1</v>
      </c>
      <c r="L95" s="87"/>
      <c r="N95" s="59" t="s">
        <v>22</v>
      </c>
      <c r="O95" s="66">
        <v>12</v>
      </c>
      <c r="P95" s="66" t="s">
        <v>74</v>
      </c>
      <c r="Q95" s="69" t="s">
        <v>177</v>
      </c>
      <c r="R95" s="67">
        <v>16.137993000000002</v>
      </c>
      <c r="S95" s="67">
        <v>0.44044899999999998</v>
      </c>
      <c r="T95" s="70" t="s">
        <v>182</v>
      </c>
      <c r="U95" s="68">
        <v>0</v>
      </c>
      <c r="V95" s="68">
        <v>0</v>
      </c>
      <c r="W95" s="68">
        <v>0</v>
      </c>
      <c r="X95" s="40">
        <f t="shared" si="9"/>
        <v>1</v>
      </c>
      <c r="Y95" s="87"/>
      <c r="AA95" s="59" t="s">
        <v>31</v>
      </c>
      <c r="AB95" s="66">
        <v>12</v>
      </c>
      <c r="AC95" s="66" t="s">
        <v>74</v>
      </c>
      <c r="AD95" s="69" t="s">
        <v>177</v>
      </c>
      <c r="AE95" s="67">
        <v>19.803495000000002</v>
      </c>
      <c r="AF95" s="67">
        <v>0.42547600000000002</v>
      </c>
      <c r="AG95" s="70" t="s">
        <v>182</v>
      </c>
      <c r="AH95" s="68">
        <v>0</v>
      </c>
      <c r="AI95" s="68">
        <v>0</v>
      </c>
      <c r="AJ95" s="68">
        <v>0</v>
      </c>
      <c r="AK95" s="40">
        <f t="shared" si="10"/>
        <v>1</v>
      </c>
      <c r="AL95" s="87"/>
      <c r="AN95" s="59" t="s">
        <v>41</v>
      </c>
      <c r="AO95" s="66">
        <v>12</v>
      </c>
      <c r="AP95" s="66" t="s">
        <v>74</v>
      </c>
      <c r="AQ95" s="69" t="s">
        <v>177</v>
      </c>
      <c r="AR95" s="67">
        <v>15.280559</v>
      </c>
      <c r="AS95" s="67">
        <v>0.439751</v>
      </c>
      <c r="AT95" s="70" t="s">
        <v>182</v>
      </c>
      <c r="AU95" s="68">
        <v>0</v>
      </c>
      <c r="AV95" s="68">
        <v>0</v>
      </c>
      <c r="AW95" s="68">
        <v>0</v>
      </c>
      <c r="AX95" s="40">
        <f t="shared" si="11"/>
        <v>1</v>
      </c>
      <c r="AY95" s="87"/>
    </row>
    <row r="96" spans="1:51" ht="22.5" customHeight="1" x14ac:dyDescent="0.25">
      <c r="A96" s="59" t="s">
        <v>11</v>
      </c>
      <c r="B96" s="66">
        <v>12</v>
      </c>
      <c r="C96" s="66" t="s">
        <v>80</v>
      </c>
      <c r="D96" s="69" t="s">
        <v>177</v>
      </c>
      <c r="E96" s="67">
        <v>3.2460000000000002E-3</v>
      </c>
      <c r="F96" s="67">
        <v>0.85805299999999995</v>
      </c>
      <c r="G96" s="70" t="s">
        <v>209</v>
      </c>
      <c r="H96" s="68">
        <v>0</v>
      </c>
      <c r="I96" s="68">
        <v>0</v>
      </c>
      <c r="J96" s="68">
        <v>0</v>
      </c>
      <c r="K96" s="40">
        <f t="shared" si="8"/>
        <v>1</v>
      </c>
      <c r="L96" s="87"/>
      <c r="N96" s="59" t="s">
        <v>22</v>
      </c>
      <c r="O96" s="66">
        <v>12</v>
      </c>
      <c r="P96" s="66" t="s">
        <v>80</v>
      </c>
      <c r="Q96" s="69" t="s">
        <v>177</v>
      </c>
      <c r="R96" s="67">
        <v>3.2910000000000001E-3</v>
      </c>
      <c r="S96" s="67">
        <v>0.86016899999999996</v>
      </c>
      <c r="T96" s="70" t="s">
        <v>209</v>
      </c>
      <c r="U96" s="68">
        <v>0</v>
      </c>
      <c r="V96" s="68">
        <v>0</v>
      </c>
      <c r="W96" s="68">
        <v>0</v>
      </c>
      <c r="X96" s="40">
        <f t="shared" si="9"/>
        <v>1</v>
      </c>
      <c r="Y96" s="87"/>
      <c r="AA96" s="59" t="s">
        <v>31</v>
      </c>
      <c r="AB96" s="66">
        <v>12</v>
      </c>
      <c r="AC96" s="66" t="s">
        <v>80</v>
      </c>
      <c r="AD96" s="69" t="s">
        <v>177</v>
      </c>
      <c r="AE96" s="67">
        <v>3.5899999999999999E-3</v>
      </c>
      <c r="AF96" s="67">
        <v>0.88568599999999997</v>
      </c>
      <c r="AG96" s="70" t="s">
        <v>209</v>
      </c>
      <c r="AH96" s="68">
        <v>0</v>
      </c>
      <c r="AI96" s="68">
        <v>0</v>
      </c>
      <c r="AJ96" s="68">
        <v>0</v>
      </c>
      <c r="AK96" s="40">
        <f t="shared" si="10"/>
        <v>1</v>
      </c>
      <c r="AL96" s="87"/>
      <c r="AN96" s="59" t="s">
        <v>41</v>
      </c>
      <c r="AO96" s="66">
        <v>12</v>
      </c>
      <c r="AP96" s="66" t="s">
        <v>80</v>
      </c>
      <c r="AQ96" s="69" t="s">
        <v>177</v>
      </c>
      <c r="AR96" s="67">
        <v>4.0210000000000003E-3</v>
      </c>
      <c r="AS96" s="67">
        <v>0.87413799999999997</v>
      </c>
      <c r="AT96" s="70" t="s">
        <v>209</v>
      </c>
      <c r="AU96" s="68">
        <v>0</v>
      </c>
      <c r="AV96" s="68">
        <v>0</v>
      </c>
      <c r="AW96" s="68">
        <v>0</v>
      </c>
      <c r="AX96" s="40">
        <f t="shared" si="11"/>
        <v>1</v>
      </c>
      <c r="AY96" s="87"/>
    </row>
    <row r="97" spans="1:51" ht="13.5" customHeight="1" x14ac:dyDescent="0.25">
      <c r="A97" s="59" t="s">
        <v>11</v>
      </c>
      <c r="B97" s="66">
        <v>12</v>
      </c>
      <c r="C97" s="66" t="s">
        <v>85</v>
      </c>
      <c r="D97" s="69" t="s">
        <v>177</v>
      </c>
      <c r="E97" s="67">
        <v>1.854E-3</v>
      </c>
      <c r="F97" s="67">
        <v>0.37251299999999998</v>
      </c>
      <c r="G97" s="70" t="s">
        <v>181</v>
      </c>
      <c r="H97" s="68">
        <v>0</v>
      </c>
      <c r="I97" s="68">
        <v>0</v>
      </c>
      <c r="J97" s="68">
        <v>0</v>
      </c>
      <c r="K97" s="40">
        <f t="shared" si="8"/>
        <v>1</v>
      </c>
      <c r="L97" s="87"/>
      <c r="N97" s="59" t="s">
        <v>22</v>
      </c>
      <c r="O97" s="66">
        <v>12</v>
      </c>
      <c r="P97" s="66" t="s">
        <v>85</v>
      </c>
      <c r="Q97" s="69" t="s">
        <v>177</v>
      </c>
      <c r="R97" s="67">
        <v>5.5560000000000002E-3</v>
      </c>
      <c r="S97" s="67">
        <v>0.361174</v>
      </c>
      <c r="T97" s="70" t="s">
        <v>181</v>
      </c>
      <c r="U97" s="68">
        <v>0</v>
      </c>
      <c r="V97" s="68">
        <v>0</v>
      </c>
      <c r="W97" s="68">
        <v>0</v>
      </c>
      <c r="X97" s="40">
        <f t="shared" si="9"/>
        <v>1</v>
      </c>
      <c r="Y97" s="87"/>
      <c r="AA97" s="59" t="s">
        <v>31</v>
      </c>
      <c r="AB97" s="66">
        <v>12</v>
      </c>
      <c r="AC97" s="66" t="s">
        <v>85</v>
      </c>
      <c r="AD97" s="69" t="s">
        <v>177</v>
      </c>
      <c r="AE97" s="67">
        <v>1.8710000000000001E-3</v>
      </c>
      <c r="AF97" s="67">
        <v>0.36772700000000003</v>
      </c>
      <c r="AG97" s="70" t="s">
        <v>181</v>
      </c>
      <c r="AH97" s="68">
        <v>0</v>
      </c>
      <c r="AI97" s="68">
        <v>0</v>
      </c>
      <c r="AJ97" s="68">
        <v>0</v>
      </c>
      <c r="AK97" s="40">
        <f t="shared" si="10"/>
        <v>1</v>
      </c>
      <c r="AL97" s="87"/>
      <c r="AN97" s="59" t="s">
        <v>41</v>
      </c>
      <c r="AO97" s="66">
        <v>12</v>
      </c>
      <c r="AP97" s="66" t="s">
        <v>85</v>
      </c>
      <c r="AQ97" s="69" t="s">
        <v>177</v>
      </c>
      <c r="AR97" s="67">
        <v>1.7340000000000001E-3</v>
      </c>
      <c r="AS97" s="67">
        <v>0.350045</v>
      </c>
      <c r="AT97" s="70" t="s">
        <v>181</v>
      </c>
      <c r="AU97" s="68">
        <v>0</v>
      </c>
      <c r="AV97" s="68">
        <v>0</v>
      </c>
      <c r="AW97" s="68">
        <v>0</v>
      </c>
      <c r="AX97" s="40">
        <f t="shared" si="11"/>
        <v>1</v>
      </c>
      <c r="AY97" s="87"/>
    </row>
    <row r="98" spans="1:51" ht="13.5" customHeight="1" x14ac:dyDescent="0.25">
      <c r="A98" s="59" t="s">
        <v>11</v>
      </c>
      <c r="B98" s="66">
        <v>12</v>
      </c>
      <c r="C98" s="66" t="s">
        <v>86</v>
      </c>
      <c r="D98" s="69" t="s">
        <v>177</v>
      </c>
      <c r="E98" s="67">
        <v>13.239300999999999</v>
      </c>
      <c r="F98" s="67">
        <v>0.377604</v>
      </c>
      <c r="G98" s="70" t="s">
        <v>182</v>
      </c>
      <c r="H98" s="68">
        <v>0</v>
      </c>
      <c r="I98" s="68">
        <v>0</v>
      </c>
      <c r="J98" s="68">
        <v>0</v>
      </c>
      <c r="K98" s="40">
        <f t="shared" si="8"/>
        <v>1</v>
      </c>
      <c r="L98" s="87"/>
      <c r="N98" s="59" t="s">
        <v>22</v>
      </c>
      <c r="O98" s="66">
        <v>12</v>
      </c>
      <c r="P98" s="66" t="s">
        <v>86</v>
      </c>
      <c r="Q98" s="69" t="s">
        <v>177</v>
      </c>
      <c r="R98" s="67">
        <v>12.748624</v>
      </c>
      <c r="S98" s="67">
        <v>0.42393599999999998</v>
      </c>
      <c r="T98" s="70" t="s">
        <v>182</v>
      </c>
      <c r="U98" s="68">
        <v>0</v>
      </c>
      <c r="V98" s="68">
        <v>0</v>
      </c>
      <c r="W98" s="68">
        <v>0</v>
      </c>
      <c r="X98" s="40">
        <f t="shared" si="9"/>
        <v>1</v>
      </c>
      <c r="Y98" s="87"/>
      <c r="AA98" s="59" t="s">
        <v>31</v>
      </c>
      <c r="AB98" s="66">
        <v>12</v>
      </c>
      <c r="AC98" s="66" t="s">
        <v>86</v>
      </c>
      <c r="AD98" s="69" t="s">
        <v>177</v>
      </c>
      <c r="AE98" s="67">
        <v>13.196452000000001</v>
      </c>
      <c r="AF98" s="67">
        <v>0.42458400000000002</v>
      </c>
      <c r="AG98" s="70" t="s">
        <v>182</v>
      </c>
      <c r="AH98" s="68">
        <v>0</v>
      </c>
      <c r="AI98" s="68">
        <v>0</v>
      </c>
      <c r="AJ98" s="68">
        <v>0</v>
      </c>
      <c r="AK98" s="40">
        <f t="shared" si="10"/>
        <v>1</v>
      </c>
      <c r="AL98" s="87"/>
      <c r="AN98" s="59" t="s">
        <v>41</v>
      </c>
      <c r="AO98" s="66">
        <v>12</v>
      </c>
      <c r="AP98" s="66" t="s">
        <v>86</v>
      </c>
      <c r="AQ98" s="69" t="s">
        <v>177</v>
      </c>
      <c r="AR98" s="67">
        <v>17.123940000000001</v>
      </c>
      <c r="AS98" s="67">
        <v>0.44025199999999998</v>
      </c>
      <c r="AT98" s="70" t="s">
        <v>182</v>
      </c>
      <c r="AU98" s="68">
        <v>0</v>
      </c>
      <c r="AV98" s="68">
        <v>0</v>
      </c>
      <c r="AW98" s="68">
        <v>0</v>
      </c>
      <c r="AX98" s="40">
        <f t="shared" si="11"/>
        <v>1</v>
      </c>
      <c r="AY98" s="87"/>
    </row>
    <row r="99" spans="1:51" ht="13.5" customHeight="1" x14ac:dyDescent="0.25">
      <c r="A99" s="59" t="s">
        <v>11</v>
      </c>
      <c r="B99" s="66">
        <v>12</v>
      </c>
      <c r="C99" s="66" t="s">
        <v>87</v>
      </c>
      <c r="D99" s="69" t="s">
        <v>177</v>
      </c>
      <c r="E99" s="67">
        <v>4.4089999999999997E-3</v>
      </c>
      <c r="F99" s="67">
        <v>0.32693100000000003</v>
      </c>
      <c r="G99" s="70" t="s">
        <v>184</v>
      </c>
      <c r="H99" s="68">
        <v>0</v>
      </c>
      <c r="I99" s="68">
        <v>0</v>
      </c>
      <c r="J99" s="68">
        <v>0</v>
      </c>
      <c r="K99" s="40">
        <f t="shared" si="8"/>
        <v>1</v>
      </c>
      <c r="L99" s="87"/>
      <c r="N99" s="59" t="s">
        <v>22</v>
      </c>
      <c r="O99" s="66">
        <v>12</v>
      </c>
      <c r="P99" s="66" t="s">
        <v>87</v>
      </c>
      <c r="Q99" s="69" t="s">
        <v>177</v>
      </c>
      <c r="R99" s="67">
        <v>4.4850000000000003E-3</v>
      </c>
      <c r="S99" s="67">
        <v>0.32364199999999999</v>
      </c>
      <c r="T99" s="70" t="s">
        <v>184</v>
      </c>
      <c r="U99" s="68">
        <v>0</v>
      </c>
      <c r="V99" s="68">
        <v>0</v>
      </c>
      <c r="W99" s="68">
        <v>0</v>
      </c>
      <c r="X99" s="40">
        <f t="shared" si="9"/>
        <v>1</v>
      </c>
      <c r="Y99" s="87"/>
      <c r="AA99" s="59" t="s">
        <v>31</v>
      </c>
      <c r="AB99" s="66">
        <v>12</v>
      </c>
      <c r="AC99" s="66" t="s">
        <v>87</v>
      </c>
      <c r="AD99" s="69" t="s">
        <v>177</v>
      </c>
      <c r="AE99" s="67">
        <v>3.4770000000000001E-3</v>
      </c>
      <c r="AF99" s="67">
        <v>0.32835399999999998</v>
      </c>
      <c r="AG99" s="70" t="s">
        <v>184</v>
      </c>
      <c r="AH99" s="68">
        <v>0</v>
      </c>
      <c r="AI99" s="68">
        <v>0</v>
      </c>
      <c r="AJ99" s="68">
        <v>0</v>
      </c>
      <c r="AK99" s="40">
        <f t="shared" si="10"/>
        <v>1</v>
      </c>
      <c r="AL99" s="87"/>
      <c r="AN99" s="59" t="s">
        <v>41</v>
      </c>
      <c r="AO99" s="66">
        <v>12</v>
      </c>
      <c r="AP99" s="66" t="s">
        <v>87</v>
      </c>
      <c r="AQ99" s="69" t="s">
        <v>177</v>
      </c>
      <c r="AR99" s="67">
        <v>3.0599999999999998E-3</v>
      </c>
      <c r="AS99" s="67">
        <v>0.34766999999999998</v>
      </c>
      <c r="AT99" s="70" t="s">
        <v>184</v>
      </c>
      <c r="AU99" s="68">
        <v>0</v>
      </c>
      <c r="AV99" s="68">
        <v>0</v>
      </c>
      <c r="AW99" s="68">
        <v>0</v>
      </c>
      <c r="AX99" s="40">
        <f t="shared" si="11"/>
        <v>1</v>
      </c>
      <c r="AY99" s="87"/>
    </row>
    <row r="100" spans="1:51" ht="13.5" customHeight="1" x14ac:dyDescent="0.25">
      <c r="A100" s="59" t="s">
        <v>11</v>
      </c>
      <c r="B100" s="66">
        <v>12</v>
      </c>
      <c r="C100" s="66" t="s">
        <v>88</v>
      </c>
      <c r="D100" s="69" t="s">
        <v>177</v>
      </c>
      <c r="E100" s="67">
        <v>12.775861000000001</v>
      </c>
      <c r="F100" s="67">
        <v>0.44136799999999998</v>
      </c>
      <c r="G100" s="70" t="s">
        <v>164</v>
      </c>
      <c r="H100" s="68">
        <v>0</v>
      </c>
      <c r="I100" s="68">
        <v>0</v>
      </c>
      <c r="J100" s="68">
        <v>0</v>
      </c>
      <c r="K100" s="40">
        <f t="shared" si="8"/>
        <v>1</v>
      </c>
      <c r="L100" s="87"/>
      <c r="N100" s="59" t="s">
        <v>22</v>
      </c>
      <c r="O100" s="66">
        <v>12</v>
      </c>
      <c r="P100" s="66" t="s">
        <v>88</v>
      </c>
      <c r="Q100" s="69" t="s">
        <v>177</v>
      </c>
      <c r="R100" s="67">
        <v>13.689889000000001</v>
      </c>
      <c r="S100" s="67">
        <v>0.42307400000000001</v>
      </c>
      <c r="T100" s="70" t="s">
        <v>164</v>
      </c>
      <c r="U100" s="68">
        <v>0</v>
      </c>
      <c r="V100" s="68">
        <v>0</v>
      </c>
      <c r="W100" s="68">
        <v>0</v>
      </c>
      <c r="X100" s="40">
        <f t="shared" si="9"/>
        <v>1</v>
      </c>
      <c r="Y100" s="87"/>
      <c r="AA100" s="59" t="s">
        <v>31</v>
      </c>
      <c r="AB100" s="66">
        <v>12</v>
      </c>
      <c r="AC100" s="66" t="s">
        <v>88</v>
      </c>
      <c r="AD100" s="69" t="s">
        <v>177</v>
      </c>
      <c r="AE100" s="67">
        <v>12.637511</v>
      </c>
      <c r="AF100" s="67">
        <v>0.42610799999999999</v>
      </c>
      <c r="AG100" s="70" t="s">
        <v>164</v>
      </c>
      <c r="AH100" s="68">
        <v>0</v>
      </c>
      <c r="AI100" s="68">
        <v>0</v>
      </c>
      <c r="AJ100" s="68">
        <v>0</v>
      </c>
      <c r="AK100" s="40">
        <f t="shared" si="10"/>
        <v>1</v>
      </c>
      <c r="AL100" s="87"/>
      <c r="AN100" s="59" t="s">
        <v>41</v>
      </c>
      <c r="AO100" s="66">
        <v>12</v>
      </c>
      <c r="AP100" s="66" t="s">
        <v>88</v>
      </c>
      <c r="AQ100" s="69" t="s">
        <v>177</v>
      </c>
      <c r="AR100" s="67">
        <v>14.077619</v>
      </c>
      <c r="AS100" s="67">
        <v>0.44683</v>
      </c>
      <c r="AT100" s="70" t="s">
        <v>164</v>
      </c>
      <c r="AU100" s="68">
        <v>0</v>
      </c>
      <c r="AV100" s="68">
        <v>0</v>
      </c>
      <c r="AW100" s="68">
        <v>0</v>
      </c>
      <c r="AX100" s="40">
        <f t="shared" si="11"/>
        <v>1</v>
      </c>
      <c r="AY100" s="87"/>
    </row>
    <row r="101" spans="1:51" ht="13.5" customHeight="1" x14ac:dyDescent="0.25">
      <c r="A101" s="59" t="s">
        <v>11</v>
      </c>
      <c r="B101" s="66">
        <v>13</v>
      </c>
      <c r="C101" s="66" t="s">
        <v>62</v>
      </c>
      <c r="D101" s="69" t="s">
        <v>177</v>
      </c>
      <c r="E101" s="67">
        <v>0.45098100000000002</v>
      </c>
      <c r="F101" s="67" t="s">
        <v>178</v>
      </c>
      <c r="G101" s="70" t="s">
        <v>210</v>
      </c>
      <c r="H101" s="68">
        <v>0</v>
      </c>
      <c r="I101" s="68">
        <v>0</v>
      </c>
      <c r="J101" s="68">
        <v>0</v>
      </c>
      <c r="K101" s="40">
        <f t="shared" ref="K101:K132" si="12">IF(COUNTA(J101)=0,"",1-J101)</f>
        <v>1</v>
      </c>
      <c r="L101" s="87"/>
      <c r="N101" s="59" t="s">
        <v>22</v>
      </c>
      <c r="O101" s="66">
        <v>13</v>
      </c>
      <c r="P101" s="66" t="s">
        <v>62</v>
      </c>
      <c r="Q101" s="69" t="s">
        <v>177</v>
      </c>
      <c r="R101" s="67">
        <v>0.45142700000000002</v>
      </c>
      <c r="S101" s="67" t="s">
        <v>178</v>
      </c>
      <c r="T101" s="70" t="s">
        <v>210</v>
      </c>
      <c r="U101" s="68">
        <v>0</v>
      </c>
      <c r="V101" s="68">
        <v>0</v>
      </c>
      <c r="W101" s="68">
        <v>0</v>
      </c>
      <c r="X101" s="40">
        <f t="shared" ref="X101:X132" si="13">IF(COUNTA(W101)=0,"",1-W101)</f>
        <v>1</v>
      </c>
      <c r="Y101" s="87"/>
      <c r="AA101" s="59" t="s">
        <v>31</v>
      </c>
      <c r="AB101" s="66">
        <v>13</v>
      </c>
      <c r="AC101" s="66" t="s">
        <v>62</v>
      </c>
      <c r="AD101" s="69" t="s">
        <v>177</v>
      </c>
      <c r="AE101" s="67">
        <v>0.45180100000000001</v>
      </c>
      <c r="AF101" s="67" t="s">
        <v>178</v>
      </c>
      <c r="AG101" s="70" t="s">
        <v>210</v>
      </c>
      <c r="AH101" s="68">
        <v>0</v>
      </c>
      <c r="AI101" s="68">
        <v>0</v>
      </c>
      <c r="AJ101" s="68">
        <v>0</v>
      </c>
      <c r="AK101" s="40">
        <f t="shared" ref="AK101:AK132" si="14">IF(COUNTA(AJ101)=0,"",1-AJ101)</f>
        <v>1</v>
      </c>
      <c r="AL101" s="87"/>
      <c r="AN101" s="59" t="s">
        <v>41</v>
      </c>
      <c r="AO101" s="66">
        <v>13</v>
      </c>
      <c r="AP101" s="66" t="s">
        <v>62</v>
      </c>
      <c r="AQ101" s="69" t="s">
        <v>177</v>
      </c>
      <c r="AR101" s="67">
        <v>0.45321899999999998</v>
      </c>
      <c r="AS101" s="67" t="s">
        <v>178</v>
      </c>
      <c r="AT101" s="70" t="s">
        <v>210</v>
      </c>
      <c r="AU101" s="68">
        <v>0</v>
      </c>
      <c r="AV101" s="68">
        <v>0</v>
      </c>
      <c r="AW101" s="68">
        <v>0</v>
      </c>
      <c r="AX101" s="40">
        <f t="shared" ref="AX101:AX132" si="15">IF(COUNTA(AW101)=0,"",1-AW101)</f>
        <v>1</v>
      </c>
      <c r="AY101" s="87"/>
    </row>
    <row r="102" spans="1:51" ht="13.5" customHeight="1" x14ac:dyDescent="0.25">
      <c r="A102" s="59" t="s">
        <v>11</v>
      </c>
      <c r="B102" s="66">
        <v>13</v>
      </c>
      <c r="C102" s="66" t="s">
        <v>68</v>
      </c>
      <c r="D102" s="69" t="s">
        <v>177</v>
      </c>
      <c r="E102" s="67">
        <v>2.0669999999999998E-3</v>
      </c>
      <c r="F102" s="67">
        <v>0.36988799999999999</v>
      </c>
      <c r="G102" s="70" t="s">
        <v>181</v>
      </c>
      <c r="H102" s="68">
        <v>0</v>
      </c>
      <c r="I102" s="68">
        <v>0</v>
      </c>
      <c r="J102" s="68">
        <v>0</v>
      </c>
      <c r="K102" s="40">
        <f t="shared" si="12"/>
        <v>1</v>
      </c>
      <c r="L102" s="87"/>
      <c r="N102" s="59" t="s">
        <v>22</v>
      </c>
      <c r="O102" s="66">
        <v>13</v>
      </c>
      <c r="P102" s="66" t="s">
        <v>68</v>
      </c>
      <c r="Q102" s="69" t="s">
        <v>177</v>
      </c>
      <c r="R102" s="67">
        <v>2.0639999999999999E-3</v>
      </c>
      <c r="S102" s="67">
        <v>0.37018499999999999</v>
      </c>
      <c r="T102" s="70" t="s">
        <v>181</v>
      </c>
      <c r="U102" s="68">
        <v>0</v>
      </c>
      <c r="V102" s="68">
        <v>0</v>
      </c>
      <c r="W102" s="68">
        <v>0</v>
      </c>
      <c r="X102" s="40">
        <f t="shared" si="13"/>
        <v>1</v>
      </c>
      <c r="Y102" s="87"/>
      <c r="AA102" s="59" t="s">
        <v>31</v>
      </c>
      <c r="AB102" s="66">
        <v>13</v>
      </c>
      <c r="AC102" s="66" t="s">
        <v>68</v>
      </c>
      <c r="AD102" s="69" t="s">
        <v>177</v>
      </c>
      <c r="AE102" s="67">
        <v>1.6770000000000001E-3</v>
      </c>
      <c r="AF102" s="67">
        <v>0.35147400000000001</v>
      </c>
      <c r="AG102" s="70" t="s">
        <v>181</v>
      </c>
      <c r="AH102" s="68">
        <v>0</v>
      </c>
      <c r="AI102" s="68">
        <v>0</v>
      </c>
      <c r="AJ102" s="68">
        <v>0</v>
      </c>
      <c r="AK102" s="40">
        <f t="shared" si="14"/>
        <v>1</v>
      </c>
      <c r="AL102" s="87"/>
      <c r="AN102" s="59" t="s">
        <v>41</v>
      </c>
      <c r="AO102" s="66">
        <v>13</v>
      </c>
      <c r="AP102" s="66" t="s">
        <v>68</v>
      </c>
      <c r="AQ102" s="69" t="s">
        <v>177</v>
      </c>
      <c r="AR102" s="67">
        <v>1.604E-3</v>
      </c>
      <c r="AS102" s="67">
        <v>0.38882499999999998</v>
      </c>
      <c r="AT102" s="70" t="s">
        <v>181</v>
      </c>
      <c r="AU102" s="68">
        <v>0</v>
      </c>
      <c r="AV102" s="68">
        <v>0</v>
      </c>
      <c r="AW102" s="68">
        <v>0</v>
      </c>
      <c r="AX102" s="40">
        <f t="shared" si="15"/>
        <v>1</v>
      </c>
      <c r="AY102" s="87"/>
    </row>
    <row r="103" spans="1:51" ht="13.5" customHeight="1" x14ac:dyDescent="0.25">
      <c r="A103" s="59" t="s">
        <v>11</v>
      </c>
      <c r="B103" s="66">
        <v>13</v>
      </c>
      <c r="C103" s="66" t="s">
        <v>74</v>
      </c>
      <c r="D103" s="69" t="s">
        <v>177</v>
      </c>
      <c r="E103" s="67">
        <v>16.525157</v>
      </c>
      <c r="F103" s="67">
        <v>0.442019</v>
      </c>
      <c r="G103" s="70" t="s">
        <v>182</v>
      </c>
      <c r="H103" s="68">
        <v>0</v>
      </c>
      <c r="I103" s="68">
        <v>0</v>
      </c>
      <c r="J103" s="68">
        <v>0</v>
      </c>
      <c r="K103" s="40">
        <f t="shared" si="12"/>
        <v>1</v>
      </c>
      <c r="L103" s="87"/>
      <c r="N103" s="59" t="s">
        <v>22</v>
      </c>
      <c r="O103" s="66">
        <v>13</v>
      </c>
      <c r="P103" s="66" t="s">
        <v>74</v>
      </c>
      <c r="Q103" s="69" t="s">
        <v>177</v>
      </c>
      <c r="R103" s="67">
        <v>16.231667000000002</v>
      </c>
      <c r="S103" s="67">
        <v>0.44175199999999998</v>
      </c>
      <c r="T103" s="70" t="s">
        <v>182</v>
      </c>
      <c r="U103" s="68">
        <v>0</v>
      </c>
      <c r="V103" s="68">
        <v>0</v>
      </c>
      <c r="W103" s="68">
        <v>0</v>
      </c>
      <c r="X103" s="40">
        <f t="shared" si="13"/>
        <v>1</v>
      </c>
      <c r="Y103" s="87"/>
      <c r="AA103" s="59" t="s">
        <v>31</v>
      </c>
      <c r="AB103" s="66">
        <v>13</v>
      </c>
      <c r="AC103" s="66" t="s">
        <v>74</v>
      </c>
      <c r="AD103" s="69" t="s">
        <v>177</v>
      </c>
      <c r="AE103" s="67">
        <v>17.121845</v>
      </c>
      <c r="AF103" s="67">
        <v>0.42632999999999999</v>
      </c>
      <c r="AG103" s="70" t="s">
        <v>182</v>
      </c>
      <c r="AH103" s="68">
        <v>0</v>
      </c>
      <c r="AI103" s="68">
        <v>0</v>
      </c>
      <c r="AJ103" s="68">
        <v>0</v>
      </c>
      <c r="AK103" s="40">
        <f t="shared" si="14"/>
        <v>1</v>
      </c>
      <c r="AL103" s="87"/>
      <c r="AN103" s="59" t="s">
        <v>41</v>
      </c>
      <c r="AO103" s="66">
        <v>13</v>
      </c>
      <c r="AP103" s="66" t="s">
        <v>74</v>
      </c>
      <c r="AQ103" s="69" t="s">
        <v>177</v>
      </c>
      <c r="AR103" s="67">
        <v>15.341091</v>
      </c>
      <c r="AS103" s="67">
        <v>0.46076600000000001</v>
      </c>
      <c r="AT103" s="70" t="s">
        <v>182</v>
      </c>
      <c r="AU103" s="68">
        <v>0</v>
      </c>
      <c r="AV103" s="68">
        <v>0</v>
      </c>
      <c r="AW103" s="68">
        <v>0</v>
      </c>
      <c r="AX103" s="40">
        <f t="shared" si="15"/>
        <v>1</v>
      </c>
      <c r="AY103" s="87"/>
    </row>
    <row r="104" spans="1:51" ht="22.5" customHeight="1" x14ac:dyDescent="0.25">
      <c r="A104" s="59" t="s">
        <v>11</v>
      </c>
      <c r="B104" s="66">
        <v>13</v>
      </c>
      <c r="C104" s="66" t="s">
        <v>80</v>
      </c>
      <c r="D104" s="69" t="s">
        <v>177</v>
      </c>
      <c r="E104" s="67">
        <v>2.7139999999999998E-3</v>
      </c>
      <c r="F104" s="67">
        <v>0.83678699999999995</v>
      </c>
      <c r="G104" s="70" t="s">
        <v>211</v>
      </c>
      <c r="H104" s="68">
        <v>0</v>
      </c>
      <c r="I104" s="68">
        <v>0</v>
      </c>
      <c r="J104" s="68">
        <v>0</v>
      </c>
      <c r="K104" s="40">
        <f t="shared" si="12"/>
        <v>1</v>
      </c>
      <c r="L104" s="87"/>
      <c r="N104" s="59" t="s">
        <v>22</v>
      </c>
      <c r="O104" s="66">
        <v>13</v>
      </c>
      <c r="P104" s="66" t="s">
        <v>80</v>
      </c>
      <c r="Q104" s="69" t="s">
        <v>177</v>
      </c>
      <c r="R104" s="67">
        <v>3.3210000000000002E-3</v>
      </c>
      <c r="S104" s="67">
        <v>0.88658499999999996</v>
      </c>
      <c r="T104" s="70" t="s">
        <v>211</v>
      </c>
      <c r="U104" s="68">
        <v>0</v>
      </c>
      <c r="V104" s="68">
        <v>0</v>
      </c>
      <c r="W104" s="68">
        <v>0</v>
      </c>
      <c r="X104" s="40">
        <f t="shared" si="13"/>
        <v>1</v>
      </c>
      <c r="Y104" s="87"/>
      <c r="AA104" s="59" t="s">
        <v>31</v>
      </c>
      <c r="AB104" s="66">
        <v>13</v>
      </c>
      <c r="AC104" s="66" t="s">
        <v>80</v>
      </c>
      <c r="AD104" s="69" t="s">
        <v>177</v>
      </c>
      <c r="AE104" s="67">
        <v>5.6080000000000001E-3</v>
      </c>
      <c r="AF104" s="67">
        <v>0.83500300000000005</v>
      </c>
      <c r="AG104" s="70" t="s">
        <v>211</v>
      </c>
      <c r="AH104" s="68">
        <v>0</v>
      </c>
      <c r="AI104" s="68">
        <v>0</v>
      </c>
      <c r="AJ104" s="68">
        <v>0</v>
      </c>
      <c r="AK104" s="40">
        <f t="shared" si="14"/>
        <v>1</v>
      </c>
      <c r="AL104" s="87"/>
      <c r="AN104" s="59" t="s">
        <v>41</v>
      </c>
      <c r="AO104" s="66">
        <v>13</v>
      </c>
      <c r="AP104" s="66" t="s">
        <v>80</v>
      </c>
      <c r="AQ104" s="69" t="s">
        <v>177</v>
      </c>
      <c r="AR104" s="67">
        <v>4.0049999999999999E-3</v>
      </c>
      <c r="AS104" s="67">
        <v>0.87389499999999998</v>
      </c>
      <c r="AT104" s="70" t="s">
        <v>211</v>
      </c>
      <c r="AU104" s="68">
        <v>0</v>
      </c>
      <c r="AV104" s="68">
        <v>0</v>
      </c>
      <c r="AW104" s="68">
        <v>0</v>
      </c>
      <c r="AX104" s="40">
        <f t="shared" si="15"/>
        <v>1</v>
      </c>
      <c r="AY104" s="87"/>
    </row>
    <row r="105" spans="1:51" ht="13.5" customHeight="1" x14ac:dyDescent="0.25">
      <c r="A105" s="59" t="s">
        <v>11</v>
      </c>
      <c r="B105" s="66">
        <v>13</v>
      </c>
      <c r="C105" s="66" t="s">
        <v>85</v>
      </c>
      <c r="D105" s="69" t="s">
        <v>177</v>
      </c>
      <c r="E105" s="67">
        <v>1.433E-3</v>
      </c>
      <c r="F105" s="67">
        <v>0.36592599999999997</v>
      </c>
      <c r="G105" s="70" t="s">
        <v>181</v>
      </c>
      <c r="H105" s="68">
        <v>0</v>
      </c>
      <c r="I105" s="68">
        <v>0</v>
      </c>
      <c r="J105" s="68">
        <v>0</v>
      </c>
      <c r="K105" s="40">
        <f t="shared" si="12"/>
        <v>1</v>
      </c>
      <c r="L105" s="87"/>
      <c r="N105" s="59" t="s">
        <v>22</v>
      </c>
      <c r="O105" s="66">
        <v>13</v>
      </c>
      <c r="P105" s="66" t="s">
        <v>85</v>
      </c>
      <c r="Q105" s="69" t="s">
        <v>177</v>
      </c>
      <c r="R105" s="67">
        <v>1.846E-3</v>
      </c>
      <c r="S105" s="67">
        <v>0.380139</v>
      </c>
      <c r="T105" s="70" t="s">
        <v>181</v>
      </c>
      <c r="U105" s="68">
        <v>0</v>
      </c>
      <c r="V105" s="68">
        <v>0</v>
      </c>
      <c r="W105" s="68">
        <v>0</v>
      </c>
      <c r="X105" s="40">
        <f t="shared" si="13"/>
        <v>1</v>
      </c>
      <c r="Y105" s="87"/>
      <c r="AA105" s="59" t="s">
        <v>31</v>
      </c>
      <c r="AB105" s="66">
        <v>13</v>
      </c>
      <c r="AC105" s="66" t="s">
        <v>85</v>
      </c>
      <c r="AD105" s="69" t="s">
        <v>177</v>
      </c>
      <c r="AE105" s="67">
        <v>1.6639999999999999E-3</v>
      </c>
      <c r="AF105" s="67">
        <v>0.36339900000000003</v>
      </c>
      <c r="AG105" s="70" t="s">
        <v>181</v>
      </c>
      <c r="AH105" s="68">
        <v>0</v>
      </c>
      <c r="AI105" s="68">
        <v>0</v>
      </c>
      <c r="AJ105" s="68">
        <v>0</v>
      </c>
      <c r="AK105" s="40">
        <f t="shared" si="14"/>
        <v>1</v>
      </c>
      <c r="AL105" s="87"/>
      <c r="AN105" s="59" t="s">
        <v>41</v>
      </c>
      <c r="AO105" s="66">
        <v>13</v>
      </c>
      <c r="AP105" s="66" t="s">
        <v>85</v>
      </c>
      <c r="AQ105" s="69" t="s">
        <v>177</v>
      </c>
      <c r="AR105" s="67">
        <v>2.2300000000000002E-3</v>
      </c>
      <c r="AS105" s="67">
        <v>0.39128000000000002</v>
      </c>
      <c r="AT105" s="70" t="s">
        <v>181</v>
      </c>
      <c r="AU105" s="68">
        <v>0</v>
      </c>
      <c r="AV105" s="68">
        <v>0</v>
      </c>
      <c r="AW105" s="68">
        <v>0</v>
      </c>
      <c r="AX105" s="40">
        <f t="shared" si="15"/>
        <v>1</v>
      </c>
      <c r="AY105" s="87"/>
    </row>
    <row r="106" spans="1:51" ht="13.5" customHeight="1" x14ac:dyDescent="0.25">
      <c r="A106" s="59" t="s">
        <v>11</v>
      </c>
      <c r="B106" s="66">
        <v>13</v>
      </c>
      <c r="C106" s="66" t="s">
        <v>86</v>
      </c>
      <c r="D106" s="69" t="s">
        <v>177</v>
      </c>
      <c r="E106" s="67">
        <v>19.599170999999998</v>
      </c>
      <c r="F106" s="67">
        <v>0.44262400000000002</v>
      </c>
      <c r="G106" s="70" t="s">
        <v>182</v>
      </c>
      <c r="H106" s="68">
        <v>0</v>
      </c>
      <c r="I106" s="68">
        <v>0</v>
      </c>
      <c r="J106" s="68">
        <v>0</v>
      </c>
      <c r="K106" s="40">
        <f t="shared" si="12"/>
        <v>1</v>
      </c>
      <c r="L106" s="87"/>
      <c r="N106" s="59" t="s">
        <v>22</v>
      </c>
      <c r="O106" s="66">
        <v>13</v>
      </c>
      <c r="P106" s="66" t="s">
        <v>86</v>
      </c>
      <c r="Q106" s="69" t="s">
        <v>177</v>
      </c>
      <c r="R106" s="67">
        <v>12.925803</v>
      </c>
      <c r="S106" s="67">
        <v>0.42588500000000001</v>
      </c>
      <c r="T106" s="70" t="s">
        <v>182</v>
      </c>
      <c r="U106" s="68">
        <v>0</v>
      </c>
      <c r="V106" s="68">
        <v>0</v>
      </c>
      <c r="W106" s="68">
        <v>0</v>
      </c>
      <c r="X106" s="40">
        <f t="shared" si="13"/>
        <v>1</v>
      </c>
      <c r="Y106" s="87"/>
      <c r="AA106" s="59" t="s">
        <v>31</v>
      </c>
      <c r="AB106" s="66">
        <v>13</v>
      </c>
      <c r="AC106" s="66" t="s">
        <v>86</v>
      </c>
      <c r="AD106" s="69" t="s">
        <v>177</v>
      </c>
      <c r="AE106" s="67">
        <v>13.280417999999999</v>
      </c>
      <c r="AF106" s="67">
        <v>0.42513200000000001</v>
      </c>
      <c r="AG106" s="70" t="s">
        <v>182</v>
      </c>
      <c r="AH106" s="68">
        <v>0</v>
      </c>
      <c r="AI106" s="68">
        <v>0</v>
      </c>
      <c r="AJ106" s="68">
        <v>0</v>
      </c>
      <c r="AK106" s="40">
        <f t="shared" si="14"/>
        <v>1</v>
      </c>
      <c r="AL106" s="87"/>
      <c r="AN106" s="59" t="s">
        <v>41</v>
      </c>
      <c r="AO106" s="66">
        <v>13</v>
      </c>
      <c r="AP106" s="66" t="s">
        <v>86</v>
      </c>
      <c r="AQ106" s="69" t="s">
        <v>177</v>
      </c>
      <c r="AR106" s="67">
        <v>17.354977999999999</v>
      </c>
      <c r="AS106" s="67">
        <v>0.43776399999999999</v>
      </c>
      <c r="AT106" s="70" t="s">
        <v>182</v>
      </c>
      <c r="AU106" s="68">
        <v>0</v>
      </c>
      <c r="AV106" s="68">
        <v>0</v>
      </c>
      <c r="AW106" s="68">
        <v>0</v>
      </c>
      <c r="AX106" s="40">
        <f t="shared" si="15"/>
        <v>1</v>
      </c>
      <c r="AY106" s="87"/>
    </row>
    <row r="107" spans="1:51" ht="13.5" customHeight="1" x14ac:dyDescent="0.25">
      <c r="A107" s="59" t="s">
        <v>11</v>
      </c>
      <c r="B107" s="66">
        <v>13</v>
      </c>
      <c r="C107" s="66" t="s">
        <v>87</v>
      </c>
      <c r="D107" s="69" t="s">
        <v>177</v>
      </c>
      <c r="E107" s="67">
        <v>4.0070000000000001E-3</v>
      </c>
      <c r="F107" s="67">
        <v>0.36773800000000001</v>
      </c>
      <c r="G107" s="70" t="s">
        <v>184</v>
      </c>
      <c r="H107" s="68">
        <v>0</v>
      </c>
      <c r="I107" s="68">
        <v>0</v>
      </c>
      <c r="J107" s="68">
        <v>0</v>
      </c>
      <c r="K107" s="40">
        <f t="shared" si="12"/>
        <v>1</v>
      </c>
      <c r="L107" s="87"/>
      <c r="N107" s="59" t="s">
        <v>22</v>
      </c>
      <c r="O107" s="66">
        <v>13</v>
      </c>
      <c r="P107" s="66" t="s">
        <v>87</v>
      </c>
      <c r="Q107" s="69" t="s">
        <v>177</v>
      </c>
      <c r="R107" s="67">
        <v>4.9699999999999996E-3</v>
      </c>
      <c r="S107" s="67">
        <v>0.344887</v>
      </c>
      <c r="T107" s="70" t="s">
        <v>184</v>
      </c>
      <c r="U107" s="68">
        <v>0</v>
      </c>
      <c r="V107" s="68">
        <v>0</v>
      </c>
      <c r="W107" s="68">
        <v>0</v>
      </c>
      <c r="X107" s="40">
        <f t="shared" si="13"/>
        <v>1</v>
      </c>
      <c r="Y107" s="87"/>
      <c r="AA107" s="59" t="s">
        <v>31</v>
      </c>
      <c r="AB107" s="66">
        <v>13</v>
      </c>
      <c r="AC107" s="66" t="s">
        <v>87</v>
      </c>
      <c r="AD107" s="69" t="s">
        <v>177</v>
      </c>
      <c r="AE107" s="67">
        <v>4.5779999999999996E-3</v>
      </c>
      <c r="AF107" s="67">
        <v>0.38158500000000001</v>
      </c>
      <c r="AG107" s="70" t="s">
        <v>184</v>
      </c>
      <c r="AH107" s="68">
        <v>0</v>
      </c>
      <c r="AI107" s="68">
        <v>0</v>
      </c>
      <c r="AJ107" s="68">
        <v>0</v>
      </c>
      <c r="AK107" s="40">
        <f t="shared" si="14"/>
        <v>1</v>
      </c>
      <c r="AL107" s="87"/>
      <c r="AN107" s="59" t="s">
        <v>41</v>
      </c>
      <c r="AO107" s="66">
        <v>13</v>
      </c>
      <c r="AP107" s="66" t="s">
        <v>87</v>
      </c>
      <c r="AQ107" s="69" t="s">
        <v>177</v>
      </c>
      <c r="AR107" s="67">
        <v>3.8019999999999998E-3</v>
      </c>
      <c r="AS107" s="67">
        <v>0.33647899999999997</v>
      </c>
      <c r="AT107" s="70" t="s">
        <v>184</v>
      </c>
      <c r="AU107" s="68">
        <v>0</v>
      </c>
      <c r="AV107" s="68">
        <v>0</v>
      </c>
      <c r="AW107" s="68">
        <v>0</v>
      </c>
      <c r="AX107" s="40">
        <f t="shared" si="15"/>
        <v>1</v>
      </c>
      <c r="AY107" s="87"/>
    </row>
    <row r="108" spans="1:51" ht="13.5" customHeight="1" x14ac:dyDescent="0.25">
      <c r="A108" s="59" t="s">
        <v>11</v>
      </c>
      <c r="B108" s="66">
        <v>13</v>
      </c>
      <c r="C108" s="66" t="s">
        <v>88</v>
      </c>
      <c r="D108" s="69" t="s">
        <v>177</v>
      </c>
      <c r="E108" s="67">
        <v>14.510532</v>
      </c>
      <c r="F108" s="67">
        <v>0.440243</v>
      </c>
      <c r="G108" s="70" t="s">
        <v>164</v>
      </c>
      <c r="H108" s="68">
        <v>0</v>
      </c>
      <c r="I108" s="68">
        <v>0</v>
      </c>
      <c r="J108" s="68">
        <v>0</v>
      </c>
      <c r="K108" s="40">
        <f t="shared" si="12"/>
        <v>1</v>
      </c>
      <c r="L108" s="87"/>
      <c r="N108" s="59" t="s">
        <v>22</v>
      </c>
      <c r="O108" s="66">
        <v>13</v>
      </c>
      <c r="P108" s="66" t="s">
        <v>88</v>
      </c>
      <c r="Q108" s="69" t="s">
        <v>177</v>
      </c>
      <c r="R108" s="67">
        <v>13.887344000000001</v>
      </c>
      <c r="S108" s="67">
        <v>0.43349399999999999</v>
      </c>
      <c r="T108" s="70" t="s">
        <v>164</v>
      </c>
      <c r="U108" s="68">
        <v>0</v>
      </c>
      <c r="V108" s="68">
        <v>0</v>
      </c>
      <c r="W108" s="68">
        <v>0</v>
      </c>
      <c r="X108" s="40">
        <f t="shared" si="13"/>
        <v>1</v>
      </c>
      <c r="Y108" s="87"/>
      <c r="AA108" s="59" t="s">
        <v>31</v>
      </c>
      <c r="AB108" s="66">
        <v>13</v>
      </c>
      <c r="AC108" s="66" t="s">
        <v>88</v>
      </c>
      <c r="AD108" s="69" t="s">
        <v>177</v>
      </c>
      <c r="AE108" s="67">
        <v>12.672546000000001</v>
      </c>
      <c r="AF108" s="67">
        <v>0.42491099999999998</v>
      </c>
      <c r="AG108" s="70" t="s">
        <v>164</v>
      </c>
      <c r="AH108" s="68">
        <v>0</v>
      </c>
      <c r="AI108" s="68">
        <v>0</v>
      </c>
      <c r="AJ108" s="68">
        <v>0</v>
      </c>
      <c r="AK108" s="40">
        <f t="shared" si="14"/>
        <v>1</v>
      </c>
      <c r="AL108" s="87"/>
      <c r="AN108" s="59" t="s">
        <v>41</v>
      </c>
      <c r="AO108" s="66">
        <v>13</v>
      </c>
      <c r="AP108" s="66" t="s">
        <v>88</v>
      </c>
      <c r="AQ108" s="69" t="s">
        <v>177</v>
      </c>
      <c r="AR108" s="67">
        <v>14.793839999999999</v>
      </c>
      <c r="AS108" s="67">
        <v>0.45620500000000003</v>
      </c>
      <c r="AT108" s="70" t="s">
        <v>164</v>
      </c>
      <c r="AU108" s="68">
        <v>0</v>
      </c>
      <c r="AV108" s="68">
        <v>0</v>
      </c>
      <c r="AW108" s="68">
        <v>0</v>
      </c>
      <c r="AX108" s="40">
        <f t="shared" si="15"/>
        <v>1</v>
      </c>
      <c r="AY108" s="87"/>
    </row>
    <row r="109" spans="1:51" ht="13.5" customHeight="1" x14ac:dyDescent="0.25">
      <c r="A109" s="59" t="s">
        <v>11</v>
      </c>
      <c r="B109" s="66">
        <v>14</v>
      </c>
      <c r="C109" s="66" t="s">
        <v>62</v>
      </c>
      <c r="D109" s="69" t="s">
        <v>177</v>
      </c>
      <c r="E109" s="67">
        <v>0.451652</v>
      </c>
      <c r="F109" s="67" t="s">
        <v>178</v>
      </c>
      <c r="G109" s="70" t="s">
        <v>212</v>
      </c>
      <c r="H109" s="68">
        <v>0</v>
      </c>
      <c r="I109" s="68">
        <v>0</v>
      </c>
      <c r="J109" s="68">
        <v>0</v>
      </c>
      <c r="K109" s="40">
        <f t="shared" si="12"/>
        <v>1</v>
      </c>
      <c r="L109" s="87"/>
      <c r="N109" s="59" t="s">
        <v>22</v>
      </c>
      <c r="O109" s="66">
        <v>14</v>
      </c>
      <c r="P109" s="66" t="s">
        <v>62</v>
      </c>
      <c r="Q109" s="69" t="s">
        <v>177</v>
      </c>
      <c r="R109" s="67">
        <v>0.45114700000000002</v>
      </c>
      <c r="S109" s="67" t="s">
        <v>178</v>
      </c>
      <c r="T109" s="70" t="s">
        <v>212</v>
      </c>
      <c r="U109" s="68">
        <v>0</v>
      </c>
      <c r="V109" s="68">
        <v>0</v>
      </c>
      <c r="W109" s="68">
        <v>0</v>
      </c>
      <c r="X109" s="40">
        <f t="shared" si="13"/>
        <v>1</v>
      </c>
      <c r="Y109" s="87"/>
      <c r="AA109" s="59" t="s">
        <v>31</v>
      </c>
      <c r="AB109" s="66">
        <v>14</v>
      </c>
      <c r="AC109" s="66" t="s">
        <v>62</v>
      </c>
      <c r="AD109" s="69" t="s">
        <v>177</v>
      </c>
      <c r="AE109" s="67">
        <v>0.45164399999999999</v>
      </c>
      <c r="AF109" s="67" t="s">
        <v>178</v>
      </c>
      <c r="AG109" s="70" t="s">
        <v>212</v>
      </c>
      <c r="AH109" s="68">
        <v>0</v>
      </c>
      <c r="AI109" s="68">
        <v>0</v>
      </c>
      <c r="AJ109" s="68">
        <v>0</v>
      </c>
      <c r="AK109" s="40">
        <f t="shared" si="14"/>
        <v>1</v>
      </c>
      <c r="AL109" s="87"/>
      <c r="AN109" s="59" t="s">
        <v>41</v>
      </c>
      <c r="AO109" s="66">
        <v>14</v>
      </c>
      <c r="AP109" s="66" t="s">
        <v>62</v>
      </c>
      <c r="AQ109" s="69" t="s">
        <v>177</v>
      </c>
      <c r="AR109" s="67">
        <v>0.451484</v>
      </c>
      <c r="AS109" s="67" t="s">
        <v>178</v>
      </c>
      <c r="AT109" s="70" t="s">
        <v>212</v>
      </c>
      <c r="AU109" s="68">
        <v>0</v>
      </c>
      <c r="AV109" s="68">
        <v>0</v>
      </c>
      <c r="AW109" s="68">
        <v>0</v>
      </c>
      <c r="AX109" s="40">
        <f t="shared" si="15"/>
        <v>1</v>
      </c>
      <c r="AY109" s="87"/>
    </row>
    <row r="110" spans="1:51" ht="13.5" customHeight="1" x14ac:dyDescent="0.25">
      <c r="A110" s="59" t="s">
        <v>11</v>
      </c>
      <c r="B110" s="66">
        <v>14</v>
      </c>
      <c r="C110" s="66" t="s">
        <v>68</v>
      </c>
      <c r="D110" s="69" t="s">
        <v>177</v>
      </c>
      <c r="E110" s="67">
        <v>1.7780000000000001E-3</v>
      </c>
      <c r="F110" s="67">
        <v>0.35507300000000003</v>
      </c>
      <c r="G110" s="70" t="s">
        <v>181</v>
      </c>
      <c r="H110" s="68">
        <v>0</v>
      </c>
      <c r="I110" s="68">
        <v>0</v>
      </c>
      <c r="J110" s="68">
        <v>0</v>
      </c>
      <c r="K110" s="40">
        <f t="shared" si="12"/>
        <v>1</v>
      </c>
      <c r="L110" s="87"/>
      <c r="N110" s="59" t="s">
        <v>22</v>
      </c>
      <c r="O110" s="66">
        <v>14</v>
      </c>
      <c r="P110" s="66" t="s">
        <v>68</v>
      </c>
      <c r="Q110" s="69" t="s">
        <v>177</v>
      </c>
      <c r="R110" s="67">
        <v>1.949E-3</v>
      </c>
      <c r="S110" s="67">
        <v>0.35605500000000001</v>
      </c>
      <c r="T110" s="70" t="s">
        <v>181</v>
      </c>
      <c r="U110" s="68">
        <v>0</v>
      </c>
      <c r="V110" s="68">
        <v>0</v>
      </c>
      <c r="W110" s="68">
        <v>0</v>
      </c>
      <c r="X110" s="40">
        <f t="shared" si="13"/>
        <v>1</v>
      </c>
      <c r="Y110" s="87"/>
      <c r="AA110" s="59" t="s">
        <v>31</v>
      </c>
      <c r="AB110" s="66">
        <v>14</v>
      </c>
      <c r="AC110" s="66" t="s">
        <v>68</v>
      </c>
      <c r="AD110" s="69" t="s">
        <v>177</v>
      </c>
      <c r="AE110" s="67">
        <v>1.671E-3</v>
      </c>
      <c r="AF110" s="67">
        <v>0.37062800000000001</v>
      </c>
      <c r="AG110" s="70" t="s">
        <v>181</v>
      </c>
      <c r="AH110" s="68">
        <v>0</v>
      </c>
      <c r="AI110" s="68">
        <v>0</v>
      </c>
      <c r="AJ110" s="68">
        <v>0</v>
      </c>
      <c r="AK110" s="40">
        <f t="shared" si="14"/>
        <v>1</v>
      </c>
      <c r="AL110" s="87"/>
      <c r="AN110" s="59" t="s">
        <v>41</v>
      </c>
      <c r="AO110" s="66">
        <v>14</v>
      </c>
      <c r="AP110" s="66" t="s">
        <v>68</v>
      </c>
      <c r="AQ110" s="69" t="s">
        <v>177</v>
      </c>
      <c r="AR110" s="67">
        <v>1.6930000000000001E-3</v>
      </c>
      <c r="AS110" s="67">
        <v>0.38633000000000001</v>
      </c>
      <c r="AT110" s="70" t="s">
        <v>181</v>
      </c>
      <c r="AU110" s="68">
        <v>0</v>
      </c>
      <c r="AV110" s="68">
        <v>0</v>
      </c>
      <c r="AW110" s="68">
        <v>0</v>
      </c>
      <c r="AX110" s="40">
        <f t="shared" si="15"/>
        <v>1</v>
      </c>
      <c r="AY110" s="87"/>
    </row>
    <row r="111" spans="1:51" ht="13.5" customHeight="1" x14ac:dyDescent="0.25">
      <c r="A111" s="59" t="s">
        <v>11</v>
      </c>
      <c r="B111" s="66">
        <v>14</v>
      </c>
      <c r="C111" s="66" t="s">
        <v>74</v>
      </c>
      <c r="D111" s="69" t="s">
        <v>177</v>
      </c>
      <c r="E111" s="67">
        <v>16.080392</v>
      </c>
      <c r="F111" s="67">
        <v>0.42557400000000001</v>
      </c>
      <c r="G111" s="70" t="s">
        <v>182</v>
      </c>
      <c r="H111" s="68">
        <v>0</v>
      </c>
      <c r="I111" s="68">
        <v>0</v>
      </c>
      <c r="J111" s="68">
        <v>0</v>
      </c>
      <c r="K111" s="40">
        <f t="shared" si="12"/>
        <v>1</v>
      </c>
      <c r="L111" s="87"/>
      <c r="N111" s="59" t="s">
        <v>22</v>
      </c>
      <c r="O111" s="66">
        <v>14</v>
      </c>
      <c r="P111" s="66" t="s">
        <v>74</v>
      </c>
      <c r="Q111" s="69" t="s">
        <v>177</v>
      </c>
      <c r="R111" s="67">
        <v>15.181246</v>
      </c>
      <c r="S111" s="67">
        <v>0.432805</v>
      </c>
      <c r="T111" s="70" t="s">
        <v>182</v>
      </c>
      <c r="U111" s="68">
        <v>0</v>
      </c>
      <c r="V111" s="68">
        <v>0</v>
      </c>
      <c r="W111" s="68">
        <v>0</v>
      </c>
      <c r="X111" s="40">
        <f t="shared" si="13"/>
        <v>1</v>
      </c>
      <c r="Y111" s="87"/>
      <c r="AA111" s="59" t="s">
        <v>31</v>
      </c>
      <c r="AB111" s="66">
        <v>14</v>
      </c>
      <c r="AC111" s="66" t="s">
        <v>74</v>
      </c>
      <c r="AD111" s="69" t="s">
        <v>177</v>
      </c>
      <c r="AE111" s="67">
        <v>15.558964</v>
      </c>
      <c r="AF111" s="67">
        <v>0.42594399999999999</v>
      </c>
      <c r="AG111" s="70" t="s">
        <v>182</v>
      </c>
      <c r="AH111" s="68">
        <v>0</v>
      </c>
      <c r="AI111" s="68">
        <v>0</v>
      </c>
      <c r="AJ111" s="68">
        <v>0</v>
      </c>
      <c r="AK111" s="40">
        <f t="shared" si="14"/>
        <v>1</v>
      </c>
      <c r="AL111" s="87"/>
      <c r="AN111" s="59" t="s">
        <v>41</v>
      </c>
      <c r="AO111" s="66">
        <v>14</v>
      </c>
      <c r="AP111" s="66" t="s">
        <v>74</v>
      </c>
      <c r="AQ111" s="69" t="s">
        <v>177</v>
      </c>
      <c r="AR111" s="67">
        <v>16.625751999999999</v>
      </c>
      <c r="AS111" s="67">
        <v>0.44972699999999999</v>
      </c>
      <c r="AT111" s="70" t="s">
        <v>182</v>
      </c>
      <c r="AU111" s="68">
        <v>0</v>
      </c>
      <c r="AV111" s="68">
        <v>0</v>
      </c>
      <c r="AW111" s="68">
        <v>0</v>
      </c>
      <c r="AX111" s="40">
        <f t="shared" si="15"/>
        <v>1</v>
      </c>
      <c r="AY111" s="87"/>
    </row>
    <row r="112" spans="1:51" ht="22.5" customHeight="1" x14ac:dyDescent="0.25">
      <c r="A112" s="59" t="s">
        <v>11</v>
      </c>
      <c r="B112" s="66">
        <v>14</v>
      </c>
      <c r="C112" s="66" t="s">
        <v>80</v>
      </c>
      <c r="D112" s="69" t="s">
        <v>177</v>
      </c>
      <c r="E112" s="67">
        <v>5.1640000000000002E-3</v>
      </c>
      <c r="F112" s="67">
        <v>0.85755700000000001</v>
      </c>
      <c r="G112" s="70" t="s">
        <v>213</v>
      </c>
      <c r="H112" s="68">
        <v>0</v>
      </c>
      <c r="I112" s="68">
        <v>0</v>
      </c>
      <c r="J112" s="68">
        <v>0</v>
      </c>
      <c r="K112" s="40">
        <f t="shared" si="12"/>
        <v>1</v>
      </c>
      <c r="L112" s="87"/>
      <c r="N112" s="59" t="s">
        <v>22</v>
      </c>
      <c r="O112" s="66">
        <v>14</v>
      </c>
      <c r="P112" s="66" t="s">
        <v>80</v>
      </c>
      <c r="Q112" s="69" t="s">
        <v>177</v>
      </c>
      <c r="R112" s="67">
        <v>3.408E-3</v>
      </c>
      <c r="S112" s="67">
        <v>0.81863399999999997</v>
      </c>
      <c r="T112" s="70" t="s">
        <v>213</v>
      </c>
      <c r="U112" s="68">
        <v>0</v>
      </c>
      <c r="V112" s="68">
        <v>0</v>
      </c>
      <c r="W112" s="68">
        <v>0</v>
      </c>
      <c r="X112" s="40">
        <f t="shared" si="13"/>
        <v>1</v>
      </c>
      <c r="Y112" s="87"/>
      <c r="AA112" s="59" t="s">
        <v>31</v>
      </c>
      <c r="AB112" s="66">
        <v>14</v>
      </c>
      <c r="AC112" s="66" t="s">
        <v>80</v>
      </c>
      <c r="AD112" s="69" t="s">
        <v>177</v>
      </c>
      <c r="AE112" s="67">
        <v>3.2880000000000001E-3</v>
      </c>
      <c r="AF112" s="67">
        <v>0.85847799999999996</v>
      </c>
      <c r="AG112" s="70" t="s">
        <v>213</v>
      </c>
      <c r="AH112" s="68">
        <v>0</v>
      </c>
      <c r="AI112" s="68">
        <v>0</v>
      </c>
      <c r="AJ112" s="68">
        <v>0</v>
      </c>
      <c r="AK112" s="40">
        <f t="shared" si="14"/>
        <v>1</v>
      </c>
      <c r="AL112" s="87"/>
      <c r="AN112" s="59" t="s">
        <v>41</v>
      </c>
      <c r="AO112" s="66">
        <v>14</v>
      </c>
      <c r="AP112" s="66" t="s">
        <v>80</v>
      </c>
      <c r="AQ112" s="69" t="s">
        <v>177</v>
      </c>
      <c r="AR112" s="67">
        <v>3.2039999999999998E-3</v>
      </c>
      <c r="AS112" s="67">
        <v>0.82630700000000001</v>
      </c>
      <c r="AT112" s="70" t="s">
        <v>213</v>
      </c>
      <c r="AU112" s="68">
        <v>0</v>
      </c>
      <c r="AV112" s="68">
        <v>0</v>
      </c>
      <c r="AW112" s="68">
        <v>0</v>
      </c>
      <c r="AX112" s="40">
        <f t="shared" si="15"/>
        <v>1</v>
      </c>
      <c r="AY112" s="87"/>
    </row>
    <row r="113" spans="1:51" ht="13.5" customHeight="1" x14ac:dyDescent="0.25">
      <c r="A113" s="59" t="s">
        <v>11</v>
      </c>
      <c r="B113" s="66">
        <v>14</v>
      </c>
      <c r="C113" s="66" t="s">
        <v>85</v>
      </c>
      <c r="D113" s="69" t="s">
        <v>177</v>
      </c>
      <c r="E113" s="67">
        <v>1.7179999999999999E-3</v>
      </c>
      <c r="F113" s="67">
        <v>0.364977</v>
      </c>
      <c r="G113" s="70" t="s">
        <v>181</v>
      </c>
      <c r="H113" s="68">
        <v>0</v>
      </c>
      <c r="I113" s="68">
        <v>0</v>
      </c>
      <c r="J113" s="68">
        <v>0</v>
      </c>
      <c r="K113" s="40">
        <f t="shared" si="12"/>
        <v>1</v>
      </c>
      <c r="L113" s="87"/>
      <c r="N113" s="59" t="s">
        <v>22</v>
      </c>
      <c r="O113" s="66">
        <v>14</v>
      </c>
      <c r="P113" s="66" t="s">
        <v>85</v>
      </c>
      <c r="Q113" s="69" t="s">
        <v>177</v>
      </c>
      <c r="R113" s="67">
        <v>1.9550000000000001E-3</v>
      </c>
      <c r="S113" s="67">
        <v>0.38242399999999999</v>
      </c>
      <c r="T113" s="70" t="s">
        <v>181</v>
      </c>
      <c r="U113" s="68">
        <v>0</v>
      </c>
      <c r="V113" s="68">
        <v>0</v>
      </c>
      <c r="W113" s="68">
        <v>0</v>
      </c>
      <c r="X113" s="40">
        <f t="shared" si="13"/>
        <v>1</v>
      </c>
      <c r="Y113" s="87"/>
      <c r="AA113" s="59" t="s">
        <v>31</v>
      </c>
      <c r="AB113" s="66">
        <v>14</v>
      </c>
      <c r="AC113" s="66" t="s">
        <v>85</v>
      </c>
      <c r="AD113" s="69" t="s">
        <v>177</v>
      </c>
      <c r="AE113" s="67">
        <v>2.078E-3</v>
      </c>
      <c r="AF113" s="67">
        <v>0.37455100000000002</v>
      </c>
      <c r="AG113" s="70" t="s">
        <v>181</v>
      </c>
      <c r="AH113" s="68">
        <v>0</v>
      </c>
      <c r="AI113" s="68">
        <v>0</v>
      </c>
      <c r="AJ113" s="68">
        <v>0</v>
      </c>
      <c r="AK113" s="40">
        <f t="shared" si="14"/>
        <v>1</v>
      </c>
      <c r="AL113" s="87"/>
      <c r="AN113" s="59" t="s">
        <v>41</v>
      </c>
      <c r="AO113" s="66">
        <v>14</v>
      </c>
      <c r="AP113" s="66" t="s">
        <v>85</v>
      </c>
      <c r="AQ113" s="69" t="s">
        <v>177</v>
      </c>
      <c r="AR113" s="67">
        <v>1.5349999999999999E-3</v>
      </c>
      <c r="AS113" s="67">
        <v>0.38789899999999999</v>
      </c>
      <c r="AT113" s="70" t="s">
        <v>181</v>
      </c>
      <c r="AU113" s="68">
        <v>0</v>
      </c>
      <c r="AV113" s="68">
        <v>0</v>
      </c>
      <c r="AW113" s="68">
        <v>0</v>
      </c>
      <c r="AX113" s="40">
        <f t="shared" si="15"/>
        <v>1</v>
      </c>
      <c r="AY113" s="87"/>
    </row>
    <row r="114" spans="1:51" ht="13.5" customHeight="1" x14ac:dyDescent="0.25">
      <c r="A114" s="59" t="s">
        <v>11</v>
      </c>
      <c r="B114" s="66">
        <v>14</v>
      </c>
      <c r="C114" s="66" t="s">
        <v>86</v>
      </c>
      <c r="D114" s="69" t="s">
        <v>177</v>
      </c>
      <c r="E114" s="67">
        <v>15.680825</v>
      </c>
      <c r="F114" s="67">
        <v>0.42784699999999998</v>
      </c>
      <c r="G114" s="70" t="s">
        <v>182</v>
      </c>
      <c r="H114" s="68">
        <v>0</v>
      </c>
      <c r="I114" s="68">
        <v>0</v>
      </c>
      <c r="J114" s="68">
        <v>0</v>
      </c>
      <c r="K114" s="40">
        <f t="shared" si="12"/>
        <v>1</v>
      </c>
      <c r="L114" s="87"/>
      <c r="N114" s="59" t="s">
        <v>22</v>
      </c>
      <c r="O114" s="66">
        <v>14</v>
      </c>
      <c r="P114" s="66" t="s">
        <v>86</v>
      </c>
      <c r="Q114" s="69" t="s">
        <v>177</v>
      </c>
      <c r="R114" s="67">
        <v>12.882415</v>
      </c>
      <c r="S114" s="67">
        <v>0.43826500000000002</v>
      </c>
      <c r="T114" s="70" t="s">
        <v>182</v>
      </c>
      <c r="U114" s="68">
        <v>0</v>
      </c>
      <c r="V114" s="68">
        <v>0</v>
      </c>
      <c r="W114" s="68">
        <v>0</v>
      </c>
      <c r="X114" s="40">
        <f t="shared" si="13"/>
        <v>1</v>
      </c>
      <c r="Y114" s="87"/>
      <c r="AA114" s="59" t="s">
        <v>31</v>
      </c>
      <c r="AB114" s="66">
        <v>14</v>
      </c>
      <c r="AC114" s="66" t="s">
        <v>86</v>
      </c>
      <c r="AD114" s="69" t="s">
        <v>177</v>
      </c>
      <c r="AE114" s="67">
        <v>13.318953</v>
      </c>
      <c r="AF114" s="67">
        <v>0.442189</v>
      </c>
      <c r="AG114" s="70" t="s">
        <v>182</v>
      </c>
      <c r="AH114" s="68">
        <v>0</v>
      </c>
      <c r="AI114" s="68">
        <v>0</v>
      </c>
      <c r="AJ114" s="68">
        <v>0</v>
      </c>
      <c r="AK114" s="40">
        <f t="shared" si="14"/>
        <v>1</v>
      </c>
      <c r="AL114" s="87"/>
      <c r="AN114" s="59" t="s">
        <v>41</v>
      </c>
      <c r="AO114" s="66">
        <v>14</v>
      </c>
      <c r="AP114" s="66" t="s">
        <v>86</v>
      </c>
      <c r="AQ114" s="69" t="s">
        <v>177</v>
      </c>
      <c r="AR114" s="67">
        <v>17.544536999999998</v>
      </c>
      <c r="AS114" s="67">
        <v>0.450181</v>
      </c>
      <c r="AT114" s="70" t="s">
        <v>182</v>
      </c>
      <c r="AU114" s="68">
        <v>0</v>
      </c>
      <c r="AV114" s="68">
        <v>0</v>
      </c>
      <c r="AW114" s="68">
        <v>0</v>
      </c>
      <c r="AX114" s="40">
        <f t="shared" si="15"/>
        <v>1</v>
      </c>
      <c r="AY114" s="87"/>
    </row>
    <row r="115" spans="1:51" ht="13.5" customHeight="1" x14ac:dyDescent="0.25">
      <c r="A115" s="59" t="s">
        <v>11</v>
      </c>
      <c r="B115" s="66">
        <v>14</v>
      </c>
      <c r="C115" s="66" t="s">
        <v>87</v>
      </c>
      <c r="D115" s="69" t="s">
        <v>177</v>
      </c>
      <c r="E115" s="67">
        <v>2.934E-3</v>
      </c>
      <c r="F115" s="67">
        <v>0.33496700000000001</v>
      </c>
      <c r="G115" s="70" t="s">
        <v>184</v>
      </c>
      <c r="H115" s="68">
        <v>0</v>
      </c>
      <c r="I115" s="68">
        <v>0</v>
      </c>
      <c r="J115" s="68">
        <v>0</v>
      </c>
      <c r="K115" s="40">
        <f t="shared" si="12"/>
        <v>1</v>
      </c>
      <c r="L115" s="87"/>
      <c r="N115" s="59" t="s">
        <v>22</v>
      </c>
      <c r="O115" s="66">
        <v>14</v>
      </c>
      <c r="P115" s="66" t="s">
        <v>87</v>
      </c>
      <c r="Q115" s="69" t="s">
        <v>177</v>
      </c>
      <c r="R115" s="67">
        <v>4.823E-3</v>
      </c>
      <c r="S115" s="67">
        <v>0.32089800000000002</v>
      </c>
      <c r="T115" s="70" t="s">
        <v>184</v>
      </c>
      <c r="U115" s="68">
        <v>0</v>
      </c>
      <c r="V115" s="68">
        <v>0</v>
      </c>
      <c r="W115" s="68">
        <v>0</v>
      </c>
      <c r="X115" s="40">
        <f t="shared" si="13"/>
        <v>1</v>
      </c>
      <c r="Y115" s="87"/>
      <c r="AA115" s="59" t="s">
        <v>31</v>
      </c>
      <c r="AB115" s="66">
        <v>14</v>
      </c>
      <c r="AC115" s="66" t="s">
        <v>87</v>
      </c>
      <c r="AD115" s="69" t="s">
        <v>177</v>
      </c>
      <c r="AE115" s="67">
        <v>4.0260000000000001E-3</v>
      </c>
      <c r="AF115" s="67">
        <v>0.36130099999999998</v>
      </c>
      <c r="AG115" s="70" t="s">
        <v>184</v>
      </c>
      <c r="AH115" s="68">
        <v>0</v>
      </c>
      <c r="AI115" s="68">
        <v>0</v>
      </c>
      <c r="AJ115" s="68">
        <v>0</v>
      </c>
      <c r="AK115" s="40">
        <f t="shared" si="14"/>
        <v>1</v>
      </c>
      <c r="AL115" s="87"/>
      <c r="AN115" s="59" t="s">
        <v>41</v>
      </c>
      <c r="AO115" s="66">
        <v>14</v>
      </c>
      <c r="AP115" s="66" t="s">
        <v>87</v>
      </c>
      <c r="AQ115" s="69" t="s">
        <v>177</v>
      </c>
      <c r="AR115" s="67">
        <v>4.333E-3</v>
      </c>
      <c r="AS115" s="67">
        <v>0.34729199999999999</v>
      </c>
      <c r="AT115" s="70" t="s">
        <v>184</v>
      </c>
      <c r="AU115" s="68">
        <v>0</v>
      </c>
      <c r="AV115" s="68">
        <v>0</v>
      </c>
      <c r="AW115" s="68">
        <v>0</v>
      </c>
      <c r="AX115" s="40">
        <f t="shared" si="15"/>
        <v>1</v>
      </c>
      <c r="AY115" s="87"/>
    </row>
    <row r="116" spans="1:51" ht="13.5" customHeight="1" x14ac:dyDescent="0.25">
      <c r="A116" s="59" t="s">
        <v>11</v>
      </c>
      <c r="B116" s="66">
        <v>14</v>
      </c>
      <c r="C116" s="66" t="s">
        <v>88</v>
      </c>
      <c r="D116" s="69" t="s">
        <v>177</v>
      </c>
      <c r="E116" s="67">
        <v>12.723058999999999</v>
      </c>
      <c r="F116" s="67">
        <v>0.43953399999999998</v>
      </c>
      <c r="G116" s="70" t="s">
        <v>164</v>
      </c>
      <c r="H116" s="68">
        <v>0</v>
      </c>
      <c r="I116" s="68">
        <v>0</v>
      </c>
      <c r="J116" s="68">
        <v>0</v>
      </c>
      <c r="K116" s="40">
        <f t="shared" si="12"/>
        <v>1</v>
      </c>
      <c r="L116" s="87"/>
      <c r="N116" s="59" t="s">
        <v>22</v>
      </c>
      <c r="O116" s="66">
        <v>14</v>
      </c>
      <c r="P116" s="66" t="s">
        <v>88</v>
      </c>
      <c r="Q116" s="69" t="s">
        <v>177</v>
      </c>
      <c r="R116" s="67">
        <v>13.14222</v>
      </c>
      <c r="S116" s="67">
        <v>0.37431500000000001</v>
      </c>
      <c r="T116" s="70" t="s">
        <v>164</v>
      </c>
      <c r="U116" s="68">
        <v>0</v>
      </c>
      <c r="V116" s="68">
        <v>0</v>
      </c>
      <c r="W116" s="68">
        <v>0</v>
      </c>
      <c r="X116" s="40">
        <f t="shared" si="13"/>
        <v>1</v>
      </c>
      <c r="Y116" s="87"/>
      <c r="AA116" s="59" t="s">
        <v>31</v>
      </c>
      <c r="AB116" s="66">
        <v>14</v>
      </c>
      <c r="AC116" s="66" t="s">
        <v>88</v>
      </c>
      <c r="AD116" s="69" t="s">
        <v>177</v>
      </c>
      <c r="AE116" s="67">
        <v>12.683446999999999</v>
      </c>
      <c r="AF116" s="67">
        <v>0.43779299999999999</v>
      </c>
      <c r="AG116" s="70" t="s">
        <v>164</v>
      </c>
      <c r="AH116" s="68">
        <v>0</v>
      </c>
      <c r="AI116" s="68">
        <v>0</v>
      </c>
      <c r="AJ116" s="68">
        <v>0</v>
      </c>
      <c r="AK116" s="40">
        <f t="shared" si="14"/>
        <v>1</v>
      </c>
      <c r="AL116" s="87"/>
      <c r="AN116" s="59" t="s">
        <v>41</v>
      </c>
      <c r="AO116" s="66">
        <v>14</v>
      </c>
      <c r="AP116" s="66" t="s">
        <v>88</v>
      </c>
      <c r="AQ116" s="69" t="s">
        <v>177</v>
      </c>
      <c r="AR116" s="67">
        <v>15.690818</v>
      </c>
      <c r="AS116" s="67">
        <v>0.44693300000000002</v>
      </c>
      <c r="AT116" s="70" t="s">
        <v>164</v>
      </c>
      <c r="AU116" s="68">
        <v>0</v>
      </c>
      <c r="AV116" s="68">
        <v>0</v>
      </c>
      <c r="AW116" s="68">
        <v>0</v>
      </c>
      <c r="AX116" s="40">
        <f t="shared" si="15"/>
        <v>1</v>
      </c>
      <c r="AY116" s="87"/>
    </row>
    <row r="117" spans="1:51" ht="13.5" customHeight="1" x14ac:dyDescent="0.25">
      <c r="A117" s="59" t="s">
        <v>11</v>
      </c>
      <c r="B117" s="66">
        <v>15</v>
      </c>
      <c r="C117" s="66" t="s">
        <v>62</v>
      </c>
      <c r="D117" s="69" t="s">
        <v>177</v>
      </c>
      <c r="E117" s="67">
        <v>0.45143899999999998</v>
      </c>
      <c r="F117" s="67" t="s">
        <v>178</v>
      </c>
      <c r="G117" s="70" t="s">
        <v>214</v>
      </c>
      <c r="H117" s="68">
        <v>0</v>
      </c>
      <c r="I117" s="68">
        <v>0</v>
      </c>
      <c r="J117" s="68">
        <v>0</v>
      </c>
      <c r="K117" s="40">
        <f t="shared" si="12"/>
        <v>1</v>
      </c>
      <c r="L117" s="87"/>
      <c r="N117" s="59" t="s">
        <v>22</v>
      </c>
      <c r="O117" s="66">
        <v>15</v>
      </c>
      <c r="P117" s="66" t="s">
        <v>62</v>
      </c>
      <c r="Q117" s="69" t="s">
        <v>177</v>
      </c>
      <c r="R117" s="67">
        <v>0.45177800000000001</v>
      </c>
      <c r="S117" s="67" t="s">
        <v>178</v>
      </c>
      <c r="T117" s="70" t="s">
        <v>214</v>
      </c>
      <c r="U117" s="68">
        <v>0</v>
      </c>
      <c r="V117" s="68">
        <v>0</v>
      </c>
      <c r="W117" s="68">
        <v>0</v>
      </c>
      <c r="X117" s="40">
        <f t="shared" si="13"/>
        <v>1</v>
      </c>
      <c r="Y117" s="87"/>
      <c r="AA117" s="59" t="s">
        <v>31</v>
      </c>
      <c r="AB117" s="66">
        <v>15</v>
      </c>
      <c r="AC117" s="66" t="s">
        <v>62</v>
      </c>
      <c r="AD117" s="69" t="s">
        <v>177</v>
      </c>
      <c r="AE117" s="67">
        <v>0.45138099999999998</v>
      </c>
      <c r="AF117" s="67" t="s">
        <v>178</v>
      </c>
      <c r="AG117" s="70" t="s">
        <v>214</v>
      </c>
      <c r="AH117" s="68">
        <v>0</v>
      </c>
      <c r="AI117" s="68">
        <v>0</v>
      </c>
      <c r="AJ117" s="68">
        <v>0</v>
      </c>
      <c r="AK117" s="40">
        <f t="shared" si="14"/>
        <v>1</v>
      </c>
      <c r="AL117" s="87"/>
      <c r="AN117" s="59" t="s">
        <v>41</v>
      </c>
      <c r="AO117" s="66">
        <v>15</v>
      </c>
      <c r="AP117" s="66" t="s">
        <v>62</v>
      </c>
      <c r="AQ117" s="69" t="s">
        <v>177</v>
      </c>
      <c r="AR117" s="67">
        <v>0.45571099999999998</v>
      </c>
      <c r="AS117" s="67" t="s">
        <v>178</v>
      </c>
      <c r="AT117" s="70" t="s">
        <v>214</v>
      </c>
      <c r="AU117" s="68">
        <v>0</v>
      </c>
      <c r="AV117" s="68">
        <v>0</v>
      </c>
      <c r="AW117" s="68">
        <v>0</v>
      </c>
      <c r="AX117" s="40">
        <f t="shared" si="15"/>
        <v>1</v>
      </c>
      <c r="AY117" s="87"/>
    </row>
    <row r="118" spans="1:51" ht="13.5" customHeight="1" x14ac:dyDescent="0.25">
      <c r="A118" s="59" t="s">
        <v>11</v>
      </c>
      <c r="B118" s="66">
        <v>15</v>
      </c>
      <c r="C118" s="66" t="s">
        <v>68</v>
      </c>
      <c r="D118" s="69" t="s">
        <v>177</v>
      </c>
      <c r="E118" s="67">
        <v>2.0140000000000002E-3</v>
      </c>
      <c r="F118" s="67">
        <v>0.36762</v>
      </c>
      <c r="G118" s="70" t="s">
        <v>181</v>
      </c>
      <c r="H118" s="68">
        <v>0</v>
      </c>
      <c r="I118" s="68">
        <v>0</v>
      </c>
      <c r="J118" s="68">
        <v>0</v>
      </c>
      <c r="K118" s="40">
        <f t="shared" si="12"/>
        <v>1</v>
      </c>
      <c r="L118" s="87"/>
      <c r="N118" s="59" t="s">
        <v>22</v>
      </c>
      <c r="O118" s="66">
        <v>15</v>
      </c>
      <c r="P118" s="66" t="s">
        <v>68</v>
      </c>
      <c r="Q118" s="69" t="s">
        <v>177</v>
      </c>
      <c r="R118" s="67">
        <v>2.0470000000000002E-3</v>
      </c>
      <c r="S118" s="67">
        <v>0.37024699999999999</v>
      </c>
      <c r="T118" s="70" t="s">
        <v>181</v>
      </c>
      <c r="U118" s="68">
        <v>0</v>
      </c>
      <c r="V118" s="68">
        <v>0</v>
      </c>
      <c r="W118" s="68">
        <v>0</v>
      </c>
      <c r="X118" s="40">
        <f t="shared" si="13"/>
        <v>1</v>
      </c>
      <c r="Y118" s="87"/>
      <c r="AA118" s="59" t="s">
        <v>31</v>
      </c>
      <c r="AB118" s="66">
        <v>15</v>
      </c>
      <c r="AC118" s="66" t="s">
        <v>68</v>
      </c>
      <c r="AD118" s="69" t="s">
        <v>177</v>
      </c>
      <c r="AE118" s="67">
        <v>1.5039999999999999E-3</v>
      </c>
      <c r="AF118" s="67">
        <v>0.35018199999999999</v>
      </c>
      <c r="AG118" s="70" t="s">
        <v>181</v>
      </c>
      <c r="AH118" s="68">
        <v>0</v>
      </c>
      <c r="AI118" s="68">
        <v>0</v>
      </c>
      <c r="AJ118" s="68">
        <v>0</v>
      </c>
      <c r="AK118" s="40">
        <f t="shared" si="14"/>
        <v>1</v>
      </c>
      <c r="AL118" s="87"/>
      <c r="AN118" s="59" t="s">
        <v>41</v>
      </c>
      <c r="AO118" s="66">
        <v>15</v>
      </c>
      <c r="AP118" s="66" t="s">
        <v>68</v>
      </c>
      <c r="AQ118" s="69" t="s">
        <v>177</v>
      </c>
      <c r="AR118" s="67">
        <v>1.6490000000000001E-3</v>
      </c>
      <c r="AS118" s="67">
        <v>0.37311800000000001</v>
      </c>
      <c r="AT118" s="70" t="s">
        <v>181</v>
      </c>
      <c r="AU118" s="68">
        <v>0</v>
      </c>
      <c r="AV118" s="68">
        <v>0</v>
      </c>
      <c r="AW118" s="68">
        <v>0</v>
      </c>
      <c r="AX118" s="40">
        <f t="shared" si="15"/>
        <v>1</v>
      </c>
      <c r="AY118" s="87"/>
    </row>
    <row r="119" spans="1:51" ht="13.5" customHeight="1" x14ac:dyDescent="0.25">
      <c r="A119" s="59" t="s">
        <v>11</v>
      </c>
      <c r="B119" s="66">
        <v>15</v>
      </c>
      <c r="C119" s="66" t="s">
        <v>74</v>
      </c>
      <c r="D119" s="69" t="s">
        <v>177</v>
      </c>
      <c r="E119" s="67">
        <v>17.850493</v>
      </c>
      <c r="F119" s="67">
        <v>0.42509400000000003</v>
      </c>
      <c r="G119" s="70" t="s">
        <v>182</v>
      </c>
      <c r="H119" s="68">
        <v>0</v>
      </c>
      <c r="I119" s="68">
        <v>0</v>
      </c>
      <c r="J119" s="68">
        <v>0</v>
      </c>
      <c r="K119" s="40">
        <f t="shared" si="12"/>
        <v>1</v>
      </c>
      <c r="L119" s="87"/>
      <c r="N119" s="59" t="s">
        <v>22</v>
      </c>
      <c r="O119" s="66">
        <v>15</v>
      </c>
      <c r="P119" s="66" t="s">
        <v>74</v>
      </c>
      <c r="Q119" s="69" t="s">
        <v>177</v>
      </c>
      <c r="R119" s="67">
        <v>15.218469000000001</v>
      </c>
      <c r="S119" s="67">
        <v>0.43778800000000001</v>
      </c>
      <c r="T119" s="70" t="s">
        <v>182</v>
      </c>
      <c r="U119" s="68">
        <v>0</v>
      </c>
      <c r="V119" s="68">
        <v>0</v>
      </c>
      <c r="W119" s="68">
        <v>0</v>
      </c>
      <c r="X119" s="40">
        <f t="shared" si="13"/>
        <v>1</v>
      </c>
      <c r="Y119" s="87"/>
      <c r="AA119" s="59" t="s">
        <v>31</v>
      </c>
      <c r="AB119" s="66">
        <v>15</v>
      </c>
      <c r="AC119" s="66" t="s">
        <v>74</v>
      </c>
      <c r="AD119" s="69" t="s">
        <v>177</v>
      </c>
      <c r="AE119" s="67">
        <v>22.015822</v>
      </c>
      <c r="AF119" s="67">
        <v>0.44081900000000002</v>
      </c>
      <c r="AG119" s="70" t="s">
        <v>182</v>
      </c>
      <c r="AH119" s="68">
        <v>0</v>
      </c>
      <c r="AI119" s="68">
        <v>0</v>
      </c>
      <c r="AJ119" s="68">
        <v>0</v>
      </c>
      <c r="AK119" s="40">
        <f t="shared" si="14"/>
        <v>1</v>
      </c>
      <c r="AL119" s="87"/>
      <c r="AN119" s="59" t="s">
        <v>41</v>
      </c>
      <c r="AO119" s="66">
        <v>15</v>
      </c>
      <c r="AP119" s="66" t="s">
        <v>74</v>
      </c>
      <c r="AQ119" s="69" t="s">
        <v>177</v>
      </c>
      <c r="AR119" s="67">
        <v>16.932088</v>
      </c>
      <c r="AS119" s="67">
        <v>0.45502799999999999</v>
      </c>
      <c r="AT119" s="70" t="s">
        <v>182</v>
      </c>
      <c r="AU119" s="68">
        <v>0</v>
      </c>
      <c r="AV119" s="68">
        <v>0</v>
      </c>
      <c r="AW119" s="68">
        <v>0</v>
      </c>
      <c r="AX119" s="40">
        <f t="shared" si="15"/>
        <v>1</v>
      </c>
      <c r="AY119" s="87"/>
    </row>
    <row r="120" spans="1:51" ht="22.5" customHeight="1" x14ac:dyDescent="0.25">
      <c r="A120" s="59" t="s">
        <v>11</v>
      </c>
      <c r="B120" s="66">
        <v>15</v>
      </c>
      <c r="C120" s="66" t="s">
        <v>80</v>
      </c>
      <c r="D120" s="69" t="s">
        <v>177</v>
      </c>
      <c r="E120" s="67">
        <v>3.1879999999999999E-3</v>
      </c>
      <c r="F120" s="67">
        <v>0.85897400000000002</v>
      </c>
      <c r="G120" s="70" t="s">
        <v>215</v>
      </c>
      <c r="H120" s="68">
        <v>0</v>
      </c>
      <c r="I120" s="68">
        <v>0</v>
      </c>
      <c r="J120" s="68">
        <v>0</v>
      </c>
      <c r="K120" s="40">
        <f t="shared" si="12"/>
        <v>1</v>
      </c>
      <c r="L120" s="87"/>
      <c r="N120" s="59" t="s">
        <v>22</v>
      </c>
      <c r="O120" s="66">
        <v>15</v>
      </c>
      <c r="P120" s="66" t="s">
        <v>80</v>
      </c>
      <c r="Q120" s="69" t="s">
        <v>177</v>
      </c>
      <c r="R120" s="67">
        <v>4.2050000000000004E-3</v>
      </c>
      <c r="S120" s="67">
        <v>0.87834699999999999</v>
      </c>
      <c r="T120" s="70" t="s">
        <v>215</v>
      </c>
      <c r="U120" s="68">
        <v>0</v>
      </c>
      <c r="V120" s="68">
        <v>0</v>
      </c>
      <c r="W120" s="68">
        <v>0</v>
      </c>
      <c r="X120" s="40">
        <f t="shared" si="13"/>
        <v>1</v>
      </c>
      <c r="Y120" s="87"/>
      <c r="AA120" s="59" t="s">
        <v>31</v>
      </c>
      <c r="AB120" s="66">
        <v>15</v>
      </c>
      <c r="AC120" s="66" t="s">
        <v>80</v>
      </c>
      <c r="AD120" s="69" t="s">
        <v>177</v>
      </c>
      <c r="AE120" s="67">
        <v>3.5230000000000001E-3</v>
      </c>
      <c r="AF120" s="67">
        <v>0.81324300000000005</v>
      </c>
      <c r="AG120" s="70" t="s">
        <v>215</v>
      </c>
      <c r="AH120" s="68">
        <v>0</v>
      </c>
      <c r="AI120" s="68">
        <v>0</v>
      </c>
      <c r="AJ120" s="68">
        <v>0</v>
      </c>
      <c r="AK120" s="40">
        <f t="shared" si="14"/>
        <v>1</v>
      </c>
      <c r="AL120" s="87"/>
      <c r="AN120" s="59" t="s">
        <v>41</v>
      </c>
      <c r="AO120" s="66">
        <v>15</v>
      </c>
      <c r="AP120" s="66" t="s">
        <v>80</v>
      </c>
      <c r="AQ120" s="69" t="s">
        <v>177</v>
      </c>
      <c r="AR120" s="67">
        <v>4.1000000000000003E-3</v>
      </c>
      <c r="AS120" s="67">
        <v>0.86623099999999997</v>
      </c>
      <c r="AT120" s="70" t="s">
        <v>215</v>
      </c>
      <c r="AU120" s="68">
        <v>0</v>
      </c>
      <c r="AV120" s="68">
        <v>0</v>
      </c>
      <c r="AW120" s="68">
        <v>0</v>
      </c>
      <c r="AX120" s="40">
        <f t="shared" si="15"/>
        <v>1</v>
      </c>
      <c r="AY120" s="87"/>
    </row>
    <row r="121" spans="1:51" ht="13.5" customHeight="1" x14ac:dyDescent="0.25">
      <c r="A121" s="59" t="s">
        <v>11</v>
      </c>
      <c r="B121" s="66">
        <v>15</v>
      </c>
      <c r="C121" s="66" t="s">
        <v>85</v>
      </c>
      <c r="D121" s="69" t="s">
        <v>177</v>
      </c>
      <c r="E121" s="67">
        <v>1.8220000000000001E-3</v>
      </c>
      <c r="F121" s="67">
        <v>0.37067</v>
      </c>
      <c r="G121" s="70" t="s">
        <v>181</v>
      </c>
      <c r="H121" s="68">
        <v>0</v>
      </c>
      <c r="I121" s="68">
        <v>0</v>
      </c>
      <c r="J121" s="68">
        <v>0</v>
      </c>
      <c r="K121" s="40">
        <f t="shared" si="12"/>
        <v>1</v>
      </c>
      <c r="L121" s="87"/>
      <c r="N121" s="59" t="s">
        <v>22</v>
      </c>
      <c r="O121" s="66">
        <v>15</v>
      </c>
      <c r="P121" s="66" t="s">
        <v>85</v>
      </c>
      <c r="Q121" s="69" t="s">
        <v>177</v>
      </c>
      <c r="R121" s="67">
        <v>1.6180000000000001E-3</v>
      </c>
      <c r="S121" s="67">
        <v>0.36479899999999998</v>
      </c>
      <c r="T121" s="70" t="s">
        <v>181</v>
      </c>
      <c r="U121" s="68">
        <v>0</v>
      </c>
      <c r="V121" s="68">
        <v>0</v>
      </c>
      <c r="W121" s="68">
        <v>0</v>
      </c>
      <c r="X121" s="40">
        <f t="shared" si="13"/>
        <v>1</v>
      </c>
      <c r="Y121" s="87"/>
      <c r="AA121" s="59" t="s">
        <v>31</v>
      </c>
      <c r="AB121" s="66">
        <v>15</v>
      </c>
      <c r="AC121" s="66" t="s">
        <v>85</v>
      </c>
      <c r="AD121" s="69" t="s">
        <v>177</v>
      </c>
      <c r="AE121" s="67">
        <v>1.547E-3</v>
      </c>
      <c r="AF121" s="67">
        <v>0.38033899999999998</v>
      </c>
      <c r="AG121" s="70" t="s">
        <v>181</v>
      </c>
      <c r="AH121" s="68">
        <v>0</v>
      </c>
      <c r="AI121" s="68">
        <v>0</v>
      </c>
      <c r="AJ121" s="68">
        <v>0</v>
      </c>
      <c r="AK121" s="40">
        <f t="shared" si="14"/>
        <v>1</v>
      </c>
      <c r="AL121" s="87"/>
      <c r="AN121" s="59" t="s">
        <v>41</v>
      </c>
      <c r="AO121" s="66">
        <v>15</v>
      </c>
      <c r="AP121" s="66" t="s">
        <v>85</v>
      </c>
      <c r="AQ121" s="69" t="s">
        <v>177</v>
      </c>
      <c r="AR121" s="67">
        <v>1.8550000000000001E-3</v>
      </c>
      <c r="AS121" s="67">
        <v>0.39216899999999999</v>
      </c>
      <c r="AT121" s="70" t="s">
        <v>181</v>
      </c>
      <c r="AU121" s="68">
        <v>0</v>
      </c>
      <c r="AV121" s="68">
        <v>0</v>
      </c>
      <c r="AW121" s="68">
        <v>0</v>
      </c>
      <c r="AX121" s="40">
        <f t="shared" si="15"/>
        <v>1</v>
      </c>
      <c r="AY121" s="87"/>
    </row>
    <row r="122" spans="1:51" ht="13.5" customHeight="1" x14ac:dyDescent="0.25">
      <c r="A122" s="59" t="s">
        <v>11</v>
      </c>
      <c r="B122" s="66">
        <v>15</v>
      </c>
      <c r="C122" s="66" t="s">
        <v>86</v>
      </c>
      <c r="D122" s="69" t="s">
        <v>177</v>
      </c>
      <c r="E122" s="67">
        <v>17.195391000000001</v>
      </c>
      <c r="F122" s="67">
        <v>0.42481200000000002</v>
      </c>
      <c r="G122" s="70" t="s">
        <v>182</v>
      </c>
      <c r="H122" s="68">
        <v>0</v>
      </c>
      <c r="I122" s="68">
        <v>0</v>
      </c>
      <c r="J122" s="68">
        <v>0</v>
      </c>
      <c r="K122" s="40">
        <f t="shared" si="12"/>
        <v>1</v>
      </c>
      <c r="L122" s="87"/>
      <c r="N122" s="59" t="s">
        <v>22</v>
      </c>
      <c r="O122" s="66">
        <v>15</v>
      </c>
      <c r="P122" s="66" t="s">
        <v>86</v>
      </c>
      <c r="Q122" s="69" t="s">
        <v>177</v>
      </c>
      <c r="R122" s="67">
        <v>12.933271</v>
      </c>
      <c r="S122" s="67">
        <v>0.42551899999999998</v>
      </c>
      <c r="T122" s="70" t="s">
        <v>182</v>
      </c>
      <c r="U122" s="68">
        <v>0</v>
      </c>
      <c r="V122" s="68">
        <v>0</v>
      </c>
      <c r="W122" s="68">
        <v>0</v>
      </c>
      <c r="X122" s="40">
        <f t="shared" si="13"/>
        <v>1</v>
      </c>
      <c r="Y122" s="87"/>
      <c r="AA122" s="59" t="s">
        <v>31</v>
      </c>
      <c r="AB122" s="66">
        <v>15</v>
      </c>
      <c r="AC122" s="66" t="s">
        <v>86</v>
      </c>
      <c r="AD122" s="69" t="s">
        <v>177</v>
      </c>
      <c r="AE122" s="67">
        <v>13.181328000000001</v>
      </c>
      <c r="AF122" s="67">
        <v>0.37681799999999999</v>
      </c>
      <c r="AG122" s="70" t="s">
        <v>182</v>
      </c>
      <c r="AH122" s="68">
        <v>0</v>
      </c>
      <c r="AI122" s="68">
        <v>0</v>
      </c>
      <c r="AJ122" s="68">
        <v>0</v>
      </c>
      <c r="AK122" s="40">
        <f t="shared" si="14"/>
        <v>1</v>
      </c>
      <c r="AL122" s="87"/>
      <c r="AN122" s="59" t="s">
        <v>41</v>
      </c>
      <c r="AO122" s="66">
        <v>15</v>
      </c>
      <c r="AP122" s="66" t="s">
        <v>86</v>
      </c>
      <c r="AQ122" s="69" t="s">
        <v>177</v>
      </c>
      <c r="AR122" s="67">
        <v>19.648289999999999</v>
      </c>
      <c r="AS122" s="67">
        <v>0.453405</v>
      </c>
      <c r="AT122" s="70" t="s">
        <v>182</v>
      </c>
      <c r="AU122" s="68">
        <v>0</v>
      </c>
      <c r="AV122" s="68">
        <v>0</v>
      </c>
      <c r="AW122" s="68">
        <v>0</v>
      </c>
      <c r="AX122" s="40">
        <f t="shared" si="15"/>
        <v>1</v>
      </c>
      <c r="AY122" s="87"/>
    </row>
    <row r="123" spans="1:51" ht="13.5" customHeight="1" x14ac:dyDescent="0.25">
      <c r="A123" s="59" t="s">
        <v>11</v>
      </c>
      <c r="B123" s="66">
        <v>15</v>
      </c>
      <c r="C123" s="66" t="s">
        <v>87</v>
      </c>
      <c r="D123" s="69" t="s">
        <v>177</v>
      </c>
      <c r="E123" s="67">
        <v>3.0720000000000001E-3</v>
      </c>
      <c r="F123" s="67">
        <v>0.39190000000000003</v>
      </c>
      <c r="G123" s="70" t="s">
        <v>184</v>
      </c>
      <c r="H123" s="68">
        <v>0</v>
      </c>
      <c r="I123" s="68">
        <v>0</v>
      </c>
      <c r="J123" s="68">
        <v>0</v>
      </c>
      <c r="K123" s="40">
        <f t="shared" si="12"/>
        <v>1</v>
      </c>
      <c r="L123" s="87"/>
      <c r="N123" s="59" t="s">
        <v>22</v>
      </c>
      <c r="O123" s="66">
        <v>15</v>
      </c>
      <c r="P123" s="66" t="s">
        <v>87</v>
      </c>
      <c r="Q123" s="69" t="s">
        <v>177</v>
      </c>
      <c r="R123" s="67">
        <v>4.2249999999999996E-3</v>
      </c>
      <c r="S123" s="67">
        <v>0.38397999999999999</v>
      </c>
      <c r="T123" s="70" t="s">
        <v>184</v>
      </c>
      <c r="U123" s="68">
        <v>0</v>
      </c>
      <c r="V123" s="68">
        <v>0</v>
      </c>
      <c r="W123" s="68">
        <v>0</v>
      </c>
      <c r="X123" s="40">
        <f t="shared" si="13"/>
        <v>1</v>
      </c>
      <c r="Y123" s="87"/>
      <c r="AA123" s="59" t="s">
        <v>31</v>
      </c>
      <c r="AB123" s="66">
        <v>15</v>
      </c>
      <c r="AC123" s="66" t="s">
        <v>87</v>
      </c>
      <c r="AD123" s="69" t="s">
        <v>177</v>
      </c>
      <c r="AE123" s="67">
        <v>4.3550000000000004E-3</v>
      </c>
      <c r="AF123" s="67">
        <v>0.33207900000000001</v>
      </c>
      <c r="AG123" s="70" t="s">
        <v>184</v>
      </c>
      <c r="AH123" s="68">
        <v>0</v>
      </c>
      <c r="AI123" s="68">
        <v>0</v>
      </c>
      <c r="AJ123" s="68">
        <v>0</v>
      </c>
      <c r="AK123" s="40">
        <f t="shared" si="14"/>
        <v>1</v>
      </c>
      <c r="AL123" s="87"/>
      <c r="AN123" s="59" t="s">
        <v>41</v>
      </c>
      <c r="AO123" s="66">
        <v>15</v>
      </c>
      <c r="AP123" s="66" t="s">
        <v>87</v>
      </c>
      <c r="AQ123" s="69" t="s">
        <v>177</v>
      </c>
      <c r="AR123" s="67">
        <v>2.7320000000000001E-3</v>
      </c>
      <c r="AS123" s="67">
        <v>0.39399200000000001</v>
      </c>
      <c r="AT123" s="70" t="s">
        <v>184</v>
      </c>
      <c r="AU123" s="68">
        <v>0</v>
      </c>
      <c r="AV123" s="68">
        <v>0</v>
      </c>
      <c r="AW123" s="68">
        <v>0</v>
      </c>
      <c r="AX123" s="40">
        <f t="shared" si="15"/>
        <v>1</v>
      </c>
      <c r="AY123" s="87"/>
    </row>
    <row r="124" spans="1:51" ht="13.5" customHeight="1" x14ac:dyDescent="0.25">
      <c r="A124" s="59" t="s">
        <v>11</v>
      </c>
      <c r="B124" s="66">
        <v>15</v>
      </c>
      <c r="C124" s="66" t="s">
        <v>88</v>
      </c>
      <c r="D124" s="69" t="s">
        <v>177</v>
      </c>
      <c r="E124" s="67">
        <v>12.830302</v>
      </c>
      <c r="F124" s="67">
        <v>0.425792</v>
      </c>
      <c r="G124" s="70" t="s">
        <v>164</v>
      </c>
      <c r="H124" s="68">
        <v>0</v>
      </c>
      <c r="I124" s="68">
        <v>0</v>
      </c>
      <c r="J124" s="68">
        <v>0</v>
      </c>
      <c r="K124" s="40">
        <f t="shared" si="12"/>
        <v>1</v>
      </c>
      <c r="L124" s="87"/>
      <c r="N124" s="59" t="s">
        <v>22</v>
      </c>
      <c r="O124" s="66">
        <v>15</v>
      </c>
      <c r="P124" s="66" t="s">
        <v>88</v>
      </c>
      <c r="Q124" s="69" t="s">
        <v>177</v>
      </c>
      <c r="R124" s="67">
        <v>13.025003999999999</v>
      </c>
      <c r="S124" s="67">
        <v>0.43824999999999997</v>
      </c>
      <c r="T124" s="70" t="s">
        <v>164</v>
      </c>
      <c r="U124" s="68">
        <v>0</v>
      </c>
      <c r="V124" s="68">
        <v>0</v>
      </c>
      <c r="W124" s="68">
        <v>0</v>
      </c>
      <c r="X124" s="40">
        <f t="shared" si="13"/>
        <v>1</v>
      </c>
      <c r="Y124" s="87"/>
      <c r="AA124" s="59" t="s">
        <v>31</v>
      </c>
      <c r="AB124" s="66">
        <v>15</v>
      </c>
      <c r="AC124" s="66" t="s">
        <v>88</v>
      </c>
      <c r="AD124" s="69" t="s">
        <v>177</v>
      </c>
      <c r="AE124" s="67">
        <v>12.636969000000001</v>
      </c>
      <c r="AF124" s="67">
        <v>0.43729000000000001</v>
      </c>
      <c r="AG124" s="70" t="s">
        <v>164</v>
      </c>
      <c r="AH124" s="68">
        <v>0</v>
      </c>
      <c r="AI124" s="68">
        <v>0</v>
      </c>
      <c r="AJ124" s="68">
        <v>0</v>
      </c>
      <c r="AK124" s="40">
        <f t="shared" si="14"/>
        <v>1</v>
      </c>
      <c r="AL124" s="87"/>
      <c r="AN124" s="59" t="s">
        <v>41</v>
      </c>
      <c r="AO124" s="66">
        <v>15</v>
      </c>
      <c r="AP124" s="66" t="s">
        <v>88</v>
      </c>
      <c r="AQ124" s="69" t="s">
        <v>177</v>
      </c>
      <c r="AR124" s="67">
        <v>14.061203000000001</v>
      </c>
      <c r="AS124" s="67">
        <v>0.43794899999999998</v>
      </c>
      <c r="AT124" s="70" t="s">
        <v>164</v>
      </c>
      <c r="AU124" s="68">
        <v>0</v>
      </c>
      <c r="AV124" s="68">
        <v>0</v>
      </c>
      <c r="AW124" s="68">
        <v>0</v>
      </c>
      <c r="AX124" s="40">
        <f t="shared" si="15"/>
        <v>1</v>
      </c>
      <c r="AY124" s="87"/>
    </row>
    <row r="125" spans="1:51" ht="13.5" customHeight="1" x14ac:dyDescent="0.25">
      <c r="A125" s="59" t="s">
        <v>11</v>
      </c>
      <c r="B125" s="66">
        <v>16</v>
      </c>
      <c r="C125" s="66" t="s">
        <v>62</v>
      </c>
      <c r="D125" s="69" t="s">
        <v>180</v>
      </c>
      <c r="E125" s="67">
        <v>0.45366099999999998</v>
      </c>
      <c r="F125" s="67" t="s">
        <v>178</v>
      </c>
      <c r="G125" s="70" t="s">
        <v>216</v>
      </c>
      <c r="H125" s="68">
        <v>0</v>
      </c>
      <c r="I125" s="68">
        <v>0</v>
      </c>
      <c r="J125" s="68">
        <v>0</v>
      </c>
      <c r="K125" s="40">
        <f t="shared" si="12"/>
        <v>1</v>
      </c>
      <c r="L125" s="87"/>
      <c r="N125" s="59" t="s">
        <v>22</v>
      </c>
      <c r="O125" s="66">
        <v>16</v>
      </c>
      <c r="P125" s="66" t="s">
        <v>62</v>
      </c>
      <c r="Q125" s="69" t="s">
        <v>177</v>
      </c>
      <c r="R125" s="67">
        <v>0.45086799999999999</v>
      </c>
      <c r="S125" s="67" t="s">
        <v>178</v>
      </c>
      <c r="T125" s="70" t="s">
        <v>216</v>
      </c>
      <c r="U125" s="68">
        <v>0</v>
      </c>
      <c r="V125" s="68">
        <v>0</v>
      </c>
      <c r="W125" s="68">
        <v>0</v>
      </c>
      <c r="X125" s="40">
        <f t="shared" si="13"/>
        <v>1</v>
      </c>
      <c r="Y125" s="87"/>
      <c r="AA125" s="59" t="s">
        <v>31</v>
      </c>
      <c r="AB125" s="66">
        <v>16</v>
      </c>
      <c r="AC125" s="66" t="s">
        <v>62</v>
      </c>
      <c r="AD125" s="69" t="s">
        <v>177</v>
      </c>
      <c r="AE125" s="67">
        <v>0.44983499999999998</v>
      </c>
      <c r="AF125" s="67" t="s">
        <v>178</v>
      </c>
      <c r="AG125" s="70" t="s">
        <v>216</v>
      </c>
      <c r="AH125" s="68">
        <v>0</v>
      </c>
      <c r="AI125" s="68">
        <v>0</v>
      </c>
      <c r="AJ125" s="68">
        <v>0</v>
      </c>
      <c r="AK125" s="40">
        <f t="shared" si="14"/>
        <v>1</v>
      </c>
      <c r="AL125" s="87"/>
      <c r="AN125" s="59" t="s">
        <v>41</v>
      </c>
      <c r="AO125" s="66">
        <v>16</v>
      </c>
      <c r="AP125" s="66" t="s">
        <v>62</v>
      </c>
      <c r="AQ125" s="69" t="s">
        <v>177</v>
      </c>
      <c r="AR125" s="67">
        <v>0.45205899999999999</v>
      </c>
      <c r="AS125" s="67" t="s">
        <v>178</v>
      </c>
      <c r="AT125" s="70" t="s">
        <v>216</v>
      </c>
      <c r="AU125" s="68">
        <v>0</v>
      </c>
      <c r="AV125" s="68">
        <v>0</v>
      </c>
      <c r="AW125" s="68">
        <v>0</v>
      </c>
      <c r="AX125" s="40">
        <f t="shared" si="15"/>
        <v>1</v>
      </c>
      <c r="AY125" s="87"/>
    </row>
    <row r="126" spans="1:51" ht="13.5" customHeight="1" x14ac:dyDescent="0.25">
      <c r="A126" s="59" t="s">
        <v>11</v>
      </c>
      <c r="B126" s="66">
        <v>16</v>
      </c>
      <c r="C126" s="66" t="s">
        <v>68</v>
      </c>
      <c r="D126" s="69" t="s">
        <v>180</v>
      </c>
      <c r="E126" s="67">
        <v>1.72E-3</v>
      </c>
      <c r="F126" s="67">
        <v>0.36784499999999998</v>
      </c>
      <c r="G126" s="70" t="s">
        <v>181</v>
      </c>
      <c r="H126" s="68">
        <v>0</v>
      </c>
      <c r="I126" s="68">
        <v>0</v>
      </c>
      <c r="J126" s="68">
        <v>0</v>
      </c>
      <c r="K126" s="40">
        <f t="shared" si="12"/>
        <v>1</v>
      </c>
      <c r="L126" s="87"/>
      <c r="N126" s="59" t="s">
        <v>22</v>
      </c>
      <c r="O126" s="66">
        <v>16</v>
      </c>
      <c r="P126" s="66" t="s">
        <v>68</v>
      </c>
      <c r="Q126" s="69" t="s">
        <v>177</v>
      </c>
      <c r="R126" s="67">
        <v>1.523E-3</v>
      </c>
      <c r="S126" s="67">
        <v>0.36086800000000002</v>
      </c>
      <c r="T126" s="70" t="s">
        <v>181</v>
      </c>
      <c r="U126" s="68">
        <v>0</v>
      </c>
      <c r="V126" s="68">
        <v>0</v>
      </c>
      <c r="W126" s="68">
        <v>0</v>
      </c>
      <c r="X126" s="40">
        <f t="shared" si="13"/>
        <v>1</v>
      </c>
      <c r="Y126" s="87"/>
      <c r="AA126" s="59" t="s">
        <v>31</v>
      </c>
      <c r="AB126" s="66">
        <v>16</v>
      </c>
      <c r="AC126" s="66" t="s">
        <v>68</v>
      </c>
      <c r="AD126" s="69" t="s">
        <v>177</v>
      </c>
      <c r="AE126" s="67">
        <v>1.536E-3</v>
      </c>
      <c r="AF126" s="67">
        <v>0.37185600000000002</v>
      </c>
      <c r="AG126" s="70" t="s">
        <v>181</v>
      </c>
      <c r="AH126" s="68">
        <v>0</v>
      </c>
      <c r="AI126" s="68">
        <v>0</v>
      </c>
      <c r="AJ126" s="68">
        <v>0</v>
      </c>
      <c r="AK126" s="40">
        <f t="shared" si="14"/>
        <v>1</v>
      </c>
      <c r="AL126" s="87"/>
      <c r="AN126" s="59" t="s">
        <v>41</v>
      </c>
      <c r="AO126" s="66">
        <v>16</v>
      </c>
      <c r="AP126" s="66" t="s">
        <v>68</v>
      </c>
      <c r="AQ126" s="69" t="s">
        <v>177</v>
      </c>
      <c r="AR126" s="67">
        <v>1.5299999999999999E-3</v>
      </c>
      <c r="AS126" s="67">
        <v>0.38045099999999998</v>
      </c>
      <c r="AT126" s="70" t="s">
        <v>181</v>
      </c>
      <c r="AU126" s="68">
        <v>0</v>
      </c>
      <c r="AV126" s="68">
        <v>0</v>
      </c>
      <c r="AW126" s="68">
        <v>0</v>
      </c>
      <c r="AX126" s="40">
        <f t="shared" si="15"/>
        <v>1</v>
      </c>
      <c r="AY126" s="87"/>
    </row>
    <row r="127" spans="1:51" ht="13.5" customHeight="1" x14ac:dyDescent="0.25">
      <c r="A127" s="59" t="s">
        <v>11</v>
      </c>
      <c r="B127" s="66">
        <v>16</v>
      </c>
      <c r="C127" s="66" t="s">
        <v>74</v>
      </c>
      <c r="D127" s="69" t="s">
        <v>180</v>
      </c>
      <c r="E127" s="67">
        <v>15.706581999999999</v>
      </c>
      <c r="F127" s="67">
        <v>0.36674800000000002</v>
      </c>
      <c r="G127" s="70" t="s">
        <v>182</v>
      </c>
      <c r="H127" s="68">
        <v>0</v>
      </c>
      <c r="I127" s="68">
        <v>0</v>
      </c>
      <c r="J127" s="68">
        <v>0</v>
      </c>
      <c r="K127" s="40">
        <f t="shared" si="12"/>
        <v>1</v>
      </c>
      <c r="L127" s="87"/>
      <c r="N127" s="59" t="s">
        <v>22</v>
      </c>
      <c r="O127" s="66">
        <v>16</v>
      </c>
      <c r="P127" s="66" t="s">
        <v>74</v>
      </c>
      <c r="Q127" s="69" t="s">
        <v>177</v>
      </c>
      <c r="R127" s="67">
        <v>15.205895</v>
      </c>
      <c r="S127" s="67">
        <v>0.42495699999999997</v>
      </c>
      <c r="T127" s="70" t="s">
        <v>182</v>
      </c>
      <c r="U127" s="68">
        <v>0</v>
      </c>
      <c r="V127" s="68">
        <v>0</v>
      </c>
      <c r="W127" s="68">
        <v>0</v>
      </c>
      <c r="X127" s="40">
        <f t="shared" si="13"/>
        <v>1</v>
      </c>
      <c r="Y127" s="87"/>
      <c r="AA127" s="59" t="s">
        <v>31</v>
      </c>
      <c r="AB127" s="66">
        <v>16</v>
      </c>
      <c r="AC127" s="66" t="s">
        <v>74</v>
      </c>
      <c r="AD127" s="69" t="s">
        <v>177</v>
      </c>
      <c r="AE127" s="67">
        <v>18.949802999999999</v>
      </c>
      <c r="AF127" s="67">
        <v>0.44024999999999997</v>
      </c>
      <c r="AG127" s="70" t="s">
        <v>182</v>
      </c>
      <c r="AH127" s="68">
        <v>0</v>
      </c>
      <c r="AI127" s="68">
        <v>0</v>
      </c>
      <c r="AJ127" s="68">
        <v>0</v>
      </c>
      <c r="AK127" s="40">
        <f t="shared" si="14"/>
        <v>1</v>
      </c>
      <c r="AL127" s="87"/>
      <c r="AN127" s="59" t="s">
        <v>41</v>
      </c>
      <c r="AO127" s="66">
        <v>16</v>
      </c>
      <c r="AP127" s="66" t="s">
        <v>74</v>
      </c>
      <c r="AQ127" s="69" t="s">
        <v>177</v>
      </c>
      <c r="AR127" s="67">
        <v>15.272653999999999</v>
      </c>
      <c r="AS127" s="67">
        <v>0.45275500000000002</v>
      </c>
      <c r="AT127" s="70" t="s">
        <v>182</v>
      </c>
      <c r="AU127" s="68">
        <v>0</v>
      </c>
      <c r="AV127" s="68">
        <v>0</v>
      </c>
      <c r="AW127" s="68">
        <v>0</v>
      </c>
      <c r="AX127" s="40">
        <f t="shared" si="15"/>
        <v>1</v>
      </c>
      <c r="AY127" s="87"/>
    </row>
    <row r="128" spans="1:51" ht="22.5" customHeight="1" x14ac:dyDescent="0.25">
      <c r="A128" s="59" t="s">
        <v>11</v>
      </c>
      <c r="B128" s="66">
        <v>16</v>
      </c>
      <c r="C128" s="66" t="s">
        <v>80</v>
      </c>
      <c r="D128" s="69" t="s">
        <v>177</v>
      </c>
      <c r="E128" s="67">
        <v>3.627E-3</v>
      </c>
      <c r="F128" s="67">
        <v>0.87622</v>
      </c>
      <c r="G128" s="70" t="s">
        <v>217</v>
      </c>
      <c r="H128" s="68">
        <v>0</v>
      </c>
      <c r="I128" s="68">
        <v>0</v>
      </c>
      <c r="J128" s="68">
        <v>0</v>
      </c>
      <c r="K128" s="40">
        <f t="shared" si="12"/>
        <v>1</v>
      </c>
      <c r="L128" s="87"/>
      <c r="N128" s="59" t="s">
        <v>22</v>
      </c>
      <c r="O128" s="66">
        <v>16</v>
      </c>
      <c r="P128" s="66" t="s">
        <v>80</v>
      </c>
      <c r="Q128" s="69" t="s">
        <v>177</v>
      </c>
      <c r="R128" s="67">
        <v>4.4780000000000002E-3</v>
      </c>
      <c r="S128" s="67">
        <v>0.87521899999999997</v>
      </c>
      <c r="T128" s="70" t="s">
        <v>217</v>
      </c>
      <c r="U128" s="68">
        <v>0</v>
      </c>
      <c r="V128" s="68">
        <v>0</v>
      </c>
      <c r="W128" s="68">
        <v>0</v>
      </c>
      <c r="X128" s="40">
        <f t="shared" si="13"/>
        <v>1</v>
      </c>
      <c r="Y128" s="87"/>
      <c r="AA128" s="59" t="s">
        <v>31</v>
      </c>
      <c r="AB128" s="66">
        <v>16</v>
      </c>
      <c r="AC128" s="66" t="s">
        <v>80</v>
      </c>
      <c r="AD128" s="69" t="s">
        <v>177</v>
      </c>
      <c r="AE128" s="67">
        <v>3.7000000000000002E-3</v>
      </c>
      <c r="AF128" s="67">
        <v>0.86096099999999998</v>
      </c>
      <c r="AG128" s="70" t="s">
        <v>217</v>
      </c>
      <c r="AH128" s="68">
        <v>0</v>
      </c>
      <c r="AI128" s="68">
        <v>0</v>
      </c>
      <c r="AJ128" s="68">
        <v>0</v>
      </c>
      <c r="AK128" s="40">
        <f t="shared" si="14"/>
        <v>1</v>
      </c>
      <c r="AL128" s="87"/>
      <c r="AN128" s="59" t="s">
        <v>41</v>
      </c>
      <c r="AO128" s="66">
        <v>16</v>
      </c>
      <c r="AP128" s="66" t="s">
        <v>80</v>
      </c>
      <c r="AQ128" s="69" t="s">
        <v>177</v>
      </c>
      <c r="AR128" s="67">
        <v>3.251E-3</v>
      </c>
      <c r="AS128" s="67">
        <v>0.89099799999999996</v>
      </c>
      <c r="AT128" s="70" t="s">
        <v>217</v>
      </c>
      <c r="AU128" s="68">
        <v>0</v>
      </c>
      <c r="AV128" s="68">
        <v>0</v>
      </c>
      <c r="AW128" s="68">
        <v>0</v>
      </c>
      <c r="AX128" s="40">
        <f t="shared" si="15"/>
        <v>1</v>
      </c>
      <c r="AY128" s="87"/>
    </row>
    <row r="129" spans="1:51" ht="13.5" customHeight="1" x14ac:dyDescent="0.25">
      <c r="A129" s="59" t="s">
        <v>11</v>
      </c>
      <c r="B129" s="66">
        <v>16</v>
      </c>
      <c r="C129" s="66" t="s">
        <v>85</v>
      </c>
      <c r="D129" s="69" t="s">
        <v>177</v>
      </c>
      <c r="E129" s="67">
        <v>5.8339999999999998E-3</v>
      </c>
      <c r="F129" s="67">
        <v>0.38664300000000001</v>
      </c>
      <c r="G129" s="70" t="s">
        <v>181</v>
      </c>
      <c r="H129" s="68">
        <v>0</v>
      </c>
      <c r="I129" s="68">
        <v>0</v>
      </c>
      <c r="J129" s="68">
        <v>0</v>
      </c>
      <c r="K129" s="40">
        <f t="shared" si="12"/>
        <v>1</v>
      </c>
      <c r="L129" s="87"/>
      <c r="N129" s="59" t="s">
        <v>22</v>
      </c>
      <c r="O129" s="66">
        <v>16</v>
      </c>
      <c r="P129" s="66" t="s">
        <v>85</v>
      </c>
      <c r="Q129" s="69" t="s">
        <v>177</v>
      </c>
      <c r="R129" s="67">
        <v>2.8909999999999999E-3</v>
      </c>
      <c r="S129" s="67">
        <v>0.38529099999999999</v>
      </c>
      <c r="T129" s="70" t="s">
        <v>181</v>
      </c>
      <c r="U129" s="68">
        <v>0</v>
      </c>
      <c r="V129" s="68">
        <v>0</v>
      </c>
      <c r="W129" s="68">
        <v>0</v>
      </c>
      <c r="X129" s="40">
        <f t="shared" si="13"/>
        <v>1</v>
      </c>
      <c r="Y129" s="87"/>
      <c r="AA129" s="59" t="s">
        <v>31</v>
      </c>
      <c r="AB129" s="66">
        <v>16</v>
      </c>
      <c r="AC129" s="66" t="s">
        <v>85</v>
      </c>
      <c r="AD129" s="69" t="s">
        <v>177</v>
      </c>
      <c r="AE129" s="67">
        <v>1.6080000000000001E-3</v>
      </c>
      <c r="AF129" s="67">
        <v>0.38368400000000003</v>
      </c>
      <c r="AG129" s="70" t="s">
        <v>181</v>
      </c>
      <c r="AH129" s="68">
        <v>0</v>
      </c>
      <c r="AI129" s="68">
        <v>0</v>
      </c>
      <c r="AJ129" s="68">
        <v>0</v>
      </c>
      <c r="AK129" s="40">
        <f t="shared" si="14"/>
        <v>1</v>
      </c>
      <c r="AL129" s="87"/>
      <c r="AN129" s="59" t="s">
        <v>41</v>
      </c>
      <c r="AO129" s="66">
        <v>16</v>
      </c>
      <c r="AP129" s="66" t="s">
        <v>85</v>
      </c>
      <c r="AQ129" s="69" t="s">
        <v>177</v>
      </c>
      <c r="AR129" s="67">
        <v>1.6169999999999999E-3</v>
      </c>
      <c r="AS129" s="67">
        <v>0.39511099999999999</v>
      </c>
      <c r="AT129" s="70" t="s">
        <v>181</v>
      </c>
      <c r="AU129" s="68">
        <v>0</v>
      </c>
      <c r="AV129" s="68">
        <v>0</v>
      </c>
      <c r="AW129" s="68">
        <v>0</v>
      </c>
      <c r="AX129" s="40">
        <f t="shared" si="15"/>
        <v>1</v>
      </c>
      <c r="AY129" s="87"/>
    </row>
    <row r="130" spans="1:51" ht="13.5" customHeight="1" x14ac:dyDescent="0.25">
      <c r="A130" s="59" t="s">
        <v>11</v>
      </c>
      <c r="B130" s="66">
        <v>16</v>
      </c>
      <c r="C130" s="66" t="s">
        <v>86</v>
      </c>
      <c r="D130" s="69" t="s">
        <v>177</v>
      </c>
      <c r="E130" s="67">
        <v>13.359261</v>
      </c>
      <c r="F130" s="67">
        <v>0.36754599999999998</v>
      </c>
      <c r="G130" s="70" t="s">
        <v>182</v>
      </c>
      <c r="H130" s="68">
        <v>0</v>
      </c>
      <c r="I130" s="68">
        <v>0</v>
      </c>
      <c r="J130" s="68">
        <v>0</v>
      </c>
      <c r="K130" s="40">
        <f t="shared" si="12"/>
        <v>1</v>
      </c>
      <c r="L130" s="87"/>
      <c r="N130" s="59" t="s">
        <v>22</v>
      </c>
      <c r="O130" s="66">
        <v>16</v>
      </c>
      <c r="P130" s="66" t="s">
        <v>86</v>
      </c>
      <c r="Q130" s="69" t="s">
        <v>177</v>
      </c>
      <c r="R130" s="67">
        <v>12.909096</v>
      </c>
      <c r="S130" s="67">
        <v>0.43462200000000001</v>
      </c>
      <c r="T130" s="70" t="s">
        <v>182</v>
      </c>
      <c r="U130" s="68">
        <v>0</v>
      </c>
      <c r="V130" s="68">
        <v>0</v>
      </c>
      <c r="W130" s="68">
        <v>0</v>
      </c>
      <c r="X130" s="40">
        <f t="shared" si="13"/>
        <v>1</v>
      </c>
      <c r="Y130" s="87"/>
      <c r="AA130" s="59" t="s">
        <v>31</v>
      </c>
      <c r="AB130" s="66">
        <v>16</v>
      </c>
      <c r="AC130" s="66" t="s">
        <v>86</v>
      </c>
      <c r="AD130" s="69" t="s">
        <v>177</v>
      </c>
      <c r="AE130" s="67">
        <v>13.208192</v>
      </c>
      <c r="AF130" s="67">
        <v>0.42159799999999997</v>
      </c>
      <c r="AG130" s="70" t="s">
        <v>182</v>
      </c>
      <c r="AH130" s="68">
        <v>0</v>
      </c>
      <c r="AI130" s="68">
        <v>0</v>
      </c>
      <c r="AJ130" s="68">
        <v>0</v>
      </c>
      <c r="AK130" s="40">
        <f t="shared" si="14"/>
        <v>1</v>
      </c>
      <c r="AL130" s="87"/>
      <c r="AN130" s="59" t="s">
        <v>41</v>
      </c>
      <c r="AO130" s="66">
        <v>16</v>
      </c>
      <c r="AP130" s="66" t="s">
        <v>86</v>
      </c>
      <c r="AQ130" s="69" t="s">
        <v>177</v>
      </c>
      <c r="AR130" s="67">
        <v>14.128468</v>
      </c>
      <c r="AS130" s="67">
        <v>0.45795799999999998</v>
      </c>
      <c r="AT130" s="70" t="s">
        <v>182</v>
      </c>
      <c r="AU130" s="68">
        <v>0</v>
      </c>
      <c r="AV130" s="68">
        <v>0</v>
      </c>
      <c r="AW130" s="68">
        <v>0</v>
      </c>
      <c r="AX130" s="40">
        <f t="shared" si="15"/>
        <v>1</v>
      </c>
      <c r="AY130" s="87"/>
    </row>
    <row r="131" spans="1:51" ht="13.5" customHeight="1" x14ac:dyDescent="0.25">
      <c r="A131" s="59" t="s">
        <v>11</v>
      </c>
      <c r="B131" s="66">
        <v>16</v>
      </c>
      <c r="C131" s="66" t="s">
        <v>87</v>
      </c>
      <c r="D131" s="69" t="s">
        <v>177</v>
      </c>
      <c r="E131" s="67">
        <v>1.0067E-2</v>
      </c>
      <c r="F131" s="67">
        <v>0.32892900000000003</v>
      </c>
      <c r="G131" s="70" t="s">
        <v>184</v>
      </c>
      <c r="H131" s="68">
        <v>0</v>
      </c>
      <c r="I131" s="68">
        <v>0</v>
      </c>
      <c r="J131" s="68">
        <v>0</v>
      </c>
      <c r="K131" s="40">
        <f t="shared" si="12"/>
        <v>1</v>
      </c>
      <c r="L131" s="87"/>
      <c r="N131" s="59" t="s">
        <v>22</v>
      </c>
      <c r="O131" s="66">
        <v>16</v>
      </c>
      <c r="P131" s="66" t="s">
        <v>87</v>
      </c>
      <c r="Q131" s="69" t="s">
        <v>177</v>
      </c>
      <c r="R131" s="67">
        <v>4.4749999999999998E-3</v>
      </c>
      <c r="S131" s="67">
        <v>0.37605300000000003</v>
      </c>
      <c r="T131" s="70" t="s">
        <v>184</v>
      </c>
      <c r="U131" s="68">
        <v>0</v>
      </c>
      <c r="V131" s="68">
        <v>0</v>
      </c>
      <c r="W131" s="68">
        <v>0</v>
      </c>
      <c r="X131" s="40">
        <f t="shared" si="13"/>
        <v>1</v>
      </c>
      <c r="Y131" s="87"/>
      <c r="AA131" s="59" t="s">
        <v>31</v>
      </c>
      <c r="AB131" s="66">
        <v>16</v>
      </c>
      <c r="AC131" s="66" t="s">
        <v>87</v>
      </c>
      <c r="AD131" s="69" t="s">
        <v>177</v>
      </c>
      <c r="AE131" s="67">
        <v>4.2589999999999998E-3</v>
      </c>
      <c r="AF131" s="67">
        <v>0.32375399999999999</v>
      </c>
      <c r="AG131" s="70" t="s">
        <v>184</v>
      </c>
      <c r="AH131" s="68">
        <v>0</v>
      </c>
      <c r="AI131" s="68">
        <v>0</v>
      </c>
      <c r="AJ131" s="68">
        <v>0</v>
      </c>
      <c r="AK131" s="40">
        <f t="shared" si="14"/>
        <v>1</v>
      </c>
      <c r="AL131" s="87"/>
      <c r="AN131" s="59" t="s">
        <v>41</v>
      </c>
      <c r="AO131" s="66">
        <v>16</v>
      </c>
      <c r="AP131" s="66" t="s">
        <v>87</v>
      </c>
      <c r="AQ131" s="69" t="s">
        <v>177</v>
      </c>
      <c r="AR131" s="67">
        <v>5.4289999999999998E-3</v>
      </c>
      <c r="AS131" s="67">
        <v>0.35097800000000001</v>
      </c>
      <c r="AT131" s="70" t="s">
        <v>184</v>
      </c>
      <c r="AU131" s="68">
        <v>0</v>
      </c>
      <c r="AV131" s="68">
        <v>0</v>
      </c>
      <c r="AW131" s="68">
        <v>0</v>
      </c>
      <c r="AX131" s="40">
        <f t="shared" si="15"/>
        <v>1</v>
      </c>
      <c r="AY131" s="87"/>
    </row>
    <row r="132" spans="1:51" ht="13.5" customHeight="1" x14ac:dyDescent="0.25">
      <c r="A132" s="59" t="s">
        <v>11</v>
      </c>
      <c r="B132" s="66">
        <v>16</v>
      </c>
      <c r="C132" s="66" t="s">
        <v>88</v>
      </c>
      <c r="D132" s="69" t="s">
        <v>177</v>
      </c>
      <c r="E132" s="67">
        <v>12.757895</v>
      </c>
      <c r="F132" s="67">
        <v>0.41852299999999998</v>
      </c>
      <c r="G132" s="70" t="s">
        <v>164</v>
      </c>
      <c r="H132" s="68">
        <v>0</v>
      </c>
      <c r="I132" s="68">
        <v>0</v>
      </c>
      <c r="J132" s="68">
        <v>0</v>
      </c>
      <c r="K132" s="40">
        <f t="shared" si="12"/>
        <v>1</v>
      </c>
      <c r="L132" s="87"/>
      <c r="N132" s="59" t="s">
        <v>22</v>
      </c>
      <c r="O132" s="66">
        <v>16</v>
      </c>
      <c r="P132" s="66" t="s">
        <v>88</v>
      </c>
      <c r="Q132" s="69" t="s">
        <v>177</v>
      </c>
      <c r="R132" s="67">
        <v>13.082001999999999</v>
      </c>
      <c r="S132" s="67">
        <v>0.43756</v>
      </c>
      <c r="T132" s="70" t="s">
        <v>164</v>
      </c>
      <c r="U132" s="68">
        <v>0</v>
      </c>
      <c r="V132" s="68">
        <v>0</v>
      </c>
      <c r="W132" s="68">
        <v>0</v>
      </c>
      <c r="X132" s="40">
        <f t="shared" si="13"/>
        <v>1</v>
      </c>
      <c r="Y132" s="87"/>
      <c r="AA132" s="59" t="s">
        <v>31</v>
      </c>
      <c r="AB132" s="66">
        <v>16</v>
      </c>
      <c r="AC132" s="66" t="s">
        <v>88</v>
      </c>
      <c r="AD132" s="69" t="s">
        <v>177</v>
      </c>
      <c r="AE132" s="67">
        <v>14.277659</v>
      </c>
      <c r="AF132" s="67">
        <v>0.42515500000000001</v>
      </c>
      <c r="AG132" s="70" t="s">
        <v>164</v>
      </c>
      <c r="AH132" s="68">
        <v>0</v>
      </c>
      <c r="AI132" s="68">
        <v>0</v>
      </c>
      <c r="AJ132" s="68">
        <v>0</v>
      </c>
      <c r="AK132" s="40">
        <f t="shared" si="14"/>
        <v>1</v>
      </c>
      <c r="AL132" s="87"/>
      <c r="AN132" s="59" t="s">
        <v>41</v>
      </c>
      <c r="AO132" s="66">
        <v>16</v>
      </c>
      <c r="AP132" s="66" t="s">
        <v>88</v>
      </c>
      <c r="AQ132" s="69" t="s">
        <v>177</v>
      </c>
      <c r="AR132" s="67">
        <v>13.415641000000001</v>
      </c>
      <c r="AS132" s="67">
        <v>0.44942199999999999</v>
      </c>
      <c r="AT132" s="70" t="s">
        <v>164</v>
      </c>
      <c r="AU132" s="68">
        <v>0</v>
      </c>
      <c r="AV132" s="68">
        <v>0</v>
      </c>
      <c r="AW132" s="68">
        <v>0</v>
      </c>
      <c r="AX132" s="40">
        <f t="shared" si="15"/>
        <v>1</v>
      </c>
      <c r="AY132" s="87"/>
    </row>
    <row r="133" spans="1:51" ht="13.5" customHeight="1" x14ac:dyDescent="0.25">
      <c r="A133" s="59" t="s">
        <v>11</v>
      </c>
      <c r="B133" s="66">
        <v>17</v>
      </c>
      <c r="C133" s="66" t="s">
        <v>62</v>
      </c>
      <c r="D133" s="69" t="s">
        <v>177</v>
      </c>
      <c r="E133" s="67">
        <v>0.45007999999999998</v>
      </c>
      <c r="F133" s="67" t="s">
        <v>178</v>
      </c>
      <c r="G133" s="70" t="s">
        <v>218</v>
      </c>
      <c r="H133" s="68">
        <v>0</v>
      </c>
      <c r="I133" s="68">
        <v>0</v>
      </c>
      <c r="J133" s="68">
        <v>0</v>
      </c>
      <c r="K133" s="40">
        <f t="shared" ref="K133:K164" si="16">IF(COUNTA(J133)=0,"",1-J133)</f>
        <v>1</v>
      </c>
      <c r="L133" s="87"/>
      <c r="N133" s="59" t="s">
        <v>22</v>
      </c>
      <c r="O133" s="66">
        <v>17</v>
      </c>
      <c r="P133" s="66" t="s">
        <v>62</v>
      </c>
      <c r="Q133" s="69" t="s">
        <v>177</v>
      </c>
      <c r="R133" s="67">
        <v>0.45124399999999998</v>
      </c>
      <c r="S133" s="67" t="s">
        <v>178</v>
      </c>
      <c r="T133" s="70" t="s">
        <v>218</v>
      </c>
      <c r="U133" s="68">
        <v>0</v>
      </c>
      <c r="V133" s="68">
        <v>0</v>
      </c>
      <c r="W133" s="68">
        <v>0</v>
      </c>
      <c r="X133" s="40">
        <f t="shared" ref="X133:X164" si="17">IF(COUNTA(W133)=0,"",1-W133)</f>
        <v>1</v>
      </c>
      <c r="Y133" s="87"/>
      <c r="AA133" s="59" t="s">
        <v>31</v>
      </c>
      <c r="AB133" s="66">
        <v>17</v>
      </c>
      <c r="AC133" s="66" t="s">
        <v>62</v>
      </c>
      <c r="AD133" s="69" t="s">
        <v>177</v>
      </c>
      <c r="AE133" s="67">
        <v>0.45118000000000003</v>
      </c>
      <c r="AF133" s="67" t="s">
        <v>178</v>
      </c>
      <c r="AG133" s="70" t="s">
        <v>218</v>
      </c>
      <c r="AH133" s="68">
        <v>0</v>
      </c>
      <c r="AI133" s="68">
        <v>0</v>
      </c>
      <c r="AJ133" s="68">
        <v>0</v>
      </c>
      <c r="AK133" s="40">
        <f t="shared" ref="AK133:AK164" si="18">IF(COUNTA(AJ133)=0,"",1-AJ133)</f>
        <v>1</v>
      </c>
      <c r="AL133" s="87"/>
      <c r="AN133" s="59" t="s">
        <v>41</v>
      </c>
      <c r="AO133" s="66">
        <v>17</v>
      </c>
      <c r="AP133" s="66" t="s">
        <v>62</v>
      </c>
      <c r="AQ133" s="69" t="s">
        <v>177</v>
      </c>
      <c r="AR133" s="67">
        <v>0.44972499999999999</v>
      </c>
      <c r="AS133" s="67" t="s">
        <v>178</v>
      </c>
      <c r="AT133" s="70" t="s">
        <v>218</v>
      </c>
      <c r="AU133" s="68">
        <v>0</v>
      </c>
      <c r="AV133" s="68">
        <v>0</v>
      </c>
      <c r="AW133" s="68">
        <v>0</v>
      </c>
      <c r="AX133" s="40">
        <f t="shared" ref="AX133:AX164" si="19">IF(COUNTA(AW133)=0,"",1-AW133)</f>
        <v>1</v>
      </c>
      <c r="AY133" s="87"/>
    </row>
    <row r="134" spans="1:51" ht="13.5" customHeight="1" x14ac:dyDescent="0.25">
      <c r="A134" s="59" t="s">
        <v>11</v>
      </c>
      <c r="B134" s="66">
        <v>17</v>
      </c>
      <c r="C134" s="66" t="s">
        <v>68</v>
      </c>
      <c r="D134" s="69" t="s">
        <v>177</v>
      </c>
      <c r="E134" s="67">
        <v>1.8749999999999999E-3</v>
      </c>
      <c r="F134" s="67">
        <v>0.37054300000000001</v>
      </c>
      <c r="G134" s="70" t="s">
        <v>181</v>
      </c>
      <c r="H134" s="68">
        <v>0</v>
      </c>
      <c r="I134" s="68">
        <v>0</v>
      </c>
      <c r="J134" s="68">
        <v>0</v>
      </c>
      <c r="K134" s="40">
        <f t="shared" si="16"/>
        <v>1</v>
      </c>
      <c r="L134" s="87"/>
      <c r="N134" s="59" t="s">
        <v>22</v>
      </c>
      <c r="O134" s="66">
        <v>17</v>
      </c>
      <c r="P134" s="66" t="s">
        <v>68</v>
      </c>
      <c r="Q134" s="69" t="s">
        <v>177</v>
      </c>
      <c r="R134" s="67">
        <v>2.3019999999999998E-3</v>
      </c>
      <c r="S134" s="67">
        <v>0.37495099999999998</v>
      </c>
      <c r="T134" s="70" t="s">
        <v>181</v>
      </c>
      <c r="U134" s="68">
        <v>0</v>
      </c>
      <c r="V134" s="68">
        <v>0</v>
      </c>
      <c r="W134" s="68">
        <v>0</v>
      </c>
      <c r="X134" s="40">
        <f t="shared" si="17"/>
        <v>1</v>
      </c>
      <c r="Y134" s="87"/>
      <c r="AA134" s="59" t="s">
        <v>31</v>
      </c>
      <c r="AB134" s="66">
        <v>17</v>
      </c>
      <c r="AC134" s="66" t="s">
        <v>68</v>
      </c>
      <c r="AD134" s="69" t="s">
        <v>177</v>
      </c>
      <c r="AE134" s="67">
        <v>1.5299999999999999E-3</v>
      </c>
      <c r="AF134" s="67">
        <v>0.37409999999999999</v>
      </c>
      <c r="AG134" s="70" t="s">
        <v>181</v>
      </c>
      <c r="AH134" s="68">
        <v>0</v>
      </c>
      <c r="AI134" s="68">
        <v>0</v>
      </c>
      <c r="AJ134" s="68">
        <v>0</v>
      </c>
      <c r="AK134" s="40">
        <f t="shared" si="18"/>
        <v>1</v>
      </c>
      <c r="AL134" s="87"/>
      <c r="AN134" s="59" t="s">
        <v>41</v>
      </c>
      <c r="AO134" s="66">
        <v>17</v>
      </c>
      <c r="AP134" s="66" t="s">
        <v>68</v>
      </c>
      <c r="AQ134" s="69" t="s">
        <v>177</v>
      </c>
      <c r="AR134" s="67">
        <v>1.874E-3</v>
      </c>
      <c r="AS134" s="67">
        <v>0.37798599999999999</v>
      </c>
      <c r="AT134" s="70" t="s">
        <v>181</v>
      </c>
      <c r="AU134" s="68">
        <v>0</v>
      </c>
      <c r="AV134" s="68">
        <v>0</v>
      </c>
      <c r="AW134" s="68">
        <v>0</v>
      </c>
      <c r="AX134" s="40">
        <f t="shared" si="19"/>
        <v>1</v>
      </c>
      <c r="AY134" s="87"/>
    </row>
    <row r="135" spans="1:51" ht="13.5" customHeight="1" x14ac:dyDescent="0.25">
      <c r="A135" s="59" t="s">
        <v>11</v>
      </c>
      <c r="B135" s="66">
        <v>17</v>
      </c>
      <c r="C135" s="66" t="s">
        <v>74</v>
      </c>
      <c r="D135" s="69" t="s">
        <v>177</v>
      </c>
      <c r="E135" s="67">
        <v>16.619138</v>
      </c>
      <c r="F135" s="67">
        <v>0.42515999999999998</v>
      </c>
      <c r="G135" s="70" t="s">
        <v>182</v>
      </c>
      <c r="H135" s="68">
        <v>0</v>
      </c>
      <c r="I135" s="68">
        <v>0</v>
      </c>
      <c r="J135" s="68">
        <v>0</v>
      </c>
      <c r="K135" s="40">
        <f t="shared" si="16"/>
        <v>1</v>
      </c>
      <c r="L135" s="87"/>
      <c r="N135" s="59" t="s">
        <v>22</v>
      </c>
      <c r="O135" s="66">
        <v>17</v>
      </c>
      <c r="P135" s="66" t="s">
        <v>74</v>
      </c>
      <c r="Q135" s="69" t="s">
        <v>177</v>
      </c>
      <c r="R135" s="67">
        <v>15.2433</v>
      </c>
      <c r="S135" s="67">
        <v>0.42024299999999998</v>
      </c>
      <c r="T135" s="70" t="s">
        <v>182</v>
      </c>
      <c r="U135" s="68">
        <v>0</v>
      </c>
      <c r="V135" s="68">
        <v>0</v>
      </c>
      <c r="W135" s="68">
        <v>0</v>
      </c>
      <c r="X135" s="40">
        <f t="shared" si="17"/>
        <v>1</v>
      </c>
      <c r="Y135" s="87"/>
      <c r="AA135" s="59" t="s">
        <v>31</v>
      </c>
      <c r="AB135" s="66">
        <v>17</v>
      </c>
      <c r="AC135" s="66" t="s">
        <v>74</v>
      </c>
      <c r="AD135" s="69" t="s">
        <v>177</v>
      </c>
      <c r="AE135" s="67">
        <v>19.536688000000002</v>
      </c>
      <c r="AF135" s="67">
        <v>0.42222199999999999</v>
      </c>
      <c r="AG135" s="70" t="s">
        <v>182</v>
      </c>
      <c r="AH135" s="68">
        <v>0</v>
      </c>
      <c r="AI135" s="68">
        <v>0</v>
      </c>
      <c r="AJ135" s="68">
        <v>0</v>
      </c>
      <c r="AK135" s="40">
        <f t="shared" si="18"/>
        <v>1</v>
      </c>
      <c r="AL135" s="87"/>
      <c r="AN135" s="59" t="s">
        <v>41</v>
      </c>
      <c r="AO135" s="66">
        <v>17</v>
      </c>
      <c r="AP135" s="66" t="s">
        <v>74</v>
      </c>
      <c r="AQ135" s="69" t="s">
        <v>177</v>
      </c>
      <c r="AR135" s="67">
        <v>16.940159999999999</v>
      </c>
      <c r="AS135" s="67">
        <v>0.438917</v>
      </c>
      <c r="AT135" s="70" t="s">
        <v>182</v>
      </c>
      <c r="AU135" s="68">
        <v>0</v>
      </c>
      <c r="AV135" s="68">
        <v>0</v>
      </c>
      <c r="AW135" s="68">
        <v>0</v>
      </c>
      <c r="AX135" s="40">
        <f t="shared" si="19"/>
        <v>1</v>
      </c>
      <c r="AY135" s="87"/>
    </row>
    <row r="136" spans="1:51" ht="22.5" customHeight="1" x14ac:dyDescent="0.25">
      <c r="A136" s="59" t="s">
        <v>11</v>
      </c>
      <c r="B136" s="66">
        <v>17</v>
      </c>
      <c r="C136" s="66" t="s">
        <v>80</v>
      </c>
      <c r="D136" s="69" t="s">
        <v>177</v>
      </c>
      <c r="E136" s="67">
        <v>4.5170000000000002E-3</v>
      </c>
      <c r="F136" s="67">
        <v>0.83853999999999995</v>
      </c>
      <c r="G136" s="70" t="s">
        <v>219</v>
      </c>
      <c r="H136" s="68">
        <v>0</v>
      </c>
      <c r="I136" s="68">
        <v>0</v>
      </c>
      <c r="J136" s="68">
        <v>0</v>
      </c>
      <c r="K136" s="40">
        <f t="shared" si="16"/>
        <v>1</v>
      </c>
      <c r="L136" s="87"/>
      <c r="N136" s="59" t="s">
        <v>22</v>
      </c>
      <c r="O136" s="66">
        <v>17</v>
      </c>
      <c r="P136" s="66" t="s">
        <v>80</v>
      </c>
      <c r="Q136" s="69" t="s">
        <v>177</v>
      </c>
      <c r="R136" s="67">
        <v>2.9729999999999999E-3</v>
      </c>
      <c r="S136" s="67">
        <v>0.87438400000000005</v>
      </c>
      <c r="T136" s="70" t="s">
        <v>219</v>
      </c>
      <c r="U136" s="68">
        <v>0</v>
      </c>
      <c r="V136" s="68">
        <v>0</v>
      </c>
      <c r="W136" s="68">
        <v>0</v>
      </c>
      <c r="X136" s="40">
        <f t="shared" si="17"/>
        <v>1</v>
      </c>
      <c r="Y136" s="87"/>
      <c r="AA136" s="59" t="s">
        <v>31</v>
      </c>
      <c r="AB136" s="66">
        <v>17</v>
      </c>
      <c r="AC136" s="66" t="s">
        <v>80</v>
      </c>
      <c r="AD136" s="69" t="s">
        <v>177</v>
      </c>
      <c r="AE136" s="67">
        <v>3.2959999999999999E-3</v>
      </c>
      <c r="AF136" s="67">
        <v>0.88100299999999998</v>
      </c>
      <c r="AG136" s="70" t="s">
        <v>219</v>
      </c>
      <c r="AH136" s="68">
        <v>0</v>
      </c>
      <c r="AI136" s="68">
        <v>0</v>
      </c>
      <c r="AJ136" s="68">
        <v>0</v>
      </c>
      <c r="AK136" s="40">
        <f t="shared" si="18"/>
        <v>1</v>
      </c>
      <c r="AL136" s="87"/>
      <c r="AN136" s="59" t="s">
        <v>41</v>
      </c>
      <c r="AO136" s="66">
        <v>17</v>
      </c>
      <c r="AP136" s="66" t="s">
        <v>80</v>
      </c>
      <c r="AQ136" s="69" t="s">
        <v>177</v>
      </c>
      <c r="AR136" s="67">
        <v>4.0850000000000001E-3</v>
      </c>
      <c r="AS136" s="67">
        <v>0.86499300000000001</v>
      </c>
      <c r="AT136" s="70" t="s">
        <v>219</v>
      </c>
      <c r="AU136" s="68">
        <v>0</v>
      </c>
      <c r="AV136" s="68">
        <v>0</v>
      </c>
      <c r="AW136" s="68">
        <v>0</v>
      </c>
      <c r="AX136" s="40">
        <f t="shared" si="19"/>
        <v>1</v>
      </c>
      <c r="AY136" s="87"/>
    </row>
    <row r="137" spans="1:51" ht="13.5" customHeight="1" x14ac:dyDescent="0.25">
      <c r="A137" s="59" t="s">
        <v>11</v>
      </c>
      <c r="B137" s="66">
        <v>17</v>
      </c>
      <c r="C137" s="66" t="s">
        <v>85</v>
      </c>
      <c r="D137" s="69" t="s">
        <v>177</v>
      </c>
      <c r="E137" s="67">
        <v>1.6789999999999999E-3</v>
      </c>
      <c r="F137" s="67">
        <v>0.36700500000000003</v>
      </c>
      <c r="G137" s="70" t="s">
        <v>181</v>
      </c>
      <c r="H137" s="68">
        <v>0</v>
      </c>
      <c r="I137" s="68">
        <v>0</v>
      </c>
      <c r="J137" s="68">
        <v>0</v>
      </c>
      <c r="K137" s="40">
        <f t="shared" si="16"/>
        <v>1</v>
      </c>
      <c r="L137" s="87"/>
      <c r="N137" s="59" t="s">
        <v>22</v>
      </c>
      <c r="O137" s="66">
        <v>17</v>
      </c>
      <c r="P137" s="66" t="s">
        <v>85</v>
      </c>
      <c r="Q137" s="69" t="s">
        <v>177</v>
      </c>
      <c r="R137" s="67">
        <v>2.0569999999999998E-3</v>
      </c>
      <c r="S137" s="67">
        <v>0.36518200000000001</v>
      </c>
      <c r="T137" s="70" t="s">
        <v>181</v>
      </c>
      <c r="U137" s="68">
        <v>0</v>
      </c>
      <c r="V137" s="68">
        <v>0</v>
      </c>
      <c r="W137" s="68">
        <v>0</v>
      </c>
      <c r="X137" s="40">
        <f t="shared" si="17"/>
        <v>1</v>
      </c>
      <c r="Y137" s="87"/>
      <c r="AA137" s="59" t="s">
        <v>31</v>
      </c>
      <c r="AB137" s="66">
        <v>17</v>
      </c>
      <c r="AC137" s="66" t="s">
        <v>85</v>
      </c>
      <c r="AD137" s="69" t="s">
        <v>177</v>
      </c>
      <c r="AE137" s="67">
        <v>1.4959999999999999E-3</v>
      </c>
      <c r="AF137" s="67">
        <v>0.38082300000000002</v>
      </c>
      <c r="AG137" s="70" t="s">
        <v>181</v>
      </c>
      <c r="AH137" s="68">
        <v>0</v>
      </c>
      <c r="AI137" s="68">
        <v>0</v>
      </c>
      <c r="AJ137" s="68">
        <v>0</v>
      </c>
      <c r="AK137" s="40">
        <f t="shared" si="18"/>
        <v>1</v>
      </c>
      <c r="AL137" s="87"/>
      <c r="AN137" s="59" t="s">
        <v>41</v>
      </c>
      <c r="AO137" s="66">
        <v>17</v>
      </c>
      <c r="AP137" s="66" t="s">
        <v>85</v>
      </c>
      <c r="AQ137" s="69" t="s">
        <v>177</v>
      </c>
      <c r="AR137" s="67">
        <v>1.7639999999999999E-3</v>
      </c>
      <c r="AS137" s="67">
        <v>0.393708</v>
      </c>
      <c r="AT137" s="70" t="s">
        <v>181</v>
      </c>
      <c r="AU137" s="68">
        <v>0</v>
      </c>
      <c r="AV137" s="68">
        <v>0</v>
      </c>
      <c r="AW137" s="68">
        <v>0</v>
      </c>
      <c r="AX137" s="40">
        <f t="shared" si="19"/>
        <v>1</v>
      </c>
      <c r="AY137" s="87"/>
    </row>
    <row r="138" spans="1:51" ht="13.5" customHeight="1" x14ac:dyDescent="0.25">
      <c r="A138" s="59" t="s">
        <v>11</v>
      </c>
      <c r="B138" s="66">
        <v>17</v>
      </c>
      <c r="C138" s="66" t="s">
        <v>86</v>
      </c>
      <c r="D138" s="69" t="s">
        <v>177</v>
      </c>
      <c r="E138" s="67">
        <v>19.616382999999999</v>
      </c>
      <c r="F138" s="67">
        <v>0.42607099999999998</v>
      </c>
      <c r="G138" s="70" t="s">
        <v>182</v>
      </c>
      <c r="H138" s="68">
        <v>0</v>
      </c>
      <c r="I138" s="68">
        <v>0</v>
      </c>
      <c r="J138" s="68">
        <v>0</v>
      </c>
      <c r="K138" s="40">
        <f t="shared" si="16"/>
        <v>1</v>
      </c>
      <c r="L138" s="87"/>
      <c r="N138" s="59" t="s">
        <v>22</v>
      </c>
      <c r="O138" s="66">
        <v>17</v>
      </c>
      <c r="P138" s="66" t="s">
        <v>86</v>
      </c>
      <c r="Q138" s="69" t="s">
        <v>177</v>
      </c>
      <c r="R138" s="67">
        <v>12.975458</v>
      </c>
      <c r="S138" s="67">
        <v>0.42560900000000002</v>
      </c>
      <c r="T138" s="70" t="s">
        <v>182</v>
      </c>
      <c r="U138" s="68">
        <v>0</v>
      </c>
      <c r="V138" s="68">
        <v>0</v>
      </c>
      <c r="W138" s="68">
        <v>0</v>
      </c>
      <c r="X138" s="40">
        <f t="shared" si="17"/>
        <v>1</v>
      </c>
      <c r="Y138" s="87"/>
      <c r="AA138" s="59" t="s">
        <v>31</v>
      </c>
      <c r="AB138" s="66">
        <v>17</v>
      </c>
      <c r="AC138" s="66" t="s">
        <v>86</v>
      </c>
      <c r="AD138" s="69" t="s">
        <v>177</v>
      </c>
      <c r="AE138" s="67">
        <v>13.219371000000001</v>
      </c>
      <c r="AF138" s="67">
        <v>0.42402299999999998</v>
      </c>
      <c r="AG138" s="70" t="s">
        <v>182</v>
      </c>
      <c r="AH138" s="68">
        <v>0</v>
      </c>
      <c r="AI138" s="68">
        <v>0</v>
      </c>
      <c r="AJ138" s="68">
        <v>0</v>
      </c>
      <c r="AK138" s="40">
        <f t="shared" si="18"/>
        <v>1</v>
      </c>
      <c r="AL138" s="87"/>
      <c r="AN138" s="59" t="s">
        <v>41</v>
      </c>
      <c r="AO138" s="66">
        <v>17</v>
      </c>
      <c r="AP138" s="66" t="s">
        <v>86</v>
      </c>
      <c r="AQ138" s="69" t="s">
        <v>177</v>
      </c>
      <c r="AR138" s="67">
        <v>14.018895000000001</v>
      </c>
      <c r="AS138" s="67">
        <v>0.39029000000000003</v>
      </c>
      <c r="AT138" s="70" t="s">
        <v>182</v>
      </c>
      <c r="AU138" s="68">
        <v>0</v>
      </c>
      <c r="AV138" s="68">
        <v>0</v>
      </c>
      <c r="AW138" s="68">
        <v>0</v>
      </c>
      <c r="AX138" s="40">
        <f t="shared" si="19"/>
        <v>1</v>
      </c>
      <c r="AY138" s="87"/>
    </row>
    <row r="139" spans="1:51" ht="13.5" customHeight="1" x14ac:dyDescent="0.25">
      <c r="A139" s="59" t="s">
        <v>11</v>
      </c>
      <c r="B139" s="66">
        <v>17</v>
      </c>
      <c r="C139" s="66" t="s">
        <v>87</v>
      </c>
      <c r="D139" s="69" t="s">
        <v>177</v>
      </c>
      <c r="E139" s="67">
        <v>5.9239999999999996E-3</v>
      </c>
      <c r="F139" s="67">
        <v>0.37642999999999999</v>
      </c>
      <c r="G139" s="70" t="s">
        <v>184</v>
      </c>
      <c r="H139" s="68">
        <v>0</v>
      </c>
      <c r="I139" s="68">
        <v>0</v>
      </c>
      <c r="J139" s="68">
        <v>0</v>
      </c>
      <c r="K139" s="40">
        <f t="shared" si="16"/>
        <v>1</v>
      </c>
      <c r="L139" s="87"/>
      <c r="N139" s="59" t="s">
        <v>22</v>
      </c>
      <c r="O139" s="66">
        <v>17</v>
      </c>
      <c r="P139" s="66" t="s">
        <v>87</v>
      </c>
      <c r="Q139" s="69" t="s">
        <v>177</v>
      </c>
      <c r="R139" s="67">
        <v>5.0879999999999996E-3</v>
      </c>
      <c r="S139" s="67">
        <v>0.35562100000000002</v>
      </c>
      <c r="T139" s="70" t="s">
        <v>184</v>
      </c>
      <c r="U139" s="68">
        <v>0</v>
      </c>
      <c r="V139" s="68">
        <v>0</v>
      </c>
      <c r="W139" s="68">
        <v>0</v>
      </c>
      <c r="X139" s="40">
        <f t="shared" si="17"/>
        <v>1</v>
      </c>
      <c r="Y139" s="87"/>
      <c r="AA139" s="59" t="s">
        <v>31</v>
      </c>
      <c r="AB139" s="66">
        <v>17</v>
      </c>
      <c r="AC139" s="66" t="s">
        <v>87</v>
      </c>
      <c r="AD139" s="69" t="s">
        <v>177</v>
      </c>
      <c r="AE139" s="67">
        <v>5.378E-3</v>
      </c>
      <c r="AF139" s="67">
        <v>0.35633999999999999</v>
      </c>
      <c r="AG139" s="70" t="s">
        <v>184</v>
      </c>
      <c r="AH139" s="68">
        <v>0</v>
      </c>
      <c r="AI139" s="68">
        <v>0</v>
      </c>
      <c r="AJ139" s="68">
        <v>0</v>
      </c>
      <c r="AK139" s="40">
        <f t="shared" si="18"/>
        <v>1</v>
      </c>
      <c r="AL139" s="87"/>
      <c r="AN139" s="59" t="s">
        <v>41</v>
      </c>
      <c r="AO139" s="66">
        <v>17</v>
      </c>
      <c r="AP139" s="66" t="s">
        <v>87</v>
      </c>
      <c r="AQ139" s="69" t="s">
        <v>177</v>
      </c>
      <c r="AR139" s="67">
        <v>4.7460000000000002E-3</v>
      </c>
      <c r="AS139" s="67">
        <v>0.38874199999999998</v>
      </c>
      <c r="AT139" s="70" t="s">
        <v>184</v>
      </c>
      <c r="AU139" s="68">
        <v>0</v>
      </c>
      <c r="AV139" s="68">
        <v>0</v>
      </c>
      <c r="AW139" s="68">
        <v>0</v>
      </c>
      <c r="AX139" s="40">
        <f t="shared" si="19"/>
        <v>1</v>
      </c>
      <c r="AY139" s="87"/>
    </row>
    <row r="140" spans="1:51" ht="13.5" customHeight="1" x14ac:dyDescent="0.25">
      <c r="A140" s="59" t="s">
        <v>11</v>
      </c>
      <c r="B140" s="66">
        <v>17</v>
      </c>
      <c r="C140" s="66" t="s">
        <v>88</v>
      </c>
      <c r="D140" s="69" t="s">
        <v>177</v>
      </c>
      <c r="E140" s="67">
        <v>14.541937000000001</v>
      </c>
      <c r="F140" s="67">
        <v>0.436137</v>
      </c>
      <c r="G140" s="70" t="s">
        <v>164</v>
      </c>
      <c r="H140" s="68">
        <v>0</v>
      </c>
      <c r="I140" s="68">
        <v>0</v>
      </c>
      <c r="J140" s="68">
        <v>0</v>
      </c>
      <c r="K140" s="40">
        <f t="shared" si="16"/>
        <v>1</v>
      </c>
      <c r="L140" s="87"/>
      <c r="N140" s="59" t="s">
        <v>22</v>
      </c>
      <c r="O140" s="66">
        <v>17</v>
      </c>
      <c r="P140" s="66" t="s">
        <v>88</v>
      </c>
      <c r="Q140" s="69" t="s">
        <v>177</v>
      </c>
      <c r="R140" s="67">
        <v>13.131591</v>
      </c>
      <c r="S140" s="67">
        <v>0.42344799999999999</v>
      </c>
      <c r="T140" s="70" t="s">
        <v>164</v>
      </c>
      <c r="U140" s="68">
        <v>0</v>
      </c>
      <c r="V140" s="68">
        <v>0</v>
      </c>
      <c r="W140" s="68">
        <v>0</v>
      </c>
      <c r="X140" s="40">
        <f t="shared" si="17"/>
        <v>1</v>
      </c>
      <c r="Y140" s="87"/>
      <c r="AA140" s="59" t="s">
        <v>31</v>
      </c>
      <c r="AB140" s="66">
        <v>17</v>
      </c>
      <c r="AC140" s="66" t="s">
        <v>88</v>
      </c>
      <c r="AD140" s="69" t="s">
        <v>177</v>
      </c>
      <c r="AE140" s="67">
        <v>12.657511</v>
      </c>
      <c r="AF140" s="67">
        <v>0.42174899999999999</v>
      </c>
      <c r="AG140" s="70" t="s">
        <v>164</v>
      </c>
      <c r="AH140" s="68">
        <v>0</v>
      </c>
      <c r="AI140" s="68">
        <v>0</v>
      </c>
      <c r="AJ140" s="68">
        <v>0</v>
      </c>
      <c r="AK140" s="40">
        <f t="shared" si="18"/>
        <v>1</v>
      </c>
      <c r="AL140" s="87"/>
      <c r="AN140" s="59" t="s">
        <v>41</v>
      </c>
      <c r="AO140" s="66">
        <v>17</v>
      </c>
      <c r="AP140" s="66" t="s">
        <v>88</v>
      </c>
      <c r="AQ140" s="69" t="s">
        <v>177</v>
      </c>
      <c r="AR140" s="67">
        <v>14.837104999999999</v>
      </c>
      <c r="AS140" s="67">
        <v>0.43970599999999999</v>
      </c>
      <c r="AT140" s="70" t="s">
        <v>164</v>
      </c>
      <c r="AU140" s="68">
        <v>0</v>
      </c>
      <c r="AV140" s="68">
        <v>0</v>
      </c>
      <c r="AW140" s="68">
        <v>0</v>
      </c>
      <c r="AX140" s="40">
        <f t="shared" si="19"/>
        <v>1</v>
      </c>
      <c r="AY140" s="87"/>
    </row>
    <row r="141" spans="1:51" ht="13.5" customHeight="1" x14ac:dyDescent="0.25">
      <c r="A141" s="59" t="s">
        <v>11</v>
      </c>
      <c r="B141" s="66">
        <v>18</v>
      </c>
      <c r="C141" s="66" t="s">
        <v>62</v>
      </c>
      <c r="D141" s="69" t="s">
        <v>177</v>
      </c>
      <c r="E141" s="67">
        <v>0.45300000000000001</v>
      </c>
      <c r="F141" s="67" t="s">
        <v>178</v>
      </c>
      <c r="G141" s="70" t="s">
        <v>220</v>
      </c>
      <c r="H141" s="68">
        <v>0</v>
      </c>
      <c r="I141" s="68">
        <v>0</v>
      </c>
      <c r="J141" s="68">
        <v>0</v>
      </c>
      <c r="K141" s="40">
        <f t="shared" si="16"/>
        <v>1</v>
      </c>
      <c r="L141" s="87"/>
      <c r="N141" s="59" t="s">
        <v>22</v>
      </c>
      <c r="O141" s="66">
        <v>18</v>
      </c>
      <c r="P141" s="66" t="s">
        <v>62</v>
      </c>
      <c r="Q141" s="69" t="s">
        <v>177</v>
      </c>
      <c r="R141" s="67">
        <v>0.451264</v>
      </c>
      <c r="S141" s="67" t="s">
        <v>178</v>
      </c>
      <c r="T141" s="70" t="s">
        <v>220</v>
      </c>
      <c r="U141" s="68">
        <v>0</v>
      </c>
      <c r="V141" s="68">
        <v>0</v>
      </c>
      <c r="W141" s="68">
        <v>0</v>
      </c>
      <c r="X141" s="40">
        <f t="shared" si="17"/>
        <v>1</v>
      </c>
      <c r="Y141" s="87"/>
      <c r="AA141" s="59" t="s">
        <v>31</v>
      </c>
      <c r="AB141" s="66">
        <v>18</v>
      </c>
      <c r="AC141" s="66" t="s">
        <v>62</v>
      </c>
      <c r="AD141" s="69" t="s">
        <v>177</v>
      </c>
      <c r="AE141" s="67">
        <v>0.45114799999999999</v>
      </c>
      <c r="AF141" s="67" t="s">
        <v>178</v>
      </c>
      <c r="AG141" s="70" t="s">
        <v>220</v>
      </c>
      <c r="AH141" s="68">
        <v>0</v>
      </c>
      <c r="AI141" s="68">
        <v>0</v>
      </c>
      <c r="AJ141" s="68">
        <v>0</v>
      </c>
      <c r="AK141" s="40">
        <f t="shared" si="18"/>
        <v>1</v>
      </c>
      <c r="AL141" s="87"/>
      <c r="AN141" s="59" t="s">
        <v>41</v>
      </c>
      <c r="AO141" s="66">
        <v>18</v>
      </c>
      <c r="AP141" s="66" t="s">
        <v>62</v>
      </c>
      <c r="AQ141" s="69" t="s">
        <v>177</v>
      </c>
      <c r="AR141" s="67">
        <v>0.45135199999999998</v>
      </c>
      <c r="AS141" s="67" t="s">
        <v>178</v>
      </c>
      <c r="AT141" s="70" t="s">
        <v>220</v>
      </c>
      <c r="AU141" s="68">
        <v>0</v>
      </c>
      <c r="AV141" s="68">
        <v>0</v>
      </c>
      <c r="AW141" s="68">
        <v>0</v>
      </c>
      <c r="AX141" s="40">
        <f t="shared" si="19"/>
        <v>1</v>
      </c>
      <c r="AY141" s="87"/>
    </row>
    <row r="142" spans="1:51" ht="13.5" customHeight="1" x14ac:dyDescent="0.25">
      <c r="A142" s="59" t="s">
        <v>11</v>
      </c>
      <c r="B142" s="66">
        <v>18</v>
      </c>
      <c r="C142" s="66" t="s">
        <v>68</v>
      </c>
      <c r="D142" s="69" t="s">
        <v>177</v>
      </c>
      <c r="E142" s="67">
        <v>8.9040000000000005E-3</v>
      </c>
      <c r="F142" s="67">
        <v>0.35611599999999999</v>
      </c>
      <c r="G142" s="70" t="s">
        <v>181</v>
      </c>
      <c r="H142" s="68">
        <v>0</v>
      </c>
      <c r="I142" s="68">
        <v>0</v>
      </c>
      <c r="J142" s="68">
        <v>0</v>
      </c>
      <c r="K142" s="40">
        <f t="shared" si="16"/>
        <v>1</v>
      </c>
      <c r="L142" s="87"/>
      <c r="N142" s="59" t="s">
        <v>22</v>
      </c>
      <c r="O142" s="66">
        <v>18</v>
      </c>
      <c r="P142" s="66" t="s">
        <v>68</v>
      </c>
      <c r="Q142" s="69" t="s">
        <v>177</v>
      </c>
      <c r="R142" s="67">
        <v>1.49E-3</v>
      </c>
      <c r="S142" s="67">
        <v>0.37276900000000002</v>
      </c>
      <c r="T142" s="70" t="s">
        <v>181</v>
      </c>
      <c r="U142" s="68">
        <v>0</v>
      </c>
      <c r="V142" s="68">
        <v>0</v>
      </c>
      <c r="W142" s="68">
        <v>0</v>
      </c>
      <c r="X142" s="40">
        <f t="shared" si="17"/>
        <v>1</v>
      </c>
      <c r="Y142" s="87"/>
      <c r="AA142" s="59" t="s">
        <v>31</v>
      </c>
      <c r="AB142" s="66">
        <v>18</v>
      </c>
      <c r="AC142" s="66" t="s">
        <v>68</v>
      </c>
      <c r="AD142" s="69" t="s">
        <v>177</v>
      </c>
      <c r="AE142" s="67">
        <v>2.0999999999999999E-3</v>
      </c>
      <c r="AF142" s="67">
        <v>0.35504400000000003</v>
      </c>
      <c r="AG142" s="70" t="s">
        <v>181</v>
      </c>
      <c r="AH142" s="68">
        <v>0</v>
      </c>
      <c r="AI142" s="68">
        <v>0</v>
      </c>
      <c r="AJ142" s="68">
        <v>0</v>
      </c>
      <c r="AK142" s="40">
        <f t="shared" si="18"/>
        <v>1</v>
      </c>
      <c r="AL142" s="87"/>
      <c r="AN142" s="59" t="s">
        <v>41</v>
      </c>
      <c r="AO142" s="66">
        <v>18</v>
      </c>
      <c r="AP142" s="66" t="s">
        <v>68</v>
      </c>
      <c r="AQ142" s="69" t="s">
        <v>177</v>
      </c>
      <c r="AR142" s="67">
        <v>3.9950000000000003E-3</v>
      </c>
      <c r="AS142" s="67">
        <v>0.39642699999999997</v>
      </c>
      <c r="AT142" s="70" t="s">
        <v>181</v>
      </c>
      <c r="AU142" s="68">
        <v>0</v>
      </c>
      <c r="AV142" s="68">
        <v>0</v>
      </c>
      <c r="AW142" s="68">
        <v>0</v>
      </c>
      <c r="AX142" s="40">
        <f t="shared" si="19"/>
        <v>1</v>
      </c>
      <c r="AY142" s="87"/>
    </row>
    <row r="143" spans="1:51" ht="22.5" customHeight="1" x14ac:dyDescent="0.25">
      <c r="A143" s="59" t="s">
        <v>11</v>
      </c>
      <c r="B143" s="66">
        <v>18</v>
      </c>
      <c r="C143" s="66" t="s">
        <v>74</v>
      </c>
      <c r="D143" s="69" t="s">
        <v>177</v>
      </c>
      <c r="E143" s="67">
        <v>16.504846000000001</v>
      </c>
      <c r="F143" s="67">
        <v>0.41675099999999998</v>
      </c>
      <c r="G143" s="70" t="s">
        <v>182</v>
      </c>
      <c r="H143" s="68">
        <v>0</v>
      </c>
      <c r="I143" s="68">
        <v>0</v>
      </c>
      <c r="J143" s="68">
        <v>0</v>
      </c>
      <c r="K143" s="40">
        <f t="shared" si="16"/>
        <v>1</v>
      </c>
      <c r="L143" s="87"/>
      <c r="N143" s="59" t="s">
        <v>22</v>
      </c>
      <c r="O143" s="66">
        <v>18</v>
      </c>
      <c r="P143" s="66" t="s">
        <v>74</v>
      </c>
      <c r="Q143" s="69" t="s">
        <v>177</v>
      </c>
      <c r="R143" s="67">
        <v>15.337828</v>
      </c>
      <c r="S143" s="67">
        <v>0.44111800000000001</v>
      </c>
      <c r="T143" s="70" t="s">
        <v>182</v>
      </c>
      <c r="U143" s="68">
        <v>0</v>
      </c>
      <c r="V143" s="68">
        <v>0</v>
      </c>
      <c r="W143" s="68">
        <v>0</v>
      </c>
      <c r="X143" s="40">
        <f t="shared" si="17"/>
        <v>1</v>
      </c>
      <c r="Y143" s="87"/>
      <c r="AA143" s="59" t="s">
        <v>31</v>
      </c>
      <c r="AB143" s="66">
        <v>18</v>
      </c>
      <c r="AC143" s="66" t="s">
        <v>74</v>
      </c>
      <c r="AD143" s="69" t="s">
        <v>177</v>
      </c>
      <c r="AE143" s="67">
        <v>16.690996999999999</v>
      </c>
      <c r="AF143" s="67">
        <v>0.430008</v>
      </c>
      <c r="AG143" s="70" t="s">
        <v>182</v>
      </c>
      <c r="AH143" s="68">
        <v>0</v>
      </c>
      <c r="AI143" s="68">
        <v>0</v>
      </c>
      <c r="AJ143" s="68">
        <v>0</v>
      </c>
      <c r="AK143" s="40">
        <f t="shared" si="18"/>
        <v>1</v>
      </c>
      <c r="AL143" s="87"/>
      <c r="AN143" s="59" t="s">
        <v>41</v>
      </c>
      <c r="AO143" s="66">
        <v>18</v>
      </c>
      <c r="AP143" s="66" t="s">
        <v>74</v>
      </c>
      <c r="AQ143" s="69" t="s">
        <v>177</v>
      </c>
      <c r="AR143" s="67">
        <v>1.561409</v>
      </c>
      <c r="AS143" s="67">
        <v>0.39100099999999999</v>
      </c>
      <c r="AT143" s="70" t="s">
        <v>192</v>
      </c>
      <c r="AU143" s="68">
        <v>0</v>
      </c>
      <c r="AV143" s="68">
        <v>0</v>
      </c>
      <c r="AW143" s="68">
        <v>1</v>
      </c>
      <c r="AX143" s="40">
        <f t="shared" si="19"/>
        <v>0</v>
      </c>
      <c r="AY143" s="87" t="s">
        <v>193</v>
      </c>
    </row>
    <row r="144" spans="1:51" ht="22.5" customHeight="1" x14ac:dyDescent="0.25">
      <c r="A144" s="59" t="s">
        <v>11</v>
      </c>
      <c r="B144" s="66">
        <v>18</v>
      </c>
      <c r="C144" s="66" t="s">
        <v>80</v>
      </c>
      <c r="D144" s="69" t="s">
        <v>177</v>
      </c>
      <c r="E144" s="67">
        <v>5.0870000000000004E-3</v>
      </c>
      <c r="F144" s="67">
        <v>0.87363500000000005</v>
      </c>
      <c r="G144" s="70" t="s">
        <v>221</v>
      </c>
      <c r="H144" s="68">
        <v>0</v>
      </c>
      <c r="I144" s="68">
        <v>0</v>
      </c>
      <c r="J144" s="68">
        <v>0</v>
      </c>
      <c r="K144" s="40">
        <f t="shared" si="16"/>
        <v>1</v>
      </c>
      <c r="L144" s="87"/>
      <c r="N144" s="59" t="s">
        <v>22</v>
      </c>
      <c r="O144" s="66">
        <v>18</v>
      </c>
      <c r="P144" s="66" t="s">
        <v>80</v>
      </c>
      <c r="Q144" s="69" t="s">
        <v>177</v>
      </c>
      <c r="R144" s="67">
        <v>3.189E-3</v>
      </c>
      <c r="S144" s="67">
        <v>0.845414</v>
      </c>
      <c r="T144" s="70" t="s">
        <v>221</v>
      </c>
      <c r="U144" s="68">
        <v>0</v>
      </c>
      <c r="V144" s="68">
        <v>0</v>
      </c>
      <c r="W144" s="68">
        <v>0</v>
      </c>
      <c r="X144" s="40">
        <f t="shared" si="17"/>
        <v>1</v>
      </c>
      <c r="Y144" s="87"/>
      <c r="AA144" s="59" t="s">
        <v>31</v>
      </c>
      <c r="AB144" s="66">
        <v>18</v>
      </c>
      <c r="AC144" s="66" t="s">
        <v>80</v>
      </c>
      <c r="AD144" s="69" t="s">
        <v>177</v>
      </c>
      <c r="AE144" s="67">
        <v>3.558E-3</v>
      </c>
      <c r="AF144" s="67">
        <v>0.85662899999999997</v>
      </c>
      <c r="AG144" s="70" t="s">
        <v>221</v>
      </c>
      <c r="AH144" s="68">
        <v>0</v>
      </c>
      <c r="AI144" s="68">
        <v>0</v>
      </c>
      <c r="AJ144" s="68">
        <v>0</v>
      </c>
      <c r="AK144" s="40">
        <f t="shared" si="18"/>
        <v>1</v>
      </c>
      <c r="AL144" s="87"/>
      <c r="AN144" s="59" t="s">
        <v>41</v>
      </c>
      <c r="AO144" s="66">
        <v>18</v>
      </c>
      <c r="AP144" s="66" t="s">
        <v>80</v>
      </c>
      <c r="AQ144" s="69" t="s">
        <v>177</v>
      </c>
      <c r="AR144" s="67">
        <v>3.3470000000000001E-3</v>
      </c>
      <c r="AS144" s="67">
        <v>0.85785</v>
      </c>
      <c r="AT144" s="70" t="s">
        <v>221</v>
      </c>
      <c r="AU144" s="68">
        <v>0</v>
      </c>
      <c r="AV144" s="68">
        <v>0</v>
      </c>
      <c r="AW144" s="68">
        <v>0</v>
      </c>
      <c r="AX144" s="40">
        <f t="shared" si="19"/>
        <v>1</v>
      </c>
      <c r="AY144" s="87"/>
    </row>
    <row r="145" spans="1:51" ht="13.5" customHeight="1" x14ac:dyDescent="0.25">
      <c r="A145" s="59" t="s">
        <v>11</v>
      </c>
      <c r="B145" s="66">
        <v>18</v>
      </c>
      <c r="C145" s="66" t="s">
        <v>85</v>
      </c>
      <c r="D145" s="69" t="s">
        <v>177</v>
      </c>
      <c r="E145" s="67">
        <v>1.3389999999999999E-3</v>
      </c>
      <c r="F145" s="67">
        <v>0.36557099999999998</v>
      </c>
      <c r="G145" s="70" t="s">
        <v>181</v>
      </c>
      <c r="H145" s="68">
        <v>0</v>
      </c>
      <c r="I145" s="68">
        <v>0</v>
      </c>
      <c r="J145" s="68">
        <v>0</v>
      </c>
      <c r="K145" s="40">
        <f t="shared" si="16"/>
        <v>1</v>
      </c>
      <c r="L145" s="87"/>
      <c r="N145" s="59" t="s">
        <v>22</v>
      </c>
      <c r="O145" s="66">
        <v>18</v>
      </c>
      <c r="P145" s="66" t="s">
        <v>85</v>
      </c>
      <c r="Q145" s="69" t="s">
        <v>177</v>
      </c>
      <c r="R145" s="67">
        <v>1.516E-3</v>
      </c>
      <c r="S145" s="67">
        <v>0.36777500000000002</v>
      </c>
      <c r="T145" s="70" t="s">
        <v>181</v>
      </c>
      <c r="U145" s="68">
        <v>0</v>
      </c>
      <c r="V145" s="68">
        <v>0</v>
      </c>
      <c r="W145" s="68">
        <v>0</v>
      </c>
      <c r="X145" s="40">
        <f t="shared" si="17"/>
        <v>1</v>
      </c>
      <c r="Y145" s="87"/>
      <c r="AA145" s="59" t="s">
        <v>31</v>
      </c>
      <c r="AB145" s="66">
        <v>18</v>
      </c>
      <c r="AC145" s="66" t="s">
        <v>85</v>
      </c>
      <c r="AD145" s="69" t="s">
        <v>177</v>
      </c>
      <c r="AE145" s="67">
        <v>1.639E-3</v>
      </c>
      <c r="AF145" s="67">
        <v>0.37270300000000001</v>
      </c>
      <c r="AG145" s="70" t="s">
        <v>181</v>
      </c>
      <c r="AH145" s="68">
        <v>0</v>
      </c>
      <c r="AI145" s="68">
        <v>0</v>
      </c>
      <c r="AJ145" s="68">
        <v>0</v>
      </c>
      <c r="AK145" s="40">
        <f t="shared" si="18"/>
        <v>1</v>
      </c>
      <c r="AL145" s="87"/>
      <c r="AN145" s="59" t="s">
        <v>41</v>
      </c>
      <c r="AO145" s="66">
        <v>18</v>
      </c>
      <c r="AP145" s="66" t="s">
        <v>85</v>
      </c>
      <c r="AQ145" s="69" t="s">
        <v>177</v>
      </c>
      <c r="AR145" s="67">
        <v>2.287E-3</v>
      </c>
      <c r="AS145" s="67">
        <v>0.34573900000000002</v>
      </c>
      <c r="AT145" s="70" t="s">
        <v>181</v>
      </c>
      <c r="AU145" s="68">
        <v>0</v>
      </c>
      <c r="AV145" s="68">
        <v>0</v>
      </c>
      <c r="AW145" s="68">
        <v>0</v>
      </c>
      <c r="AX145" s="40">
        <f t="shared" si="19"/>
        <v>1</v>
      </c>
      <c r="AY145" s="87"/>
    </row>
    <row r="146" spans="1:51" ht="13.5" customHeight="1" x14ac:dyDescent="0.25">
      <c r="A146" s="59" t="s">
        <v>11</v>
      </c>
      <c r="B146" s="66">
        <v>18</v>
      </c>
      <c r="C146" s="66" t="s">
        <v>86</v>
      </c>
      <c r="D146" s="69" t="s">
        <v>177</v>
      </c>
      <c r="E146" s="67">
        <v>17.279320999999999</v>
      </c>
      <c r="F146" s="67">
        <v>0.425647</v>
      </c>
      <c r="G146" s="70" t="s">
        <v>182</v>
      </c>
      <c r="H146" s="68">
        <v>0</v>
      </c>
      <c r="I146" s="68">
        <v>0</v>
      </c>
      <c r="J146" s="68">
        <v>0</v>
      </c>
      <c r="K146" s="40">
        <f t="shared" si="16"/>
        <v>1</v>
      </c>
      <c r="L146" s="87"/>
      <c r="N146" s="59" t="s">
        <v>22</v>
      </c>
      <c r="O146" s="66">
        <v>18</v>
      </c>
      <c r="P146" s="66" t="s">
        <v>86</v>
      </c>
      <c r="Q146" s="69" t="s">
        <v>177</v>
      </c>
      <c r="R146" s="67">
        <v>12.859596</v>
      </c>
      <c r="S146" s="67">
        <v>0.44139</v>
      </c>
      <c r="T146" s="70" t="s">
        <v>182</v>
      </c>
      <c r="U146" s="68">
        <v>0</v>
      </c>
      <c r="V146" s="68">
        <v>0</v>
      </c>
      <c r="W146" s="68">
        <v>0</v>
      </c>
      <c r="X146" s="40">
        <f t="shared" si="17"/>
        <v>1</v>
      </c>
      <c r="Y146" s="87"/>
      <c r="AA146" s="59" t="s">
        <v>31</v>
      </c>
      <c r="AB146" s="66">
        <v>18</v>
      </c>
      <c r="AC146" s="66" t="s">
        <v>86</v>
      </c>
      <c r="AD146" s="69" t="s">
        <v>177</v>
      </c>
      <c r="AE146" s="67">
        <v>13.342718</v>
      </c>
      <c r="AF146" s="67">
        <v>0.4219</v>
      </c>
      <c r="AG146" s="70" t="s">
        <v>182</v>
      </c>
      <c r="AH146" s="68">
        <v>0</v>
      </c>
      <c r="AI146" s="68">
        <v>0</v>
      </c>
      <c r="AJ146" s="68">
        <v>0</v>
      </c>
      <c r="AK146" s="40">
        <f t="shared" si="18"/>
        <v>1</v>
      </c>
      <c r="AL146" s="87"/>
      <c r="AN146" s="59" t="s">
        <v>41</v>
      </c>
      <c r="AO146" s="66">
        <v>18</v>
      </c>
      <c r="AP146" s="66" t="s">
        <v>86</v>
      </c>
      <c r="AQ146" s="69" t="s">
        <v>177</v>
      </c>
      <c r="AR146" s="67">
        <v>15.2606</v>
      </c>
      <c r="AS146" s="67">
        <v>0.44584200000000002</v>
      </c>
      <c r="AT146" s="70" t="s">
        <v>182</v>
      </c>
      <c r="AU146" s="68">
        <v>0</v>
      </c>
      <c r="AV146" s="68">
        <v>0</v>
      </c>
      <c r="AW146" s="68">
        <v>0</v>
      </c>
      <c r="AX146" s="40">
        <f t="shared" si="19"/>
        <v>1</v>
      </c>
      <c r="AY146" s="87"/>
    </row>
    <row r="147" spans="1:51" ht="13.5" customHeight="1" x14ac:dyDescent="0.25">
      <c r="A147" s="59" t="s">
        <v>11</v>
      </c>
      <c r="B147" s="66">
        <v>18</v>
      </c>
      <c r="C147" s="66" t="s">
        <v>87</v>
      </c>
      <c r="D147" s="69" t="s">
        <v>177</v>
      </c>
      <c r="E147" s="67">
        <v>4.1469999999999996E-3</v>
      </c>
      <c r="F147" s="67">
        <v>0.37435000000000002</v>
      </c>
      <c r="G147" s="70" t="s">
        <v>184</v>
      </c>
      <c r="H147" s="68">
        <v>0</v>
      </c>
      <c r="I147" s="68">
        <v>0</v>
      </c>
      <c r="J147" s="68">
        <v>0</v>
      </c>
      <c r="K147" s="40">
        <f t="shared" si="16"/>
        <v>1</v>
      </c>
      <c r="L147" s="87"/>
      <c r="N147" s="59" t="s">
        <v>22</v>
      </c>
      <c r="O147" s="66">
        <v>18</v>
      </c>
      <c r="P147" s="66" t="s">
        <v>87</v>
      </c>
      <c r="Q147" s="69" t="s">
        <v>177</v>
      </c>
      <c r="R147" s="67">
        <v>4.3689999999999996E-3</v>
      </c>
      <c r="S147" s="67">
        <v>0.33250000000000002</v>
      </c>
      <c r="T147" s="70" t="s">
        <v>184</v>
      </c>
      <c r="U147" s="68">
        <v>0</v>
      </c>
      <c r="V147" s="68">
        <v>0</v>
      </c>
      <c r="W147" s="68">
        <v>0</v>
      </c>
      <c r="X147" s="40">
        <f t="shared" si="17"/>
        <v>1</v>
      </c>
      <c r="Y147" s="87"/>
      <c r="AA147" s="59" t="s">
        <v>31</v>
      </c>
      <c r="AB147" s="66">
        <v>18</v>
      </c>
      <c r="AC147" s="66" t="s">
        <v>87</v>
      </c>
      <c r="AD147" s="69" t="s">
        <v>177</v>
      </c>
      <c r="AE147" s="67">
        <v>3.088E-3</v>
      </c>
      <c r="AF147" s="67">
        <v>0.34291199999999999</v>
      </c>
      <c r="AG147" s="70" t="s">
        <v>184</v>
      </c>
      <c r="AH147" s="68">
        <v>0</v>
      </c>
      <c r="AI147" s="68">
        <v>0</v>
      </c>
      <c r="AJ147" s="68">
        <v>0</v>
      </c>
      <c r="AK147" s="40">
        <f t="shared" si="18"/>
        <v>1</v>
      </c>
      <c r="AL147" s="87"/>
      <c r="AN147" s="59" t="s">
        <v>41</v>
      </c>
      <c r="AO147" s="66">
        <v>18</v>
      </c>
      <c r="AP147" s="66" t="s">
        <v>87</v>
      </c>
      <c r="AQ147" s="69" t="s">
        <v>177</v>
      </c>
      <c r="AR147" s="67">
        <v>3.7100000000000002E-3</v>
      </c>
      <c r="AS147" s="67">
        <v>0.36627399999999999</v>
      </c>
      <c r="AT147" s="70" t="s">
        <v>184</v>
      </c>
      <c r="AU147" s="68">
        <v>0</v>
      </c>
      <c r="AV147" s="68">
        <v>0</v>
      </c>
      <c r="AW147" s="68">
        <v>0</v>
      </c>
      <c r="AX147" s="40">
        <f t="shared" si="19"/>
        <v>1</v>
      </c>
      <c r="AY147" s="87"/>
    </row>
    <row r="148" spans="1:51" ht="13.5" customHeight="1" x14ac:dyDescent="0.25">
      <c r="A148" s="59" t="s">
        <v>11</v>
      </c>
      <c r="B148" s="66">
        <v>18</v>
      </c>
      <c r="C148" s="66" t="s">
        <v>88</v>
      </c>
      <c r="D148" s="69" t="s">
        <v>177</v>
      </c>
      <c r="E148" s="67">
        <v>12.863058000000001</v>
      </c>
      <c r="F148" s="67">
        <v>0.42340299999999997</v>
      </c>
      <c r="G148" s="70" t="s">
        <v>164</v>
      </c>
      <c r="H148" s="68">
        <v>0</v>
      </c>
      <c r="I148" s="68">
        <v>0</v>
      </c>
      <c r="J148" s="68">
        <v>0</v>
      </c>
      <c r="K148" s="40">
        <f t="shared" si="16"/>
        <v>1</v>
      </c>
      <c r="L148" s="87"/>
      <c r="N148" s="59" t="s">
        <v>22</v>
      </c>
      <c r="O148" s="66">
        <v>18</v>
      </c>
      <c r="P148" s="66" t="s">
        <v>88</v>
      </c>
      <c r="Q148" s="69" t="s">
        <v>177</v>
      </c>
      <c r="R148" s="67">
        <v>13.100307000000001</v>
      </c>
      <c r="S148" s="67">
        <v>0.42324299999999998</v>
      </c>
      <c r="T148" s="70" t="s">
        <v>164</v>
      </c>
      <c r="U148" s="68">
        <v>0</v>
      </c>
      <c r="V148" s="68">
        <v>0</v>
      </c>
      <c r="W148" s="68">
        <v>0</v>
      </c>
      <c r="X148" s="40">
        <f t="shared" si="17"/>
        <v>1</v>
      </c>
      <c r="Y148" s="87"/>
      <c r="AA148" s="59" t="s">
        <v>31</v>
      </c>
      <c r="AB148" s="66">
        <v>18</v>
      </c>
      <c r="AC148" s="66" t="s">
        <v>88</v>
      </c>
      <c r="AD148" s="69" t="s">
        <v>177</v>
      </c>
      <c r="AE148" s="67">
        <v>14.422446000000001</v>
      </c>
      <c r="AF148" s="67">
        <v>0.43213699999999999</v>
      </c>
      <c r="AG148" s="70" t="s">
        <v>164</v>
      </c>
      <c r="AH148" s="68">
        <v>0</v>
      </c>
      <c r="AI148" s="68">
        <v>0</v>
      </c>
      <c r="AJ148" s="68">
        <v>0</v>
      </c>
      <c r="AK148" s="40">
        <f t="shared" si="18"/>
        <v>1</v>
      </c>
      <c r="AL148" s="87"/>
      <c r="AN148" s="59" t="s">
        <v>41</v>
      </c>
      <c r="AO148" s="66">
        <v>18</v>
      </c>
      <c r="AP148" s="66" t="s">
        <v>88</v>
      </c>
      <c r="AQ148" s="69" t="s">
        <v>177</v>
      </c>
      <c r="AR148" s="67">
        <v>8.1892589999999998</v>
      </c>
      <c r="AS148" s="67">
        <v>0.43930999999999998</v>
      </c>
      <c r="AT148" s="70" t="s">
        <v>164</v>
      </c>
      <c r="AU148" s="68">
        <v>0</v>
      </c>
      <c r="AV148" s="68">
        <v>0</v>
      </c>
      <c r="AW148" s="68">
        <v>0</v>
      </c>
      <c r="AX148" s="40">
        <f t="shared" si="19"/>
        <v>1</v>
      </c>
      <c r="AY148" s="87"/>
    </row>
    <row r="149" spans="1:51" ht="13.5" customHeight="1" x14ac:dyDescent="0.25">
      <c r="A149" s="59" t="s">
        <v>11</v>
      </c>
      <c r="B149" s="66">
        <v>19</v>
      </c>
      <c r="C149" s="66" t="s">
        <v>62</v>
      </c>
      <c r="D149" s="69" t="s">
        <v>177</v>
      </c>
      <c r="E149" s="67">
        <v>0.45127699999999998</v>
      </c>
      <c r="F149" s="67" t="s">
        <v>178</v>
      </c>
      <c r="G149" s="70" t="s">
        <v>222</v>
      </c>
      <c r="H149" s="68">
        <v>0</v>
      </c>
      <c r="I149" s="68">
        <v>0</v>
      </c>
      <c r="J149" s="68">
        <v>0</v>
      </c>
      <c r="K149" s="40">
        <f t="shared" si="16"/>
        <v>1</v>
      </c>
      <c r="L149" s="87"/>
      <c r="N149" s="59" t="s">
        <v>22</v>
      </c>
      <c r="O149" s="66">
        <v>19</v>
      </c>
      <c r="P149" s="66" t="s">
        <v>62</v>
      </c>
      <c r="Q149" s="69" t="s">
        <v>177</v>
      </c>
      <c r="R149" s="67">
        <v>0.45114399999999999</v>
      </c>
      <c r="S149" s="67" t="s">
        <v>178</v>
      </c>
      <c r="T149" s="70" t="s">
        <v>222</v>
      </c>
      <c r="U149" s="68">
        <v>0</v>
      </c>
      <c r="V149" s="68">
        <v>0</v>
      </c>
      <c r="W149" s="68">
        <v>0</v>
      </c>
      <c r="X149" s="40">
        <f t="shared" si="17"/>
        <v>1</v>
      </c>
      <c r="Y149" s="87"/>
      <c r="AA149" s="59" t="s">
        <v>31</v>
      </c>
      <c r="AB149" s="66">
        <v>19</v>
      </c>
      <c r="AC149" s="66" t="s">
        <v>62</v>
      </c>
      <c r="AD149" s="69" t="s">
        <v>177</v>
      </c>
      <c r="AE149" s="67">
        <v>0.451955</v>
      </c>
      <c r="AF149" s="67" t="s">
        <v>178</v>
      </c>
      <c r="AG149" s="70" t="s">
        <v>222</v>
      </c>
      <c r="AH149" s="68">
        <v>0</v>
      </c>
      <c r="AI149" s="68">
        <v>0</v>
      </c>
      <c r="AJ149" s="68">
        <v>0</v>
      </c>
      <c r="AK149" s="40">
        <f t="shared" si="18"/>
        <v>1</v>
      </c>
      <c r="AL149" s="87"/>
      <c r="AN149" s="59" t="s">
        <v>41</v>
      </c>
      <c r="AO149" s="66">
        <v>19</v>
      </c>
      <c r="AP149" s="66" t="s">
        <v>62</v>
      </c>
      <c r="AQ149" s="69" t="s">
        <v>177</v>
      </c>
      <c r="AR149" s="67">
        <v>0.451768</v>
      </c>
      <c r="AS149" s="67" t="s">
        <v>178</v>
      </c>
      <c r="AT149" s="70" t="s">
        <v>222</v>
      </c>
      <c r="AU149" s="68">
        <v>0</v>
      </c>
      <c r="AV149" s="68">
        <v>0</v>
      </c>
      <c r="AW149" s="68">
        <v>0</v>
      </c>
      <c r="AX149" s="40">
        <f t="shared" si="19"/>
        <v>1</v>
      </c>
      <c r="AY149" s="87"/>
    </row>
    <row r="150" spans="1:51" ht="13.5" customHeight="1" x14ac:dyDescent="0.25">
      <c r="A150" s="59" t="s">
        <v>11</v>
      </c>
      <c r="B150" s="66">
        <v>19</v>
      </c>
      <c r="C150" s="66" t="s">
        <v>68</v>
      </c>
      <c r="D150" s="69" t="s">
        <v>177</v>
      </c>
      <c r="E150" s="67">
        <v>1.6379999999999999E-3</v>
      </c>
      <c r="F150" s="67">
        <v>0.35614699999999999</v>
      </c>
      <c r="G150" s="70" t="s">
        <v>181</v>
      </c>
      <c r="H150" s="68">
        <v>0</v>
      </c>
      <c r="I150" s="68">
        <v>0</v>
      </c>
      <c r="J150" s="68">
        <v>0</v>
      </c>
      <c r="K150" s="40">
        <f t="shared" si="16"/>
        <v>1</v>
      </c>
      <c r="L150" s="87"/>
      <c r="N150" s="59" t="s">
        <v>22</v>
      </c>
      <c r="O150" s="66">
        <v>19</v>
      </c>
      <c r="P150" s="66" t="s">
        <v>68</v>
      </c>
      <c r="Q150" s="69" t="s">
        <v>177</v>
      </c>
      <c r="R150" s="67">
        <v>1.0169999999999999E-3</v>
      </c>
      <c r="S150" s="67">
        <v>0.36886099999999999</v>
      </c>
      <c r="T150" s="70" t="s">
        <v>181</v>
      </c>
      <c r="U150" s="68">
        <v>0</v>
      </c>
      <c r="V150" s="68">
        <v>0</v>
      </c>
      <c r="W150" s="68">
        <v>0</v>
      </c>
      <c r="X150" s="40">
        <f t="shared" si="17"/>
        <v>1</v>
      </c>
      <c r="Y150" s="87"/>
      <c r="AA150" s="59" t="s">
        <v>31</v>
      </c>
      <c r="AB150" s="66">
        <v>19</v>
      </c>
      <c r="AC150" s="66" t="s">
        <v>68</v>
      </c>
      <c r="AD150" s="69" t="s">
        <v>177</v>
      </c>
      <c r="AE150" s="67">
        <v>2.0660000000000001E-3</v>
      </c>
      <c r="AF150" s="67">
        <v>0.37223299999999998</v>
      </c>
      <c r="AG150" s="70" t="s">
        <v>181</v>
      </c>
      <c r="AH150" s="68">
        <v>0</v>
      </c>
      <c r="AI150" s="68">
        <v>0</v>
      </c>
      <c r="AJ150" s="68">
        <v>0</v>
      </c>
      <c r="AK150" s="40">
        <f t="shared" si="18"/>
        <v>1</v>
      </c>
      <c r="AL150" s="87"/>
      <c r="AN150" s="59" t="s">
        <v>41</v>
      </c>
      <c r="AO150" s="66">
        <v>19</v>
      </c>
      <c r="AP150" s="66" t="s">
        <v>68</v>
      </c>
      <c r="AQ150" s="69" t="s">
        <v>177</v>
      </c>
      <c r="AR150" s="67">
        <v>1.9289999999999999E-3</v>
      </c>
      <c r="AS150" s="67">
        <v>0.37104900000000002</v>
      </c>
      <c r="AT150" s="70" t="s">
        <v>181</v>
      </c>
      <c r="AU150" s="68">
        <v>0</v>
      </c>
      <c r="AV150" s="68">
        <v>0</v>
      </c>
      <c r="AW150" s="68">
        <v>0</v>
      </c>
      <c r="AX150" s="40">
        <f t="shared" si="19"/>
        <v>1</v>
      </c>
      <c r="AY150" s="87"/>
    </row>
    <row r="151" spans="1:51" ht="13.5" customHeight="1" x14ac:dyDescent="0.25">
      <c r="A151" s="59" t="s">
        <v>11</v>
      </c>
      <c r="B151" s="66">
        <v>19</v>
      </c>
      <c r="C151" s="66" t="s">
        <v>74</v>
      </c>
      <c r="D151" s="69" t="s">
        <v>177</v>
      </c>
      <c r="E151" s="67">
        <v>16.130913</v>
      </c>
      <c r="F151" s="67">
        <v>0.42587999999999998</v>
      </c>
      <c r="G151" s="70" t="s">
        <v>182</v>
      </c>
      <c r="H151" s="68">
        <v>0</v>
      </c>
      <c r="I151" s="68">
        <v>0</v>
      </c>
      <c r="J151" s="68">
        <v>0</v>
      </c>
      <c r="K151" s="40">
        <f t="shared" si="16"/>
        <v>1</v>
      </c>
      <c r="L151" s="87"/>
      <c r="N151" s="59" t="s">
        <v>22</v>
      </c>
      <c r="O151" s="66">
        <v>19</v>
      </c>
      <c r="P151" s="66" t="s">
        <v>74</v>
      </c>
      <c r="Q151" s="69" t="s">
        <v>177</v>
      </c>
      <c r="R151" s="67">
        <v>15.269396</v>
      </c>
      <c r="S151" s="67">
        <v>0.44096000000000002</v>
      </c>
      <c r="T151" s="70" t="s">
        <v>182</v>
      </c>
      <c r="U151" s="68">
        <v>0</v>
      </c>
      <c r="V151" s="68">
        <v>0</v>
      </c>
      <c r="W151" s="68">
        <v>0</v>
      </c>
      <c r="X151" s="40">
        <f t="shared" si="17"/>
        <v>1</v>
      </c>
      <c r="Y151" s="87"/>
      <c r="AA151" s="59" t="s">
        <v>31</v>
      </c>
      <c r="AB151" s="66">
        <v>19</v>
      </c>
      <c r="AC151" s="66" t="s">
        <v>74</v>
      </c>
      <c r="AD151" s="69" t="s">
        <v>177</v>
      </c>
      <c r="AE151" s="67">
        <v>15.518018</v>
      </c>
      <c r="AF151" s="67">
        <v>0.440529</v>
      </c>
      <c r="AG151" s="70" t="s">
        <v>182</v>
      </c>
      <c r="AH151" s="68">
        <v>0</v>
      </c>
      <c r="AI151" s="68">
        <v>0</v>
      </c>
      <c r="AJ151" s="68">
        <v>0</v>
      </c>
      <c r="AK151" s="40">
        <f t="shared" si="18"/>
        <v>1</v>
      </c>
      <c r="AL151" s="87"/>
      <c r="AN151" s="59" t="s">
        <v>41</v>
      </c>
      <c r="AO151" s="66">
        <v>19</v>
      </c>
      <c r="AP151" s="66" t="s">
        <v>74</v>
      </c>
      <c r="AQ151" s="69" t="s">
        <v>177</v>
      </c>
      <c r="AR151" s="67">
        <v>16.986075</v>
      </c>
      <c r="AS151" s="67">
        <v>0.451988</v>
      </c>
      <c r="AT151" s="70" t="s">
        <v>182</v>
      </c>
      <c r="AU151" s="68">
        <v>0</v>
      </c>
      <c r="AV151" s="68">
        <v>0</v>
      </c>
      <c r="AW151" s="68">
        <v>0</v>
      </c>
      <c r="AX151" s="40">
        <f t="shared" si="19"/>
        <v>1</v>
      </c>
      <c r="AY151" s="87"/>
    </row>
    <row r="152" spans="1:51" ht="22.5" customHeight="1" x14ac:dyDescent="0.25">
      <c r="A152" s="59" t="s">
        <v>11</v>
      </c>
      <c r="B152" s="66">
        <v>19</v>
      </c>
      <c r="C152" s="66" t="s">
        <v>80</v>
      </c>
      <c r="D152" s="69" t="s">
        <v>177</v>
      </c>
      <c r="E152" s="67">
        <v>3.5850000000000001E-3</v>
      </c>
      <c r="F152" s="67">
        <v>0.86768599999999996</v>
      </c>
      <c r="G152" s="70" t="s">
        <v>223</v>
      </c>
      <c r="H152" s="68">
        <v>0</v>
      </c>
      <c r="I152" s="68">
        <v>0</v>
      </c>
      <c r="J152" s="68">
        <v>0</v>
      </c>
      <c r="K152" s="40">
        <f t="shared" si="16"/>
        <v>1</v>
      </c>
      <c r="L152" s="87"/>
      <c r="N152" s="59" t="s">
        <v>22</v>
      </c>
      <c r="O152" s="66">
        <v>19</v>
      </c>
      <c r="P152" s="66" t="s">
        <v>80</v>
      </c>
      <c r="Q152" s="69" t="s">
        <v>177</v>
      </c>
      <c r="R152" s="67">
        <v>3.5509999999999999E-3</v>
      </c>
      <c r="S152" s="67">
        <v>0.84246200000000004</v>
      </c>
      <c r="T152" s="70" t="s">
        <v>223</v>
      </c>
      <c r="U152" s="68">
        <v>0</v>
      </c>
      <c r="V152" s="68">
        <v>0</v>
      </c>
      <c r="W152" s="68">
        <v>0</v>
      </c>
      <c r="X152" s="40">
        <f t="shared" si="17"/>
        <v>1</v>
      </c>
      <c r="Y152" s="87"/>
      <c r="AA152" s="59" t="s">
        <v>31</v>
      </c>
      <c r="AB152" s="66">
        <v>19</v>
      </c>
      <c r="AC152" s="66" t="s">
        <v>80</v>
      </c>
      <c r="AD152" s="69" t="s">
        <v>177</v>
      </c>
      <c r="AE152" s="67">
        <v>2.921E-3</v>
      </c>
      <c r="AF152" s="67">
        <v>0.85635300000000003</v>
      </c>
      <c r="AG152" s="70" t="s">
        <v>223</v>
      </c>
      <c r="AH152" s="68">
        <v>0</v>
      </c>
      <c r="AI152" s="68">
        <v>0</v>
      </c>
      <c r="AJ152" s="68">
        <v>0</v>
      </c>
      <c r="AK152" s="40">
        <f t="shared" si="18"/>
        <v>1</v>
      </c>
      <c r="AL152" s="87"/>
      <c r="AN152" s="59" t="s">
        <v>41</v>
      </c>
      <c r="AO152" s="66">
        <v>19</v>
      </c>
      <c r="AP152" s="66" t="s">
        <v>80</v>
      </c>
      <c r="AQ152" s="69" t="s">
        <v>177</v>
      </c>
      <c r="AR152" s="67">
        <v>3.3639999999999998E-3</v>
      </c>
      <c r="AS152" s="67">
        <v>0.85987599999999997</v>
      </c>
      <c r="AT152" s="70" t="s">
        <v>223</v>
      </c>
      <c r="AU152" s="68">
        <v>0</v>
      </c>
      <c r="AV152" s="68">
        <v>0</v>
      </c>
      <c r="AW152" s="68">
        <v>0</v>
      </c>
      <c r="AX152" s="40">
        <f t="shared" si="19"/>
        <v>1</v>
      </c>
      <c r="AY152" s="87"/>
    </row>
    <row r="153" spans="1:51" ht="13.5" customHeight="1" x14ac:dyDescent="0.25">
      <c r="A153" s="59" t="s">
        <v>11</v>
      </c>
      <c r="B153" s="66">
        <v>19</v>
      </c>
      <c r="C153" s="66" t="s">
        <v>85</v>
      </c>
      <c r="D153" s="69" t="s">
        <v>177</v>
      </c>
      <c r="E153" s="67">
        <v>1.616E-3</v>
      </c>
      <c r="F153" s="67">
        <v>0.36758800000000003</v>
      </c>
      <c r="G153" s="70" t="s">
        <v>181</v>
      </c>
      <c r="H153" s="68">
        <v>0</v>
      </c>
      <c r="I153" s="68">
        <v>0</v>
      </c>
      <c r="J153" s="68">
        <v>0</v>
      </c>
      <c r="K153" s="40">
        <f t="shared" si="16"/>
        <v>1</v>
      </c>
      <c r="L153" s="87"/>
      <c r="N153" s="59" t="s">
        <v>22</v>
      </c>
      <c r="O153" s="66">
        <v>19</v>
      </c>
      <c r="P153" s="66" t="s">
        <v>85</v>
      </c>
      <c r="Q153" s="69" t="s">
        <v>177</v>
      </c>
      <c r="R153" s="67">
        <v>1.836E-3</v>
      </c>
      <c r="S153" s="67">
        <v>0.37861099999999998</v>
      </c>
      <c r="T153" s="70" t="s">
        <v>181</v>
      </c>
      <c r="U153" s="68">
        <v>0</v>
      </c>
      <c r="V153" s="68">
        <v>0</v>
      </c>
      <c r="W153" s="68">
        <v>0</v>
      </c>
      <c r="X153" s="40">
        <f t="shared" si="17"/>
        <v>1</v>
      </c>
      <c r="Y153" s="87"/>
      <c r="AA153" s="59" t="s">
        <v>31</v>
      </c>
      <c r="AB153" s="66">
        <v>19</v>
      </c>
      <c r="AC153" s="66" t="s">
        <v>85</v>
      </c>
      <c r="AD153" s="69" t="s">
        <v>177</v>
      </c>
      <c r="AE153" s="67">
        <v>1.5070000000000001E-3</v>
      </c>
      <c r="AF153" s="67">
        <v>0.36664999999999998</v>
      </c>
      <c r="AG153" s="70" t="s">
        <v>181</v>
      </c>
      <c r="AH153" s="68">
        <v>0</v>
      </c>
      <c r="AI153" s="68">
        <v>0</v>
      </c>
      <c r="AJ153" s="68">
        <v>0</v>
      </c>
      <c r="AK153" s="40">
        <f t="shared" si="18"/>
        <v>1</v>
      </c>
      <c r="AL153" s="87"/>
      <c r="AN153" s="59" t="s">
        <v>41</v>
      </c>
      <c r="AO153" s="66">
        <v>19</v>
      </c>
      <c r="AP153" s="66" t="s">
        <v>85</v>
      </c>
      <c r="AQ153" s="69" t="s">
        <v>177</v>
      </c>
      <c r="AR153" s="67">
        <v>1.485E-3</v>
      </c>
      <c r="AS153" s="67">
        <v>0.408416</v>
      </c>
      <c r="AT153" s="70" t="s">
        <v>181</v>
      </c>
      <c r="AU153" s="68">
        <v>0</v>
      </c>
      <c r="AV153" s="68">
        <v>0</v>
      </c>
      <c r="AW153" s="68">
        <v>0</v>
      </c>
      <c r="AX153" s="40">
        <f t="shared" si="19"/>
        <v>1</v>
      </c>
      <c r="AY153" s="87"/>
    </row>
    <row r="154" spans="1:51" ht="13.5" customHeight="1" x14ac:dyDescent="0.25">
      <c r="A154" s="59" t="s">
        <v>11</v>
      </c>
      <c r="B154" s="66">
        <v>19</v>
      </c>
      <c r="C154" s="66" t="s">
        <v>86</v>
      </c>
      <c r="D154" s="69" t="s">
        <v>177</v>
      </c>
      <c r="E154" s="67">
        <v>20.123010000000001</v>
      </c>
      <c r="F154" s="67">
        <v>0.43015700000000001</v>
      </c>
      <c r="G154" s="70" t="s">
        <v>182</v>
      </c>
      <c r="H154" s="68">
        <v>0</v>
      </c>
      <c r="I154" s="68">
        <v>0</v>
      </c>
      <c r="J154" s="68">
        <v>0</v>
      </c>
      <c r="K154" s="40">
        <f t="shared" si="16"/>
        <v>1</v>
      </c>
      <c r="L154" s="87"/>
      <c r="N154" s="59" t="s">
        <v>22</v>
      </c>
      <c r="O154" s="66">
        <v>19</v>
      </c>
      <c r="P154" s="66" t="s">
        <v>86</v>
      </c>
      <c r="Q154" s="69" t="s">
        <v>177</v>
      </c>
      <c r="R154" s="67">
        <v>12.915374999999999</v>
      </c>
      <c r="S154" s="67">
        <v>0.42491800000000002</v>
      </c>
      <c r="T154" s="70" t="s">
        <v>182</v>
      </c>
      <c r="U154" s="68">
        <v>0</v>
      </c>
      <c r="V154" s="68">
        <v>0</v>
      </c>
      <c r="W154" s="68">
        <v>0</v>
      </c>
      <c r="X154" s="40">
        <f t="shared" si="17"/>
        <v>1</v>
      </c>
      <c r="Y154" s="87"/>
      <c r="AA154" s="59" t="s">
        <v>31</v>
      </c>
      <c r="AB154" s="66">
        <v>19</v>
      </c>
      <c r="AC154" s="66" t="s">
        <v>86</v>
      </c>
      <c r="AD154" s="69" t="s">
        <v>177</v>
      </c>
      <c r="AE154" s="67">
        <v>13.375003</v>
      </c>
      <c r="AF154" s="67">
        <v>0.441996</v>
      </c>
      <c r="AG154" s="70" t="s">
        <v>182</v>
      </c>
      <c r="AH154" s="68">
        <v>0</v>
      </c>
      <c r="AI154" s="68">
        <v>0</v>
      </c>
      <c r="AJ154" s="68">
        <v>0</v>
      </c>
      <c r="AK154" s="40">
        <f t="shared" si="18"/>
        <v>1</v>
      </c>
      <c r="AL154" s="87"/>
      <c r="AN154" s="59" t="s">
        <v>41</v>
      </c>
      <c r="AO154" s="66">
        <v>19</v>
      </c>
      <c r="AP154" s="66" t="s">
        <v>86</v>
      </c>
      <c r="AQ154" s="69" t="s">
        <v>177</v>
      </c>
      <c r="AR154" s="67">
        <v>16.526571000000001</v>
      </c>
      <c r="AS154" s="67">
        <v>0.45480399999999999</v>
      </c>
      <c r="AT154" s="70" t="s">
        <v>182</v>
      </c>
      <c r="AU154" s="68">
        <v>0</v>
      </c>
      <c r="AV154" s="68">
        <v>0</v>
      </c>
      <c r="AW154" s="68">
        <v>0</v>
      </c>
      <c r="AX154" s="40">
        <f t="shared" si="19"/>
        <v>1</v>
      </c>
      <c r="AY154" s="87"/>
    </row>
    <row r="155" spans="1:51" ht="13.5" customHeight="1" x14ac:dyDescent="0.25">
      <c r="A155" s="59" t="s">
        <v>11</v>
      </c>
      <c r="B155" s="66">
        <v>19</v>
      </c>
      <c r="C155" s="66" t="s">
        <v>87</v>
      </c>
      <c r="D155" s="69" t="s">
        <v>177</v>
      </c>
      <c r="E155" s="67">
        <v>3.715E-3</v>
      </c>
      <c r="F155" s="67">
        <v>0.36900300000000003</v>
      </c>
      <c r="G155" s="70" t="s">
        <v>184</v>
      </c>
      <c r="H155" s="68">
        <v>0</v>
      </c>
      <c r="I155" s="68">
        <v>0</v>
      </c>
      <c r="J155" s="68">
        <v>0</v>
      </c>
      <c r="K155" s="40">
        <f t="shared" si="16"/>
        <v>1</v>
      </c>
      <c r="L155" s="87"/>
      <c r="N155" s="59" t="s">
        <v>22</v>
      </c>
      <c r="O155" s="66">
        <v>19</v>
      </c>
      <c r="P155" s="66" t="s">
        <v>87</v>
      </c>
      <c r="Q155" s="69" t="s">
        <v>177</v>
      </c>
      <c r="R155" s="67">
        <v>4.0239999999999998E-3</v>
      </c>
      <c r="S155" s="67">
        <v>0.37742599999999998</v>
      </c>
      <c r="T155" s="70" t="s">
        <v>184</v>
      </c>
      <c r="U155" s="68">
        <v>0</v>
      </c>
      <c r="V155" s="68">
        <v>0</v>
      </c>
      <c r="W155" s="68">
        <v>0</v>
      </c>
      <c r="X155" s="40">
        <f t="shared" si="17"/>
        <v>1</v>
      </c>
      <c r="Y155" s="87"/>
      <c r="AA155" s="59" t="s">
        <v>31</v>
      </c>
      <c r="AB155" s="66">
        <v>19</v>
      </c>
      <c r="AC155" s="66" t="s">
        <v>87</v>
      </c>
      <c r="AD155" s="69" t="s">
        <v>177</v>
      </c>
      <c r="AE155" s="67">
        <v>4.3249999999999999E-3</v>
      </c>
      <c r="AF155" s="67">
        <v>0.35542800000000002</v>
      </c>
      <c r="AG155" s="70" t="s">
        <v>184</v>
      </c>
      <c r="AH155" s="68">
        <v>0</v>
      </c>
      <c r="AI155" s="68">
        <v>0</v>
      </c>
      <c r="AJ155" s="68">
        <v>0</v>
      </c>
      <c r="AK155" s="40">
        <f t="shared" si="18"/>
        <v>1</v>
      </c>
      <c r="AL155" s="87"/>
      <c r="AN155" s="59" t="s">
        <v>41</v>
      </c>
      <c r="AO155" s="66">
        <v>19</v>
      </c>
      <c r="AP155" s="66" t="s">
        <v>87</v>
      </c>
      <c r="AQ155" s="69" t="s">
        <v>177</v>
      </c>
      <c r="AR155" s="67">
        <v>4.5779999999999996E-3</v>
      </c>
      <c r="AS155" s="67">
        <v>0.39045099999999999</v>
      </c>
      <c r="AT155" s="70" t="s">
        <v>184</v>
      </c>
      <c r="AU155" s="68">
        <v>0</v>
      </c>
      <c r="AV155" s="68">
        <v>0</v>
      </c>
      <c r="AW155" s="68">
        <v>0</v>
      </c>
      <c r="AX155" s="40">
        <f t="shared" si="19"/>
        <v>1</v>
      </c>
      <c r="AY155" s="87"/>
    </row>
    <row r="156" spans="1:51" ht="13.5" customHeight="1" x14ac:dyDescent="0.25">
      <c r="A156" s="59" t="s">
        <v>11</v>
      </c>
      <c r="B156" s="66">
        <v>19</v>
      </c>
      <c r="C156" s="66" t="s">
        <v>88</v>
      </c>
      <c r="D156" s="69" t="s">
        <v>177</v>
      </c>
      <c r="E156" s="67">
        <v>14.478517</v>
      </c>
      <c r="F156" s="67">
        <v>0.43464199999999997</v>
      </c>
      <c r="G156" s="70" t="s">
        <v>164</v>
      </c>
      <c r="H156" s="68">
        <v>0</v>
      </c>
      <c r="I156" s="68">
        <v>0</v>
      </c>
      <c r="J156" s="68">
        <v>0</v>
      </c>
      <c r="K156" s="40">
        <f t="shared" si="16"/>
        <v>1</v>
      </c>
      <c r="L156" s="87"/>
      <c r="N156" s="59" t="s">
        <v>22</v>
      </c>
      <c r="O156" s="66">
        <v>19</v>
      </c>
      <c r="P156" s="66" t="s">
        <v>88</v>
      </c>
      <c r="Q156" s="69" t="s">
        <v>177</v>
      </c>
      <c r="R156" s="67">
        <v>13.070005</v>
      </c>
      <c r="S156" s="67">
        <v>0.42269499999999999</v>
      </c>
      <c r="T156" s="70" t="s">
        <v>164</v>
      </c>
      <c r="U156" s="68">
        <v>0</v>
      </c>
      <c r="V156" s="68">
        <v>0</v>
      </c>
      <c r="W156" s="68">
        <v>0</v>
      </c>
      <c r="X156" s="40">
        <f t="shared" si="17"/>
        <v>1</v>
      </c>
      <c r="Y156" s="87"/>
      <c r="AA156" s="59" t="s">
        <v>31</v>
      </c>
      <c r="AB156" s="66">
        <v>19</v>
      </c>
      <c r="AC156" s="66" t="s">
        <v>88</v>
      </c>
      <c r="AD156" s="69" t="s">
        <v>177</v>
      </c>
      <c r="AE156" s="67">
        <v>12.748898000000001</v>
      </c>
      <c r="AF156" s="67">
        <v>0.43801600000000002</v>
      </c>
      <c r="AG156" s="70" t="s">
        <v>164</v>
      </c>
      <c r="AH156" s="68">
        <v>0</v>
      </c>
      <c r="AI156" s="68">
        <v>0</v>
      </c>
      <c r="AJ156" s="68">
        <v>0</v>
      </c>
      <c r="AK156" s="40">
        <f t="shared" si="18"/>
        <v>1</v>
      </c>
      <c r="AL156" s="87"/>
      <c r="AN156" s="59" t="s">
        <v>41</v>
      </c>
      <c r="AO156" s="66">
        <v>19</v>
      </c>
      <c r="AP156" s="66" t="s">
        <v>88</v>
      </c>
      <c r="AQ156" s="69" t="s">
        <v>177</v>
      </c>
      <c r="AR156" s="67">
        <v>15.111295999999999</v>
      </c>
      <c r="AS156" s="67">
        <v>0.43848300000000001</v>
      </c>
      <c r="AT156" s="70" t="s">
        <v>164</v>
      </c>
      <c r="AU156" s="68">
        <v>0</v>
      </c>
      <c r="AV156" s="68">
        <v>0</v>
      </c>
      <c r="AW156" s="68">
        <v>0</v>
      </c>
      <c r="AX156" s="40">
        <f t="shared" si="19"/>
        <v>1</v>
      </c>
      <c r="AY156" s="87"/>
    </row>
    <row r="157" spans="1:51" ht="13.5" customHeight="1" x14ac:dyDescent="0.25">
      <c r="A157" s="59" t="s">
        <v>11</v>
      </c>
      <c r="B157" s="66">
        <v>20</v>
      </c>
      <c r="C157" s="66" t="s">
        <v>62</v>
      </c>
      <c r="D157" s="69" t="s">
        <v>177</v>
      </c>
      <c r="E157" s="67">
        <v>0.45111099999999998</v>
      </c>
      <c r="F157" s="67" t="s">
        <v>178</v>
      </c>
      <c r="G157" s="70" t="s">
        <v>224</v>
      </c>
      <c r="H157" s="68">
        <v>0</v>
      </c>
      <c r="I157" s="68">
        <v>0</v>
      </c>
      <c r="J157" s="68">
        <v>0</v>
      </c>
      <c r="K157" s="40">
        <f t="shared" si="16"/>
        <v>1</v>
      </c>
      <c r="L157" s="87"/>
      <c r="N157" s="59" t="s">
        <v>22</v>
      </c>
      <c r="O157" s="66">
        <v>20</v>
      </c>
      <c r="P157" s="66" t="s">
        <v>62</v>
      </c>
      <c r="Q157" s="69" t="s">
        <v>177</v>
      </c>
      <c r="R157" s="67">
        <v>0.45263700000000001</v>
      </c>
      <c r="S157" s="67" t="s">
        <v>178</v>
      </c>
      <c r="T157" s="70" t="s">
        <v>224</v>
      </c>
      <c r="U157" s="68">
        <v>0</v>
      </c>
      <c r="V157" s="68">
        <v>0</v>
      </c>
      <c r="W157" s="68">
        <v>0</v>
      </c>
      <c r="X157" s="40">
        <f t="shared" si="17"/>
        <v>1</v>
      </c>
      <c r="Y157" s="87"/>
      <c r="AA157" s="59" t="s">
        <v>31</v>
      </c>
      <c r="AB157" s="66">
        <v>20</v>
      </c>
      <c r="AC157" s="66" t="s">
        <v>62</v>
      </c>
      <c r="AD157" s="69" t="s">
        <v>177</v>
      </c>
      <c r="AE157" s="67">
        <v>0.451511</v>
      </c>
      <c r="AF157" s="67" t="s">
        <v>178</v>
      </c>
      <c r="AG157" s="70" t="s">
        <v>224</v>
      </c>
      <c r="AH157" s="68">
        <v>0</v>
      </c>
      <c r="AI157" s="68">
        <v>0</v>
      </c>
      <c r="AJ157" s="68">
        <v>0</v>
      </c>
      <c r="AK157" s="40">
        <f t="shared" si="18"/>
        <v>1</v>
      </c>
      <c r="AL157" s="87"/>
      <c r="AN157" s="59" t="s">
        <v>41</v>
      </c>
      <c r="AO157" s="66">
        <v>20</v>
      </c>
      <c r="AP157" s="66" t="s">
        <v>62</v>
      </c>
      <c r="AQ157" s="69" t="s">
        <v>177</v>
      </c>
      <c r="AR157" s="69">
        <v>0.45252199999999998</v>
      </c>
      <c r="AS157" s="69" t="s">
        <v>178</v>
      </c>
      <c r="AT157" s="70" t="s">
        <v>224</v>
      </c>
      <c r="AU157" s="69">
        <v>0</v>
      </c>
      <c r="AV157" s="69">
        <v>0</v>
      </c>
      <c r="AW157" s="69">
        <v>0</v>
      </c>
      <c r="AX157" s="40">
        <f t="shared" si="19"/>
        <v>1</v>
      </c>
      <c r="AY157" s="69"/>
    </row>
    <row r="158" spans="1:51" ht="13.5" customHeight="1" x14ac:dyDescent="0.25">
      <c r="A158" s="59" t="s">
        <v>11</v>
      </c>
      <c r="B158" s="66">
        <v>20</v>
      </c>
      <c r="C158" s="66" t="s">
        <v>68</v>
      </c>
      <c r="D158" s="69" t="s">
        <v>177</v>
      </c>
      <c r="E158" s="67">
        <v>2.2339999999999999E-3</v>
      </c>
      <c r="F158" s="67">
        <v>0.37203799999999998</v>
      </c>
      <c r="G158" s="70" t="s">
        <v>181</v>
      </c>
      <c r="H158" s="68">
        <v>0</v>
      </c>
      <c r="I158" s="68">
        <v>0</v>
      </c>
      <c r="J158" s="68">
        <v>0</v>
      </c>
      <c r="K158" s="40">
        <f t="shared" si="16"/>
        <v>1</v>
      </c>
      <c r="L158" s="87"/>
      <c r="N158" s="59" t="s">
        <v>22</v>
      </c>
      <c r="O158" s="66">
        <v>20</v>
      </c>
      <c r="P158" s="66" t="s">
        <v>68</v>
      </c>
      <c r="Q158" s="69" t="s">
        <v>177</v>
      </c>
      <c r="R158" s="67">
        <v>1.8489999999999999E-3</v>
      </c>
      <c r="S158" s="67">
        <v>0.367336</v>
      </c>
      <c r="T158" s="70" t="s">
        <v>181</v>
      </c>
      <c r="U158" s="68">
        <v>0</v>
      </c>
      <c r="V158" s="68">
        <v>0</v>
      </c>
      <c r="W158" s="68">
        <v>0</v>
      </c>
      <c r="X158" s="40">
        <f t="shared" si="17"/>
        <v>1</v>
      </c>
      <c r="Y158" s="87"/>
      <c r="AA158" s="59" t="s">
        <v>31</v>
      </c>
      <c r="AB158" s="66">
        <v>20</v>
      </c>
      <c r="AC158" s="66" t="s">
        <v>68</v>
      </c>
      <c r="AD158" s="69" t="s">
        <v>177</v>
      </c>
      <c r="AE158" s="67">
        <v>1.639E-3</v>
      </c>
      <c r="AF158" s="67">
        <v>0.36101899999999998</v>
      </c>
      <c r="AG158" s="70" t="s">
        <v>181</v>
      </c>
      <c r="AH158" s="68">
        <v>0</v>
      </c>
      <c r="AI158" s="68">
        <v>0</v>
      </c>
      <c r="AJ158" s="68">
        <v>0</v>
      </c>
      <c r="AK158" s="40">
        <f t="shared" si="18"/>
        <v>1</v>
      </c>
      <c r="AL158" s="87"/>
      <c r="AN158" s="59" t="s">
        <v>41</v>
      </c>
      <c r="AO158" s="66">
        <v>20</v>
      </c>
      <c r="AP158" s="66" t="s">
        <v>68</v>
      </c>
      <c r="AQ158" s="69" t="s">
        <v>177</v>
      </c>
      <c r="AR158" s="69">
        <v>1.766E-3</v>
      </c>
      <c r="AS158" s="69">
        <v>0.38086300000000001</v>
      </c>
      <c r="AT158" s="70" t="s">
        <v>181</v>
      </c>
      <c r="AU158" s="69">
        <v>0</v>
      </c>
      <c r="AV158" s="69">
        <v>0</v>
      </c>
      <c r="AW158" s="69">
        <v>0</v>
      </c>
      <c r="AX158" s="40">
        <f t="shared" si="19"/>
        <v>1</v>
      </c>
      <c r="AY158" s="69"/>
    </row>
    <row r="159" spans="1:51" ht="13.5" customHeight="1" x14ac:dyDescent="0.25">
      <c r="A159" s="59" t="s">
        <v>11</v>
      </c>
      <c r="B159" s="66">
        <v>20</v>
      </c>
      <c r="C159" s="66" t="s">
        <v>74</v>
      </c>
      <c r="D159" s="69" t="s">
        <v>177</v>
      </c>
      <c r="E159" s="67">
        <v>16.177533</v>
      </c>
      <c r="F159" s="67">
        <v>0.43747399999999997</v>
      </c>
      <c r="G159" s="70" t="s">
        <v>182</v>
      </c>
      <c r="H159" s="68">
        <v>0</v>
      </c>
      <c r="I159" s="68">
        <v>0</v>
      </c>
      <c r="J159" s="68">
        <v>0</v>
      </c>
      <c r="K159" s="40">
        <f t="shared" si="16"/>
        <v>1</v>
      </c>
      <c r="L159" s="87"/>
      <c r="N159" s="59" t="s">
        <v>22</v>
      </c>
      <c r="O159" s="66">
        <v>20</v>
      </c>
      <c r="P159" s="66" t="s">
        <v>74</v>
      </c>
      <c r="Q159" s="69" t="s">
        <v>177</v>
      </c>
      <c r="R159" s="67">
        <v>15.260707</v>
      </c>
      <c r="S159" s="67">
        <v>0.44020100000000001</v>
      </c>
      <c r="T159" s="70" t="s">
        <v>182</v>
      </c>
      <c r="U159" s="68">
        <v>0</v>
      </c>
      <c r="V159" s="68">
        <v>0</v>
      </c>
      <c r="W159" s="68">
        <v>0</v>
      </c>
      <c r="X159" s="40">
        <f t="shared" si="17"/>
        <v>1</v>
      </c>
      <c r="Y159" s="87"/>
      <c r="AA159" s="59" t="s">
        <v>31</v>
      </c>
      <c r="AB159" s="66">
        <v>20</v>
      </c>
      <c r="AC159" s="66" t="s">
        <v>74</v>
      </c>
      <c r="AD159" s="69" t="s">
        <v>177</v>
      </c>
      <c r="AE159" s="67">
        <v>16.497128</v>
      </c>
      <c r="AF159" s="67">
        <v>0.431842</v>
      </c>
      <c r="AG159" s="70" t="s">
        <v>182</v>
      </c>
      <c r="AH159" s="68">
        <v>0</v>
      </c>
      <c r="AI159" s="68">
        <v>0</v>
      </c>
      <c r="AJ159" s="68">
        <v>0</v>
      </c>
      <c r="AK159" s="40">
        <f t="shared" si="18"/>
        <v>1</v>
      </c>
      <c r="AL159" s="87"/>
      <c r="AN159" s="59" t="s">
        <v>41</v>
      </c>
      <c r="AO159" s="66">
        <v>20</v>
      </c>
      <c r="AP159" s="66" t="s">
        <v>74</v>
      </c>
      <c r="AQ159" s="69" t="s">
        <v>177</v>
      </c>
      <c r="AR159" s="69">
        <v>16.184004999999999</v>
      </c>
      <c r="AS159" s="69">
        <v>0.44544400000000001</v>
      </c>
      <c r="AT159" s="70" t="s">
        <v>182</v>
      </c>
      <c r="AU159" s="69">
        <v>0</v>
      </c>
      <c r="AV159" s="69">
        <v>0</v>
      </c>
      <c r="AW159" s="69">
        <v>0</v>
      </c>
      <c r="AX159" s="40">
        <f t="shared" si="19"/>
        <v>1</v>
      </c>
      <c r="AY159" s="69"/>
    </row>
    <row r="160" spans="1:51" ht="22.5" customHeight="1" x14ac:dyDescent="0.25">
      <c r="A160" s="59" t="s">
        <v>11</v>
      </c>
      <c r="B160" s="66">
        <v>20</v>
      </c>
      <c r="C160" s="66" t="s">
        <v>80</v>
      </c>
      <c r="D160" s="69" t="s">
        <v>177</v>
      </c>
      <c r="E160" s="67">
        <v>3.614E-3</v>
      </c>
      <c r="F160" s="67">
        <v>0.81934300000000004</v>
      </c>
      <c r="G160" s="70" t="s">
        <v>225</v>
      </c>
      <c r="H160" s="68">
        <v>0</v>
      </c>
      <c r="I160" s="68">
        <v>0</v>
      </c>
      <c r="J160" s="68">
        <v>0</v>
      </c>
      <c r="K160" s="40">
        <f t="shared" si="16"/>
        <v>1</v>
      </c>
      <c r="L160" s="87"/>
      <c r="N160" s="59" t="s">
        <v>22</v>
      </c>
      <c r="O160" s="66">
        <v>20</v>
      </c>
      <c r="P160" s="66" t="s">
        <v>80</v>
      </c>
      <c r="Q160" s="69" t="s">
        <v>177</v>
      </c>
      <c r="R160" s="67">
        <v>3.7919999999999998E-3</v>
      </c>
      <c r="S160" s="67">
        <v>0.84702299999999997</v>
      </c>
      <c r="T160" s="70" t="s">
        <v>225</v>
      </c>
      <c r="U160" s="68">
        <v>0</v>
      </c>
      <c r="V160" s="68">
        <v>0</v>
      </c>
      <c r="W160" s="68">
        <v>0</v>
      </c>
      <c r="X160" s="40">
        <f t="shared" si="17"/>
        <v>1</v>
      </c>
      <c r="Y160" s="87"/>
      <c r="AA160" s="59" t="s">
        <v>31</v>
      </c>
      <c r="AB160" s="66">
        <v>20</v>
      </c>
      <c r="AC160" s="66" t="s">
        <v>80</v>
      </c>
      <c r="AD160" s="69" t="s">
        <v>177</v>
      </c>
      <c r="AE160" s="67">
        <v>3.3670000000000002E-3</v>
      </c>
      <c r="AF160" s="67">
        <v>0.81995499999999999</v>
      </c>
      <c r="AG160" s="70" t="s">
        <v>225</v>
      </c>
      <c r="AH160" s="68">
        <v>0</v>
      </c>
      <c r="AI160" s="68">
        <v>0</v>
      </c>
      <c r="AJ160" s="68">
        <v>0</v>
      </c>
      <c r="AK160" s="40">
        <f t="shared" si="18"/>
        <v>1</v>
      </c>
      <c r="AL160" s="87"/>
      <c r="AN160" s="59" t="s">
        <v>41</v>
      </c>
      <c r="AO160" s="66">
        <v>20</v>
      </c>
      <c r="AP160" s="66" t="s">
        <v>80</v>
      </c>
      <c r="AQ160" s="69" t="s">
        <v>177</v>
      </c>
      <c r="AR160" s="69">
        <v>3.9899999999999996E-3</v>
      </c>
      <c r="AS160" s="69">
        <v>0.88725900000000002</v>
      </c>
      <c r="AT160" s="70" t="s">
        <v>225</v>
      </c>
      <c r="AU160" s="69">
        <v>0</v>
      </c>
      <c r="AV160" s="69">
        <v>0</v>
      </c>
      <c r="AW160" s="69">
        <v>0</v>
      </c>
      <c r="AX160" s="40">
        <f t="shared" si="19"/>
        <v>1</v>
      </c>
      <c r="AY160" s="69"/>
    </row>
    <row r="161" spans="1:51" ht="13.5" customHeight="1" x14ac:dyDescent="0.25">
      <c r="A161" s="59" t="s">
        <v>11</v>
      </c>
      <c r="B161" s="66">
        <v>20</v>
      </c>
      <c r="C161" s="66" t="s">
        <v>85</v>
      </c>
      <c r="D161" s="69" t="s">
        <v>177</v>
      </c>
      <c r="E161" s="67">
        <v>1.6100000000000001E-3</v>
      </c>
      <c r="F161" s="67">
        <v>0.37911299999999998</v>
      </c>
      <c r="G161" s="70" t="s">
        <v>181</v>
      </c>
      <c r="H161" s="68">
        <v>0</v>
      </c>
      <c r="I161" s="68">
        <v>0</v>
      </c>
      <c r="J161" s="68">
        <v>0</v>
      </c>
      <c r="K161" s="40">
        <f t="shared" si="16"/>
        <v>1</v>
      </c>
      <c r="L161" s="87"/>
      <c r="N161" s="59" t="s">
        <v>22</v>
      </c>
      <c r="O161" s="66">
        <v>20</v>
      </c>
      <c r="P161" s="66" t="s">
        <v>85</v>
      </c>
      <c r="Q161" s="69" t="s">
        <v>177</v>
      </c>
      <c r="R161" s="67">
        <v>1.6199999999999999E-3</v>
      </c>
      <c r="S161" s="67">
        <v>0.36840400000000001</v>
      </c>
      <c r="T161" s="70" t="s">
        <v>181</v>
      </c>
      <c r="U161" s="68">
        <v>0</v>
      </c>
      <c r="V161" s="68">
        <v>0</v>
      </c>
      <c r="W161" s="68">
        <v>0</v>
      </c>
      <c r="X161" s="40">
        <f t="shared" si="17"/>
        <v>1</v>
      </c>
      <c r="Y161" s="87"/>
      <c r="AA161" s="59" t="s">
        <v>31</v>
      </c>
      <c r="AB161" s="66">
        <v>20</v>
      </c>
      <c r="AC161" s="66" t="s">
        <v>85</v>
      </c>
      <c r="AD161" s="69" t="s">
        <v>177</v>
      </c>
      <c r="AE161" s="67">
        <v>2.2139999999999998E-3</v>
      </c>
      <c r="AF161" s="67">
        <v>0.36983700000000003</v>
      </c>
      <c r="AG161" s="70" t="s">
        <v>181</v>
      </c>
      <c r="AH161" s="68">
        <v>0</v>
      </c>
      <c r="AI161" s="68">
        <v>0</v>
      </c>
      <c r="AJ161" s="68">
        <v>0</v>
      </c>
      <c r="AK161" s="40">
        <f t="shared" si="18"/>
        <v>1</v>
      </c>
      <c r="AL161" s="87"/>
      <c r="AN161" s="59" t="s">
        <v>41</v>
      </c>
      <c r="AO161" s="66">
        <v>20</v>
      </c>
      <c r="AP161" s="66" t="s">
        <v>85</v>
      </c>
      <c r="AQ161" s="69" t="s">
        <v>177</v>
      </c>
      <c r="AR161" s="69">
        <v>1.751E-3</v>
      </c>
      <c r="AS161" s="69">
        <v>0.37949899999999998</v>
      </c>
      <c r="AT161" s="70" t="s">
        <v>181</v>
      </c>
      <c r="AU161" s="69">
        <v>0</v>
      </c>
      <c r="AV161" s="69">
        <v>0</v>
      </c>
      <c r="AW161" s="69">
        <v>0</v>
      </c>
      <c r="AX161" s="40">
        <f t="shared" si="19"/>
        <v>1</v>
      </c>
      <c r="AY161" s="69"/>
    </row>
    <row r="162" spans="1:51" ht="13.5" customHeight="1" x14ac:dyDescent="0.25">
      <c r="A162" s="59" t="s">
        <v>11</v>
      </c>
      <c r="B162" s="66">
        <v>20</v>
      </c>
      <c r="C162" s="66" t="s">
        <v>86</v>
      </c>
      <c r="D162" s="69" t="s">
        <v>177</v>
      </c>
      <c r="E162" s="67">
        <v>18.770833</v>
      </c>
      <c r="F162" s="67">
        <v>0.43998599999999999</v>
      </c>
      <c r="G162" s="70" t="s">
        <v>182</v>
      </c>
      <c r="H162" s="68">
        <v>0</v>
      </c>
      <c r="I162" s="68">
        <v>0</v>
      </c>
      <c r="J162" s="68">
        <v>0</v>
      </c>
      <c r="K162" s="40">
        <f t="shared" si="16"/>
        <v>1</v>
      </c>
      <c r="L162" s="87"/>
      <c r="N162" s="59" t="s">
        <v>22</v>
      </c>
      <c r="O162" s="66">
        <v>20</v>
      </c>
      <c r="P162" s="66" t="s">
        <v>86</v>
      </c>
      <c r="Q162" s="69" t="s">
        <v>177</v>
      </c>
      <c r="R162" s="67">
        <v>12.884392999999999</v>
      </c>
      <c r="S162" s="67">
        <v>0.426006</v>
      </c>
      <c r="T162" s="70" t="s">
        <v>182</v>
      </c>
      <c r="U162" s="68">
        <v>0</v>
      </c>
      <c r="V162" s="68">
        <v>0</v>
      </c>
      <c r="W162" s="68">
        <v>0</v>
      </c>
      <c r="X162" s="40">
        <f t="shared" si="17"/>
        <v>1</v>
      </c>
      <c r="Y162" s="87"/>
      <c r="AA162" s="59" t="s">
        <v>31</v>
      </c>
      <c r="AB162" s="66">
        <v>20</v>
      </c>
      <c r="AC162" s="66" t="s">
        <v>86</v>
      </c>
      <c r="AD162" s="69" t="s">
        <v>177</v>
      </c>
      <c r="AE162" s="67">
        <v>13.529911</v>
      </c>
      <c r="AF162" s="67">
        <v>0.42593999999999999</v>
      </c>
      <c r="AG162" s="70" t="s">
        <v>182</v>
      </c>
      <c r="AH162" s="68">
        <v>0</v>
      </c>
      <c r="AI162" s="68">
        <v>0</v>
      </c>
      <c r="AJ162" s="68">
        <v>0</v>
      </c>
      <c r="AK162" s="40">
        <f t="shared" si="18"/>
        <v>1</v>
      </c>
      <c r="AL162" s="87"/>
      <c r="AN162" s="59" t="s">
        <v>41</v>
      </c>
      <c r="AO162" s="66">
        <v>20</v>
      </c>
      <c r="AP162" s="66" t="s">
        <v>86</v>
      </c>
      <c r="AQ162" s="69" t="s">
        <v>177</v>
      </c>
      <c r="AR162" s="69">
        <v>16.954689999999999</v>
      </c>
      <c r="AS162" s="69">
        <v>0.45628000000000002</v>
      </c>
      <c r="AT162" s="70" t="s">
        <v>182</v>
      </c>
      <c r="AU162" s="69">
        <v>0</v>
      </c>
      <c r="AV162" s="69">
        <v>0</v>
      </c>
      <c r="AW162" s="69">
        <v>0</v>
      </c>
      <c r="AX162" s="40">
        <f t="shared" si="19"/>
        <v>1</v>
      </c>
      <c r="AY162" s="69"/>
    </row>
    <row r="163" spans="1:51" ht="13.5" customHeight="1" x14ac:dyDescent="0.25">
      <c r="A163" s="59" t="s">
        <v>11</v>
      </c>
      <c r="B163" s="66">
        <v>20</v>
      </c>
      <c r="C163" s="66" t="s">
        <v>87</v>
      </c>
      <c r="D163" s="69" t="s">
        <v>177</v>
      </c>
      <c r="E163" s="67">
        <v>5.2249999999999996E-3</v>
      </c>
      <c r="F163" s="67">
        <v>0.37442399999999998</v>
      </c>
      <c r="G163" s="70" t="s">
        <v>184</v>
      </c>
      <c r="H163" s="68">
        <v>0</v>
      </c>
      <c r="I163" s="68">
        <v>0</v>
      </c>
      <c r="J163" s="68">
        <v>0</v>
      </c>
      <c r="K163" s="40">
        <f t="shared" si="16"/>
        <v>1</v>
      </c>
      <c r="L163" s="87"/>
      <c r="N163" s="59" t="s">
        <v>22</v>
      </c>
      <c r="O163" s="66">
        <v>20</v>
      </c>
      <c r="P163" s="66" t="s">
        <v>87</v>
      </c>
      <c r="Q163" s="69" t="s">
        <v>177</v>
      </c>
      <c r="R163" s="67">
        <v>4.4140000000000004E-3</v>
      </c>
      <c r="S163" s="67">
        <v>0.33605099999999999</v>
      </c>
      <c r="T163" s="70" t="s">
        <v>184</v>
      </c>
      <c r="U163" s="68">
        <v>0</v>
      </c>
      <c r="V163" s="68">
        <v>0</v>
      </c>
      <c r="W163" s="68">
        <v>0</v>
      </c>
      <c r="X163" s="40">
        <f t="shared" si="17"/>
        <v>1</v>
      </c>
      <c r="Y163" s="87"/>
      <c r="AA163" s="59" t="s">
        <v>31</v>
      </c>
      <c r="AB163" s="66">
        <v>20</v>
      </c>
      <c r="AC163" s="66" t="s">
        <v>87</v>
      </c>
      <c r="AD163" s="69" t="s">
        <v>177</v>
      </c>
      <c r="AE163" s="67">
        <v>3.1519999999999999E-3</v>
      </c>
      <c r="AF163" s="67">
        <v>0.33571899999999999</v>
      </c>
      <c r="AG163" s="70" t="s">
        <v>184</v>
      </c>
      <c r="AH163" s="68">
        <v>0</v>
      </c>
      <c r="AI163" s="68">
        <v>0</v>
      </c>
      <c r="AJ163" s="68">
        <v>0</v>
      </c>
      <c r="AK163" s="40">
        <f t="shared" si="18"/>
        <v>1</v>
      </c>
      <c r="AL163" s="87"/>
      <c r="AN163" s="59" t="s">
        <v>41</v>
      </c>
      <c r="AO163" s="66">
        <v>20</v>
      </c>
      <c r="AP163" s="66" t="s">
        <v>87</v>
      </c>
      <c r="AQ163" s="69" t="s">
        <v>177</v>
      </c>
      <c r="AR163" s="69">
        <v>4.457E-3</v>
      </c>
      <c r="AS163" s="69">
        <v>0.37815500000000002</v>
      </c>
      <c r="AT163" s="70" t="s">
        <v>184</v>
      </c>
      <c r="AU163" s="69">
        <v>0</v>
      </c>
      <c r="AV163" s="69">
        <v>0</v>
      </c>
      <c r="AW163" s="69">
        <v>0</v>
      </c>
      <c r="AX163" s="40">
        <f t="shared" si="19"/>
        <v>1</v>
      </c>
      <c r="AY163" s="69"/>
    </row>
    <row r="164" spans="1:51" ht="13.5" customHeight="1" x14ac:dyDescent="0.25">
      <c r="A164" s="59" t="s">
        <v>11</v>
      </c>
      <c r="B164" s="66">
        <v>20</v>
      </c>
      <c r="C164" s="66" t="s">
        <v>88</v>
      </c>
      <c r="D164" s="69" t="s">
        <v>177</v>
      </c>
      <c r="E164" s="67">
        <v>16.928086</v>
      </c>
      <c r="F164" s="67">
        <v>0.43867299999999998</v>
      </c>
      <c r="G164" s="70" t="s">
        <v>164</v>
      </c>
      <c r="H164" s="68">
        <v>0</v>
      </c>
      <c r="I164" s="68">
        <v>0</v>
      </c>
      <c r="J164" s="68">
        <v>0</v>
      </c>
      <c r="K164" s="40">
        <f t="shared" si="16"/>
        <v>1</v>
      </c>
      <c r="L164" s="87"/>
      <c r="N164" s="59" t="s">
        <v>22</v>
      </c>
      <c r="O164" s="66">
        <v>20</v>
      </c>
      <c r="P164" s="66" t="s">
        <v>88</v>
      </c>
      <c r="Q164" s="69" t="s">
        <v>177</v>
      </c>
      <c r="R164" s="67">
        <v>13.069006999999999</v>
      </c>
      <c r="S164" s="67">
        <v>0.424931</v>
      </c>
      <c r="T164" s="70" t="s">
        <v>164</v>
      </c>
      <c r="U164" s="68">
        <v>0</v>
      </c>
      <c r="V164" s="68">
        <v>0</v>
      </c>
      <c r="W164" s="68">
        <v>0</v>
      </c>
      <c r="X164" s="40">
        <f t="shared" si="17"/>
        <v>1</v>
      </c>
      <c r="Y164" s="87"/>
      <c r="AA164" s="59" t="s">
        <v>31</v>
      </c>
      <c r="AB164" s="66">
        <v>20</v>
      </c>
      <c r="AC164" s="66" t="s">
        <v>88</v>
      </c>
      <c r="AD164" s="69" t="s">
        <v>177</v>
      </c>
      <c r="AE164" s="67">
        <v>16.882974000000001</v>
      </c>
      <c r="AF164" s="67">
        <v>0.42760100000000001</v>
      </c>
      <c r="AG164" s="70" t="s">
        <v>164</v>
      </c>
      <c r="AH164" s="68">
        <v>0</v>
      </c>
      <c r="AI164" s="68">
        <v>0</v>
      </c>
      <c r="AJ164" s="68">
        <v>0</v>
      </c>
      <c r="AK164" s="40">
        <f t="shared" si="18"/>
        <v>1</v>
      </c>
      <c r="AL164" s="87"/>
      <c r="AN164" s="59" t="s">
        <v>41</v>
      </c>
      <c r="AO164" s="66">
        <v>20</v>
      </c>
      <c r="AP164" s="66" t="s">
        <v>88</v>
      </c>
      <c r="AQ164" s="69" t="s">
        <v>177</v>
      </c>
      <c r="AR164" s="69">
        <v>14.181965999999999</v>
      </c>
      <c r="AS164" s="69">
        <v>0.44680900000000001</v>
      </c>
      <c r="AT164" s="70" t="s">
        <v>164</v>
      </c>
      <c r="AU164" s="69">
        <v>0</v>
      </c>
      <c r="AV164" s="69">
        <v>0</v>
      </c>
      <c r="AW164" s="69">
        <v>0</v>
      </c>
      <c r="AX164" s="40">
        <f t="shared" si="19"/>
        <v>1</v>
      </c>
      <c r="AY164" s="69"/>
    </row>
    <row r="165" spans="1:51" ht="21" customHeight="1" x14ac:dyDescent="0.25">
      <c r="A165" s="88" t="s">
        <v>226</v>
      </c>
      <c r="B165" s="89"/>
      <c r="C165" s="89"/>
      <c r="D165" s="89"/>
      <c r="E165" s="90"/>
      <c r="F165" s="90"/>
      <c r="G165" s="91"/>
      <c r="H165" s="92"/>
      <c r="I165" s="92"/>
      <c r="J165" s="92"/>
      <c r="K165" s="92"/>
      <c r="L165" s="91"/>
      <c r="N165" s="88" t="s">
        <v>226</v>
      </c>
      <c r="O165" s="89"/>
      <c r="P165" s="89"/>
      <c r="Q165" s="89"/>
      <c r="R165" s="90"/>
      <c r="S165" s="90"/>
      <c r="T165" s="91"/>
      <c r="U165" s="92"/>
      <c r="V165" s="92"/>
      <c r="W165" s="92"/>
      <c r="X165" s="92"/>
      <c r="Y165" s="91"/>
      <c r="AA165" s="88" t="s">
        <v>226</v>
      </c>
      <c r="AB165" s="89"/>
      <c r="AC165" s="89"/>
      <c r="AD165" s="89"/>
      <c r="AE165" s="90"/>
      <c r="AF165" s="90"/>
      <c r="AG165" s="91"/>
      <c r="AH165" s="92"/>
      <c r="AI165" s="92"/>
      <c r="AJ165" s="92"/>
      <c r="AK165" s="92"/>
      <c r="AL165" s="91"/>
      <c r="AN165" s="88" t="s">
        <v>226</v>
      </c>
      <c r="AO165" s="89"/>
      <c r="AP165" s="89"/>
      <c r="AQ165" s="89"/>
      <c r="AR165" s="90"/>
      <c r="AS165" s="90"/>
      <c r="AT165" s="91"/>
      <c r="AU165" s="92"/>
      <c r="AV165" s="92"/>
      <c r="AW165" s="92"/>
      <c r="AX165" s="92"/>
      <c r="AY165" s="91"/>
    </row>
    <row r="166" spans="1:51" ht="36" customHeight="1" x14ac:dyDescent="0.25">
      <c r="A166" s="31" t="s">
        <v>162</v>
      </c>
      <c r="B166" s="31" t="s">
        <v>149</v>
      </c>
      <c r="C166" s="31" t="s">
        <v>50</v>
      </c>
      <c r="D166" s="31" t="s">
        <v>171</v>
      </c>
      <c r="E166" s="77" t="s">
        <v>172</v>
      </c>
      <c r="F166" s="77" t="s">
        <v>173</v>
      </c>
      <c r="G166" s="79" t="s">
        <v>174</v>
      </c>
      <c r="H166" s="58" t="s">
        <v>63</v>
      </c>
      <c r="I166" s="58" t="s">
        <v>175</v>
      </c>
      <c r="J166" s="58" t="s">
        <v>77</v>
      </c>
      <c r="K166" s="58" t="s">
        <v>176</v>
      </c>
      <c r="L166" s="79" t="s">
        <v>161</v>
      </c>
      <c r="N166" s="31" t="s">
        <v>162</v>
      </c>
      <c r="O166" s="31" t="s">
        <v>149</v>
      </c>
      <c r="P166" s="31" t="s">
        <v>50</v>
      </c>
      <c r="Q166" s="31" t="s">
        <v>171</v>
      </c>
      <c r="R166" s="77" t="s">
        <v>172</v>
      </c>
      <c r="S166" s="77" t="s">
        <v>173</v>
      </c>
      <c r="T166" s="79" t="s">
        <v>174</v>
      </c>
      <c r="U166" s="58" t="s">
        <v>63</v>
      </c>
      <c r="V166" s="58" t="s">
        <v>175</v>
      </c>
      <c r="W166" s="58" t="s">
        <v>77</v>
      </c>
      <c r="X166" s="58" t="s">
        <v>176</v>
      </c>
      <c r="Y166" s="79" t="s">
        <v>161</v>
      </c>
      <c r="AA166" s="31" t="s">
        <v>162</v>
      </c>
      <c r="AB166" s="31" t="s">
        <v>149</v>
      </c>
      <c r="AC166" s="31" t="s">
        <v>50</v>
      </c>
      <c r="AD166" s="31" t="s">
        <v>171</v>
      </c>
      <c r="AE166" s="77" t="s">
        <v>172</v>
      </c>
      <c r="AF166" s="77" t="s">
        <v>173</v>
      </c>
      <c r="AG166" s="79" t="s">
        <v>174</v>
      </c>
      <c r="AH166" s="58" t="s">
        <v>63</v>
      </c>
      <c r="AI166" s="58" t="s">
        <v>175</v>
      </c>
      <c r="AJ166" s="58" t="s">
        <v>77</v>
      </c>
      <c r="AK166" s="58" t="s">
        <v>176</v>
      </c>
      <c r="AL166" s="79" t="s">
        <v>161</v>
      </c>
      <c r="AN166" s="31" t="s">
        <v>162</v>
      </c>
      <c r="AO166" s="31" t="s">
        <v>149</v>
      </c>
      <c r="AP166" s="31" t="s">
        <v>50</v>
      </c>
      <c r="AQ166" s="31" t="s">
        <v>171</v>
      </c>
      <c r="AR166" s="77" t="s">
        <v>172</v>
      </c>
      <c r="AS166" s="77" t="s">
        <v>173</v>
      </c>
      <c r="AT166" s="79" t="s">
        <v>174</v>
      </c>
      <c r="AU166" s="58" t="s">
        <v>63</v>
      </c>
      <c r="AV166" s="58" t="s">
        <v>175</v>
      </c>
      <c r="AW166" s="58" t="s">
        <v>77</v>
      </c>
      <c r="AX166" s="58" t="s">
        <v>176</v>
      </c>
      <c r="AY166" s="79" t="s">
        <v>161</v>
      </c>
    </row>
    <row r="167" spans="1:51" ht="13.5" customHeight="1" x14ac:dyDescent="0.25">
      <c r="A167" s="80" t="s">
        <v>117</v>
      </c>
      <c r="B167" s="66">
        <v>1</v>
      </c>
      <c r="C167" s="66" t="s">
        <v>62</v>
      </c>
      <c r="D167" s="81" t="s">
        <v>177</v>
      </c>
      <c r="E167" s="81">
        <v>0.45200000000000001</v>
      </c>
      <c r="F167" s="81" t="s">
        <v>178</v>
      </c>
      <c r="G167" s="84" t="s">
        <v>179</v>
      </c>
      <c r="H167" s="81">
        <v>0</v>
      </c>
      <c r="I167" s="81">
        <v>0</v>
      </c>
      <c r="J167" s="81">
        <v>0</v>
      </c>
      <c r="K167" s="83">
        <v>1</v>
      </c>
      <c r="L167" s="93"/>
      <c r="N167" s="80" t="s">
        <v>120</v>
      </c>
      <c r="O167" s="66">
        <v>1</v>
      </c>
      <c r="P167" s="66" t="s">
        <v>62</v>
      </c>
      <c r="Q167" s="69" t="s">
        <v>177</v>
      </c>
      <c r="R167" s="67">
        <v>0.451351</v>
      </c>
      <c r="S167" s="67" t="s">
        <v>178</v>
      </c>
      <c r="T167" s="70" t="s">
        <v>179</v>
      </c>
      <c r="U167" s="68">
        <v>0</v>
      </c>
      <c r="V167" s="68">
        <v>0</v>
      </c>
      <c r="W167" s="68">
        <v>0</v>
      </c>
      <c r="X167" s="40">
        <f t="shared" ref="X167:X198" si="20">IF(COUNTA(W167)=0,"",IF(W167=0,1,0))</f>
        <v>1</v>
      </c>
      <c r="Y167" s="87"/>
      <c r="AA167" s="80" t="s">
        <v>123</v>
      </c>
      <c r="AB167" s="66">
        <v>1</v>
      </c>
      <c r="AC167" s="66" t="s">
        <v>62</v>
      </c>
      <c r="AD167" s="69" t="s">
        <v>177</v>
      </c>
      <c r="AE167" s="67">
        <v>0.45309899999999997</v>
      </c>
      <c r="AF167" s="67" t="s">
        <v>178</v>
      </c>
      <c r="AG167" s="70" t="s">
        <v>179</v>
      </c>
      <c r="AH167" s="68">
        <v>0</v>
      </c>
      <c r="AI167" s="68">
        <v>0</v>
      </c>
      <c r="AJ167" s="68">
        <v>0</v>
      </c>
      <c r="AK167" s="40">
        <f t="shared" ref="AK167:AK198" si="21">IF(COUNTA(AJ167)=0,"",IF(AJ167=0,1,0))</f>
        <v>1</v>
      </c>
      <c r="AL167" s="87"/>
      <c r="AN167" s="80" t="s">
        <v>126</v>
      </c>
      <c r="AO167" s="66">
        <v>1</v>
      </c>
      <c r="AP167" s="66" t="s">
        <v>62</v>
      </c>
      <c r="AQ167" s="69" t="s">
        <v>177</v>
      </c>
      <c r="AR167" s="67">
        <v>0.45279900000000001</v>
      </c>
      <c r="AS167" s="67" t="s">
        <v>178</v>
      </c>
      <c r="AT167" s="70" t="s">
        <v>179</v>
      </c>
      <c r="AU167" s="68">
        <v>0</v>
      </c>
      <c r="AV167" s="68">
        <v>0</v>
      </c>
      <c r="AW167" s="68">
        <v>0</v>
      </c>
      <c r="AX167" s="40">
        <f t="shared" ref="AX167:AX185" si="22">IF(COUNTA(AW167)=0,"",IF(AW167=0,1,0))</f>
        <v>1</v>
      </c>
      <c r="AY167" s="87"/>
    </row>
    <row r="168" spans="1:51" ht="13.5" customHeight="1" x14ac:dyDescent="0.25">
      <c r="A168" s="80" t="s">
        <v>117</v>
      </c>
      <c r="B168" s="66">
        <v>1</v>
      </c>
      <c r="C168" s="66" t="s">
        <v>68</v>
      </c>
      <c r="D168" s="81" t="s">
        <v>177</v>
      </c>
      <c r="E168" s="81">
        <v>3.0000000000000001E-3</v>
      </c>
      <c r="F168" s="81">
        <v>5.0999999999999997E-2</v>
      </c>
      <c r="G168" s="84" t="s">
        <v>181</v>
      </c>
      <c r="H168" s="81">
        <v>0</v>
      </c>
      <c r="I168" s="81">
        <v>0</v>
      </c>
      <c r="J168" s="81">
        <v>0</v>
      </c>
      <c r="K168" s="83">
        <v>1</v>
      </c>
      <c r="L168" s="93"/>
      <c r="N168" s="80" t="s">
        <v>120</v>
      </c>
      <c r="O168" s="66">
        <v>1</v>
      </c>
      <c r="P168" s="66" t="s">
        <v>68</v>
      </c>
      <c r="Q168" s="69" t="s">
        <v>177</v>
      </c>
      <c r="R168" s="67">
        <v>5.182E-3</v>
      </c>
      <c r="S168" s="67">
        <v>5.3290999999999998E-2</v>
      </c>
      <c r="T168" s="70" t="s">
        <v>181</v>
      </c>
      <c r="U168" s="68">
        <v>0</v>
      </c>
      <c r="V168" s="68">
        <v>0</v>
      </c>
      <c r="W168" s="68">
        <v>0</v>
      </c>
      <c r="X168" s="40">
        <f t="shared" si="20"/>
        <v>1</v>
      </c>
      <c r="Y168" s="87"/>
      <c r="AA168" s="80" t="s">
        <v>123</v>
      </c>
      <c r="AB168" s="66">
        <v>1</v>
      </c>
      <c r="AC168" s="66" t="s">
        <v>68</v>
      </c>
      <c r="AD168" s="69" t="s">
        <v>177</v>
      </c>
      <c r="AE168" s="67">
        <v>3.1099999999999999E-3</v>
      </c>
      <c r="AF168" s="67">
        <v>4.5072000000000001E-2</v>
      </c>
      <c r="AG168" s="70" t="s">
        <v>181</v>
      </c>
      <c r="AH168" s="68">
        <v>0</v>
      </c>
      <c r="AI168" s="68">
        <v>0</v>
      </c>
      <c r="AJ168" s="68">
        <v>0</v>
      </c>
      <c r="AK168" s="40">
        <f t="shared" si="21"/>
        <v>1</v>
      </c>
      <c r="AL168" s="87"/>
      <c r="AN168" s="80" t="s">
        <v>126</v>
      </c>
      <c r="AO168" s="66">
        <v>1</v>
      </c>
      <c r="AP168" s="66" t="s">
        <v>68</v>
      </c>
      <c r="AQ168" s="69" t="s">
        <v>177</v>
      </c>
      <c r="AR168" s="67">
        <v>2.1909999999999998E-3</v>
      </c>
      <c r="AS168" s="67">
        <v>4.2480999999999998E-2</v>
      </c>
      <c r="AT168" s="70" t="s">
        <v>181</v>
      </c>
      <c r="AU168" s="68">
        <v>0</v>
      </c>
      <c r="AV168" s="68">
        <v>0</v>
      </c>
      <c r="AW168" s="68">
        <v>0</v>
      </c>
      <c r="AX168" s="40">
        <f t="shared" si="22"/>
        <v>1</v>
      </c>
      <c r="AY168" s="87"/>
    </row>
    <row r="169" spans="1:51" ht="13.5" customHeight="1" x14ac:dyDescent="0.25">
      <c r="A169" s="80" t="s">
        <v>117</v>
      </c>
      <c r="B169" s="66">
        <v>1</v>
      </c>
      <c r="C169" s="66" t="s">
        <v>74</v>
      </c>
      <c r="D169" s="81" t="s">
        <v>177</v>
      </c>
      <c r="E169" s="81">
        <v>16.584</v>
      </c>
      <c r="F169" s="81">
        <v>0.12</v>
      </c>
      <c r="G169" s="84" t="s">
        <v>182</v>
      </c>
      <c r="H169" s="81">
        <v>0</v>
      </c>
      <c r="I169" s="81">
        <v>0</v>
      </c>
      <c r="J169" s="81">
        <v>0</v>
      </c>
      <c r="K169" s="83">
        <v>1</v>
      </c>
      <c r="L169" s="93"/>
      <c r="N169" s="80" t="s">
        <v>120</v>
      </c>
      <c r="O169" s="66">
        <v>1</v>
      </c>
      <c r="P169" s="66" t="s">
        <v>74</v>
      </c>
      <c r="Q169" s="69" t="s">
        <v>177</v>
      </c>
      <c r="R169" s="67">
        <v>16.322693000000001</v>
      </c>
      <c r="S169" s="67">
        <v>0.12262000000000001</v>
      </c>
      <c r="T169" s="70" t="s">
        <v>182</v>
      </c>
      <c r="U169" s="68">
        <v>0</v>
      </c>
      <c r="V169" s="68">
        <v>0</v>
      </c>
      <c r="W169" s="68">
        <v>0</v>
      </c>
      <c r="X169" s="40">
        <f t="shared" si="20"/>
        <v>1</v>
      </c>
      <c r="Y169" s="87"/>
      <c r="AA169" s="80" t="s">
        <v>123</v>
      </c>
      <c r="AB169" s="66">
        <v>1</v>
      </c>
      <c r="AC169" s="66" t="s">
        <v>74</v>
      </c>
      <c r="AD169" s="69" t="s">
        <v>177</v>
      </c>
      <c r="AE169" s="67">
        <v>15.622320999999999</v>
      </c>
      <c r="AF169" s="67">
        <v>0.12149500000000001</v>
      </c>
      <c r="AG169" s="70" t="s">
        <v>182</v>
      </c>
      <c r="AH169" s="68">
        <v>0</v>
      </c>
      <c r="AI169" s="68">
        <v>0</v>
      </c>
      <c r="AJ169" s="68">
        <v>0</v>
      </c>
      <c r="AK169" s="40">
        <f t="shared" si="21"/>
        <v>1</v>
      </c>
      <c r="AL169" s="87"/>
      <c r="AN169" s="80" t="s">
        <v>126</v>
      </c>
      <c r="AO169" s="66">
        <v>1</v>
      </c>
      <c r="AP169" s="66" t="s">
        <v>74</v>
      </c>
      <c r="AQ169" s="69" t="s">
        <v>177</v>
      </c>
      <c r="AR169" s="67">
        <v>16.726769999999998</v>
      </c>
      <c r="AS169" s="67">
        <v>0.125531</v>
      </c>
      <c r="AT169" s="70" t="s">
        <v>182</v>
      </c>
      <c r="AU169" s="68">
        <v>0</v>
      </c>
      <c r="AV169" s="68">
        <v>0</v>
      </c>
      <c r="AW169" s="68">
        <v>0</v>
      </c>
      <c r="AX169" s="40">
        <f t="shared" si="22"/>
        <v>1</v>
      </c>
      <c r="AY169" s="87"/>
    </row>
    <row r="170" spans="1:51" ht="22.5" customHeight="1" x14ac:dyDescent="0.25">
      <c r="A170" s="80" t="s">
        <v>117</v>
      </c>
      <c r="B170" s="66">
        <v>1</v>
      </c>
      <c r="C170" s="66" t="s">
        <v>80</v>
      </c>
      <c r="D170" s="81" t="s">
        <v>177</v>
      </c>
      <c r="E170" s="81">
        <v>4.0000000000000001E-3</v>
      </c>
      <c r="F170" s="81">
        <v>0.57599999999999996</v>
      </c>
      <c r="G170" s="84" t="s">
        <v>183</v>
      </c>
      <c r="H170" s="81">
        <v>0</v>
      </c>
      <c r="I170" s="81">
        <v>0</v>
      </c>
      <c r="J170" s="81">
        <v>0</v>
      </c>
      <c r="K170" s="83">
        <v>1</v>
      </c>
      <c r="L170" s="93"/>
      <c r="N170" s="80" t="s">
        <v>120</v>
      </c>
      <c r="O170" s="66">
        <v>1</v>
      </c>
      <c r="P170" s="66" t="s">
        <v>80</v>
      </c>
      <c r="Q170" s="69" t="s">
        <v>177</v>
      </c>
      <c r="R170" s="67">
        <v>4.2430000000000002E-3</v>
      </c>
      <c r="S170" s="67">
        <v>0.56675600000000004</v>
      </c>
      <c r="T170" s="70" t="s">
        <v>183</v>
      </c>
      <c r="U170" s="68">
        <v>0</v>
      </c>
      <c r="V170" s="68">
        <v>0</v>
      </c>
      <c r="W170" s="68">
        <v>0</v>
      </c>
      <c r="X170" s="40">
        <f t="shared" si="20"/>
        <v>1</v>
      </c>
      <c r="Y170" s="87"/>
      <c r="AA170" s="80" t="s">
        <v>123</v>
      </c>
      <c r="AB170" s="66">
        <v>1</v>
      </c>
      <c r="AC170" s="66" t="s">
        <v>80</v>
      </c>
      <c r="AD170" s="69" t="s">
        <v>177</v>
      </c>
      <c r="AE170" s="67">
        <v>5.8539999999999998E-3</v>
      </c>
      <c r="AF170" s="67">
        <v>0.51566000000000001</v>
      </c>
      <c r="AG170" s="70" t="s">
        <v>183</v>
      </c>
      <c r="AH170" s="68">
        <v>0</v>
      </c>
      <c r="AI170" s="68">
        <v>0</v>
      </c>
      <c r="AJ170" s="68">
        <v>0</v>
      </c>
      <c r="AK170" s="40">
        <f t="shared" si="21"/>
        <v>1</v>
      </c>
      <c r="AL170" s="87"/>
      <c r="AN170" s="80" t="s">
        <v>126</v>
      </c>
      <c r="AO170" s="66">
        <v>1</v>
      </c>
      <c r="AP170" s="66" t="s">
        <v>80</v>
      </c>
      <c r="AQ170" s="69" t="s">
        <v>177</v>
      </c>
      <c r="AR170" s="67">
        <v>5.372E-3</v>
      </c>
      <c r="AS170" s="67">
        <v>0.57768900000000001</v>
      </c>
      <c r="AT170" s="70" t="s">
        <v>183</v>
      </c>
      <c r="AU170" s="68">
        <v>0</v>
      </c>
      <c r="AV170" s="68">
        <v>0</v>
      </c>
      <c r="AW170" s="68">
        <v>0</v>
      </c>
      <c r="AX170" s="40">
        <f t="shared" si="22"/>
        <v>1</v>
      </c>
      <c r="AY170" s="87"/>
    </row>
    <row r="171" spans="1:51" ht="13.5" customHeight="1" x14ac:dyDescent="0.25">
      <c r="A171" s="80" t="s">
        <v>117</v>
      </c>
      <c r="B171" s="66">
        <v>1</v>
      </c>
      <c r="C171" s="66" t="s">
        <v>85</v>
      </c>
      <c r="D171" s="81" t="s">
        <v>177</v>
      </c>
      <c r="E171" s="81">
        <v>3.0000000000000001E-3</v>
      </c>
      <c r="F171" s="81">
        <v>6.8000000000000005E-2</v>
      </c>
      <c r="G171" s="84" t="s">
        <v>181</v>
      </c>
      <c r="H171" s="81">
        <v>0</v>
      </c>
      <c r="I171" s="81">
        <v>0</v>
      </c>
      <c r="J171" s="81">
        <v>0</v>
      </c>
      <c r="K171" s="83">
        <v>1</v>
      </c>
      <c r="L171" s="93"/>
      <c r="N171" s="80" t="s">
        <v>120</v>
      </c>
      <c r="O171" s="66">
        <v>1</v>
      </c>
      <c r="P171" s="66" t="s">
        <v>85</v>
      </c>
      <c r="Q171" s="69" t="s">
        <v>177</v>
      </c>
      <c r="R171" s="67">
        <v>2.6229999999999999E-3</v>
      </c>
      <c r="S171" s="67">
        <v>6.1778E-2</v>
      </c>
      <c r="T171" s="70" t="s">
        <v>181</v>
      </c>
      <c r="U171" s="68">
        <v>0</v>
      </c>
      <c r="V171" s="68">
        <v>0</v>
      </c>
      <c r="W171" s="68">
        <v>0</v>
      </c>
      <c r="X171" s="40">
        <f t="shared" si="20"/>
        <v>1</v>
      </c>
      <c r="Y171" s="87"/>
      <c r="AA171" s="80" t="s">
        <v>123</v>
      </c>
      <c r="AB171" s="66">
        <v>1</v>
      </c>
      <c r="AC171" s="66" t="s">
        <v>85</v>
      </c>
      <c r="AD171" s="69" t="s">
        <v>177</v>
      </c>
      <c r="AE171" s="67">
        <v>6.1409999999999998E-3</v>
      </c>
      <c r="AF171" s="67">
        <v>5.9763999999999998E-2</v>
      </c>
      <c r="AG171" s="70" t="s">
        <v>181</v>
      </c>
      <c r="AH171" s="68">
        <v>0</v>
      </c>
      <c r="AI171" s="68">
        <v>0</v>
      </c>
      <c r="AJ171" s="68">
        <v>0</v>
      </c>
      <c r="AK171" s="40">
        <f t="shared" si="21"/>
        <v>1</v>
      </c>
      <c r="AL171" s="87"/>
      <c r="AN171" s="80" t="s">
        <v>126</v>
      </c>
      <c r="AO171" s="66">
        <v>1</v>
      </c>
      <c r="AP171" s="66" t="s">
        <v>85</v>
      </c>
      <c r="AQ171" s="69" t="s">
        <v>177</v>
      </c>
      <c r="AR171" s="67">
        <v>1.0560000000000001E-3</v>
      </c>
      <c r="AS171" s="67">
        <v>5.9103999999999997E-2</v>
      </c>
      <c r="AT171" s="70" t="s">
        <v>181</v>
      </c>
      <c r="AU171" s="68">
        <v>0</v>
      </c>
      <c r="AV171" s="68">
        <v>0</v>
      </c>
      <c r="AW171" s="68">
        <v>0</v>
      </c>
      <c r="AX171" s="40">
        <f t="shared" si="22"/>
        <v>1</v>
      </c>
      <c r="AY171" s="87"/>
    </row>
    <row r="172" spans="1:51" ht="13.5" customHeight="1" x14ac:dyDescent="0.25">
      <c r="A172" s="80" t="s">
        <v>117</v>
      </c>
      <c r="B172" s="66">
        <v>1</v>
      </c>
      <c r="C172" s="66" t="s">
        <v>86</v>
      </c>
      <c r="D172" s="81" t="s">
        <v>177</v>
      </c>
      <c r="E172" s="81">
        <v>13.285</v>
      </c>
      <c r="F172" s="81">
        <v>0.11899999999999999</v>
      </c>
      <c r="G172" s="84" t="s">
        <v>182</v>
      </c>
      <c r="H172" s="81">
        <v>0</v>
      </c>
      <c r="I172" s="81">
        <v>0</v>
      </c>
      <c r="J172" s="81">
        <v>0</v>
      </c>
      <c r="K172" s="83">
        <v>1</v>
      </c>
      <c r="L172" s="93"/>
      <c r="N172" s="80" t="s">
        <v>120</v>
      </c>
      <c r="O172" s="66">
        <v>1</v>
      </c>
      <c r="P172" s="66" t="s">
        <v>86</v>
      </c>
      <c r="Q172" s="69" t="s">
        <v>177</v>
      </c>
      <c r="R172" s="67">
        <v>12.987354</v>
      </c>
      <c r="S172" s="67">
        <v>0.124643</v>
      </c>
      <c r="T172" s="70" t="s">
        <v>182</v>
      </c>
      <c r="U172" s="68">
        <v>0</v>
      </c>
      <c r="V172" s="68">
        <v>0</v>
      </c>
      <c r="W172" s="68">
        <v>0</v>
      </c>
      <c r="X172" s="40">
        <f t="shared" si="20"/>
        <v>1</v>
      </c>
      <c r="Y172" s="87"/>
      <c r="AA172" s="80" t="s">
        <v>123</v>
      </c>
      <c r="AB172" s="66">
        <v>1</v>
      </c>
      <c r="AC172" s="66" t="s">
        <v>86</v>
      </c>
      <c r="AD172" s="69" t="s">
        <v>177</v>
      </c>
      <c r="AE172" s="67">
        <v>13.950074000000001</v>
      </c>
      <c r="AF172" s="67">
        <v>0.11305800000000001</v>
      </c>
      <c r="AG172" s="70" t="s">
        <v>182</v>
      </c>
      <c r="AH172" s="68">
        <v>0</v>
      </c>
      <c r="AI172" s="68">
        <v>0</v>
      </c>
      <c r="AJ172" s="68">
        <v>0</v>
      </c>
      <c r="AK172" s="40">
        <f t="shared" si="21"/>
        <v>1</v>
      </c>
      <c r="AL172" s="87"/>
      <c r="AN172" s="80" t="s">
        <v>126</v>
      </c>
      <c r="AO172" s="66">
        <v>1</v>
      </c>
      <c r="AP172" s="66" t="s">
        <v>86</v>
      </c>
      <c r="AQ172" s="69" t="s">
        <v>177</v>
      </c>
      <c r="AR172" s="67">
        <v>17.031265999999999</v>
      </c>
      <c r="AS172" s="67">
        <v>0.12465900000000001</v>
      </c>
      <c r="AT172" s="70" t="s">
        <v>182</v>
      </c>
      <c r="AU172" s="68">
        <v>0</v>
      </c>
      <c r="AV172" s="68">
        <v>0</v>
      </c>
      <c r="AW172" s="68">
        <v>0</v>
      </c>
      <c r="AX172" s="40">
        <f t="shared" si="22"/>
        <v>1</v>
      </c>
      <c r="AY172" s="87"/>
    </row>
    <row r="173" spans="1:51" ht="13.5" customHeight="1" x14ac:dyDescent="0.25">
      <c r="A173" s="80" t="s">
        <v>117</v>
      </c>
      <c r="B173" s="66">
        <v>1</v>
      </c>
      <c r="C173" s="66" t="s">
        <v>87</v>
      </c>
      <c r="D173" s="81" t="s">
        <v>177</v>
      </c>
      <c r="E173" s="81">
        <v>4.0000000000000001E-3</v>
      </c>
      <c r="F173" s="81">
        <v>5.2999999999999999E-2</v>
      </c>
      <c r="G173" s="84" t="s">
        <v>184</v>
      </c>
      <c r="H173" s="81">
        <v>0</v>
      </c>
      <c r="I173" s="81">
        <v>0</v>
      </c>
      <c r="J173" s="81">
        <v>0</v>
      </c>
      <c r="K173" s="83">
        <v>1</v>
      </c>
      <c r="L173" s="93"/>
      <c r="N173" s="80" t="s">
        <v>120</v>
      </c>
      <c r="O173" s="66">
        <v>1</v>
      </c>
      <c r="P173" s="66" t="s">
        <v>87</v>
      </c>
      <c r="Q173" s="69" t="s">
        <v>177</v>
      </c>
      <c r="R173" s="67">
        <v>3.9810000000000002E-3</v>
      </c>
      <c r="S173" s="67">
        <v>6.0025000000000002E-2</v>
      </c>
      <c r="T173" s="70" t="s">
        <v>184</v>
      </c>
      <c r="U173" s="68">
        <v>0</v>
      </c>
      <c r="V173" s="68">
        <v>0</v>
      </c>
      <c r="W173" s="68">
        <v>0</v>
      </c>
      <c r="X173" s="40">
        <f t="shared" si="20"/>
        <v>1</v>
      </c>
      <c r="Y173" s="87"/>
      <c r="AA173" s="80" t="s">
        <v>123</v>
      </c>
      <c r="AB173" s="66">
        <v>1</v>
      </c>
      <c r="AC173" s="66" t="s">
        <v>87</v>
      </c>
      <c r="AD173" s="69" t="s">
        <v>177</v>
      </c>
      <c r="AE173" s="67">
        <v>3.3999999999999998E-3</v>
      </c>
      <c r="AF173" s="67">
        <v>6.1206000000000003E-2</v>
      </c>
      <c r="AG173" s="70" t="s">
        <v>184</v>
      </c>
      <c r="AH173" s="68">
        <v>0</v>
      </c>
      <c r="AI173" s="68">
        <v>0</v>
      </c>
      <c r="AJ173" s="68">
        <v>0</v>
      </c>
      <c r="AK173" s="40">
        <f t="shared" si="21"/>
        <v>1</v>
      </c>
      <c r="AL173" s="87"/>
      <c r="AN173" s="80" t="s">
        <v>126</v>
      </c>
      <c r="AO173" s="66">
        <v>1</v>
      </c>
      <c r="AP173" s="66" t="s">
        <v>87</v>
      </c>
      <c r="AQ173" s="69" t="s">
        <v>177</v>
      </c>
      <c r="AR173" s="67">
        <v>5.2620000000000002E-3</v>
      </c>
      <c r="AS173" s="67">
        <v>4.197E-2</v>
      </c>
      <c r="AT173" s="70" t="s">
        <v>184</v>
      </c>
      <c r="AU173" s="68">
        <v>0</v>
      </c>
      <c r="AV173" s="68">
        <v>0</v>
      </c>
      <c r="AW173" s="68">
        <v>0</v>
      </c>
      <c r="AX173" s="40">
        <f t="shared" si="22"/>
        <v>1</v>
      </c>
      <c r="AY173" s="87"/>
    </row>
    <row r="174" spans="1:51" ht="13.5" customHeight="1" x14ac:dyDescent="0.25">
      <c r="A174" s="80" t="s">
        <v>117</v>
      </c>
      <c r="B174" s="66">
        <v>1</v>
      </c>
      <c r="C174" s="66" t="s">
        <v>88</v>
      </c>
      <c r="D174" s="81" t="s">
        <v>177</v>
      </c>
      <c r="E174" s="81">
        <v>20.167000000000002</v>
      </c>
      <c r="F174" s="81">
        <v>0.115</v>
      </c>
      <c r="G174" s="84" t="s">
        <v>164</v>
      </c>
      <c r="H174" s="81">
        <v>0</v>
      </c>
      <c r="I174" s="81">
        <v>0</v>
      </c>
      <c r="J174" s="81">
        <v>0</v>
      </c>
      <c r="K174" s="83">
        <v>1</v>
      </c>
      <c r="L174" s="93"/>
      <c r="N174" s="80" t="s">
        <v>120</v>
      </c>
      <c r="O174" s="66">
        <v>1</v>
      </c>
      <c r="P174" s="66" t="s">
        <v>88</v>
      </c>
      <c r="Q174" s="69" t="s">
        <v>177</v>
      </c>
      <c r="R174" s="67">
        <v>13.930662999999999</v>
      </c>
      <c r="S174" s="67">
        <v>5.9264999999999998E-2</v>
      </c>
      <c r="T174" s="70" t="s">
        <v>164</v>
      </c>
      <c r="U174" s="68">
        <v>0</v>
      </c>
      <c r="V174" s="68">
        <v>0</v>
      </c>
      <c r="W174" s="68">
        <v>0</v>
      </c>
      <c r="X174" s="40">
        <f t="shared" si="20"/>
        <v>1</v>
      </c>
      <c r="Y174" s="87"/>
      <c r="AA174" s="80" t="s">
        <v>123</v>
      </c>
      <c r="AB174" s="66">
        <v>1</v>
      </c>
      <c r="AC174" s="66" t="s">
        <v>88</v>
      </c>
      <c r="AD174" s="69" t="s">
        <v>177</v>
      </c>
      <c r="AE174" s="67">
        <v>12.932247</v>
      </c>
      <c r="AF174" s="67">
        <v>0.121364</v>
      </c>
      <c r="AG174" s="70" t="s">
        <v>164</v>
      </c>
      <c r="AH174" s="68">
        <v>0</v>
      </c>
      <c r="AI174" s="68">
        <v>0</v>
      </c>
      <c r="AJ174" s="68">
        <v>0</v>
      </c>
      <c r="AK174" s="40">
        <f t="shared" si="21"/>
        <v>1</v>
      </c>
      <c r="AL174" s="87"/>
      <c r="AN174" s="80" t="s">
        <v>126</v>
      </c>
      <c r="AO174" s="66">
        <v>1</v>
      </c>
      <c r="AP174" s="66" t="s">
        <v>88</v>
      </c>
      <c r="AQ174" s="69" t="s">
        <v>177</v>
      </c>
      <c r="AR174" s="67">
        <v>14.565272999999999</v>
      </c>
      <c r="AS174" s="67">
        <v>5.8939999999999999E-2</v>
      </c>
      <c r="AT174" s="70" t="s">
        <v>164</v>
      </c>
      <c r="AU174" s="68">
        <v>0</v>
      </c>
      <c r="AV174" s="68">
        <v>0</v>
      </c>
      <c r="AW174" s="68">
        <v>0</v>
      </c>
      <c r="AX174" s="40">
        <f t="shared" si="22"/>
        <v>1</v>
      </c>
      <c r="AY174" s="87"/>
    </row>
    <row r="175" spans="1:51" ht="13.5" customHeight="1" x14ac:dyDescent="0.25">
      <c r="A175" s="80" t="s">
        <v>117</v>
      </c>
      <c r="B175" s="66">
        <v>2</v>
      </c>
      <c r="C175" s="66" t="s">
        <v>62</v>
      </c>
      <c r="D175" s="81" t="s">
        <v>177</v>
      </c>
      <c r="E175" s="81">
        <v>0.45200000000000001</v>
      </c>
      <c r="F175" s="81" t="s">
        <v>178</v>
      </c>
      <c r="G175" s="84" t="s">
        <v>185</v>
      </c>
      <c r="H175" s="81">
        <v>0</v>
      </c>
      <c r="I175" s="81">
        <v>0</v>
      </c>
      <c r="J175" s="81">
        <v>0</v>
      </c>
      <c r="K175" s="83">
        <v>1</v>
      </c>
      <c r="L175" s="93"/>
      <c r="N175" s="80" t="s">
        <v>120</v>
      </c>
      <c r="O175" s="66">
        <v>2</v>
      </c>
      <c r="P175" s="66" t="s">
        <v>62</v>
      </c>
      <c r="Q175" s="69" t="s">
        <v>177</v>
      </c>
      <c r="R175" s="67">
        <v>0.455683</v>
      </c>
      <c r="S175" s="67" t="s">
        <v>178</v>
      </c>
      <c r="T175" s="70" t="s">
        <v>185</v>
      </c>
      <c r="U175" s="68">
        <v>0</v>
      </c>
      <c r="V175" s="68">
        <v>0</v>
      </c>
      <c r="W175" s="68">
        <v>0</v>
      </c>
      <c r="X175" s="40">
        <f t="shared" si="20"/>
        <v>1</v>
      </c>
      <c r="Y175" s="87"/>
      <c r="AA175" s="80" t="s">
        <v>123</v>
      </c>
      <c r="AB175" s="66">
        <v>2</v>
      </c>
      <c r="AC175" s="66" t="s">
        <v>62</v>
      </c>
      <c r="AD175" s="69" t="s">
        <v>177</v>
      </c>
      <c r="AE175" s="67">
        <v>0.45276499999999997</v>
      </c>
      <c r="AF175" s="67" t="s">
        <v>178</v>
      </c>
      <c r="AG175" s="70" t="s">
        <v>185</v>
      </c>
      <c r="AH175" s="68">
        <v>0</v>
      </c>
      <c r="AI175" s="68">
        <v>0</v>
      </c>
      <c r="AJ175" s="68">
        <v>0</v>
      </c>
      <c r="AK175" s="40">
        <f t="shared" si="21"/>
        <v>1</v>
      </c>
      <c r="AL175" s="87"/>
      <c r="AN175" s="80" t="s">
        <v>126</v>
      </c>
      <c r="AO175" s="66">
        <v>2</v>
      </c>
      <c r="AP175" s="66" t="s">
        <v>62</v>
      </c>
      <c r="AQ175" s="69" t="s">
        <v>177</v>
      </c>
      <c r="AR175" s="67">
        <v>0.452845</v>
      </c>
      <c r="AS175" s="67" t="s">
        <v>178</v>
      </c>
      <c r="AT175" s="70" t="s">
        <v>185</v>
      </c>
      <c r="AU175" s="68">
        <v>0</v>
      </c>
      <c r="AV175" s="68">
        <v>0</v>
      </c>
      <c r="AW175" s="68">
        <v>0</v>
      </c>
      <c r="AX175" s="40">
        <f t="shared" si="22"/>
        <v>1</v>
      </c>
      <c r="AY175" s="87"/>
    </row>
    <row r="176" spans="1:51" ht="13.5" customHeight="1" x14ac:dyDescent="0.25">
      <c r="A176" s="80" t="s">
        <v>117</v>
      </c>
      <c r="B176" s="66">
        <v>2</v>
      </c>
      <c r="C176" s="66" t="s">
        <v>68</v>
      </c>
      <c r="D176" s="81" t="s">
        <v>177</v>
      </c>
      <c r="E176" s="81">
        <v>1E-3</v>
      </c>
      <c r="F176" s="81">
        <v>5.1999999999999998E-2</v>
      </c>
      <c r="G176" s="84" t="s">
        <v>181</v>
      </c>
      <c r="H176" s="81">
        <v>0</v>
      </c>
      <c r="I176" s="81">
        <v>0</v>
      </c>
      <c r="J176" s="81">
        <v>0</v>
      </c>
      <c r="K176" s="83">
        <v>1</v>
      </c>
      <c r="L176" s="93"/>
      <c r="N176" s="80" t="s">
        <v>120</v>
      </c>
      <c r="O176" s="66">
        <v>2</v>
      </c>
      <c r="P176" s="66" t="s">
        <v>68</v>
      </c>
      <c r="Q176" s="69" t="s">
        <v>177</v>
      </c>
      <c r="R176" s="67">
        <v>1.372E-3</v>
      </c>
      <c r="S176" s="67">
        <v>4.8884999999999998E-2</v>
      </c>
      <c r="T176" s="70" t="s">
        <v>181</v>
      </c>
      <c r="U176" s="68">
        <v>0</v>
      </c>
      <c r="V176" s="68">
        <v>0</v>
      </c>
      <c r="W176" s="68">
        <v>0</v>
      </c>
      <c r="X176" s="40">
        <f t="shared" si="20"/>
        <v>1</v>
      </c>
      <c r="Y176" s="87"/>
      <c r="AA176" s="80" t="s">
        <v>123</v>
      </c>
      <c r="AB176" s="66">
        <v>2</v>
      </c>
      <c r="AC176" s="66" t="s">
        <v>68</v>
      </c>
      <c r="AD176" s="69" t="s">
        <v>177</v>
      </c>
      <c r="AE176" s="67">
        <v>1.712E-3</v>
      </c>
      <c r="AF176" s="67">
        <v>4.5302000000000002E-2</v>
      </c>
      <c r="AG176" s="70" t="s">
        <v>181</v>
      </c>
      <c r="AH176" s="68">
        <v>0</v>
      </c>
      <c r="AI176" s="68">
        <v>0</v>
      </c>
      <c r="AJ176" s="68">
        <v>0</v>
      </c>
      <c r="AK176" s="40">
        <f t="shared" si="21"/>
        <v>1</v>
      </c>
      <c r="AL176" s="87"/>
      <c r="AN176" s="80" t="s">
        <v>126</v>
      </c>
      <c r="AO176" s="66">
        <v>2</v>
      </c>
      <c r="AP176" s="66" t="s">
        <v>68</v>
      </c>
      <c r="AQ176" s="69" t="s">
        <v>177</v>
      </c>
      <c r="AR176" s="67">
        <v>4.1580000000000002E-3</v>
      </c>
      <c r="AS176" s="67">
        <v>4.9542000000000003E-2</v>
      </c>
      <c r="AT176" s="70" t="s">
        <v>181</v>
      </c>
      <c r="AU176" s="68">
        <v>0</v>
      </c>
      <c r="AV176" s="68">
        <v>0</v>
      </c>
      <c r="AW176" s="68">
        <v>0</v>
      </c>
      <c r="AX176" s="40">
        <f t="shared" si="22"/>
        <v>1</v>
      </c>
      <c r="AY176" s="87"/>
    </row>
    <row r="177" spans="1:51" ht="13.5" customHeight="1" x14ac:dyDescent="0.25">
      <c r="A177" s="80" t="s">
        <v>117</v>
      </c>
      <c r="B177" s="66">
        <v>2</v>
      </c>
      <c r="C177" s="66" t="s">
        <v>74</v>
      </c>
      <c r="D177" s="81" t="s">
        <v>177</v>
      </c>
      <c r="E177" s="81">
        <v>17.029</v>
      </c>
      <c r="F177" s="81">
        <v>0.122</v>
      </c>
      <c r="G177" s="84" t="s">
        <v>182</v>
      </c>
      <c r="H177" s="81">
        <v>0</v>
      </c>
      <c r="I177" s="81">
        <v>0</v>
      </c>
      <c r="J177" s="81">
        <v>0</v>
      </c>
      <c r="K177" s="83">
        <v>1</v>
      </c>
      <c r="L177" s="93"/>
      <c r="N177" s="80" t="s">
        <v>120</v>
      </c>
      <c r="O177" s="66">
        <v>2</v>
      </c>
      <c r="P177" s="66" t="s">
        <v>74</v>
      </c>
      <c r="Q177" s="69" t="s">
        <v>177</v>
      </c>
      <c r="R177" s="67">
        <v>15.28093</v>
      </c>
      <c r="S177" s="67">
        <v>0.12724099999999999</v>
      </c>
      <c r="T177" s="70" t="s">
        <v>182</v>
      </c>
      <c r="U177" s="68">
        <v>0</v>
      </c>
      <c r="V177" s="68">
        <v>0</v>
      </c>
      <c r="W177" s="68">
        <v>0</v>
      </c>
      <c r="X177" s="40">
        <f t="shared" si="20"/>
        <v>1</v>
      </c>
      <c r="Y177" s="87"/>
      <c r="AA177" s="80" t="s">
        <v>123</v>
      </c>
      <c r="AB177" s="66">
        <v>2</v>
      </c>
      <c r="AC177" s="66" t="s">
        <v>74</v>
      </c>
      <c r="AD177" s="69" t="s">
        <v>177</v>
      </c>
      <c r="AE177" s="67">
        <v>16.703006999999999</v>
      </c>
      <c r="AF177" s="67">
        <v>0.12970599999999999</v>
      </c>
      <c r="AG177" s="70" t="s">
        <v>182</v>
      </c>
      <c r="AH177" s="68">
        <v>0</v>
      </c>
      <c r="AI177" s="68">
        <v>0</v>
      </c>
      <c r="AJ177" s="68">
        <v>0</v>
      </c>
      <c r="AK177" s="40">
        <f t="shared" si="21"/>
        <v>1</v>
      </c>
      <c r="AL177" s="87"/>
      <c r="AN177" s="80" t="s">
        <v>126</v>
      </c>
      <c r="AO177" s="66">
        <v>2</v>
      </c>
      <c r="AP177" s="66" t="s">
        <v>74</v>
      </c>
      <c r="AQ177" s="69" t="s">
        <v>177</v>
      </c>
      <c r="AR177" s="67">
        <v>15.146456000000001</v>
      </c>
      <c r="AS177" s="67">
        <v>0.120749</v>
      </c>
      <c r="AT177" s="70" t="s">
        <v>182</v>
      </c>
      <c r="AU177" s="68">
        <v>0</v>
      </c>
      <c r="AV177" s="68">
        <v>0</v>
      </c>
      <c r="AW177" s="68">
        <v>0</v>
      </c>
      <c r="AX177" s="40">
        <f t="shared" si="22"/>
        <v>1</v>
      </c>
      <c r="AY177" s="87"/>
    </row>
    <row r="178" spans="1:51" ht="22.5" customHeight="1" x14ac:dyDescent="0.25">
      <c r="A178" s="80" t="s">
        <v>117</v>
      </c>
      <c r="B178" s="66">
        <v>2</v>
      </c>
      <c r="C178" s="66" t="s">
        <v>80</v>
      </c>
      <c r="D178" s="81" t="s">
        <v>177</v>
      </c>
      <c r="E178" s="81">
        <v>4.0000000000000001E-3</v>
      </c>
      <c r="F178" s="81">
        <v>0.57299999999999995</v>
      </c>
      <c r="G178" s="84" t="s">
        <v>186</v>
      </c>
      <c r="H178" s="81">
        <v>0</v>
      </c>
      <c r="I178" s="81">
        <v>0</v>
      </c>
      <c r="J178" s="81">
        <v>0</v>
      </c>
      <c r="K178" s="83">
        <v>1</v>
      </c>
      <c r="L178" s="93"/>
      <c r="N178" s="80" t="s">
        <v>120</v>
      </c>
      <c r="O178" s="66">
        <v>2</v>
      </c>
      <c r="P178" s="66" t="s">
        <v>80</v>
      </c>
      <c r="Q178" s="69" t="s">
        <v>177</v>
      </c>
      <c r="R178" s="67">
        <v>3.0730000000000002E-3</v>
      </c>
      <c r="S178" s="67">
        <v>0.531107</v>
      </c>
      <c r="T178" s="70" t="s">
        <v>186</v>
      </c>
      <c r="U178" s="68">
        <v>0</v>
      </c>
      <c r="V178" s="68">
        <v>0</v>
      </c>
      <c r="W178" s="68">
        <v>0</v>
      </c>
      <c r="X178" s="40">
        <f t="shared" si="20"/>
        <v>1</v>
      </c>
      <c r="Y178" s="87"/>
      <c r="AA178" s="80" t="s">
        <v>123</v>
      </c>
      <c r="AB178" s="66">
        <v>2</v>
      </c>
      <c r="AC178" s="66" t="s">
        <v>80</v>
      </c>
      <c r="AD178" s="69" t="s">
        <v>177</v>
      </c>
      <c r="AE178" s="67">
        <v>4.4190000000000002E-3</v>
      </c>
      <c r="AF178" s="67">
        <v>0.56421100000000002</v>
      </c>
      <c r="AG178" s="70" t="s">
        <v>186</v>
      </c>
      <c r="AH178" s="68">
        <v>0</v>
      </c>
      <c r="AI178" s="68">
        <v>0</v>
      </c>
      <c r="AJ178" s="68">
        <v>0</v>
      </c>
      <c r="AK178" s="40">
        <f t="shared" si="21"/>
        <v>1</v>
      </c>
      <c r="AL178" s="87"/>
      <c r="AN178" s="80" t="s">
        <v>126</v>
      </c>
      <c r="AO178" s="66">
        <v>2</v>
      </c>
      <c r="AP178" s="66" t="s">
        <v>80</v>
      </c>
      <c r="AQ178" s="69" t="s">
        <v>177</v>
      </c>
      <c r="AR178" s="67">
        <v>4.1949999999999999E-3</v>
      </c>
      <c r="AS178" s="67">
        <v>0.54492600000000002</v>
      </c>
      <c r="AT178" s="70" t="s">
        <v>186</v>
      </c>
      <c r="AU178" s="68">
        <v>0</v>
      </c>
      <c r="AV178" s="68">
        <v>0</v>
      </c>
      <c r="AW178" s="68">
        <v>0</v>
      </c>
      <c r="AX178" s="40">
        <f t="shared" si="22"/>
        <v>1</v>
      </c>
      <c r="AY178" s="87"/>
    </row>
    <row r="179" spans="1:51" ht="13.5" customHeight="1" x14ac:dyDescent="0.25">
      <c r="A179" s="80" t="s">
        <v>117</v>
      </c>
      <c r="B179" s="66">
        <v>2</v>
      </c>
      <c r="C179" s="66" t="s">
        <v>85</v>
      </c>
      <c r="D179" s="81" t="s">
        <v>177</v>
      </c>
      <c r="E179" s="81">
        <v>2E-3</v>
      </c>
      <c r="F179" s="81">
        <v>6.8000000000000005E-2</v>
      </c>
      <c r="G179" s="84" t="s">
        <v>181</v>
      </c>
      <c r="H179" s="81">
        <v>0</v>
      </c>
      <c r="I179" s="81">
        <v>0</v>
      </c>
      <c r="J179" s="81">
        <v>0</v>
      </c>
      <c r="K179" s="83">
        <v>1</v>
      </c>
      <c r="L179" s="93"/>
      <c r="N179" s="80" t="s">
        <v>120</v>
      </c>
      <c r="O179" s="66">
        <v>2</v>
      </c>
      <c r="P179" s="66" t="s">
        <v>85</v>
      </c>
      <c r="Q179" s="69" t="s">
        <v>177</v>
      </c>
      <c r="R179" s="67">
        <v>1.7700000000000001E-3</v>
      </c>
      <c r="S179" s="67">
        <v>6.8959000000000006E-2</v>
      </c>
      <c r="T179" s="70" t="s">
        <v>181</v>
      </c>
      <c r="U179" s="68">
        <v>0</v>
      </c>
      <c r="V179" s="68">
        <v>0</v>
      </c>
      <c r="W179" s="68">
        <v>0</v>
      </c>
      <c r="X179" s="40">
        <f t="shared" si="20"/>
        <v>1</v>
      </c>
      <c r="Y179" s="87"/>
      <c r="AA179" s="80" t="s">
        <v>123</v>
      </c>
      <c r="AB179" s="66">
        <v>2</v>
      </c>
      <c r="AC179" s="66" t="s">
        <v>85</v>
      </c>
      <c r="AD179" s="69" t="s">
        <v>177</v>
      </c>
      <c r="AE179" s="67">
        <v>1.82E-3</v>
      </c>
      <c r="AF179" s="67">
        <v>6.1717000000000001E-2</v>
      </c>
      <c r="AG179" s="70" t="s">
        <v>181</v>
      </c>
      <c r="AH179" s="68">
        <v>0</v>
      </c>
      <c r="AI179" s="68">
        <v>0</v>
      </c>
      <c r="AJ179" s="68">
        <v>0</v>
      </c>
      <c r="AK179" s="40">
        <f t="shared" si="21"/>
        <v>1</v>
      </c>
      <c r="AL179" s="87"/>
      <c r="AN179" s="80" t="s">
        <v>126</v>
      </c>
      <c r="AO179" s="66">
        <v>2</v>
      </c>
      <c r="AP179" s="66" t="s">
        <v>85</v>
      </c>
      <c r="AQ179" s="69" t="s">
        <v>177</v>
      </c>
      <c r="AR179" s="67">
        <v>9.1200000000000005E-4</v>
      </c>
      <c r="AS179" s="67">
        <v>6.5370999999999999E-2</v>
      </c>
      <c r="AT179" s="70" t="s">
        <v>181</v>
      </c>
      <c r="AU179" s="68">
        <v>0</v>
      </c>
      <c r="AV179" s="68">
        <v>0</v>
      </c>
      <c r="AW179" s="68">
        <v>0</v>
      </c>
      <c r="AX179" s="40">
        <f t="shared" si="22"/>
        <v>1</v>
      </c>
      <c r="AY179" s="87"/>
    </row>
    <row r="180" spans="1:51" ht="13.5" customHeight="1" x14ac:dyDescent="0.25">
      <c r="A180" s="80" t="s">
        <v>117</v>
      </c>
      <c r="B180" s="66">
        <v>2</v>
      </c>
      <c r="C180" s="66" t="s">
        <v>86</v>
      </c>
      <c r="D180" s="81" t="s">
        <v>177</v>
      </c>
      <c r="E180" s="81">
        <v>17.221</v>
      </c>
      <c r="F180" s="81">
        <v>0.124</v>
      </c>
      <c r="G180" s="84" t="s">
        <v>182</v>
      </c>
      <c r="H180" s="81">
        <v>0</v>
      </c>
      <c r="I180" s="81">
        <v>0</v>
      </c>
      <c r="J180" s="81">
        <v>0</v>
      </c>
      <c r="K180" s="83">
        <v>1</v>
      </c>
      <c r="L180" s="93"/>
      <c r="N180" s="80" t="s">
        <v>120</v>
      </c>
      <c r="O180" s="66">
        <v>2</v>
      </c>
      <c r="P180" s="66" t="s">
        <v>86</v>
      </c>
      <c r="Q180" s="69" t="s">
        <v>177</v>
      </c>
      <c r="R180" s="67">
        <v>12.923360000000001</v>
      </c>
      <c r="S180" s="67">
        <v>0.12284</v>
      </c>
      <c r="T180" s="70" t="s">
        <v>182</v>
      </c>
      <c r="U180" s="68">
        <v>0</v>
      </c>
      <c r="V180" s="68">
        <v>0</v>
      </c>
      <c r="W180" s="68">
        <v>0</v>
      </c>
      <c r="X180" s="40">
        <f t="shared" si="20"/>
        <v>1</v>
      </c>
      <c r="Y180" s="87"/>
      <c r="AA180" s="80" t="s">
        <v>123</v>
      </c>
      <c r="AB180" s="66">
        <v>2</v>
      </c>
      <c r="AC180" s="66" t="s">
        <v>86</v>
      </c>
      <c r="AD180" s="69" t="s">
        <v>177</v>
      </c>
      <c r="AE180" s="67">
        <v>19.502659000000001</v>
      </c>
      <c r="AF180" s="67">
        <v>0.122998</v>
      </c>
      <c r="AG180" s="70" t="s">
        <v>182</v>
      </c>
      <c r="AH180" s="68">
        <v>0</v>
      </c>
      <c r="AI180" s="68">
        <v>0</v>
      </c>
      <c r="AJ180" s="68">
        <v>0</v>
      </c>
      <c r="AK180" s="40">
        <f t="shared" si="21"/>
        <v>1</v>
      </c>
      <c r="AL180" s="87"/>
      <c r="AN180" s="80" t="s">
        <v>126</v>
      </c>
      <c r="AO180" s="66">
        <v>2</v>
      </c>
      <c r="AP180" s="66" t="s">
        <v>86</v>
      </c>
      <c r="AQ180" s="69" t="s">
        <v>177</v>
      </c>
      <c r="AR180" s="67">
        <v>14.008260999999999</v>
      </c>
      <c r="AS180" s="67">
        <v>0.123457</v>
      </c>
      <c r="AT180" s="70" t="s">
        <v>182</v>
      </c>
      <c r="AU180" s="68">
        <v>0</v>
      </c>
      <c r="AV180" s="68">
        <v>0</v>
      </c>
      <c r="AW180" s="68">
        <v>0</v>
      </c>
      <c r="AX180" s="40">
        <f t="shared" si="22"/>
        <v>1</v>
      </c>
      <c r="AY180" s="87"/>
    </row>
    <row r="181" spans="1:51" ht="13.5" customHeight="1" x14ac:dyDescent="0.25">
      <c r="A181" s="80" t="s">
        <v>117</v>
      </c>
      <c r="B181" s="66">
        <v>2</v>
      </c>
      <c r="C181" s="66" t="s">
        <v>87</v>
      </c>
      <c r="D181" s="81" t="s">
        <v>177</v>
      </c>
      <c r="E181" s="81">
        <v>3.0000000000000001E-3</v>
      </c>
      <c r="F181" s="81">
        <v>7.1999999999999995E-2</v>
      </c>
      <c r="G181" s="84" t="s">
        <v>184</v>
      </c>
      <c r="H181" s="81">
        <v>0</v>
      </c>
      <c r="I181" s="81">
        <v>0</v>
      </c>
      <c r="J181" s="81">
        <v>0</v>
      </c>
      <c r="K181" s="83">
        <v>1</v>
      </c>
      <c r="L181" s="93"/>
      <c r="N181" s="80" t="s">
        <v>120</v>
      </c>
      <c r="O181" s="66">
        <v>2</v>
      </c>
      <c r="P181" s="66" t="s">
        <v>87</v>
      </c>
      <c r="Q181" s="69" t="s">
        <v>177</v>
      </c>
      <c r="R181" s="67">
        <v>5.9389999999999998E-3</v>
      </c>
      <c r="S181" s="67">
        <v>4.5776999999999998E-2</v>
      </c>
      <c r="T181" s="70" t="s">
        <v>184</v>
      </c>
      <c r="U181" s="68">
        <v>0</v>
      </c>
      <c r="V181" s="68">
        <v>0</v>
      </c>
      <c r="W181" s="68">
        <v>0</v>
      </c>
      <c r="X181" s="40">
        <f t="shared" si="20"/>
        <v>1</v>
      </c>
      <c r="Y181" s="87"/>
      <c r="AA181" s="80" t="s">
        <v>123</v>
      </c>
      <c r="AB181" s="66">
        <v>2</v>
      </c>
      <c r="AC181" s="66" t="s">
        <v>87</v>
      </c>
      <c r="AD181" s="69" t="s">
        <v>177</v>
      </c>
      <c r="AE181" s="67">
        <v>4.6160000000000003E-3</v>
      </c>
      <c r="AF181" s="67">
        <v>4.4256999999999998E-2</v>
      </c>
      <c r="AG181" s="70" t="s">
        <v>184</v>
      </c>
      <c r="AH181" s="68">
        <v>0</v>
      </c>
      <c r="AI181" s="68">
        <v>0</v>
      </c>
      <c r="AJ181" s="68">
        <v>0</v>
      </c>
      <c r="AK181" s="40">
        <f t="shared" si="21"/>
        <v>1</v>
      </c>
      <c r="AL181" s="87"/>
      <c r="AN181" s="80" t="s">
        <v>126</v>
      </c>
      <c r="AO181" s="66">
        <v>2</v>
      </c>
      <c r="AP181" s="66" t="s">
        <v>87</v>
      </c>
      <c r="AQ181" s="69" t="s">
        <v>177</v>
      </c>
      <c r="AR181" s="67">
        <v>3.0119999999999999E-3</v>
      </c>
      <c r="AS181" s="67">
        <v>4.2190999999999999E-2</v>
      </c>
      <c r="AT181" s="70" t="s">
        <v>184</v>
      </c>
      <c r="AU181" s="68">
        <v>0</v>
      </c>
      <c r="AV181" s="68">
        <v>0</v>
      </c>
      <c r="AW181" s="68">
        <v>0</v>
      </c>
      <c r="AX181" s="40">
        <f t="shared" si="22"/>
        <v>1</v>
      </c>
      <c r="AY181" s="87"/>
    </row>
    <row r="182" spans="1:51" ht="13.5" customHeight="1" x14ac:dyDescent="0.25">
      <c r="A182" s="80" t="s">
        <v>117</v>
      </c>
      <c r="B182" s="66">
        <v>2</v>
      </c>
      <c r="C182" s="66" t="s">
        <v>88</v>
      </c>
      <c r="D182" s="81" t="s">
        <v>177</v>
      </c>
      <c r="E182" s="81">
        <v>12.853</v>
      </c>
      <c r="F182" s="81">
        <v>0.122</v>
      </c>
      <c r="G182" s="84" t="s">
        <v>164</v>
      </c>
      <c r="H182" s="81">
        <v>0</v>
      </c>
      <c r="I182" s="81">
        <v>0</v>
      </c>
      <c r="J182" s="81">
        <v>0</v>
      </c>
      <c r="K182" s="83">
        <v>1</v>
      </c>
      <c r="L182" s="93"/>
      <c r="N182" s="80" t="s">
        <v>120</v>
      </c>
      <c r="O182" s="66">
        <v>2</v>
      </c>
      <c r="P182" s="66" t="s">
        <v>88</v>
      </c>
      <c r="Q182" s="69" t="s">
        <v>177</v>
      </c>
      <c r="R182" s="67">
        <v>13.075526</v>
      </c>
      <c r="S182" s="67">
        <v>0.118589</v>
      </c>
      <c r="T182" s="70" t="s">
        <v>164</v>
      </c>
      <c r="U182" s="68">
        <v>0</v>
      </c>
      <c r="V182" s="68">
        <v>0</v>
      </c>
      <c r="W182" s="68">
        <v>0</v>
      </c>
      <c r="X182" s="40">
        <f t="shared" si="20"/>
        <v>1</v>
      </c>
      <c r="Y182" s="87"/>
      <c r="AA182" s="80" t="s">
        <v>123</v>
      </c>
      <c r="AB182" s="66">
        <v>2</v>
      </c>
      <c r="AC182" s="66" t="s">
        <v>88</v>
      </c>
      <c r="AD182" s="69" t="s">
        <v>177</v>
      </c>
      <c r="AE182" s="67">
        <v>18.116931999999998</v>
      </c>
      <c r="AF182" s="67">
        <v>0.122445</v>
      </c>
      <c r="AG182" s="70" t="s">
        <v>164</v>
      </c>
      <c r="AH182" s="68">
        <v>0</v>
      </c>
      <c r="AI182" s="68">
        <v>0</v>
      </c>
      <c r="AJ182" s="68">
        <v>0</v>
      </c>
      <c r="AK182" s="40">
        <f t="shared" si="21"/>
        <v>1</v>
      </c>
      <c r="AL182" s="87"/>
      <c r="AN182" s="80" t="s">
        <v>126</v>
      </c>
      <c r="AO182" s="66">
        <v>2</v>
      </c>
      <c r="AP182" s="66" t="s">
        <v>88</v>
      </c>
      <c r="AQ182" s="69" t="s">
        <v>177</v>
      </c>
      <c r="AR182" s="67">
        <v>13.239684</v>
      </c>
      <c r="AS182" s="67">
        <v>0.123795</v>
      </c>
      <c r="AT182" s="70" t="s">
        <v>164</v>
      </c>
      <c r="AU182" s="68">
        <v>0</v>
      </c>
      <c r="AV182" s="68">
        <v>0</v>
      </c>
      <c r="AW182" s="68">
        <v>0</v>
      </c>
      <c r="AX182" s="40">
        <f t="shared" si="22"/>
        <v>1</v>
      </c>
      <c r="AY182" s="87"/>
    </row>
    <row r="183" spans="1:51" ht="13.5" customHeight="1" x14ac:dyDescent="0.25">
      <c r="A183" s="80" t="s">
        <v>117</v>
      </c>
      <c r="B183" s="66">
        <v>3</v>
      </c>
      <c r="C183" s="66" t="s">
        <v>62</v>
      </c>
      <c r="D183" s="81" t="s">
        <v>177</v>
      </c>
      <c r="E183" s="81">
        <v>0.44900000000000001</v>
      </c>
      <c r="F183" s="81" t="s">
        <v>178</v>
      </c>
      <c r="G183" s="84" t="s">
        <v>187</v>
      </c>
      <c r="H183" s="81">
        <v>0</v>
      </c>
      <c r="I183" s="81">
        <v>0</v>
      </c>
      <c r="J183" s="81">
        <v>0</v>
      </c>
      <c r="K183" s="83">
        <v>1</v>
      </c>
      <c r="L183" s="93"/>
      <c r="N183" s="80" t="s">
        <v>120</v>
      </c>
      <c r="O183" s="66">
        <v>3</v>
      </c>
      <c r="P183" s="66" t="s">
        <v>62</v>
      </c>
      <c r="Q183" s="69" t="s">
        <v>177</v>
      </c>
      <c r="R183" s="67">
        <v>0.45297500000000002</v>
      </c>
      <c r="S183" s="67" t="s">
        <v>178</v>
      </c>
      <c r="T183" s="70" t="s">
        <v>187</v>
      </c>
      <c r="U183" s="68">
        <v>0</v>
      </c>
      <c r="V183" s="68">
        <v>0</v>
      </c>
      <c r="W183" s="68">
        <v>0</v>
      </c>
      <c r="X183" s="40">
        <f t="shared" si="20"/>
        <v>1</v>
      </c>
      <c r="Y183" s="87"/>
      <c r="AA183" s="80" t="s">
        <v>123</v>
      </c>
      <c r="AB183" s="66">
        <v>3</v>
      </c>
      <c r="AC183" s="66" t="s">
        <v>62</v>
      </c>
      <c r="AD183" s="69" t="s">
        <v>177</v>
      </c>
      <c r="AE183" s="67">
        <v>0.46032699999999999</v>
      </c>
      <c r="AF183" s="67" t="s">
        <v>178</v>
      </c>
      <c r="AG183" s="70" t="s">
        <v>187</v>
      </c>
      <c r="AH183" s="68">
        <v>0</v>
      </c>
      <c r="AI183" s="68">
        <v>0</v>
      </c>
      <c r="AJ183" s="68">
        <v>0</v>
      </c>
      <c r="AK183" s="40">
        <f t="shared" si="21"/>
        <v>1</v>
      </c>
      <c r="AL183" s="87"/>
      <c r="AN183" s="80" t="s">
        <v>126</v>
      </c>
      <c r="AO183" s="66">
        <v>3</v>
      </c>
      <c r="AP183" s="66" t="s">
        <v>62</v>
      </c>
      <c r="AQ183" s="69" t="s">
        <v>177</v>
      </c>
      <c r="AR183" s="67">
        <v>0.45198899999999997</v>
      </c>
      <c r="AS183" s="67" t="s">
        <v>178</v>
      </c>
      <c r="AT183" s="70" t="s">
        <v>187</v>
      </c>
      <c r="AU183" s="68">
        <v>0</v>
      </c>
      <c r="AV183" s="68">
        <v>0</v>
      </c>
      <c r="AW183" s="68">
        <v>0</v>
      </c>
      <c r="AX183" s="40">
        <f t="shared" si="22"/>
        <v>1</v>
      </c>
      <c r="AY183" s="87"/>
    </row>
    <row r="184" spans="1:51" ht="13.5" customHeight="1" x14ac:dyDescent="0.25">
      <c r="A184" s="80" t="s">
        <v>117</v>
      </c>
      <c r="B184" s="66">
        <v>3</v>
      </c>
      <c r="C184" s="66" t="s">
        <v>68</v>
      </c>
      <c r="D184" s="81" t="s">
        <v>177</v>
      </c>
      <c r="E184" s="81">
        <v>2E-3</v>
      </c>
      <c r="F184" s="81">
        <v>5.0999999999999997E-2</v>
      </c>
      <c r="G184" s="84" t="s">
        <v>181</v>
      </c>
      <c r="H184" s="81">
        <v>0</v>
      </c>
      <c r="I184" s="81">
        <v>0</v>
      </c>
      <c r="J184" s="81">
        <v>0</v>
      </c>
      <c r="K184" s="83">
        <v>1</v>
      </c>
      <c r="L184" s="93"/>
      <c r="N184" s="80" t="s">
        <v>120</v>
      </c>
      <c r="O184" s="66">
        <v>3</v>
      </c>
      <c r="P184" s="66" t="s">
        <v>68</v>
      </c>
      <c r="Q184" s="69" t="s">
        <v>177</v>
      </c>
      <c r="R184" s="67">
        <v>1.9469999999999999E-3</v>
      </c>
      <c r="S184" s="67">
        <v>4.9408000000000001E-2</v>
      </c>
      <c r="T184" s="70" t="s">
        <v>181</v>
      </c>
      <c r="U184" s="68">
        <v>0</v>
      </c>
      <c r="V184" s="68">
        <v>0</v>
      </c>
      <c r="W184" s="68">
        <v>0</v>
      </c>
      <c r="X184" s="40">
        <f t="shared" si="20"/>
        <v>1</v>
      </c>
      <c r="Y184" s="87"/>
      <c r="AA184" s="80" t="s">
        <v>123</v>
      </c>
      <c r="AB184" s="66">
        <v>3</v>
      </c>
      <c r="AC184" s="66" t="s">
        <v>68</v>
      </c>
      <c r="AD184" s="69" t="s">
        <v>177</v>
      </c>
      <c r="AE184" s="67">
        <v>8.3840000000000008E-3</v>
      </c>
      <c r="AF184" s="67">
        <v>4.5829000000000002E-2</v>
      </c>
      <c r="AG184" s="70" t="s">
        <v>181</v>
      </c>
      <c r="AH184" s="68">
        <v>0</v>
      </c>
      <c r="AI184" s="68">
        <v>0</v>
      </c>
      <c r="AJ184" s="68">
        <v>0</v>
      </c>
      <c r="AK184" s="40">
        <f t="shared" si="21"/>
        <v>1</v>
      </c>
      <c r="AL184" s="87"/>
      <c r="AN184" s="80" t="s">
        <v>126</v>
      </c>
      <c r="AO184" s="66">
        <v>3</v>
      </c>
      <c r="AP184" s="66" t="s">
        <v>68</v>
      </c>
      <c r="AQ184" s="69" t="s">
        <v>177</v>
      </c>
      <c r="AR184" s="67">
        <v>1.7979999999999999E-3</v>
      </c>
      <c r="AS184" s="67">
        <v>5.3881999999999999E-2</v>
      </c>
      <c r="AT184" s="70" t="s">
        <v>181</v>
      </c>
      <c r="AU184" s="68">
        <v>0</v>
      </c>
      <c r="AV184" s="68">
        <v>0</v>
      </c>
      <c r="AW184" s="68">
        <v>0</v>
      </c>
      <c r="AX184" s="40">
        <f t="shared" si="22"/>
        <v>1</v>
      </c>
      <c r="AY184" s="87"/>
    </row>
    <row r="185" spans="1:51" ht="22.5" customHeight="1" x14ac:dyDescent="0.25">
      <c r="A185" s="80" t="s">
        <v>117</v>
      </c>
      <c r="B185" s="66">
        <v>3</v>
      </c>
      <c r="C185" s="66" t="s">
        <v>74</v>
      </c>
      <c r="D185" s="81" t="s">
        <v>177</v>
      </c>
      <c r="E185" s="81">
        <v>16.128</v>
      </c>
      <c r="F185" s="81">
        <v>0.124</v>
      </c>
      <c r="G185" s="84" t="s">
        <v>182</v>
      </c>
      <c r="H185" s="81">
        <v>0</v>
      </c>
      <c r="I185" s="81">
        <v>0</v>
      </c>
      <c r="J185" s="81">
        <v>0</v>
      </c>
      <c r="K185" s="83">
        <v>1</v>
      </c>
      <c r="L185" s="93"/>
      <c r="N185" s="80" t="s">
        <v>120</v>
      </c>
      <c r="O185" s="66">
        <v>3</v>
      </c>
      <c r="P185" s="66" t="s">
        <v>74</v>
      </c>
      <c r="Q185" s="69" t="s">
        <v>177</v>
      </c>
      <c r="R185" s="67">
        <v>15.21801</v>
      </c>
      <c r="S185" s="67">
        <v>0.124892</v>
      </c>
      <c r="T185" s="70" t="s">
        <v>182</v>
      </c>
      <c r="U185" s="68">
        <v>0</v>
      </c>
      <c r="V185" s="68">
        <v>0</v>
      </c>
      <c r="W185" s="68">
        <v>0</v>
      </c>
      <c r="X185" s="40">
        <f t="shared" si="20"/>
        <v>1</v>
      </c>
      <c r="Y185" s="87"/>
      <c r="AA185" s="80" t="s">
        <v>123</v>
      </c>
      <c r="AB185" s="66">
        <v>3</v>
      </c>
      <c r="AC185" s="66" t="s">
        <v>74</v>
      </c>
      <c r="AD185" s="69" t="s">
        <v>177</v>
      </c>
      <c r="AE185" s="67">
        <v>15.559923</v>
      </c>
      <c r="AF185" s="67">
        <v>0.114788</v>
      </c>
      <c r="AG185" s="70" t="s">
        <v>182</v>
      </c>
      <c r="AH185" s="68">
        <v>0</v>
      </c>
      <c r="AI185" s="68">
        <v>0</v>
      </c>
      <c r="AJ185" s="68">
        <v>0</v>
      </c>
      <c r="AK185" s="40">
        <f t="shared" si="21"/>
        <v>1</v>
      </c>
      <c r="AL185" s="87"/>
      <c r="AN185" s="80" t="s">
        <v>126</v>
      </c>
      <c r="AO185" s="66">
        <v>3</v>
      </c>
      <c r="AP185" s="66" t="s">
        <v>74</v>
      </c>
      <c r="AQ185" s="69" t="s">
        <v>177</v>
      </c>
      <c r="AR185" s="67">
        <v>1.5683450000000001</v>
      </c>
      <c r="AS185" s="67">
        <v>0.12539400000000001</v>
      </c>
      <c r="AT185" s="70" t="s">
        <v>192</v>
      </c>
      <c r="AU185" s="68">
        <v>0</v>
      </c>
      <c r="AV185" s="68">
        <v>0</v>
      </c>
      <c r="AW185" s="68">
        <v>1</v>
      </c>
      <c r="AX185" s="40">
        <f t="shared" si="22"/>
        <v>0</v>
      </c>
      <c r="AY185" s="87" t="s">
        <v>227</v>
      </c>
    </row>
    <row r="186" spans="1:51" ht="22.5" customHeight="1" x14ac:dyDescent="0.25">
      <c r="A186" s="80" t="s">
        <v>117</v>
      </c>
      <c r="B186" s="66">
        <v>3</v>
      </c>
      <c r="C186" s="66" t="s">
        <v>80</v>
      </c>
      <c r="D186" s="81" t="s">
        <v>177</v>
      </c>
      <c r="E186" s="81">
        <v>3.0000000000000001E-3</v>
      </c>
      <c r="F186" s="81">
        <v>0.53300000000000003</v>
      </c>
      <c r="G186" s="84" t="s">
        <v>188</v>
      </c>
      <c r="H186" s="81">
        <v>0</v>
      </c>
      <c r="I186" s="81">
        <v>0</v>
      </c>
      <c r="J186" s="81">
        <v>0</v>
      </c>
      <c r="K186" s="83">
        <v>1</v>
      </c>
      <c r="L186" s="93"/>
      <c r="N186" s="80" t="s">
        <v>120</v>
      </c>
      <c r="O186" s="66">
        <v>3</v>
      </c>
      <c r="P186" s="66" t="s">
        <v>80</v>
      </c>
      <c r="Q186" s="69" t="s">
        <v>177</v>
      </c>
      <c r="R186" s="67">
        <v>3.3639999999999998E-3</v>
      </c>
      <c r="S186" s="67">
        <v>0.54587399999999997</v>
      </c>
      <c r="T186" s="70" t="s">
        <v>188</v>
      </c>
      <c r="U186" s="68">
        <v>0</v>
      </c>
      <c r="V186" s="68">
        <v>0</v>
      </c>
      <c r="W186" s="68">
        <v>0</v>
      </c>
      <c r="X186" s="40">
        <f t="shared" si="20"/>
        <v>1</v>
      </c>
      <c r="Y186" s="87"/>
      <c r="AA186" s="80" t="s">
        <v>123</v>
      </c>
      <c r="AB186" s="66">
        <v>3</v>
      </c>
      <c r="AC186" s="66" t="s">
        <v>80</v>
      </c>
      <c r="AD186" s="69" t="s">
        <v>177</v>
      </c>
      <c r="AE186" s="67">
        <v>2.81E-3</v>
      </c>
      <c r="AF186" s="67">
        <v>0.55665699999999996</v>
      </c>
      <c r="AG186" s="70" t="s">
        <v>188</v>
      </c>
      <c r="AH186" s="68">
        <v>0</v>
      </c>
      <c r="AI186" s="68">
        <v>0</v>
      </c>
      <c r="AJ186" s="68">
        <v>0</v>
      </c>
      <c r="AK186" s="40">
        <f t="shared" si="21"/>
        <v>1</v>
      </c>
      <c r="AL186" s="87"/>
      <c r="AN186" s="80" t="s">
        <v>126</v>
      </c>
      <c r="AO186" s="66">
        <v>3</v>
      </c>
      <c r="AP186" s="66" t="s">
        <v>228</v>
      </c>
      <c r="AQ186" s="69" t="s">
        <v>177</v>
      </c>
      <c r="AR186" s="69">
        <v>3.4039999999999999</v>
      </c>
      <c r="AS186" s="69" t="s">
        <v>178</v>
      </c>
      <c r="AT186" s="69" t="s">
        <v>167</v>
      </c>
      <c r="AU186" s="69">
        <v>0</v>
      </c>
      <c r="AV186" s="69">
        <v>0</v>
      </c>
      <c r="AW186" s="69">
        <v>0</v>
      </c>
      <c r="AX186" s="69">
        <v>1</v>
      </c>
      <c r="AY186" s="87" t="s">
        <v>229</v>
      </c>
    </row>
    <row r="187" spans="1:51" ht="13.5" customHeight="1" x14ac:dyDescent="0.25">
      <c r="A187" s="80" t="s">
        <v>117</v>
      </c>
      <c r="B187" s="66">
        <v>3</v>
      </c>
      <c r="C187" s="66" t="s">
        <v>85</v>
      </c>
      <c r="D187" s="81" t="s">
        <v>177</v>
      </c>
      <c r="E187" s="81">
        <v>2E-3</v>
      </c>
      <c r="F187" s="81">
        <v>6.7000000000000004E-2</v>
      </c>
      <c r="G187" s="84" t="s">
        <v>181</v>
      </c>
      <c r="H187" s="81">
        <v>0</v>
      </c>
      <c r="I187" s="81">
        <v>0</v>
      </c>
      <c r="J187" s="81">
        <v>0</v>
      </c>
      <c r="K187" s="83">
        <v>1</v>
      </c>
      <c r="L187" s="93"/>
      <c r="N187" s="80" t="s">
        <v>120</v>
      </c>
      <c r="O187" s="66">
        <v>3</v>
      </c>
      <c r="P187" s="66" t="s">
        <v>85</v>
      </c>
      <c r="Q187" s="69" t="s">
        <v>177</v>
      </c>
      <c r="R187" s="67">
        <v>1.9499999999999999E-3</v>
      </c>
      <c r="S187" s="67">
        <v>6.3471E-2</v>
      </c>
      <c r="T187" s="70" t="s">
        <v>181</v>
      </c>
      <c r="U187" s="68">
        <v>0</v>
      </c>
      <c r="V187" s="68">
        <v>0</v>
      </c>
      <c r="W187" s="68">
        <v>0</v>
      </c>
      <c r="X187" s="40">
        <f t="shared" si="20"/>
        <v>1</v>
      </c>
      <c r="Y187" s="87"/>
      <c r="AA187" s="80" t="s">
        <v>123</v>
      </c>
      <c r="AB187" s="66">
        <v>3</v>
      </c>
      <c r="AC187" s="66" t="s">
        <v>85</v>
      </c>
      <c r="AD187" s="69" t="s">
        <v>177</v>
      </c>
      <c r="AE187" s="67">
        <v>1.5759999999999999E-3</v>
      </c>
      <c r="AF187" s="67">
        <v>6.3439999999999996E-2</v>
      </c>
      <c r="AG187" s="70" t="s">
        <v>181</v>
      </c>
      <c r="AH187" s="68">
        <v>0</v>
      </c>
      <c r="AI187" s="68">
        <v>0</v>
      </c>
      <c r="AJ187" s="68">
        <v>0</v>
      </c>
      <c r="AK187" s="40">
        <f t="shared" si="21"/>
        <v>1</v>
      </c>
      <c r="AL187" s="87"/>
      <c r="AN187" s="80" t="s">
        <v>126</v>
      </c>
      <c r="AO187" s="66">
        <v>3</v>
      </c>
      <c r="AP187" s="66" t="s">
        <v>85</v>
      </c>
      <c r="AQ187" s="69" t="s">
        <v>230</v>
      </c>
      <c r="AR187" s="69" t="s">
        <v>178</v>
      </c>
      <c r="AS187" s="69" t="s">
        <v>178</v>
      </c>
      <c r="AT187" s="69" t="s">
        <v>178</v>
      </c>
      <c r="AU187" s="69" t="s">
        <v>178</v>
      </c>
      <c r="AV187" s="69" t="s">
        <v>178</v>
      </c>
      <c r="AW187" s="69" t="s">
        <v>178</v>
      </c>
      <c r="AX187" s="69" t="s">
        <v>178</v>
      </c>
      <c r="AY187" s="87"/>
    </row>
    <row r="188" spans="1:51" ht="13.5" customHeight="1" x14ac:dyDescent="0.25">
      <c r="A188" s="80" t="s">
        <v>117</v>
      </c>
      <c r="B188" s="66">
        <v>3</v>
      </c>
      <c r="C188" s="66" t="s">
        <v>86</v>
      </c>
      <c r="D188" s="81" t="s">
        <v>177</v>
      </c>
      <c r="E188" s="81">
        <v>21.381</v>
      </c>
      <c r="F188" s="81">
        <v>0.126</v>
      </c>
      <c r="G188" s="84" t="s">
        <v>182</v>
      </c>
      <c r="H188" s="81">
        <v>0</v>
      </c>
      <c r="I188" s="81">
        <v>0</v>
      </c>
      <c r="J188" s="81">
        <v>0</v>
      </c>
      <c r="K188" s="83">
        <v>1</v>
      </c>
      <c r="L188" s="93"/>
      <c r="N188" s="80" t="s">
        <v>120</v>
      </c>
      <c r="O188" s="66">
        <v>3</v>
      </c>
      <c r="P188" s="66" t="s">
        <v>86</v>
      </c>
      <c r="Q188" s="69" t="s">
        <v>177</v>
      </c>
      <c r="R188" s="67">
        <v>12.865969</v>
      </c>
      <c r="S188" s="67">
        <v>0.124471</v>
      </c>
      <c r="T188" s="70" t="s">
        <v>182</v>
      </c>
      <c r="U188" s="68">
        <v>0</v>
      </c>
      <c r="V188" s="68">
        <v>0</v>
      </c>
      <c r="W188" s="68">
        <v>0</v>
      </c>
      <c r="X188" s="40">
        <f t="shared" si="20"/>
        <v>1</v>
      </c>
      <c r="Y188" s="87"/>
      <c r="AA188" s="80" t="s">
        <v>123</v>
      </c>
      <c r="AB188" s="66">
        <v>3</v>
      </c>
      <c r="AC188" s="66" t="s">
        <v>86</v>
      </c>
      <c r="AD188" s="69" t="s">
        <v>177</v>
      </c>
      <c r="AE188" s="67">
        <v>13.966604999999999</v>
      </c>
      <c r="AF188" s="67">
        <v>0.12435599999999999</v>
      </c>
      <c r="AG188" s="70" t="s">
        <v>182</v>
      </c>
      <c r="AH188" s="68">
        <v>0</v>
      </c>
      <c r="AI188" s="68">
        <v>0</v>
      </c>
      <c r="AJ188" s="68">
        <v>0</v>
      </c>
      <c r="AK188" s="40">
        <f t="shared" si="21"/>
        <v>1</v>
      </c>
      <c r="AL188" s="87"/>
      <c r="AN188" s="80" t="s">
        <v>126</v>
      </c>
      <c r="AO188" s="66">
        <v>3</v>
      </c>
      <c r="AP188" s="66" t="s">
        <v>86</v>
      </c>
      <c r="AQ188" s="69" t="s">
        <v>230</v>
      </c>
      <c r="AR188" s="69" t="s">
        <v>178</v>
      </c>
      <c r="AS188" s="69" t="s">
        <v>178</v>
      </c>
      <c r="AT188" s="69" t="s">
        <v>178</v>
      </c>
      <c r="AU188" s="69" t="s">
        <v>178</v>
      </c>
      <c r="AV188" s="69" t="s">
        <v>178</v>
      </c>
      <c r="AW188" s="69" t="s">
        <v>178</v>
      </c>
      <c r="AX188" s="69" t="s">
        <v>178</v>
      </c>
      <c r="AY188" s="87"/>
    </row>
    <row r="189" spans="1:51" ht="13.5" customHeight="1" x14ac:dyDescent="0.25">
      <c r="A189" s="80" t="s">
        <v>117</v>
      </c>
      <c r="B189" s="66">
        <v>3</v>
      </c>
      <c r="C189" s="66" t="s">
        <v>87</v>
      </c>
      <c r="D189" s="81" t="s">
        <v>177</v>
      </c>
      <c r="E189" s="81">
        <v>3.0000000000000001E-3</v>
      </c>
      <c r="F189" s="81">
        <v>7.2999999999999995E-2</v>
      </c>
      <c r="G189" s="84" t="s">
        <v>184</v>
      </c>
      <c r="H189" s="81">
        <v>0</v>
      </c>
      <c r="I189" s="81">
        <v>0</v>
      </c>
      <c r="J189" s="81">
        <v>0</v>
      </c>
      <c r="K189" s="83">
        <v>1</v>
      </c>
      <c r="L189" s="93"/>
      <c r="N189" s="80" t="s">
        <v>120</v>
      </c>
      <c r="O189" s="66">
        <v>3</v>
      </c>
      <c r="P189" s="66" t="s">
        <v>87</v>
      </c>
      <c r="Q189" s="69" t="s">
        <v>177</v>
      </c>
      <c r="R189" s="67">
        <v>3.2309999999999999E-3</v>
      </c>
      <c r="S189" s="67">
        <v>2.4344999999999999E-2</v>
      </c>
      <c r="T189" s="70" t="s">
        <v>184</v>
      </c>
      <c r="U189" s="68">
        <v>0</v>
      </c>
      <c r="V189" s="68">
        <v>0</v>
      </c>
      <c r="W189" s="68">
        <v>0</v>
      </c>
      <c r="X189" s="40">
        <f t="shared" si="20"/>
        <v>1</v>
      </c>
      <c r="Y189" s="87"/>
      <c r="AA189" s="80" t="s">
        <v>123</v>
      </c>
      <c r="AB189" s="66">
        <v>3</v>
      </c>
      <c r="AC189" s="66" t="s">
        <v>87</v>
      </c>
      <c r="AD189" s="69" t="s">
        <v>177</v>
      </c>
      <c r="AE189" s="67">
        <v>6.4910000000000002E-3</v>
      </c>
      <c r="AF189" s="67">
        <v>4.0335000000000003E-2</v>
      </c>
      <c r="AG189" s="70" t="s">
        <v>184</v>
      </c>
      <c r="AH189" s="68">
        <v>0</v>
      </c>
      <c r="AI189" s="68">
        <v>0</v>
      </c>
      <c r="AJ189" s="68">
        <v>0</v>
      </c>
      <c r="AK189" s="40">
        <f t="shared" si="21"/>
        <v>1</v>
      </c>
      <c r="AL189" s="87"/>
      <c r="AN189" s="80" t="s">
        <v>126</v>
      </c>
      <c r="AO189" s="66">
        <v>3</v>
      </c>
      <c r="AP189" s="66" t="s">
        <v>87</v>
      </c>
      <c r="AQ189" s="69" t="s">
        <v>230</v>
      </c>
      <c r="AR189" s="69" t="s">
        <v>178</v>
      </c>
      <c r="AS189" s="69" t="s">
        <v>178</v>
      </c>
      <c r="AT189" s="69" t="s">
        <v>178</v>
      </c>
      <c r="AU189" s="69" t="s">
        <v>178</v>
      </c>
      <c r="AV189" s="69" t="s">
        <v>178</v>
      </c>
      <c r="AW189" s="69" t="s">
        <v>178</v>
      </c>
      <c r="AX189" s="69" t="s">
        <v>178</v>
      </c>
      <c r="AY189" s="87"/>
    </row>
    <row r="190" spans="1:51" ht="13.5" customHeight="1" x14ac:dyDescent="0.25">
      <c r="A190" s="80" t="s">
        <v>117</v>
      </c>
      <c r="B190" s="66">
        <v>3</v>
      </c>
      <c r="C190" s="66" t="s">
        <v>88</v>
      </c>
      <c r="D190" s="81" t="s">
        <v>177</v>
      </c>
      <c r="E190" s="81">
        <v>14.542999999999999</v>
      </c>
      <c r="F190" s="81">
        <v>0.125</v>
      </c>
      <c r="G190" s="84" t="s">
        <v>164</v>
      </c>
      <c r="H190" s="81">
        <v>0</v>
      </c>
      <c r="I190" s="81">
        <v>0</v>
      </c>
      <c r="J190" s="81">
        <v>0</v>
      </c>
      <c r="K190" s="83">
        <v>1</v>
      </c>
      <c r="L190" s="93"/>
      <c r="N190" s="80" t="s">
        <v>120</v>
      </c>
      <c r="O190" s="66">
        <v>3</v>
      </c>
      <c r="P190" s="66" t="s">
        <v>88</v>
      </c>
      <c r="Q190" s="69" t="s">
        <v>177</v>
      </c>
      <c r="R190" s="67">
        <v>13.040856</v>
      </c>
      <c r="S190" s="67">
        <v>0.12873599999999999</v>
      </c>
      <c r="T190" s="70" t="s">
        <v>164</v>
      </c>
      <c r="U190" s="68">
        <v>0</v>
      </c>
      <c r="V190" s="68">
        <v>0</v>
      </c>
      <c r="W190" s="68">
        <v>0</v>
      </c>
      <c r="X190" s="40">
        <f t="shared" si="20"/>
        <v>1</v>
      </c>
      <c r="Y190" s="87"/>
      <c r="AA190" s="80" t="s">
        <v>123</v>
      </c>
      <c r="AB190" s="66">
        <v>3</v>
      </c>
      <c r="AC190" s="66" t="s">
        <v>88</v>
      </c>
      <c r="AD190" s="69" t="s">
        <v>177</v>
      </c>
      <c r="AE190" s="67">
        <v>12.959402000000001</v>
      </c>
      <c r="AF190" s="67">
        <v>0.119884</v>
      </c>
      <c r="AG190" s="70" t="s">
        <v>164</v>
      </c>
      <c r="AH190" s="68">
        <v>0</v>
      </c>
      <c r="AI190" s="68">
        <v>0</v>
      </c>
      <c r="AJ190" s="68">
        <v>0</v>
      </c>
      <c r="AK190" s="40">
        <f t="shared" si="21"/>
        <v>1</v>
      </c>
      <c r="AL190" s="87"/>
      <c r="AN190" s="80" t="s">
        <v>126</v>
      </c>
      <c r="AO190" s="66">
        <v>3</v>
      </c>
      <c r="AP190" s="66" t="s">
        <v>88</v>
      </c>
      <c r="AQ190" s="69" t="s">
        <v>230</v>
      </c>
      <c r="AR190" s="69" t="s">
        <v>178</v>
      </c>
      <c r="AS190" s="69" t="s">
        <v>178</v>
      </c>
      <c r="AT190" s="69" t="s">
        <v>178</v>
      </c>
      <c r="AU190" s="69" t="s">
        <v>178</v>
      </c>
      <c r="AV190" s="69" t="s">
        <v>178</v>
      </c>
      <c r="AW190" s="69" t="s">
        <v>178</v>
      </c>
      <c r="AX190" s="69" t="s">
        <v>178</v>
      </c>
      <c r="AY190" s="87"/>
    </row>
    <row r="191" spans="1:51" ht="13.5" customHeight="1" x14ac:dyDescent="0.25">
      <c r="A191" s="80" t="s">
        <v>117</v>
      </c>
      <c r="B191" s="66">
        <v>4</v>
      </c>
      <c r="C191" s="66" t="s">
        <v>62</v>
      </c>
      <c r="D191" s="81" t="s">
        <v>177</v>
      </c>
      <c r="E191" s="81">
        <v>0.45100000000000001</v>
      </c>
      <c r="F191" s="81" t="s">
        <v>178</v>
      </c>
      <c r="G191" s="84" t="s">
        <v>189</v>
      </c>
      <c r="H191" s="81">
        <v>0</v>
      </c>
      <c r="I191" s="81">
        <v>0</v>
      </c>
      <c r="J191" s="81">
        <v>0</v>
      </c>
      <c r="K191" s="83">
        <v>1</v>
      </c>
      <c r="L191" s="93"/>
      <c r="N191" s="80" t="s">
        <v>120</v>
      </c>
      <c r="O191" s="66">
        <v>4</v>
      </c>
      <c r="P191" s="66" t="s">
        <v>62</v>
      </c>
      <c r="Q191" s="69" t="s">
        <v>177</v>
      </c>
      <c r="R191" s="67">
        <v>0.45188800000000001</v>
      </c>
      <c r="S191" s="67" t="s">
        <v>178</v>
      </c>
      <c r="T191" s="70" t="s">
        <v>189</v>
      </c>
      <c r="U191" s="68">
        <v>0</v>
      </c>
      <c r="V191" s="68">
        <v>0</v>
      </c>
      <c r="W191" s="68">
        <v>0</v>
      </c>
      <c r="X191" s="40">
        <f t="shared" si="20"/>
        <v>1</v>
      </c>
      <c r="Y191" s="87"/>
      <c r="AA191" s="80" t="s">
        <v>123</v>
      </c>
      <c r="AB191" s="66">
        <v>4</v>
      </c>
      <c r="AC191" s="66" t="s">
        <v>62</v>
      </c>
      <c r="AD191" s="69" t="s">
        <v>177</v>
      </c>
      <c r="AE191" s="67">
        <v>0.45154899999999998</v>
      </c>
      <c r="AF191" s="67" t="s">
        <v>178</v>
      </c>
      <c r="AG191" s="70" t="s">
        <v>189</v>
      </c>
      <c r="AH191" s="68">
        <v>0</v>
      </c>
      <c r="AI191" s="68">
        <v>0</v>
      </c>
      <c r="AJ191" s="68">
        <v>0</v>
      </c>
      <c r="AK191" s="40">
        <f t="shared" si="21"/>
        <v>1</v>
      </c>
      <c r="AL191" s="87"/>
      <c r="AN191" s="80" t="s">
        <v>126</v>
      </c>
      <c r="AO191" s="66">
        <v>4</v>
      </c>
      <c r="AP191" s="66" t="s">
        <v>62</v>
      </c>
      <c r="AQ191" s="69" t="s">
        <v>177</v>
      </c>
      <c r="AR191" s="67">
        <v>0.44954300000000003</v>
      </c>
      <c r="AS191" s="67" t="s">
        <v>178</v>
      </c>
      <c r="AT191" s="70" t="s">
        <v>189</v>
      </c>
      <c r="AU191" s="68">
        <v>0</v>
      </c>
      <c r="AV191" s="68">
        <v>0</v>
      </c>
      <c r="AW191" s="68">
        <v>0</v>
      </c>
      <c r="AX191" s="40">
        <f t="shared" ref="AX191:AX222" si="23">IF(COUNTA(AW191)=0,"",IF(AW191=0,1,0))</f>
        <v>1</v>
      </c>
      <c r="AY191" s="87"/>
    </row>
    <row r="192" spans="1:51" ht="13.5" customHeight="1" x14ac:dyDescent="0.25">
      <c r="A192" s="80" t="s">
        <v>117</v>
      </c>
      <c r="B192" s="66">
        <v>4</v>
      </c>
      <c r="C192" s="66" t="s">
        <v>68</v>
      </c>
      <c r="D192" s="81" t="s">
        <v>177</v>
      </c>
      <c r="E192" s="81">
        <v>2E-3</v>
      </c>
      <c r="F192" s="81">
        <v>5.2999999999999999E-2</v>
      </c>
      <c r="G192" s="84" t="s">
        <v>181</v>
      </c>
      <c r="H192" s="81">
        <v>0</v>
      </c>
      <c r="I192" s="81">
        <v>0</v>
      </c>
      <c r="J192" s="81">
        <v>0</v>
      </c>
      <c r="K192" s="83">
        <v>1</v>
      </c>
      <c r="L192" s="93"/>
      <c r="N192" s="80" t="s">
        <v>120</v>
      </c>
      <c r="O192" s="66">
        <v>4</v>
      </c>
      <c r="P192" s="66" t="s">
        <v>68</v>
      </c>
      <c r="Q192" s="69" t="s">
        <v>177</v>
      </c>
      <c r="R192" s="67">
        <v>1.812E-3</v>
      </c>
      <c r="S192" s="67">
        <v>5.3158999999999998E-2</v>
      </c>
      <c r="T192" s="70" t="s">
        <v>181</v>
      </c>
      <c r="U192" s="68">
        <v>0</v>
      </c>
      <c r="V192" s="68">
        <v>0</v>
      </c>
      <c r="W192" s="68">
        <v>0</v>
      </c>
      <c r="X192" s="40">
        <f t="shared" si="20"/>
        <v>1</v>
      </c>
      <c r="Y192" s="87"/>
      <c r="AA192" s="80" t="s">
        <v>123</v>
      </c>
      <c r="AB192" s="66">
        <v>4</v>
      </c>
      <c r="AC192" s="66" t="s">
        <v>68</v>
      </c>
      <c r="AD192" s="69" t="s">
        <v>177</v>
      </c>
      <c r="AE192" s="67">
        <v>3.006E-3</v>
      </c>
      <c r="AF192" s="67">
        <v>6.0520999999999998E-2</v>
      </c>
      <c r="AG192" s="70" t="s">
        <v>181</v>
      </c>
      <c r="AH192" s="68">
        <v>0</v>
      </c>
      <c r="AI192" s="68">
        <v>0</v>
      </c>
      <c r="AJ192" s="68">
        <v>0</v>
      </c>
      <c r="AK192" s="40">
        <f t="shared" si="21"/>
        <v>1</v>
      </c>
      <c r="AL192" s="87"/>
      <c r="AN192" s="80" t="s">
        <v>126</v>
      </c>
      <c r="AO192" s="66">
        <v>4</v>
      </c>
      <c r="AP192" s="66" t="s">
        <v>68</v>
      </c>
      <c r="AQ192" s="69" t="s">
        <v>177</v>
      </c>
      <c r="AR192" s="67">
        <v>1.5089999999999999E-3</v>
      </c>
      <c r="AS192" s="67">
        <v>4.8082E-2</v>
      </c>
      <c r="AT192" s="70" t="s">
        <v>181</v>
      </c>
      <c r="AU192" s="68">
        <v>0</v>
      </c>
      <c r="AV192" s="68">
        <v>0</v>
      </c>
      <c r="AW192" s="68">
        <v>0</v>
      </c>
      <c r="AX192" s="40">
        <f t="shared" si="23"/>
        <v>1</v>
      </c>
      <c r="AY192" s="87"/>
    </row>
    <row r="193" spans="1:51" ht="13.5" customHeight="1" x14ac:dyDescent="0.25">
      <c r="A193" s="80" t="s">
        <v>117</v>
      </c>
      <c r="B193" s="66">
        <v>4</v>
      </c>
      <c r="C193" s="66" t="s">
        <v>74</v>
      </c>
      <c r="D193" s="81" t="s">
        <v>177</v>
      </c>
      <c r="E193" s="81">
        <v>16.548999999999999</v>
      </c>
      <c r="F193" s="81">
        <v>0.125</v>
      </c>
      <c r="G193" s="84" t="s">
        <v>182</v>
      </c>
      <c r="H193" s="81">
        <v>0</v>
      </c>
      <c r="I193" s="81">
        <v>0</v>
      </c>
      <c r="J193" s="81">
        <v>0</v>
      </c>
      <c r="K193" s="83">
        <v>1</v>
      </c>
      <c r="L193" s="93"/>
      <c r="N193" s="80" t="s">
        <v>120</v>
      </c>
      <c r="O193" s="66">
        <v>4</v>
      </c>
      <c r="P193" s="66" t="s">
        <v>74</v>
      </c>
      <c r="Q193" s="69" t="s">
        <v>177</v>
      </c>
      <c r="R193" s="67">
        <v>15.225137999999999</v>
      </c>
      <c r="S193" s="67">
        <v>0.12500700000000001</v>
      </c>
      <c r="T193" s="70" t="s">
        <v>182</v>
      </c>
      <c r="U193" s="68">
        <v>0</v>
      </c>
      <c r="V193" s="68">
        <v>0</v>
      </c>
      <c r="W193" s="68">
        <v>0</v>
      </c>
      <c r="X193" s="40">
        <f t="shared" si="20"/>
        <v>1</v>
      </c>
      <c r="Y193" s="87"/>
      <c r="AA193" s="80" t="s">
        <v>123</v>
      </c>
      <c r="AB193" s="66">
        <v>4</v>
      </c>
      <c r="AC193" s="66" t="s">
        <v>74</v>
      </c>
      <c r="AD193" s="69" t="s">
        <v>177</v>
      </c>
      <c r="AE193" s="67">
        <v>17.907384</v>
      </c>
      <c r="AF193" s="67">
        <v>0.12166200000000001</v>
      </c>
      <c r="AG193" s="70" t="s">
        <v>182</v>
      </c>
      <c r="AH193" s="68">
        <v>0</v>
      </c>
      <c r="AI193" s="68">
        <v>0</v>
      </c>
      <c r="AJ193" s="68">
        <v>0</v>
      </c>
      <c r="AK193" s="40">
        <f t="shared" si="21"/>
        <v>1</v>
      </c>
      <c r="AL193" s="87"/>
      <c r="AN193" s="80" t="s">
        <v>126</v>
      </c>
      <c r="AO193" s="66">
        <v>4</v>
      </c>
      <c r="AP193" s="66" t="s">
        <v>74</v>
      </c>
      <c r="AQ193" s="69" t="s">
        <v>177</v>
      </c>
      <c r="AR193" s="67">
        <v>16.57085</v>
      </c>
      <c r="AS193" s="67">
        <v>0.12453400000000001</v>
      </c>
      <c r="AT193" s="70" t="s">
        <v>182</v>
      </c>
      <c r="AU193" s="68">
        <v>0</v>
      </c>
      <c r="AV193" s="68">
        <v>0</v>
      </c>
      <c r="AW193" s="68">
        <v>0</v>
      </c>
      <c r="AX193" s="40">
        <f t="shared" si="23"/>
        <v>1</v>
      </c>
      <c r="AY193" s="87"/>
    </row>
    <row r="194" spans="1:51" ht="22.5" customHeight="1" x14ac:dyDescent="0.25">
      <c r="A194" s="80" t="s">
        <v>117</v>
      </c>
      <c r="B194" s="66">
        <v>4</v>
      </c>
      <c r="C194" s="66" t="s">
        <v>80</v>
      </c>
      <c r="D194" s="81" t="s">
        <v>177</v>
      </c>
      <c r="E194" s="81">
        <v>5.0000000000000001E-3</v>
      </c>
      <c r="F194" s="81">
        <v>0.55900000000000005</v>
      </c>
      <c r="G194" s="84" t="s">
        <v>190</v>
      </c>
      <c r="H194" s="81">
        <v>0</v>
      </c>
      <c r="I194" s="81">
        <v>0</v>
      </c>
      <c r="J194" s="81">
        <v>0</v>
      </c>
      <c r="K194" s="83">
        <v>1</v>
      </c>
      <c r="L194" s="93"/>
      <c r="N194" s="80" t="s">
        <v>120</v>
      </c>
      <c r="O194" s="66">
        <v>4</v>
      </c>
      <c r="P194" s="66" t="s">
        <v>80</v>
      </c>
      <c r="Q194" s="69" t="s">
        <v>177</v>
      </c>
      <c r="R194" s="67">
        <v>4.1720000000000004E-3</v>
      </c>
      <c r="S194" s="67">
        <v>0.55309699999999995</v>
      </c>
      <c r="T194" s="70" t="s">
        <v>190</v>
      </c>
      <c r="U194" s="68">
        <v>0</v>
      </c>
      <c r="V194" s="68">
        <v>0</v>
      </c>
      <c r="W194" s="68">
        <v>0</v>
      </c>
      <c r="X194" s="40">
        <f t="shared" si="20"/>
        <v>1</v>
      </c>
      <c r="Y194" s="87"/>
      <c r="AA194" s="80" t="s">
        <v>123</v>
      </c>
      <c r="AB194" s="66">
        <v>4</v>
      </c>
      <c r="AC194" s="66" t="s">
        <v>80</v>
      </c>
      <c r="AD194" s="69" t="s">
        <v>177</v>
      </c>
      <c r="AE194" s="67">
        <v>4.568E-3</v>
      </c>
      <c r="AF194" s="67">
        <v>0.51994799999999997</v>
      </c>
      <c r="AG194" s="70" t="s">
        <v>190</v>
      </c>
      <c r="AH194" s="68">
        <v>0</v>
      </c>
      <c r="AI194" s="68">
        <v>0</v>
      </c>
      <c r="AJ194" s="68">
        <v>0</v>
      </c>
      <c r="AK194" s="40">
        <f t="shared" si="21"/>
        <v>1</v>
      </c>
      <c r="AL194" s="87"/>
      <c r="AN194" s="80" t="s">
        <v>126</v>
      </c>
      <c r="AO194" s="66">
        <v>4</v>
      </c>
      <c r="AP194" s="66" t="s">
        <v>80</v>
      </c>
      <c r="AQ194" s="69" t="s">
        <v>177</v>
      </c>
      <c r="AR194" s="67">
        <v>3.47E-3</v>
      </c>
      <c r="AS194" s="67">
        <v>0.51871800000000001</v>
      </c>
      <c r="AT194" s="70" t="s">
        <v>190</v>
      </c>
      <c r="AU194" s="68">
        <v>0</v>
      </c>
      <c r="AV194" s="68">
        <v>0</v>
      </c>
      <c r="AW194" s="68">
        <v>0</v>
      </c>
      <c r="AX194" s="40">
        <f t="shared" si="23"/>
        <v>1</v>
      </c>
      <c r="AY194" s="87"/>
    </row>
    <row r="195" spans="1:51" ht="13.5" customHeight="1" x14ac:dyDescent="0.25">
      <c r="A195" s="80" t="s">
        <v>117</v>
      </c>
      <c r="B195" s="66">
        <v>4</v>
      </c>
      <c r="C195" s="66" t="s">
        <v>85</v>
      </c>
      <c r="D195" s="81" t="s">
        <v>177</v>
      </c>
      <c r="E195" s="81">
        <v>3.0000000000000001E-3</v>
      </c>
      <c r="F195" s="81">
        <v>6.5000000000000002E-2</v>
      </c>
      <c r="G195" s="84" t="s">
        <v>181</v>
      </c>
      <c r="H195" s="81">
        <v>0</v>
      </c>
      <c r="I195" s="81">
        <v>0</v>
      </c>
      <c r="J195" s="81">
        <v>0</v>
      </c>
      <c r="K195" s="83">
        <v>1</v>
      </c>
      <c r="L195" s="93"/>
      <c r="N195" s="80" t="s">
        <v>120</v>
      </c>
      <c r="O195" s="66">
        <v>4</v>
      </c>
      <c r="P195" s="66" t="s">
        <v>85</v>
      </c>
      <c r="Q195" s="69" t="s">
        <v>177</v>
      </c>
      <c r="R195" s="67">
        <v>4.1840000000000002E-3</v>
      </c>
      <c r="S195" s="67">
        <v>6.6746E-2</v>
      </c>
      <c r="T195" s="70" t="s">
        <v>181</v>
      </c>
      <c r="U195" s="68">
        <v>0</v>
      </c>
      <c r="V195" s="68">
        <v>0</v>
      </c>
      <c r="W195" s="68">
        <v>0</v>
      </c>
      <c r="X195" s="40">
        <f t="shared" si="20"/>
        <v>1</v>
      </c>
      <c r="Y195" s="87"/>
      <c r="AA195" s="80" t="s">
        <v>123</v>
      </c>
      <c r="AB195" s="66">
        <v>4</v>
      </c>
      <c r="AC195" s="66" t="s">
        <v>85</v>
      </c>
      <c r="AD195" s="69" t="s">
        <v>177</v>
      </c>
      <c r="AE195" s="67">
        <v>1.5070000000000001E-3</v>
      </c>
      <c r="AF195" s="67">
        <v>6.2823000000000004E-2</v>
      </c>
      <c r="AG195" s="70" t="s">
        <v>181</v>
      </c>
      <c r="AH195" s="68">
        <v>0</v>
      </c>
      <c r="AI195" s="68">
        <v>0</v>
      </c>
      <c r="AJ195" s="68">
        <v>0</v>
      </c>
      <c r="AK195" s="40">
        <f t="shared" si="21"/>
        <v>1</v>
      </c>
      <c r="AL195" s="87"/>
      <c r="AN195" s="80" t="s">
        <v>126</v>
      </c>
      <c r="AO195" s="66">
        <v>4</v>
      </c>
      <c r="AP195" s="66" t="s">
        <v>85</v>
      </c>
      <c r="AQ195" s="69" t="s">
        <v>177</v>
      </c>
      <c r="AR195" s="67">
        <v>1.668E-3</v>
      </c>
      <c r="AS195" s="67">
        <v>6.5592999999999999E-2</v>
      </c>
      <c r="AT195" s="70" t="s">
        <v>181</v>
      </c>
      <c r="AU195" s="68">
        <v>0</v>
      </c>
      <c r="AV195" s="68">
        <v>0</v>
      </c>
      <c r="AW195" s="68">
        <v>0</v>
      </c>
      <c r="AX195" s="40">
        <f t="shared" si="23"/>
        <v>1</v>
      </c>
      <c r="AY195" s="87"/>
    </row>
    <row r="196" spans="1:51" ht="13.5" customHeight="1" x14ac:dyDescent="0.25">
      <c r="A196" s="80" t="s">
        <v>117</v>
      </c>
      <c r="B196" s="66">
        <v>4</v>
      </c>
      <c r="C196" s="66" t="s">
        <v>86</v>
      </c>
      <c r="D196" s="81" t="s">
        <v>177</v>
      </c>
      <c r="E196" s="81">
        <v>17.311</v>
      </c>
      <c r="F196" s="81">
        <v>0.124</v>
      </c>
      <c r="G196" s="84" t="s">
        <v>182</v>
      </c>
      <c r="H196" s="81">
        <v>0</v>
      </c>
      <c r="I196" s="81">
        <v>0</v>
      </c>
      <c r="J196" s="81">
        <v>0</v>
      </c>
      <c r="K196" s="83">
        <v>1</v>
      </c>
      <c r="L196" s="93"/>
      <c r="N196" s="80" t="s">
        <v>120</v>
      </c>
      <c r="O196" s="66">
        <v>4</v>
      </c>
      <c r="P196" s="66" t="s">
        <v>86</v>
      </c>
      <c r="Q196" s="69" t="s">
        <v>177</v>
      </c>
      <c r="R196" s="67">
        <v>12.883077</v>
      </c>
      <c r="S196" s="67">
        <v>0.121895</v>
      </c>
      <c r="T196" s="70" t="s">
        <v>182</v>
      </c>
      <c r="U196" s="68">
        <v>0</v>
      </c>
      <c r="V196" s="68">
        <v>0</v>
      </c>
      <c r="W196" s="68">
        <v>0</v>
      </c>
      <c r="X196" s="40">
        <f t="shared" si="20"/>
        <v>1</v>
      </c>
      <c r="Y196" s="87"/>
      <c r="AA196" s="80" t="s">
        <v>123</v>
      </c>
      <c r="AB196" s="66">
        <v>4</v>
      </c>
      <c r="AC196" s="66" t="s">
        <v>86</v>
      </c>
      <c r="AD196" s="69" t="s">
        <v>177</v>
      </c>
      <c r="AE196" s="67">
        <v>13.880129</v>
      </c>
      <c r="AF196" s="67">
        <v>0.12647700000000001</v>
      </c>
      <c r="AG196" s="70" t="s">
        <v>182</v>
      </c>
      <c r="AH196" s="68">
        <v>0</v>
      </c>
      <c r="AI196" s="68">
        <v>0</v>
      </c>
      <c r="AJ196" s="68">
        <v>0</v>
      </c>
      <c r="AK196" s="40">
        <f t="shared" si="21"/>
        <v>1</v>
      </c>
      <c r="AL196" s="87"/>
      <c r="AN196" s="80" t="s">
        <v>126</v>
      </c>
      <c r="AO196" s="66">
        <v>4</v>
      </c>
      <c r="AP196" s="66" t="s">
        <v>86</v>
      </c>
      <c r="AQ196" s="69" t="s">
        <v>177</v>
      </c>
      <c r="AR196" s="67">
        <v>20.763511000000001</v>
      </c>
      <c r="AS196" s="67">
        <v>0.12756999999999999</v>
      </c>
      <c r="AT196" s="70" t="s">
        <v>182</v>
      </c>
      <c r="AU196" s="68">
        <v>0</v>
      </c>
      <c r="AV196" s="68">
        <v>0</v>
      </c>
      <c r="AW196" s="68">
        <v>0</v>
      </c>
      <c r="AX196" s="40">
        <f t="shared" si="23"/>
        <v>1</v>
      </c>
      <c r="AY196" s="87"/>
    </row>
    <row r="197" spans="1:51" ht="13.5" customHeight="1" x14ac:dyDescent="0.25">
      <c r="A197" s="80" t="s">
        <v>117</v>
      </c>
      <c r="B197" s="66">
        <v>4</v>
      </c>
      <c r="C197" s="66" t="s">
        <v>87</v>
      </c>
      <c r="D197" s="81" t="s">
        <v>177</v>
      </c>
      <c r="E197" s="81">
        <v>3.0000000000000001E-3</v>
      </c>
      <c r="F197" s="81">
        <v>3.5999999999999997E-2</v>
      </c>
      <c r="G197" s="84" t="s">
        <v>184</v>
      </c>
      <c r="H197" s="81">
        <v>0</v>
      </c>
      <c r="I197" s="81">
        <v>0</v>
      </c>
      <c r="J197" s="81">
        <v>0</v>
      </c>
      <c r="K197" s="83">
        <v>1</v>
      </c>
      <c r="L197" s="93"/>
      <c r="N197" s="80" t="s">
        <v>120</v>
      </c>
      <c r="O197" s="66">
        <v>4</v>
      </c>
      <c r="P197" s="66" t="s">
        <v>87</v>
      </c>
      <c r="Q197" s="69" t="s">
        <v>177</v>
      </c>
      <c r="R197" s="67">
        <v>3.372E-3</v>
      </c>
      <c r="S197" s="67">
        <v>4.0506E-2</v>
      </c>
      <c r="T197" s="70" t="s">
        <v>184</v>
      </c>
      <c r="U197" s="68">
        <v>0</v>
      </c>
      <c r="V197" s="68">
        <v>0</v>
      </c>
      <c r="W197" s="68">
        <v>0</v>
      </c>
      <c r="X197" s="40">
        <f t="shared" si="20"/>
        <v>1</v>
      </c>
      <c r="Y197" s="87"/>
      <c r="AA197" s="80" t="s">
        <v>123</v>
      </c>
      <c r="AB197" s="66">
        <v>4</v>
      </c>
      <c r="AC197" s="66" t="s">
        <v>87</v>
      </c>
      <c r="AD197" s="69" t="s">
        <v>177</v>
      </c>
      <c r="AE197" s="67">
        <v>3.7429999999999998E-3</v>
      </c>
      <c r="AF197" s="67">
        <v>4.4685000000000002E-2</v>
      </c>
      <c r="AG197" s="70" t="s">
        <v>184</v>
      </c>
      <c r="AH197" s="68">
        <v>0</v>
      </c>
      <c r="AI197" s="68">
        <v>0</v>
      </c>
      <c r="AJ197" s="68">
        <v>0</v>
      </c>
      <c r="AK197" s="40">
        <f t="shared" si="21"/>
        <v>1</v>
      </c>
      <c r="AL197" s="87"/>
      <c r="AN197" s="80" t="s">
        <v>126</v>
      </c>
      <c r="AO197" s="66">
        <v>4</v>
      </c>
      <c r="AP197" s="66" t="s">
        <v>87</v>
      </c>
      <c r="AQ197" s="69" t="s">
        <v>177</v>
      </c>
      <c r="AR197" s="67">
        <v>5.4599999999999996E-3</v>
      </c>
      <c r="AS197" s="67">
        <v>2.4538000000000001E-2</v>
      </c>
      <c r="AT197" s="70" t="s">
        <v>184</v>
      </c>
      <c r="AU197" s="68">
        <v>0</v>
      </c>
      <c r="AV197" s="68">
        <v>0</v>
      </c>
      <c r="AW197" s="68">
        <v>0</v>
      </c>
      <c r="AX197" s="40">
        <f t="shared" si="23"/>
        <v>1</v>
      </c>
      <c r="AY197" s="87"/>
    </row>
    <row r="198" spans="1:51" ht="116.25" customHeight="1" x14ac:dyDescent="0.25">
      <c r="A198" s="80" t="s">
        <v>117</v>
      </c>
      <c r="B198" s="66">
        <v>4</v>
      </c>
      <c r="C198" s="66" t="s">
        <v>88</v>
      </c>
      <c r="D198" s="81" t="s">
        <v>177</v>
      </c>
      <c r="E198" s="81">
        <v>6.9779999999999998</v>
      </c>
      <c r="F198" s="81">
        <v>0.123</v>
      </c>
      <c r="G198" s="84" t="s">
        <v>168</v>
      </c>
      <c r="H198" s="81">
        <v>0</v>
      </c>
      <c r="I198" s="81">
        <v>0</v>
      </c>
      <c r="J198" s="81">
        <v>1</v>
      </c>
      <c r="K198" s="83">
        <v>0</v>
      </c>
      <c r="L198" s="93" t="s">
        <v>231</v>
      </c>
      <c r="N198" s="80" t="s">
        <v>120</v>
      </c>
      <c r="O198" s="66">
        <v>4</v>
      </c>
      <c r="P198" s="66" t="s">
        <v>88</v>
      </c>
      <c r="Q198" s="69" t="s">
        <v>177</v>
      </c>
      <c r="R198" s="67">
        <v>13.079571</v>
      </c>
      <c r="S198" s="67">
        <v>0.12354</v>
      </c>
      <c r="T198" s="70" t="s">
        <v>164</v>
      </c>
      <c r="U198" s="68">
        <v>0</v>
      </c>
      <c r="V198" s="68">
        <v>0</v>
      </c>
      <c r="W198" s="68">
        <v>0</v>
      </c>
      <c r="X198" s="40">
        <f t="shared" si="20"/>
        <v>1</v>
      </c>
      <c r="Y198" s="87"/>
      <c r="AA198" s="80" t="s">
        <v>123</v>
      </c>
      <c r="AB198" s="66">
        <v>4</v>
      </c>
      <c r="AC198" s="66" t="s">
        <v>88</v>
      </c>
      <c r="AD198" s="69" t="s">
        <v>177</v>
      </c>
      <c r="AE198" s="67">
        <v>12.782571000000001</v>
      </c>
      <c r="AF198" s="67">
        <v>0.12428699999999999</v>
      </c>
      <c r="AG198" s="70" t="s">
        <v>164</v>
      </c>
      <c r="AH198" s="68">
        <v>0</v>
      </c>
      <c r="AI198" s="68">
        <v>0</v>
      </c>
      <c r="AJ198" s="68">
        <v>0</v>
      </c>
      <c r="AK198" s="40">
        <f t="shared" si="21"/>
        <v>1</v>
      </c>
      <c r="AL198" s="87"/>
      <c r="AN198" s="80" t="s">
        <v>126</v>
      </c>
      <c r="AO198" s="66">
        <v>4</v>
      </c>
      <c r="AP198" s="66" t="s">
        <v>88</v>
      </c>
      <c r="AQ198" s="69" t="s">
        <v>177</v>
      </c>
      <c r="AR198" s="67">
        <v>14.595249000000001</v>
      </c>
      <c r="AS198" s="67">
        <v>0.120097</v>
      </c>
      <c r="AT198" s="70" t="s">
        <v>164</v>
      </c>
      <c r="AU198" s="68">
        <v>0</v>
      </c>
      <c r="AV198" s="68">
        <v>0</v>
      </c>
      <c r="AW198" s="68">
        <v>0</v>
      </c>
      <c r="AX198" s="40">
        <f t="shared" si="23"/>
        <v>1</v>
      </c>
      <c r="AY198" s="87"/>
    </row>
    <row r="199" spans="1:51" ht="13.5" customHeight="1" x14ac:dyDescent="0.25">
      <c r="A199" s="80" t="s">
        <v>117</v>
      </c>
      <c r="B199" s="66">
        <v>5</v>
      </c>
      <c r="C199" s="66" t="s">
        <v>62</v>
      </c>
      <c r="D199" s="81" t="s">
        <v>177</v>
      </c>
      <c r="E199" s="81">
        <v>0.45200000000000001</v>
      </c>
      <c r="F199" s="81" t="s">
        <v>178</v>
      </c>
      <c r="G199" s="84" t="s">
        <v>191</v>
      </c>
      <c r="H199" s="81">
        <v>0</v>
      </c>
      <c r="I199" s="81">
        <v>0</v>
      </c>
      <c r="J199" s="81">
        <v>0</v>
      </c>
      <c r="K199" s="83">
        <v>1</v>
      </c>
      <c r="L199" s="93"/>
      <c r="N199" s="80" t="s">
        <v>120</v>
      </c>
      <c r="O199" s="66">
        <v>5</v>
      </c>
      <c r="P199" s="66" t="s">
        <v>62</v>
      </c>
      <c r="Q199" s="69" t="s">
        <v>177</v>
      </c>
      <c r="R199" s="67">
        <v>0.45143299999999997</v>
      </c>
      <c r="S199" s="67" t="s">
        <v>178</v>
      </c>
      <c r="T199" s="70" t="s">
        <v>191</v>
      </c>
      <c r="U199" s="68">
        <v>0</v>
      </c>
      <c r="V199" s="68">
        <v>0</v>
      </c>
      <c r="W199" s="68">
        <v>0</v>
      </c>
      <c r="X199" s="40">
        <f t="shared" ref="X199:X230" si="24">IF(COUNTA(W199)=0,"",IF(W199=0,1,0))</f>
        <v>1</v>
      </c>
      <c r="Y199" s="87"/>
      <c r="AA199" s="80" t="s">
        <v>123</v>
      </c>
      <c r="AB199" s="66">
        <v>5</v>
      </c>
      <c r="AC199" s="66" t="s">
        <v>62</v>
      </c>
      <c r="AD199" s="69" t="s">
        <v>177</v>
      </c>
      <c r="AE199" s="67">
        <v>0.45269999999999999</v>
      </c>
      <c r="AF199" s="67" t="s">
        <v>178</v>
      </c>
      <c r="AG199" s="70" t="s">
        <v>191</v>
      </c>
      <c r="AH199" s="68">
        <v>0</v>
      </c>
      <c r="AI199" s="68">
        <v>0</v>
      </c>
      <c r="AJ199" s="68">
        <v>0</v>
      </c>
      <c r="AK199" s="40">
        <f t="shared" ref="AK199:AK230" si="25">IF(COUNTA(AJ199)=0,"",IF(AJ199=0,1,0))</f>
        <v>1</v>
      </c>
      <c r="AL199" s="87"/>
      <c r="AN199" s="80" t="s">
        <v>126</v>
      </c>
      <c r="AO199" s="66">
        <v>5</v>
      </c>
      <c r="AP199" s="66" t="s">
        <v>62</v>
      </c>
      <c r="AQ199" s="69" t="s">
        <v>177</v>
      </c>
      <c r="AR199" s="67">
        <v>0.45036900000000002</v>
      </c>
      <c r="AS199" s="67" t="s">
        <v>178</v>
      </c>
      <c r="AT199" s="70" t="s">
        <v>191</v>
      </c>
      <c r="AU199" s="68">
        <v>0</v>
      </c>
      <c r="AV199" s="68">
        <v>0</v>
      </c>
      <c r="AW199" s="68">
        <v>0</v>
      </c>
      <c r="AX199" s="40">
        <f t="shared" si="23"/>
        <v>1</v>
      </c>
      <c r="AY199" s="87"/>
    </row>
    <row r="200" spans="1:51" ht="13.5" customHeight="1" x14ac:dyDescent="0.25">
      <c r="A200" s="80" t="s">
        <v>117</v>
      </c>
      <c r="B200" s="66">
        <v>5</v>
      </c>
      <c r="C200" s="66" t="s">
        <v>68</v>
      </c>
      <c r="D200" s="81" t="s">
        <v>177</v>
      </c>
      <c r="E200" s="81">
        <v>2E-3</v>
      </c>
      <c r="F200" s="81">
        <v>4.3999999999999997E-2</v>
      </c>
      <c r="G200" s="84" t="s">
        <v>181</v>
      </c>
      <c r="H200" s="81">
        <v>0</v>
      </c>
      <c r="I200" s="81">
        <v>0</v>
      </c>
      <c r="J200" s="81">
        <v>0</v>
      </c>
      <c r="K200" s="83">
        <v>1</v>
      </c>
      <c r="L200" s="93"/>
      <c r="N200" s="80" t="s">
        <v>120</v>
      </c>
      <c r="O200" s="66">
        <v>5</v>
      </c>
      <c r="P200" s="66" t="s">
        <v>68</v>
      </c>
      <c r="Q200" s="69" t="s">
        <v>177</v>
      </c>
      <c r="R200" s="67">
        <v>1.8129999999999999E-3</v>
      </c>
      <c r="S200" s="67">
        <v>5.3940000000000002E-2</v>
      </c>
      <c r="T200" s="70" t="s">
        <v>181</v>
      </c>
      <c r="U200" s="68">
        <v>0</v>
      </c>
      <c r="V200" s="68">
        <v>0</v>
      </c>
      <c r="W200" s="68">
        <v>0</v>
      </c>
      <c r="X200" s="40">
        <f t="shared" si="24"/>
        <v>1</v>
      </c>
      <c r="Y200" s="87"/>
      <c r="AA200" s="80" t="s">
        <v>123</v>
      </c>
      <c r="AB200" s="66">
        <v>5</v>
      </c>
      <c r="AC200" s="66" t="s">
        <v>68</v>
      </c>
      <c r="AD200" s="69" t="s">
        <v>177</v>
      </c>
      <c r="AE200" s="67">
        <v>1.8749999999999999E-3</v>
      </c>
      <c r="AF200" s="67">
        <v>4.7537000000000003E-2</v>
      </c>
      <c r="AG200" s="70" t="s">
        <v>181</v>
      </c>
      <c r="AH200" s="68">
        <v>0</v>
      </c>
      <c r="AI200" s="68">
        <v>0</v>
      </c>
      <c r="AJ200" s="68">
        <v>0</v>
      </c>
      <c r="AK200" s="40">
        <f t="shared" si="25"/>
        <v>1</v>
      </c>
      <c r="AL200" s="87"/>
      <c r="AN200" s="80" t="s">
        <v>126</v>
      </c>
      <c r="AO200" s="66">
        <v>5</v>
      </c>
      <c r="AP200" s="66" t="s">
        <v>68</v>
      </c>
      <c r="AQ200" s="69" t="s">
        <v>177</v>
      </c>
      <c r="AR200" s="67">
        <v>1.003E-3</v>
      </c>
      <c r="AS200" s="67">
        <v>5.2790999999999998E-2</v>
      </c>
      <c r="AT200" s="70" t="s">
        <v>181</v>
      </c>
      <c r="AU200" s="68">
        <v>0</v>
      </c>
      <c r="AV200" s="68">
        <v>0</v>
      </c>
      <c r="AW200" s="68">
        <v>0</v>
      </c>
      <c r="AX200" s="40">
        <f t="shared" si="23"/>
        <v>1</v>
      </c>
      <c r="AY200" s="87"/>
    </row>
    <row r="201" spans="1:51" ht="13.5" customHeight="1" x14ac:dyDescent="0.25">
      <c r="A201" s="80" t="s">
        <v>117</v>
      </c>
      <c r="B201" s="66">
        <v>5</v>
      </c>
      <c r="C201" s="66" t="s">
        <v>74</v>
      </c>
      <c r="D201" s="81" t="s">
        <v>177</v>
      </c>
      <c r="E201" s="81">
        <v>15.637</v>
      </c>
      <c r="F201" s="81">
        <v>0.124</v>
      </c>
      <c r="G201" s="84" t="s">
        <v>182</v>
      </c>
      <c r="H201" s="81">
        <v>0</v>
      </c>
      <c r="I201" s="81">
        <v>0</v>
      </c>
      <c r="J201" s="81">
        <v>0</v>
      </c>
      <c r="K201" s="83">
        <v>1</v>
      </c>
      <c r="L201" s="93"/>
      <c r="N201" s="80" t="s">
        <v>120</v>
      </c>
      <c r="O201" s="66">
        <v>5</v>
      </c>
      <c r="P201" s="66" t="s">
        <v>74</v>
      </c>
      <c r="Q201" s="69" t="s">
        <v>177</v>
      </c>
      <c r="R201" s="67">
        <v>15.268342000000001</v>
      </c>
      <c r="S201" s="67">
        <v>0.123873</v>
      </c>
      <c r="T201" s="70" t="s">
        <v>182</v>
      </c>
      <c r="U201" s="68">
        <v>0</v>
      </c>
      <c r="V201" s="68">
        <v>0</v>
      </c>
      <c r="W201" s="68">
        <v>0</v>
      </c>
      <c r="X201" s="40">
        <f t="shared" si="24"/>
        <v>1</v>
      </c>
      <c r="Y201" s="87"/>
      <c r="AA201" s="80" t="s">
        <v>123</v>
      </c>
      <c r="AB201" s="66">
        <v>5</v>
      </c>
      <c r="AC201" s="66" t="s">
        <v>74</v>
      </c>
      <c r="AD201" s="69" t="s">
        <v>177</v>
      </c>
      <c r="AE201" s="67">
        <v>16.510960000000001</v>
      </c>
      <c r="AF201" s="67">
        <v>0.124377</v>
      </c>
      <c r="AG201" s="70" t="s">
        <v>182</v>
      </c>
      <c r="AH201" s="68">
        <v>0</v>
      </c>
      <c r="AI201" s="68">
        <v>0</v>
      </c>
      <c r="AJ201" s="68">
        <v>0</v>
      </c>
      <c r="AK201" s="40">
        <f t="shared" si="25"/>
        <v>1</v>
      </c>
      <c r="AL201" s="87"/>
      <c r="AN201" s="80" t="s">
        <v>126</v>
      </c>
      <c r="AO201" s="66">
        <v>5</v>
      </c>
      <c r="AP201" s="66" t="s">
        <v>74</v>
      </c>
      <c r="AQ201" s="69" t="s">
        <v>177</v>
      </c>
      <c r="AR201" s="67">
        <v>14.995186</v>
      </c>
      <c r="AS201" s="67">
        <v>0.122709</v>
      </c>
      <c r="AT201" s="70" t="s">
        <v>182</v>
      </c>
      <c r="AU201" s="68">
        <v>0</v>
      </c>
      <c r="AV201" s="68">
        <v>0</v>
      </c>
      <c r="AW201" s="68">
        <v>0</v>
      </c>
      <c r="AX201" s="40">
        <f t="shared" si="23"/>
        <v>1</v>
      </c>
      <c r="AY201" s="87"/>
    </row>
    <row r="202" spans="1:51" ht="22.5" customHeight="1" x14ac:dyDescent="0.25">
      <c r="A202" s="80" t="s">
        <v>117</v>
      </c>
      <c r="B202" s="66">
        <v>5</v>
      </c>
      <c r="C202" s="66" t="s">
        <v>80</v>
      </c>
      <c r="D202" s="81" t="s">
        <v>177</v>
      </c>
      <c r="E202" s="81">
        <v>4.0000000000000001E-3</v>
      </c>
      <c r="F202" s="81">
        <v>0.56599999999999995</v>
      </c>
      <c r="G202" s="84" t="s">
        <v>194</v>
      </c>
      <c r="H202" s="81">
        <v>0</v>
      </c>
      <c r="I202" s="81">
        <v>0</v>
      </c>
      <c r="J202" s="81">
        <v>0</v>
      </c>
      <c r="K202" s="83">
        <v>1</v>
      </c>
      <c r="L202" s="93"/>
      <c r="N202" s="80" t="s">
        <v>120</v>
      </c>
      <c r="O202" s="66">
        <v>5</v>
      </c>
      <c r="P202" s="66" t="s">
        <v>80</v>
      </c>
      <c r="Q202" s="69" t="s">
        <v>177</v>
      </c>
      <c r="R202" s="67">
        <v>3.3419999999999999E-3</v>
      </c>
      <c r="S202" s="67">
        <v>0.54786500000000005</v>
      </c>
      <c r="T202" s="70" t="s">
        <v>194</v>
      </c>
      <c r="U202" s="68">
        <v>0</v>
      </c>
      <c r="V202" s="68">
        <v>0</v>
      </c>
      <c r="W202" s="68">
        <v>0</v>
      </c>
      <c r="X202" s="40">
        <f t="shared" si="24"/>
        <v>1</v>
      </c>
      <c r="Y202" s="87"/>
      <c r="AA202" s="80" t="s">
        <v>123</v>
      </c>
      <c r="AB202" s="66">
        <v>5</v>
      </c>
      <c r="AC202" s="66" t="s">
        <v>80</v>
      </c>
      <c r="AD202" s="69" t="s">
        <v>177</v>
      </c>
      <c r="AE202" s="67">
        <v>5.6639999999999998E-3</v>
      </c>
      <c r="AF202" s="67">
        <v>0.54233900000000002</v>
      </c>
      <c r="AG202" s="70" t="s">
        <v>194</v>
      </c>
      <c r="AH202" s="68">
        <v>0</v>
      </c>
      <c r="AI202" s="68">
        <v>0</v>
      </c>
      <c r="AJ202" s="68">
        <v>0</v>
      </c>
      <c r="AK202" s="40">
        <f t="shared" si="25"/>
        <v>1</v>
      </c>
      <c r="AL202" s="87"/>
      <c r="AN202" s="80" t="s">
        <v>126</v>
      </c>
      <c r="AO202" s="66">
        <v>5</v>
      </c>
      <c r="AP202" s="66" t="s">
        <v>80</v>
      </c>
      <c r="AQ202" s="69" t="s">
        <v>177</v>
      </c>
      <c r="AR202" s="67">
        <v>4.2370000000000003E-3</v>
      </c>
      <c r="AS202" s="67">
        <v>0.57400499999999999</v>
      </c>
      <c r="AT202" s="70" t="s">
        <v>194</v>
      </c>
      <c r="AU202" s="68">
        <v>0</v>
      </c>
      <c r="AV202" s="68">
        <v>0</v>
      </c>
      <c r="AW202" s="68">
        <v>0</v>
      </c>
      <c r="AX202" s="40">
        <f t="shared" si="23"/>
        <v>1</v>
      </c>
      <c r="AY202" s="87"/>
    </row>
    <row r="203" spans="1:51" ht="13.5" customHeight="1" x14ac:dyDescent="0.25">
      <c r="A203" s="80" t="s">
        <v>117</v>
      </c>
      <c r="B203" s="66">
        <v>5</v>
      </c>
      <c r="C203" s="66" t="s">
        <v>85</v>
      </c>
      <c r="D203" s="81" t="s">
        <v>177</v>
      </c>
      <c r="E203" s="81">
        <v>1E-3</v>
      </c>
      <c r="F203" s="81">
        <v>6.4000000000000001E-2</v>
      </c>
      <c r="G203" s="84" t="s">
        <v>181</v>
      </c>
      <c r="H203" s="81">
        <v>0</v>
      </c>
      <c r="I203" s="81">
        <v>0</v>
      </c>
      <c r="J203" s="81">
        <v>0</v>
      </c>
      <c r="K203" s="83">
        <v>1</v>
      </c>
      <c r="L203" s="93"/>
      <c r="N203" s="80" t="s">
        <v>120</v>
      </c>
      <c r="O203" s="66">
        <v>5</v>
      </c>
      <c r="P203" s="66" t="s">
        <v>85</v>
      </c>
      <c r="Q203" s="69" t="s">
        <v>177</v>
      </c>
      <c r="R203" s="67">
        <v>1.519E-3</v>
      </c>
      <c r="S203" s="67">
        <v>6.5141000000000004E-2</v>
      </c>
      <c r="T203" s="70" t="s">
        <v>181</v>
      </c>
      <c r="U203" s="68">
        <v>0</v>
      </c>
      <c r="V203" s="68">
        <v>0</v>
      </c>
      <c r="W203" s="68">
        <v>0</v>
      </c>
      <c r="X203" s="40">
        <f t="shared" si="24"/>
        <v>1</v>
      </c>
      <c r="Y203" s="87"/>
      <c r="AA203" s="80" t="s">
        <v>123</v>
      </c>
      <c r="AB203" s="66">
        <v>5</v>
      </c>
      <c r="AC203" s="66" t="s">
        <v>85</v>
      </c>
      <c r="AD203" s="69" t="s">
        <v>177</v>
      </c>
      <c r="AE203" s="67">
        <v>1.5349999999999999E-3</v>
      </c>
      <c r="AF203" s="67">
        <v>6.7379999999999995E-2</v>
      </c>
      <c r="AG203" s="70" t="s">
        <v>181</v>
      </c>
      <c r="AH203" s="68">
        <v>0</v>
      </c>
      <c r="AI203" s="68">
        <v>0</v>
      </c>
      <c r="AJ203" s="68">
        <v>0</v>
      </c>
      <c r="AK203" s="40">
        <f t="shared" si="25"/>
        <v>1</v>
      </c>
      <c r="AL203" s="87"/>
      <c r="AN203" s="80" t="s">
        <v>126</v>
      </c>
      <c r="AO203" s="66">
        <v>5</v>
      </c>
      <c r="AP203" s="66" t="s">
        <v>85</v>
      </c>
      <c r="AQ203" s="69" t="s">
        <v>177</v>
      </c>
      <c r="AR203" s="67">
        <v>1.952E-3</v>
      </c>
      <c r="AS203" s="67">
        <v>6.2216E-2</v>
      </c>
      <c r="AT203" s="70" t="s">
        <v>181</v>
      </c>
      <c r="AU203" s="68">
        <v>0</v>
      </c>
      <c r="AV203" s="68">
        <v>0</v>
      </c>
      <c r="AW203" s="68">
        <v>0</v>
      </c>
      <c r="AX203" s="40">
        <f t="shared" si="23"/>
        <v>1</v>
      </c>
      <c r="AY203" s="87"/>
    </row>
    <row r="204" spans="1:51" ht="13.5" customHeight="1" x14ac:dyDescent="0.25">
      <c r="A204" s="80" t="s">
        <v>117</v>
      </c>
      <c r="B204" s="66">
        <v>5</v>
      </c>
      <c r="C204" s="66" t="s">
        <v>86</v>
      </c>
      <c r="D204" s="81" t="s">
        <v>177</v>
      </c>
      <c r="E204" s="81">
        <v>13.355</v>
      </c>
      <c r="F204" s="81">
        <v>0.125</v>
      </c>
      <c r="G204" s="84" t="s">
        <v>182</v>
      </c>
      <c r="H204" s="81">
        <v>0</v>
      </c>
      <c r="I204" s="81">
        <v>0</v>
      </c>
      <c r="J204" s="81">
        <v>0</v>
      </c>
      <c r="K204" s="83">
        <v>1</v>
      </c>
      <c r="L204" s="93"/>
      <c r="N204" s="80" t="s">
        <v>120</v>
      </c>
      <c r="O204" s="66">
        <v>5</v>
      </c>
      <c r="P204" s="66" t="s">
        <v>86</v>
      </c>
      <c r="Q204" s="69" t="s">
        <v>177</v>
      </c>
      <c r="R204" s="67">
        <v>12.906355</v>
      </c>
      <c r="S204" s="67">
        <v>0.125025</v>
      </c>
      <c r="T204" s="70" t="s">
        <v>182</v>
      </c>
      <c r="U204" s="68">
        <v>0</v>
      </c>
      <c r="V204" s="68">
        <v>0</v>
      </c>
      <c r="W204" s="68">
        <v>0</v>
      </c>
      <c r="X204" s="40">
        <f t="shared" si="24"/>
        <v>1</v>
      </c>
      <c r="Y204" s="87"/>
      <c r="AA204" s="80" t="s">
        <v>123</v>
      </c>
      <c r="AB204" s="66">
        <v>5</v>
      </c>
      <c r="AC204" s="66" t="s">
        <v>86</v>
      </c>
      <c r="AD204" s="69" t="s">
        <v>177</v>
      </c>
      <c r="AE204" s="67">
        <v>13.948556999999999</v>
      </c>
      <c r="AF204" s="67">
        <v>0.125778</v>
      </c>
      <c r="AG204" s="70" t="s">
        <v>182</v>
      </c>
      <c r="AH204" s="68">
        <v>0</v>
      </c>
      <c r="AI204" s="68">
        <v>0</v>
      </c>
      <c r="AJ204" s="68">
        <v>0</v>
      </c>
      <c r="AK204" s="40">
        <f t="shared" si="25"/>
        <v>1</v>
      </c>
      <c r="AL204" s="87"/>
      <c r="AN204" s="80" t="s">
        <v>126</v>
      </c>
      <c r="AO204" s="66">
        <v>5</v>
      </c>
      <c r="AP204" s="66" t="s">
        <v>86</v>
      </c>
      <c r="AQ204" s="69" t="s">
        <v>177</v>
      </c>
      <c r="AR204" s="67">
        <v>13.952432999999999</v>
      </c>
      <c r="AS204" s="67">
        <v>0.12270300000000001</v>
      </c>
      <c r="AT204" s="70" t="s">
        <v>182</v>
      </c>
      <c r="AU204" s="68">
        <v>0</v>
      </c>
      <c r="AV204" s="68">
        <v>0</v>
      </c>
      <c r="AW204" s="68">
        <v>0</v>
      </c>
      <c r="AX204" s="40">
        <f t="shared" si="23"/>
        <v>1</v>
      </c>
      <c r="AY204" s="87"/>
    </row>
    <row r="205" spans="1:51" ht="13.5" customHeight="1" x14ac:dyDescent="0.25">
      <c r="A205" s="80" t="s">
        <v>117</v>
      </c>
      <c r="B205" s="66">
        <v>5</v>
      </c>
      <c r="C205" s="66" t="s">
        <v>87</v>
      </c>
      <c r="D205" s="81" t="s">
        <v>177</v>
      </c>
      <c r="E205" s="81">
        <v>4.0000000000000001E-3</v>
      </c>
      <c r="F205" s="81">
        <v>2.9000000000000001E-2</v>
      </c>
      <c r="G205" s="84" t="s">
        <v>184</v>
      </c>
      <c r="H205" s="81">
        <v>0</v>
      </c>
      <c r="I205" s="81">
        <v>0</v>
      </c>
      <c r="J205" s="81">
        <v>0</v>
      </c>
      <c r="K205" s="83">
        <v>1</v>
      </c>
      <c r="L205" s="93"/>
      <c r="N205" s="80" t="s">
        <v>120</v>
      </c>
      <c r="O205" s="66">
        <v>5</v>
      </c>
      <c r="P205" s="66" t="s">
        <v>87</v>
      </c>
      <c r="Q205" s="69" t="s">
        <v>177</v>
      </c>
      <c r="R205" s="67">
        <v>5.1149999999999998E-3</v>
      </c>
      <c r="S205" s="67">
        <v>4.6177999999999997E-2</v>
      </c>
      <c r="T205" s="70" t="s">
        <v>184</v>
      </c>
      <c r="U205" s="68">
        <v>0</v>
      </c>
      <c r="V205" s="68">
        <v>0</v>
      </c>
      <c r="W205" s="68">
        <v>0</v>
      </c>
      <c r="X205" s="40">
        <f t="shared" si="24"/>
        <v>1</v>
      </c>
      <c r="Y205" s="87"/>
      <c r="AA205" s="80" t="s">
        <v>123</v>
      </c>
      <c r="AB205" s="66">
        <v>5</v>
      </c>
      <c r="AC205" s="66" t="s">
        <v>87</v>
      </c>
      <c r="AD205" s="69" t="s">
        <v>177</v>
      </c>
      <c r="AE205" s="67">
        <v>5.6369999999999996E-3</v>
      </c>
      <c r="AF205" s="67">
        <v>2.9121999999999999E-2</v>
      </c>
      <c r="AG205" s="70" t="s">
        <v>184</v>
      </c>
      <c r="AH205" s="68">
        <v>0</v>
      </c>
      <c r="AI205" s="68">
        <v>0</v>
      </c>
      <c r="AJ205" s="68">
        <v>0</v>
      </c>
      <c r="AK205" s="40">
        <f t="shared" si="25"/>
        <v>1</v>
      </c>
      <c r="AL205" s="87"/>
      <c r="AN205" s="80" t="s">
        <v>126</v>
      </c>
      <c r="AO205" s="66">
        <v>5</v>
      </c>
      <c r="AP205" s="66" t="s">
        <v>87</v>
      </c>
      <c r="AQ205" s="69" t="s">
        <v>177</v>
      </c>
      <c r="AR205" s="67">
        <v>3.6640000000000002E-3</v>
      </c>
      <c r="AS205" s="67">
        <v>6.7395999999999998E-2</v>
      </c>
      <c r="AT205" s="70" t="s">
        <v>184</v>
      </c>
      <c r="AU205" s="68">
        <v>0</v>
      </c>
      <c r="AV205" s="68">
        <v>0</v>
      </c>
      <c r="AW205" s="68">
        <v>0</v>
      </c>
      <c r="AX205" s="40">
        <f t="shared" si="23"/>
        <v>1</v>
      </c>
      <c r="AY205" s="87"/>
    </row>
    <row r="206" spans="1:51" ht="13.5" customHeight="1" x14ac:dyDescent="0.25">
      <c r="A206" s="80" t="s">
        <v>117</v>
      </c>
      <c r="B206" s="66">
        <v>5</v>
      </c>
      <c r="C206" s="66" t="s">
        <v>88</v>
      </c>
      <c r="D206" s="81" t="s">
        <v>177</v>
      </c>
      <c r="E206" s="81">
        <v>12.798</v>
      </c>
      <c r="F206" s="81">
        <v>0.13</v>
      </c>
      <c r="G206" s="84" t="s">
        <v>164</v>
      </c>
      <c r="H206" s="81">
        <v>0</v>
      </c>
      <c r="I206" s="81">
        <v>0</v>
      </c>
      <c r="J206" s="81">
        <v>0</v>
      </c>
      <c r="K206" s="83">
        <v>1</v>
      </c>
      <c r="L206" s="93"/>
      <c r="N206" s="80" t="s">
        <v>120</v>
      </c>
      <c r="O206" s="66">
        <v>5</v>
      </c>
      <c r="P206" s="66" t="s">
        <v>88</v>
      </c>
      <c r="Q206" s="69" t="s">
        <v>177</v>
      </c>
      <c r="R206" s="67">
        <v>13.077824</v>
      </c>
      <c r="S206" s="67">
        <v>0.12002</v>
      </c>
      <c r="T206" s="70" t="s">
        <v>164</v>
      </c>
      <c r="U206" s="68">
        <v>0</v>
      </c>
      <c r="V206" s="68">
        <v>0</v>
      </c>
      <c r="W206" s="68">
        <v>0</v>
      </c>
      <c r="X206" s="40">
        <f t="shared" si="24"/>
        <v>1</v>
      </c>
      <c r="Y206" s="87"/>
      <c r="AA206" s="80" t="s">
        <v>123</v>
      </c>
      <c r="AB206" s="66">
        <v>5</v>
      </c>
      <c r="AC206" s="66" t="s">
        <v>88</v>
      </c>
      <c r="AD206" s="69" t="s">
        <v>177</v>
      </c>
      <c r="AE206" s="67">
        <v>17.067309999999999</v>
      </c>
      <c r="AF206" s="67">
        <v>0.11498</v>
      </c>
      <c r="AG206" s="70" t="s">
        <v>164</v>
      </c>
      <c r="AH206" s="68">
        <v>0</v>
      </c>
      <c r="AI206" s="68">
        <v>0</v>
      </c>
      <c r="AJ206" s="68">
        <v>0</v>
      </c>
      <c r="AK206" s="40">
        <f t="shared" si="25"/>
        <v>1</v>
      </c>
      <c r="AL206" s="87"/>
      <c r="AN206" s="80" t="s">
        <v>126</v>
      </c>
      <c r="AO206" s="66">
        <v>5</v>
      </c>
      <c r="AP206" s="66" t="s">
        <v>88</v>
      </c>
      <c r="AQ206" s="69" t="s">
        <v>177</v>
      </c>
      <c r="AR206" s="67">
        <v>13.14044</v>
      </c>
      <c r="AS206" s="67">
        <v>0.123547</v>
      </c>
      <c r="AT206" s="70" t="s">
        <v>164</v>
      </c>
      <c r="AU206" s="68">
        <v>0</v>
      </c>
      <c r="AV206" s="68">
        <v>0</v>
      </c>
      <c r="AW206" s="68">
        <v>0</v>
      </c>
      <c r="AX206" s="40">
        <f t="shared" si="23"/>
        <v>1</v>
      </c>
      <c r="AY206" s="87"/>
    </row>
    <row r="207" spans="1:51" ht="13.5" customHeight="1" x14ac:dyDescent="0.25">
      <c r="A207" s="80" t="s">
        <v>117</v>
      </c>
      <c r="B207" s="66">
        <v>6</v>
      </c>
      <c r="C207" s="66" t="s">
        <v>62</v>
      </c>
      <c r="D207" s="81" t="s">
        <v>177</v>
      </c>
      <c r="E207" s="81">
        <v>0.45100000000000001</v>
      </c>
      <c r="F207" s="81" t="s">
        <v>178</v>
      </c>
      <c r="G207" s="84" t="s">
        <v>195</v>
      </c>
      <c r="H207" s="81">
        <v>0</v>
      </c>
      <c r="I207" s="81">
        <v>0</v>
      </c>
      <c r="J207" s="81">
        <v>0</v>
      </c>
      <c r="K207" s="83">
        <v>1</v>
      </c>
      <c r="L207" s="93"/>
      <c r="N207" s="80" t="s">
        <v>120</v>
      </c>
      <c r="O207" s="66">
        <v>6</v>
      </c>
      <c r="P207" s="66" t="s">
        <v>62</v>
      </c>
      <c r="Q207" s="69" t="s">
        <v>177</v>
      </c>
      <c r="R207" s="67">
        <v>0.45142500000000002</v>
      </c>
      <c r="S207" s="67" t="s">
        <v>178</v>
      </c>
      <c r="T207" s="70" t="s">
        <v>195</v>
      </c>
      <c r="U207" s="68">
        <v>0</v>
      </c>
      <c r="V207" s="68">
        <v>0</v>
      </c>
      <c r="W207" s="68">
        <v>0</v>
      </c>
      <c r="X207" s="40">
        <f t="shared" si="24"/>
        <v>1</v>
      </c>
      <c r="Y207" s="87"/>
      <c r="AA207" s="80" t="s">
        <v>123</v>
      </c>
      <c r="AB207" s="66">
        <v>6</v>
      </c>
      <c r="AC207" s="66" t="s">
        <v>62</v>
      </c>
      <c r="AD207" s="69" t="s">
        <v>177</v>
      </c>
      <c r="AE207" s="67">
        <v>0.45068999999999998</v>
      </c>
      <c r="AF207" s="67" t="s">
        <v>178</v>
      </c>
      <c r="AG207" s="70" t="s">
        <v>195</v>
      </c>
      <c r="AH207" s="68">
        <v>0</v>
      </c>
      <c r="AI207" s="68">
        <v>0</v>
      </c>
      <c r="AJ207" s="68">
        <v>0</v>
      </c>
      <c r="AK207" s="40">
        <f t="shared" si="25"/>
        <v>1</v>
      </c>
      <c r="AL207" s="87"/>
      <c r="AN207" s="80" t="s">
        <v>126</v>
      </c>
      <c r="AO207" s="66">
        <v>6</v>
      </c>
      <c r="AP207" s="66" t="s">
        <v>62</v>
      </c>
      <c r="AQ207" s="69" t="s">
        <v>177</v>
      </c>
      <c r="AR207" s="67">
        <v>0.45148500000000003</v>
      </c>
      <c r="AS207" s="67" t="s">
        <v>178</v>
      </c>
      <c r="AT207" s="70" t="s">
        <v>195</v>
      </c>
      <c r="AU207" s="68">
        <v>0</v>
      </c>
      <c r="AV207" s="68">
        <v>0</v>
      </c>
      <c r="AW207" s="68">
        <v>0</v>
      </c>
      <c r="AX207" s="40">
        <f t="shared" si="23"/>
        <v>1</v>
      </c>
      <c r="AY207" s="87"/>
    </row>
    <row r="208" spans="1:51" ht="13.5" customHeight="1" x14ac:dyDescent="0.25">
      <c r="A208" s="80" t="s">
        <v>117</v>
      </c>
      <c r="B208" s="66">
        <v>6</v>
      </c>
      <c r="C208" s="66" t="s">
        <v>68</v>
      </c>
      <c r="D208" s="81" t="s">
        <v>177</v>
      </c>
      <c r="E208" s="81">
        <v>3.0000000000000001E-3</v>
      </c>
      <c r="F208" s="81">
        <v>5.1999999999999998E-2</v>
      </c>
      <c r="G208" s="84" t="s">
        <v>181</v>
      </c>
      <c r="H208" s="81">
        <v>0</v>
      </c>
      <c r="I208" s="81">
        <v>0</v>
      </c>
      <c r="J208" s="81">
        <v>0</v>
      </c>
      <c r="K208" s="83">
        <v>1</v>
      </c>
      <c r="L208" s="93"/>
      <c r="N208" s="80" t="s">
        <v>120</v>
      </c>
      <c r="O208" s="66">
        <v>6</v>
      </c>
      <c r="P208" s="66" t="s">
        <v>68</v>
      </c>
      <c r="Q208" s="69" t="s">
        <v>177</v>
      </c>
      <c r="R208" s="67">
        <v>2.026E-3</v>
      </c>
      <c r="S208" s="67">
        <v>4.3166999999999997E-2</v>
      </c>
      <c r="T208" s="70" t="s">
        <v>181</v>
      </c>
      <c r="U208" s="68">
        <v>0</v>
      </c>
      <c r="V208" s="68">
        <v>0</v>
      </c>
      <c r="W208" s="68">
        <v>0</v>
      </c>
      <c r="X208" s="40">
        <f t="shared" si="24"/>
        <v>1</v>
      </c>
      <c r="Y208" s="87"/>
      <c r="AA208" s="80" t="s">
        <v>123</v>
      </c>
      <c r="AB208" s="66">
        <v>6</v>
      </c>
      <c r="AC208" s="66" t="s">
        <v>68</v>
      </c>
      <c r="AD208" s="69" t="s">
        <v>177</v>
      </c>
      <c r="AE208" s="67">
        <v>3.9290000000000002E-3</v>
      </c>
      <c r="AF208" s="67">
        <v>4.9014000000000002E-2</v>
      </c>
      <c r="AG208" s="70" t="s">
        <v>181</v>
      </c>
      <c r="AH208" s="68">
        <v>0</v>
      </c>
      <c r="AI208" s="68">
        <v>0</v>
      </c>
      <c r="AJ208" s="68">
        <v>0</v>
      </c>
      <c r="AK208" s="40">
        <f t="shared" si="25"/>
        <v>1</v>
      </c>
      <c r="AL208" s="87"/>
      <c r="AN208" s="80" t="s">
        <v>126</v>
      </c>
      <c r="AO208" s="66">
        <v>6</v>
      </c>
      <c r="AP208" s="66" t="s">
        <v>68</v>
      </c>
      <c r="AQ208" s="69" t="s">
        <v>177</v>
      </c>
      <c r="AR208" s="67">
        <v>1.5790000000000001E-3</v>
      </c>
      <c r="AS208" s="67">
        <v>5.1747000000000001E-2</v>
      </c>
      <c r="AT208" s="70" t="s">
        <v>181</v>
      </c>
      <c r="AU208" s="68">
        <v>0</v>
      </c>
      <c r="AV208" s="68">
        <v>0</v>
      </c>
      <c r="AW208" s="68">
        <v>0</v>
      </c>
      <c r="AX208" s="40">
        <f t="shared" si="23"/>
        <v>1</v>
      </c>
      <c r="AY208" s="87"/>
    </row>
    <row r="209" spans="1:51" ht="13.5" customHeight="1" x14ac:dyDescent="0.25">
      <c r="A209" s="80" t="s">
        <v>117</v>
      </c>
      <c r="B209" s="66">
        <v>6</v>
      </c>
      <c r="C209" s="66" t="s">
        <v>74</v>
      </c>
      <c r="D209" s="81" t="s">
        <v>177</v>
      </c>
      <c r="E209" s="81">
        <v>16.152000000000001</v>
      </c>
      <c r="F209" s="81">
        <v>0.13100000000000001</v>
      </c>
      <c r="G209" s="84" t="s">
        <v>182</v>
      </c>
      <c r="H209" s="81">
        <v>0</v>
      </c>
      <c r="I209" s="81">
        <v>0</v>
      </c>
      <c r="J209" s="81">
        <v>0</v>
      </c>
      <c r="K209" s="83">
        <v>1</v>
      </c>
      <c r="L209" s="93"/>
      <c r="N209" s="80" t="s">
        <v>120</v>
      </c>
      <c r="O209" s="66">
        <v>6</v>
      </c>
      <c r="P209" s="66" t="s">
        <v>74</v>
      </c>
      <c r="Q209" s="69" t="s">
        <v>177</v>
      </c>
      <c r="R209" s="67">
        <v>15.205867</v>
      </c>
      <c r="S209" s="67">
        <v>0.12578</v>
      </c>
      <c r="T209" s="70" t="s">
        <v>182</v>
      </c>
      <c r="U209" s="68">
        <v>0</v>
      </c>
      <c r="V209" s="68">
        <v>0</v>
      </c>
      <c r="W209" s="68">
        <v>0</v>
      </c>
      <c r="X209" s="40">
        <f t="shared" si="24"/>
        <v>1</v>
      </c>
      <c r="Y209" s="87"/>
      <c r="AA209" s="80" t="s">
        <v>123</v>
      </c>
      <c r="AB209" s="66">
        <v>6</v>
      </c>
      <c r="AC209" s="66" t="s">
        <v>74</v>
      </c>
      <c r="AD209" s="69" t="s">
        <v>177</v>
      </c>
      <c r="AE209" s="67">
        <v>15.571794000000001</v>
      </c>
      <c r="AF209" s="67">
        <v>0.12836400000000001</v>
      </c>
      <c r="AG209" s="70" t="s">
        <v>182</v>
      </c>
      <c r="AH209" s="68">
        <v>0</v>
      </c>
      <c r="AI209" s="68">
        <v>0</v>
      </c>
      <c r="AJ209" s="68">
        <v>0</v>
      </c>
      <c r="AK209" s="40">
        <f t="shared" si="25"/>
        <v>1</v>
      </c>
      <c r="AL209" s="87"/>
      <c r="AN209" s="80" t="s">
        <v>126</v>
      </c>
      <c r="AO209" s="66">
        <v>6</v>
      </c>
      <c r="AP209" s="66" t="s">
        <v>74</v>
      </c>
      <c r="AQ209" s="69" t="s">
        <v>177</v>
      </c>
      <c r="AR209" s="67">
        <v>15.098417</v>
      </c>
      <c r="AS209" s="67">
        <v>0.12537999999999999</v>
      </c>
      <c r="AT209" s="70" t="s">
        <v>182</v>
      </c>
      <c r="AU209" s="68">
        <v>0</v>
      </c>
      <c r="AV209" s="68">
        <v>0</v>
      </c>
      <c r="AW209" s="68">
        <v>0</v>
      </c>
      <c r="AX209" s="40">
        <f t="shared" si="23"/>
        <v>1</v>
      </c>
      <c r="AY209" s="87"/>
    </row>
    <row r="210" spans="1:51" ht="22.5" customHeight="1" x14ac:dyDescent="0.25">
      <c r="A210" s="80" t="s">
        <v>117</v>
      </c>
      <c r="B210" s="66">
        <v>6</v>
      </c>
      <c r="C210" s="66" t="s">
        <v>80</v>
      </c>
      <c r="D210" s="81" t="s">
        <v>177</v>
      </c>
      <c r="E210" s="81">
        <v>5.0000000000000001E-3</v>
      </c>
      <c r="F210" s="81">
        <v>0.57799999999999996</v>
      </c>
      <c r="G210" s="84" t="s">
        <v>197</v>
      </c>
      <c r="H210" s="81">
        <v>0</v>
      </c>
      <c r="I210" s="81">
        <v>0</v>
      </c>
      <c r="J210" s="81">
        <v>0</v>
      </c>
      <c r="K210" s="83">
        <v>1</v>
      </c>
      <c r="L210" s="93"/>
      <c r="N210" s="80" t="s">
        <v>120</v>
      </c>
      <c r="O210" s="66">
        <v>6</v>
      </c>
      <c r="P210" s="66" t="s">
        <v>80</v>
      </c>
      <c r="Q210" s="69" t="s">
        <v>177</v>
      </c>
      <c r="R210" s="67">
        <v>2.9229999999999998E-3</v>
      </c>
      <c r="S210" s="67">
        <v>0.56340999999999997</v>
      </c>
      <c r="T210" s="70" t="s">
        <v>197</v>
      </c>
      <c r="U210" s="68">
        <v>0</v>
      </c>
      <c r="V210" s="68">
        <v>0</v>
      </c>
      <c r="W210" s="68">
        <v>0</v>
      </c>
      <c r="X210" s="40">
        <f t="shared" si="24"/>
        <v>1</v>
      </c>
      <c r="Y210" s="87"/>
      <c r="AA210" s="80" t="s">
        <v>123</v>
      </c>
      <c r="AB210" s="66">
        <v>6</v>
      </c>
      <c r="AC210" s="66" t="s">
        <v>80</v>
      </c>
      <c r="AD210" s="69" t="s">
        <v>177</v>
      </c>
      <c r="AE210" s="67">
        <v>3.0969999999999999E-3</v>
      </c>
      <c r="AF210" s="67">
        <v>0.53331899999999999</v>
      </c>
      <c r="AG210" s="70" t="s">
        <v>197</v>
      </c>
      <c r="AH210" s="68">
        <v>0</v>
      </c>
      <c r="AI210" s="68">
        <v>0</v>
      </c>
      <c r="AJ210" s="68">
        <v>0</v>
      </c>
      <c r="AK210" s="40">
        <f t="shared" si="25"/>
        <v>1</v>
      </c>
      <c r="AL210" s="87"/>
      <c r="AN210" s="80" t="s">
        <v>126</v>
      </c>
      <c r="AO210" s="66">
        <v>6</v>
      </c>
      <c r="AP210" s="66" t="s">
        <v>80</v>
      </c>
      <c r="AQ210" s="69" t="s">
        <v>177</v>
      </c>
      <c r="AR210" s="67">
        <v>2.9680000000000002E-3</v>
      </c>
      <c r="AS210" s="67">
        <v>0.56784500000000004</v>
      </c>
      <c r="AT210" s="70" t="s">
        <v>197</v>
      </c>
      <c r="AU210" s="68">
        <v>0</v>
      </c>
      <c r="AV210" s="68">
        <v>0</v>
      </c>
      <c r="AW210" s="68">
        <v>0</v>
      </c>
      <c r="AX210" s="40">
        <f t="shared" si="23"/>
        <v>1</v>
      </c>
      <c r="AY210" s="87"/>
    </row>
    <row r="211" spans="1:51" ht="13.5" customHeight="1" x14ac:dyDescent="0.25">
      <c r="A211" s="80" t="s">
        <v>117</v>
      </c>
      <c r="B211" s="66">
        <v>6</v>
      </c>
      <c r="C211" s="66" t="s">
        <v>85</v>
      </c>
      <c r="D211" s="81" t="s">
        <v>177</v>
      </c>
      <c r="E211" s="81">
        <v>3.0000000000000001E-3</v>
      </c>
      <c r="F211" s="81">
        <v>5.8000000000000003E-2</v>
      </c>
      <c r="G211" s="84" t="s">
        <v>181</v>
      </c>
      <c r="H211" s="81">
        <v>0</v>
      </c>
      <c r="I211" s="81">
        <v>0</v>
      </c>
      <c r="J211" s="81">
        <v>0</v>
      </c>
      <c r="K211" s="83">
        <v>1</v>
      </c>
      <c r="L211" s="93"/>
      <c r="N211" s="80" t="s">
        <v>120</v>
      </c>
      <c r="O211" s="66">
        <v>6</v>
      </c>
      <c r="P211" s="66" t="s">
        <v>85</v>
      </c>
      <c r="Q211" s="69" t="s">
        <v>177</v>
      </c>
      <c r="R211" s="67">
        <v>2.5279999999999999E-3</v>
      </c>
      <c r="S211" s="67">
        <v>6.7892999999999995E-2</v>
      </c>
      <c r="T211" s="70" t="s">
        <v>181</v>
      </c>
      <c r="U211" s="68">
        <v>0</v>
      </c>
      <c r="V211" s="68">
        <v>0</v>
      </c>
      <c r="W211" s="68">
        <v>0</v>
      </c>
      <c r="X211" s="40">
        <f t="shared" si="24"/>
        <v>1</v>
      </c>
      <c r="Y211" s="87"/>
      <c r="AA211" s="80" t="s">
        <v>123</v>
      </c>
      <c r="AB211" s="66">
        <v>6</v>
      </c>
      <c r="AC211" s="66" t="s">
        <v>85</v>
      </c>
      <c r="AD211" s="69" t="s">
        <v>177</v>
      </c>
      <c r="AE211" s="67">
        <v>1.6869999999999999E-3</v>
      </c>
      <c r="AF211" s="67">
        <v>6.1768999999999998E-2</v>
      </c>
      <c r="AG211" s="70" t="s">
        <v>181</v>
      </c>
      <c r="AH211" s="68">
        <v>0</v>
      </c>
      <c r="AI211" s="68">
        <v>0</v>
      </c>
      <c r="AJ211" s="68">
        <v>0</v>
      </c>
      <c r="AK211" s="40">
        <f t="shared" si="25"/>
        <v>1</v>
      </c>
      <c r="AL211" s="87"/>
      <c r="AN211" s="80" t="s">
        <v>126</v>
      </c>
      <c r="AO211" s="66">
        <v>6</v>
      </c>
      <c r="AP211" s="66" t="s">
        <v>85</v>
      </c>
      <c r="AQ211" s="69" t="s">
        <v>177</v>
      </c>
      <c r="AR211" s="67">
        <v>1.725E-3</v>
      </c>
      <c r="AS211" s="67">
        <v>5.6148999999999998E-2</v>
      </c>
      <c r="AT211" s="70" t="s">
        <v>181</v>
      </c>
      <c r="AU211" s="68">
        <v>0</v>
      </c>
      <c r="AV211" s="68">
        <v>0</v>
      </c>
      <c r="AW211" s="68">
        <v>0</v>
      </c>
      <c r="AX211" s="40">
        <f t="shared" si="23"/>
        <v>1</v>
      </c>
      <c r="AY211" s="87"/>
    </row>
    <row r="212" spans="1:51" ht="13.5" customHeight="1" x14ac:dyDescent="0.25">
      <c r="A212" s="80" t="s">
        <v>117</v>
      </c>
      <c r="B212" s="66">
        <v>6</v>
      </c>
      <c r="C212" s="66" t="s">
        <v>86</v>
      </c>
      <c r="D212" s="81" t="s">
        <v>177</v>
      </c>
      <c r="E212" s="81">
        <v>17.547999999999998</v>
      </c>
      <c r="F212" s="81">
        <v>0.122</v>
      </c>
      <c r="G212" s="84" t="s">
        <v>182</v>
      </c>
      <c r="H212" s="81">
        <v>0</v>
      </c>
      <c r="I212" s="81">
        <v>0</v>
      </c>
      <c r="J212" s="81">
        <v>0</v>
      </c>
      <c r="K212" s="83">
        <v>1</v>
      </c>
      <c r="L212" s="93"/>
      <c r="N212" s="80" t="s">
        <v>120</v>
      </c>
      <c r="O212" s="66">
        <v>6</v>
      </c>
      <c r="P212" s="66" t="s">
        <v>86</v>
      </c>
      <c r="Q212" s="69" t="s">
        <v>177</v>
      </c>
      <c r="R212" s="67">
        <v>16.957118000000001</v>
      </c>
      <c r="S212" s="67">
        <v>0.12324400000000001</v>
      </c>
      <c r="T212" s="70" t="s">
        <v>182</v>
      </c>
      <c r="U212" s="68">
        <v>0</v>
      </c>
      <c r="V212" s="68">
        <v>0</v>
      </c>
      <c r="W212" s="68">
        <v>0</v>
      </c>
      <c r="X212" s="40">
        <f t="shared" si="24"/>
        <v>1</v>
      </c>
      <c r="Y212" s="87"/>
      <c r="AA212" s="80" t="s">
        <v>123</v>
      </c>
      <c r="AB212" s="66">
        <v>6</v>
      </c>
      <c r="AC212" s="66" t="s">
        <v>86</v>
      </c>
      <c r="AD212" s="69" t="s">
        <v>177</v>
      </c>
      <c r="AE212" s="67">
        <v>13.913546999999999</v>
      </c>
      <c r="AF212" s="67">
        <v>0.12657299999999999</v>
      </c>
      <c r="AG212" s="70" t="s">
        <v>182</v>
      </c>
      <c r="AH212" s="68">
        <v>0</v>
      </c>
      <c r="AI212" s="68">
        <v>0</v>
      </c>
      <c r="AJ212" s="68">
        <v>0</v>
      </c>
      <c r="AK212" s="40">
        <f t="shared" si="25"/>
        <v>1</v>
      </c>
      <c r="AL212" s="87"/>
      <c r="AN212" s="80" t="s">
        <v>126</v>
      </c>
      <c r="AO212" s="66">
        <v>6</v>
      </c>
      <c r="AP212" s="66" t="s">
        <v>86</v>
      </c>
      <c r="AQ212" s="69" t="s">
        <v>177</v>
      </c>
      <c r="AR212" s="67">
        <v>16.779841000000001</v>
      </c>
      <c r="AS212" s="67">
        <v>0.12543000000000001</v>
      </c>
      <c r="AT212" s="70" t="s">
        <v>182</v>
      </c>
      <c r="AU212" s="68">
        <v>0</v>
      </c>
      <c r="AV212" s="68">
        <v>0</v>
      </c>
      <c r="AW212" s="68">
        <v>0</v>
      </c>
      <c r="AX212" s="40">
        <f t="shared" si="23"/>
        <v>1</v>
      </c>
      <c r="AY212" s="87"/>
    </row>
    <row r="213" spans="1:51" ht="13.5" customHeight="1" x14ac:dyDescent="0.25">
      <c r="A213" s="80" t="s">
        <v>117</v>
      </c>
      <c r="B213" s="66">
        <v>6</v>
      </c>
      <c r="C213" s="66" t="s">
        <v>87</v>
      </c>
      <c r="D213" s="81" t="s">
        <v>177</v>
      </c>
      <c r="E213" s="81">
        <v>4.0000000000000001E-3</v>
      </c>
      <c r="F213" s="81">
        <v>6.0000000000000001E-3</v>
      </c>
      <c r="G213" s="84" t="s">
        <v>184</v>
      </c>
      <c r="H213" s="81">
        <v>0</v>
      </c>
      <c r="I213" s="81">
        <v>0</v>
      </c>
      <c r="J213" s="81">
        <v>0</v>
      </c>
      <c r="K213" s="83">
        <v>1</v>
      </c>
      <c r="L213" s="93"/>
      <c r="N213" s="80" t="s">
        <v>120</v>
      </c>
      <c r="O213" s="66">
        <v>6</v>
      </c>
      <c r="P213" s="66" t="s">
        <v>87</v>
      </c>
      <c r="Q213" s="69" t="s">
        <v>177</v>
      </c>
      <c r="R213" s="67">
        <v>3.2239999999999999E-3</v>
      </c>
      <c r="S213" s="67">
        <v>2.9118000000000002E-2</v>
      </c>
      <c r="T213" s="70" t="s">
        <v>184</v>
      </c>
      <c r="U213" s="68">
        <v>0</v>
      </c>
      <c r="V213" s="68">
        <v>0</v>
      </c>
      <c r="W213" s="68">
        <v>0</v>
      </c>
      <c r="X213" s="40">
        <f t="shared" si="24"/>
        <v>1</v>
      </c>
      <c r="Y213" s="87"/>
      <c r="AA213" s="80" t="s">
        <v>123</v>
      </c>
      <c r="AB213" s="66">
        <v>6</v>
      </c>
      <c r="AC213" s="66" t="s">
        <v>87</v>
      </c>
      <c r="AD213" s="69" t="s">
        <v>177</v>
      </c>
      <c r="AE213" s="67">
        <v>3.7469999999999999E-3</v>
      </c>
      <c r="AF213" s="67">
        <v>2.9094999999999999E-2</v>
      </c>
      <c r="AG213" s="70" t="s">
        <v>184</v>
      </c>
      <c r="AH213" s="68">
        <v>0</v>
      </c>
      <c r="AI213" s="68">
        <v>0</v>
      </c>
      <c r="AJ213" s="68">
        <v>0</v>
      </c>
      <c r="AK213" s="40">
        <f t="shared" si="25"/>
        <v>1</v>
      </c>
      <c r="AL213" s="87"/>
      <c r="AN213" s="80" t="s">
        <v>126</v>
      </c>
      <c r="AO213" s="66">
        <v>6</v>
      </c>
      <c r="AP213" s="66" t="s">
        <v>87</v>
      </c>
      <c r="AQ213" s="69" t="s">
        <v>177</v>
      </c>
      <c r="AR213" s="67">
        <v>6.0080000000000003E-3</v>
      </c>
      <c r="AS213" s="67">
        <v>6.6913E-2</v>
      </c>
      <c r="AT213" s="70" t="s">
        <v>184</v>
      </c>
      <c r="AU213" s="68">
        <v>0</v>
      </c>
      <c r="AV213" s="68">
        <v>0</v>
      </c>
      <c r="AW213" s="68">
        <v>0</v>
      </c>
      <c r="AX213" s="40">
        <f t="shared" si="23"/>
        <v>1</v>
      </c>
      <c r="AY213" s="87"/>
    </row>
    <row r="214" spans="1:51" ht="13.5" customHeight="1" x14ac:dyDescent="0.25">
      <c r="A214" s="80" t="s">
        <v>117</v>
      </c>
      <c r="B214" s="66">
        <v>6</v>
      </c>
      <c r="C214" s="66" t="s">
        <v>88</v>
      </c>
      <c r="D214" s="81" t="s">
        <v>177</v>
      </c>
      <c r="E214" s="81">
        <v>12.75</v>
      </c>
      <c r="F214" s="81">
        <v>0.122</v>
      </c>
      <c r="G214" s="84" t="s">
        <v>164</v>
      </c>
      <c r="H214" s="81">
        <v>0</v>
      </c>
      <c r="I214" s="81">
        <v>0</v>
      </c>
      <c r="J214" s="81">
        <v>0</v>
      </c>
      <c r="K214" s="83">
        <v>1</v>
      </c>
      <c r="L214" s="93"/>
      <c r="N214" s="80" t="s">
        <v>120</v>
      </c>
      <c r="O214" s="66">
        <v>6</v>
      </c>
      <c r="P214" s="66" t="s">
        <v>88</v>
      </c>
      <c r="Q214" s="69" t="s">
        <v>177</v>
      </c>
      <c r="R214" s="67">
        <v>13.868256000000001</v>
      </c>
      <c r="S214" s="67">
        <v>0.123277</v>
      </c>
      <c r="T214" s="70" t="s">
        <v>164</v>
      </c>
      <c r="U214" s="68">
        <v>0</v>
      </c>
      <c r="V214" s="68">
        <v>0</v>
      </c>
      <c r="W214" s="68">
        <v>0</v>
      </c>
      <c r="X214" s="40">
        <f t="shared" si="24"/>
        <v>1</v>
      </c>
      <c r="Y214" s="87"/>
      <c r="AA214" s="80" t="s">
        <v>123</v>
      </c>
      <c r="AB214" s="66">
        <v>6</v>
      </c>
      <c r="AC214" s="66" t="s">
        <v>88</v>
      </c>
      <c r="AD214" s="69" t="s">
        <v>177</v>
      </c>
      <c r="AE214" s="67">
        <v>12.969621999999999</v>
      </c>
      <c r="AF214" s="67">
        <v>0.12601000000000001</v>
      </c>
      <c r="AG214" s="70" t="s">
        <v>164</v>
      </c>
      <c r="AH214" s="68">
        <v>0</v>
      </c>
      <c r="AI214" s="68">
        <v>0</v>
      </c>
      <c r="AJ214" s="68">
        <v>0</v>
      </c>
      <c r="AK214" s="40">
        <f t="shared" si="25"/>
        <v>1</v>
      </c>
      <c r="AL214" s="87"/>
      <c r="AN214" s="80" t="s">
        <v>126</v>
      </c>
      <c r="AO214" s="66">
        <v>6</v>
      </c>
      <c r="AP214" s="66" t="s">
        <v>88</v>
      </c>
      <c r="AQ214" s="69" t="s">
        <v>177</v>
      </c>
      <c r="AR214" s="67">
        <v>15.157780000000001</v>
      </c>
      <c r="AS214" s="67">
        <v>0.119003</v>
      </c>
      <c r="AT214" s="70" t="s">
        <v>164</v>
      </c>
      <c r="AU214" s="68">
        <v>0</v>
      </c>
      <c r="AV214" s="68">
        <v>0</v>
      </c>
      <c r="AW214" s="68">
        <v>0</v>
      </c>
      <c r="AX214" s="40">
        <f t="shared" si="23"/>
        <v>1</v>
      </c>
      <c r="AY214" s="87"/>
    </row>
    <row r="215" spans="1:51" ht="13.5" customHeight="1" x14ac:dyDescent="0.25">
      <c r="A215" s="80" t="s">
        <v>117</v>
      </c>
      <c r="B215" s="66">
        <v>7</v>
      </c>
      <c r="C215" s="66" t="s">
        <v>62</v>
      </c>
      <c r="D215" s="81" t="s">
        <v>177</v>
      </c>
      <c r="E215" s="81">
        <v>0.45100000000000001</v>
      </c>
      <c r="F215" s="81" t="s">
        <v>178</v>
      </c>
      <c r="G215" s="84" t="s">
        <v>198</v>
      </c>
      <c r="H215" s="81">
        <v>0</v>
      </c>
      <c r="I215" s="81">
        <v>0</v>
      </c>
      <c r="J215" s="81">
        <v>0</v>
      </c>
      <c r="K215" s="83">
        <v>1</v>
      </c>
      <c r="L215" s="93"/>
      <c r="N215" s="80" t="s">
        <v>120</v>
      </c>
      <c r="O215" s="66">
        <v>7</v>
      </c>
      <c r="P215" s="66" t="s">
        <v>62</v>
      </c>
      <c r="Q215" s="69" t="s">
        <v>177</v>
      </c>
      <c r="R215" s="67">
        <v>0.45305899999999999</v>
      </c>
      <c r="S215" s="67" t="s">
        <v>178</v>
      </c>
      <c r="T215" s="70" t="s">
        <v>198</v>
      </c>
      <c r="U215" s="68">
        <v>0</v>
      </c>
      <c r="V215" s="68">
        <v>0</v>
      </c>
      <c r="W215" s="68">
        <v>0</v>
      </c>
      <c r="X215" s="40">
        <f t="shared" si="24"/>
        <v>1</v>
      </c>
      <c r="Y215" s="87"/>
      <c r="AA215" s="80" t="s">
        <v>123</v>
      </c>
      <c r="AB215" s="66">
        <v>7</v>
      </c>
      <c r="AC215" s="66" t="s">
        <v>62</v>
      </c>
      <c r="AD215" s="69" t="s">
        <v>177</v>
      </c>
      <c r="AE215" s="67">
        <v>0.45145000000000002</v>
      </c>
      <c r="AF215" s="67" t="s">
        <v>178</v>
      </c>
      <c r="AG215" s="70" t="s">
        <v>198</v>
      </c>
      <c r="AH215" s="68">
        <v>0</v>
      </c>
      <c r="AI215" s="68">
        <v>0</v>
      </c>
      <c r="AJ215" s="68">
        <v>0</v>
      </c>
      <c r="AK215" s="40">
        <f t="shared" si="25"/>
        <v>1</v>
      </c>
      <c r="AL215" s="87"/>
      <c r="AN215" s="80" t="s">
        <v>126</v>
      </c>
      <c r="AO215" s="66">
        <v>7</v>
      </c>
      <c r="AP215" s="66" t="s">
        <v>62</v>
      </c>
      <c r="AQ215" s="69" t="s">
        <v>177</v>
      </c>
      <c r="AR215" s="67">
        <v>0.44978299999999999</v>
      </c>
      <c r="AS215" s="67" t="s">
        <v>178</v>
      </c>
      <c r="AT215" s="70" t="s">
        <v>198</v>
      </c>
      <c r="AU215" s="68">
        <v>0</v>
      </c>
      <c r="AV215" s="68">
        <v>0</v>
      </c>
      <c r="AW215" s="68">
        <v>0</v>
      </c>
      <c r="AX215" s="40">
        <f t="shared" si="23"/>
        <v>1</v>
      </c>
      <c r="AY215" s="87"/>
    </row>
    <row r="216" spans="1:51" ht="13.5" customHeight="1" x14ac:dyDescent="0.25">
      <c r="A216" s="80" t="s">
        <v>117</v>
      </c>
      <c r="B216" s="66">
        <v>7</v>
      </c>
      <c r="C216" s="66" t="s">
        <v>68</v>
      </c>
      <c r="D216" s="81" t="s">
        <v>177</v>
      </c>
      <c r="E216" s="81">
        <v>2E-3</v>
      </c>
      <c r="F216" s="81">
        <v>5.3999999999999999E-2</v>
      </c>
      <c r="G216" s="84" t="s">
        <v>181</v>
      </c>
      <c r="H216" s="81">
        <v>0</v>
      </c>
      <c r="I216" s="81">
        <v>0</v>
      </c>
      <c r="J216" s="81">
        <v>0</v>
      </c>
      <c r="K216" s="83">
        <v>1</v>
      </c>
      <c r="L216" s="93"/>
      <c r="N216" s="80" t="s">
        <v>120</v>
      </c>
      <c r="O216" s="66">
        <v>7</v>
      </c>
      <c r="P216" s="66" t="s">
        <v>68</v>
      </c>
      <c r="Q216" s="69" t="s">
        <v>177</v>
      </c>
      <c r="R216" s="67">
        <v>1.8389999999999999E-3</v>
      </c>
      <c r="S216" s="67">
        <v>4.9016999999999998E-2</v>
      </c>
      <c r="T216" s="70" t="s">
        <v>181</v>
      </c>
      <c r="U216" s="68">
        <v>0</v>
      </c>
      <c r="V216" s="68">
        <v>0</v>
      </c>
      <c r="W216" s="68">
        <v>0</v>
      </c>
      <c r="X216" s="40">
        <f t="shared" si="24"/>
        <v>1</v>
      </c>
      <c r="Y216" s="87"/>
      <c r="AA216" s="80" t="s">
        <v>123</v>
      </c>
      <c r="AB216" s="66">
        <v>7</v>
      </c>
      <c r="AC216" s="66" t="s">
        <v>68</v>
      </c>
      <c r="AD216" s="69" t="s">
        <v>177</v>
      </c>
      <c r="AE216" s="67">
        <v>3.5149999999999999E-3</v>
      </c>
      <c r="AF216" s="67">
        <v>5.9345000000000002E-2</v>
      </c>
      <c r="AG216" s="70" t="s">
        <v>181</v>
      </c>
      <c r="AH216" s="68">
        <v>0</v>
      </c>
      <c r="AI216" s="68">
        <v>0</v>
      </c>
      <c r="AJ216" s="68">
        <v>0</v>
      </c>
      <c r="AK216" s="40">
        <f t="shared" si="25"/>
        <v>1</v>
      </c>
      <c r="AL216" s="87"/>
      <c r="AN216" s="80" t="s">
        <v>126</v>
      </c>
      <c r="AO216" s="66">
        <v>7</v>
      </c>
      <c r="AP216" s="66" t="s">
        <v>68</v>
      </c>
      <c r="AQ216" s="69" t="s">
        <v>177</v>
      </c>
      <c r="AR216" s="67">
        <v>1.745E-3</v>
      </c>
      <c r="AS216" s="67">
        <v>5.5223000000000001E-2</v>
      </c>
      <c r="AT216" s="70" t="s">
        <v>181</v>
      </c>
      <c r="AU216" s="68">
        <v>0</v>
      </c>
      <c r="AV216" s="68">
        <v>0</v>
      </c>
      <c r="AW216" s="68">
        <v>0</v>
      </c>
      <c r="AX216" s="40">
        <f t="shared" si="23"/>
        <v>1</v>
      </c>
      <c r="AY216" s="87"/>
    </row>
    <row r="217" spans="1:51" ht="13.5" customHeight="1" x14ac:dyDescent="0.25">
      <c r="A217" s="80" t="s">
        <v>117</v>
      </c>
      <c r="B217" s="66">
        <v>7</v>
      </c>
      <c r="C217" s="66" t="s">
        <v>74</v>
      </c>
      <c r="D217" s="81" t="s">
        <v>177</v>
      </c>
      <c r="E217" s="81">
        <v>18.582000000000001</v>
      </c>
      <c r="F217" s="81">
        <v>0.13100000000000001</v>
      </c>
      <c r="G217" s="84" t="s">
        <v>182</v>
      </c>
      <c r="H217" s="81">
        <v>0</v>
      </c>
      <c r="I217" s="81">
        <v>0</v>
      </c>
      <c r="J217" s="81">
        <v>0</v>
      </c>
      <c r="K217" s="83">
        <v>1</v>
      </c>
      <c r="L217" s="93"/>
      <c r="N217" s="80" t="s">
        <v>120</v>
      </c>
      <c r="O217" s="66">
        <v>7</v>
      </c>
      <c r="P217" s="66" t="s">
        <v>74</v>
      </c>
      <c r="Q217" s="69" t="s">
        <v>177</v>
      </c>
      <c r="R217" s="67">
        <v>16.590135</v>
      </c>
      <c r="S217" s="67">
        <v>0.123501</v>
      </c>
      <c r="T217" s="70" t="s">
        <v>182</v>
      </c>
      <c r="U217" s="68">
        <v>0</v>
      </c>
      <c r="V217" s="68">
        <v>0</v>
      </c>
      <c r="W217" s="68">
        <v>0</v>
      </c>
      <c r="X217" s="40">
        <f t="shared" si="24"/>
        <v>1</v>
      </c>
      <c r="Y217" s="87"/>
      <c r="AA217" s="80" t="s">
        <v>123</v>
      </c>
      <c r="AB217" s="66">
        <v>7</v>
      </c>
      <c r="AC217" s="66" t="s">
        <v>74</v>
      </c>
      <c r="AD217" s="69" t="s">
        <v>177</v>
      </c>
      <c r="AE217" s="67">
        <v>17.528739999999999</v>
      </c>
      <c r="AF217" s="67">
        <v>0.11763700000000001</v>
      </c>
      <c r="AG217" s="70" t="s">
        <v>182</v>
      </c>
      <c r="AH217" s="68">
        <v>0</v>
      </c>
      <c r="AI217" s="68">
        <v>0</v>
      </c>
      <c r="AJ217" s="68">
        <v>0</v>
      </c>
      <c r="AK217" s="40">
        <f t="shared" si="25"/>
        <v>1</v>
      </c>
      <c r="AL217" s="87"/>
      <c r="AN217" s="80" t="s">
        <v>126</v>
      </c>
      <c r="AO217" s="66">
        <v>7</v>
      </c>
      <c r="AP217" s="66" t="s">
        <v>74</v>
      </c>
      <c r="AQ217" s="69" t="s">
        <v>177</v>
      </c>
      <c r="AR217" s="67">
        <v>15.141958000000001</v>
      </c>
      <c r="AS217" s="67">
        <v>0.124969</v>
      </c>
      <c r="AT217" s="70" t="s">
        <v>182</v>
      </c>
      <c r="AU217" s="68">
        <v>0</v>
      </c>
      <c r="AV217" s="68">
        <v>0</v>
      </c>
      <c r="AW217" s="68">
        <v>0</v>
      </c>
      <c r="AX217" s="40">
        <f t="shared" si="23"/>
        <v>1</v>
      </c>
      <c r="AY217" s="87"/>
    </row>
    <row r="218" spans="1:51" ht="22.5" customHeight="1" x14ac:dyDescent="0.25">
      <c r="A218" s="80" t="s">
        <v>117</v>
      </c>
      <c r="B218" s="66">
        <v>7</v>
      </c>
      <c r="C218" s="66" t="s">
        <v>80</v>
      </c>
      <c r="D218" s="81" t="s">
        <v>177</v>
      </c>
      <c r="E218" s="81">
        <v>8.9999999999999993E-3</v>
      </c>
      <c r="F218" s="81">
        <v>0.51800000000000002</v>
      </c>
      <c r="G218" s="84" t="s">
        <v>199</v>
      </c>
      <c r="H218" s="81">
        <v>0</v>
      </c>
      <c r="I218" s="81">
        <v>0</v>
      </c>
      <c r="J218" s="81">
        <v>0</v>
      </c>
      <c r="K218" s="83">
        <v>1</v>
      </c>
      <c r="L218" s="93"/>
      <c r="N218" s="80" t="s">
        <v>120</v>
      </c>
      <c r="O218" s="66">
        <v>7</v>
      </c>
      <c r="P218" s="66" t="s">
        <v>80</v>
      </c>
      <c r="Q218" s="69" t="s">
        <v>177</v>
      </c>
      <c r="R218" s="67">
        <v>3.258E-3</v>
      </c>
      <c r="S218" s="67">
        <v>0.52364599999999994</v>
      </c>
      <c r="T218" s="70" t="s">
        <v>199</v>
      </c>
      <c r="U218" s="68">
        <v>0</v>
      </c>
      <c r="V218" s="68">
        <v>0</v>
      </c>
      <c r="W218" s="68">
        <v>0</v>
      </c>
      <c r="X218" s="40">
        <f t="shared" si="24"/>
        <v>1</v>
      </c>
      <c r="Y218" s="87"/>
      <c r="AA218" s="80" t="s">
        <v>123</v>
      </c>
      <c r="AB218" s="66">
        <v>7</v>
      </c>
      <c r="AC218" s="66" t="s">
        <v>80</v>
      </c>
      <c r="AD218" s="69" t="s">
        <v>177</v>
      </c>
      <c r="AE218" s="67">
        <v>7.0349999999999996E-3</v>
      </c>
      <c r="AF218" s="67">
        <v>0.56982600000000005</v>
      </c>
      <c r="AG218" s="70" t="s">
        <v>199</v>
      </c>
      <c r="AH218" s="68">
        <v>0</v>
      </c>
      <c r="AI218" s="68">
        <v>0</v>
      </c>
      <c r="AJ218" s="68">
        <v>0</v>
      </c>
      <c r="AK218" s="40">
        <f t="shared" si="25"/>
        <v>1</v>
      </c>
      <c r="AL218" s="87"/>
      <c r="AN218" s="80" t="s">
        <v>126</v>
      </c>
      <c r="AO218" s="66">
        <v>7</v>
      </c>
      <c r="AP218" s="66" t="s">
        <v>80</v>
      </c>
      <c r="AQ218" s="69" t="s">
        <v>177</v>
      </c>
      <c r="AR218" s="67">
        <v>3.2810000000000001E-3</v>
      </c>
      <c r="AS218" s="67">
        <v>0.57965100000000003</v>
      </c>
      <c r="AT218" s="70" t="s">
        <v>199</v>
      </c>
      <c r="AU218" s="68">
        <v>0</v>
      </c>
      <c r="AV218" s="68">
        <v>0</v>
      </c>
      <c r="AW218" s="68">
        <v>0</v>
      </c>
      <c r="AX218" s="40">
        <f t="shared" si="23"/>
        <v>1</v>
      </c>
      <c r="AY218" s="87"/>
    </row>
    <row r="219" spans="1:51" ht="13.5" customHeight="1" x14ac:dyDescent="0.25">
      <c r="A219" s="80" t="s">
        <v>117</v>
      </c>
      <c r="B219" s="66">
        <v>7</v>
      </c>
      <c r="C219" s="66" t="s">
        <v>85</v>
      </c>
      <c r="D219" s="81" t="s">
        <v>177</v>
      </c>
      <c r="E219" s="81">
        <v>2E-3</v>
      </c>
      <c r="F219" s="81">
        <v>0.06</v>
      </c>
      <c r="G219" s="84" t="s">
        <v>181</v>
      </c>
      <c r="H219" s="81">
        <v>0</v>
      </c>
      <c r="I219" s="81">
        <v>0</v>
      </c>
      <c r="J219" s="81">
        <v>0</v>
      </c>
      <c r="K219" s="83">
        <v>1</v>
      </c>
      <c r="L219" s="93"/>
      <c r="N219" s="80" t="s">
        <v>120</v>
      </c>
      <c r="O219" s="66">
        <v>7</v>
      </c>
      <c r="P219" s="66" t="s">
        <v>85</v>
      </c>
      <c r="Q219" s="69" t="s">
        <v>177</v>
      </c>
      <c r="R219" s="67">
        <v>1.498E-3</v>
      </c>
      <c r="S219" s="67">
        <v>6.3250000000000001E-2</v>
      </c>
      <c r="T219" s="70" t="s">
        <v>181</v>
      </c>
      <c r="U219" s="68">
        <v>0</v>
      </c>
      <c r="V219" s="68">
        <v>0</v>
      </c>
      <c r="W219" s="68">
        <v>0</v>
      </c>
      <c r="X219" s="40">
        <f t="shared" si="24"/>
        <v>1</v>
      </c>
      <c r="Y219" s="87"/>
      <c r="AA219" s="80" t="s">
        <v>123</v>
      </c>
      <c r="AB219" s="66">
        <v>7</v>
      </c>
      <c r="AC219" s="66" t="s">
        <v>85</v>
      </c>
      <c r="AD219" s="69" t="s">
        <v>177</v>
      </c>
      <c r="AE219" s="67">
        <v>1.921E-3</v>
      </c>
      <c r="AF219" s="67">
        <v>3.6958999999999999E-2</v>
      </c>
      <c r="AG219" s="70" t="s">
        <v>181</v>
      </c>
      <c r="AH219" s="68">
        <v>0</v>
      </c>
      <c r="AI219" s="68">
        <v>0</v>
      </c>
      <c r="AJ219" s="68">
        <v>0</v>
      </c>
      <c r="AK219" s="40">
        <f t="shared" si="25"/>
        <v>1</v>
      </c>
      <c r="AL219" s="87"/>
      <c r="AN219" s="80" t="s">
        <v>126</v>
      </c>
      <c r="AO219" s="66">
        <v>7</v>
      </c>
      <c r="AP219" s="66" t="s">
        <v>85</v>
      </c>
      <c r="AQ219" s="69" t="s">
        <v>177</v>
      </c>
      <c r="AR219" s="67">
        <v>9.0300000000000005E-4</v>
      </c>
      <c r="AS219" s="67">
        <v>5.6730000000000003E-2</v>
      </c>
      <c r="AT219" s="70" t="s">
        <v>181</v>
      </c>
      <c r="AU219" s="68">
        <v>0</v>
      </c>
      <c r="AV219" s="68">
        <v>0</v>
      </c>
      <c r="AW219" s="68">
        <v>0</v>
      </c>
      <c r="AX219" s="40">
        <f t="shared" si="23"/>
        <v>1</v>
      </c>
      <c r="AY219" s="87"/>
    </row>
    <row r="220" spans="1:51" ht="13.5" customHeight="1" x14ac:dyDescent="0.25">
      <c r="A220" s="80" t="s">
        <v>117</v>
      </c>
      <c r="B220" s="66">
        <v>7</v>
      </c>
      <c r="C220" s="66" t="s">
        <v>86</v>
      </c>
      <c r="D220" s="81" t="s">
        <v>177</v>
      </c>
      <c r="E220" s="81">
        <v>17.236999999999998</v>
      </c>
      <c r="F220" s="81">
        <v>0.122</v>
      </c>
      <c r="G220" s="84" t="s">
        <v>182</v>
      </c>
      <c r="H220" s="81">
        <v>0</v>
      </c>
      <c r="I220" s="81">
        <v>0</v>
      </c>
      <c r="J220" s="81">
        <v>0</v>
      </c>
      <c r="K220" s="83">
        <v>1</v>
      </c>
      <c r="L220" s="93"/>
      <c r="N220" s="80" t="s">
        <v>120</v>
      </c>
      <c r="O220" s="66">
        <v>7</v>
      </c>
      <c r="P220" s="66" t="s">
        <v>86</v>
      </c>
      <c r="Q220" s="69" t="s">
        <v>177</v>
      </c>
      <c r="R220" s="67">
        <v>12.721470999999999</v>
      </c>
      <c r="S220" s="67">
        <v>0.12339600000000001</v>
      </c>
      <c r="T220" s="70" t="s">
        <v>182</v>
      </c>
      <c r="U220" s="68">
        <v>0</v>
      </c>
      <c r="V220" s="68">
        <v>0</v>
      </c>
      <c r="W220" s="68">
        <v>0</v>
      </c>
      <c r="X220" s="40">
        <f t="shared" si="24"/>
        <v>1</v>
      </c>
      <c r="Y220" s="87"/>
      <c r="AA220" s="80" t="s">
        <v>123</v>
      </c>
      <c r="AB220" s="66">
        <v>7</v>
      </c>
      <c r="AC220" s="66" t="s">
        <v>86</v>
      </c>
      <c r="AD220" s="69" t="s">
        <v>177</v>
      </c>
      <c r="AE220" s="67">
        <v>13.915531</v>
      </c>
      <c r="AF220" s="67">
        <v>0.125276</v>
      </c>
      <c r="AG220" s="70" t="s">
        <v>182</v>
      </c>
      <c r="AH220" s="68">
        <v>0</v>
      </c>
      <c r="AI220" s="68">
        <v>0</v>
      </c>
      <c r="AJ220" s="68">
        <v>0</v>
      </c>
      <c r="AK220" s="40">
        <f t="shared" si="25"/>
        <v>1</v>
      </c>
      <c r="AL220" s="87"/>
      <c r="AN220" s="80" t="s">
        <v>126</v>
      </c>
      <c r="AO220" s="66">
        <v>7</v>
      </c>
      <c r="AP220" s="66" t="s">
        <v>86</v>
      </c>
      <c r="AQ220" s="69" t="s">
        <v>177</v>
      </c>
      <c r="AR220" s="67">
        <v>18.241061999999999</v>
      </c>
      <c r="AS220" s="67">
        <v>0.123142</v>
      </c>
      <c r="AT220" s="70" t="s">
        <v>182</v>
      </c>
      <c r="AU220" s="68">
        <v>0</v>
      </c>
      <c r="AV220" s="68">
        <v>0</v>
      </c>
      <c r="AW220" s="68">
        <v>0</v>
      </c>
      <c r="AX220" s="40">
        <f t="shared" si="23"/>
        <v>1</v>
      </c>
      <c r="AY220" s="87"/>
    </row>
    <row r="221" spans="1:51" ht="13.5" customHeight="1" x14ac:dyDescent="0.25">
      <c r="A221" s="80" t="s">
        <v>117</v>
      </c>
      <c r="B221" s="66">
        <v>7</v>
      </c>
      <c r="C221" s="66" t="s">
        <v>87</v>
      </c>
      <c r="D221" s="81" t="s">
        <v>177</v>
      </c>
      <c r="E221" s="81">
        <v>4.0000000000000001E-3</v>
      </c>
      <c r="F221" s="81">
        <v>5.6000000000000001E-2</v>
      </c>
      <c r="G221" s="84" t="s">
        <v>184</v>
      </c>
      <c r="H221" s="81">
        <v>0</v>
      </c>
      <c r="I221" s="81">
        <v>0</v>
      </c>
      <c r="J221" s="81">
        <v>0</v>
      </c>
      <c r="K221" s="83">
        <v>1</v>
      </c>
      <c r="L221" s="93"/>
      <c r="N221" s="80" t="s">
        <v>120</v>
      </c>
      <c r="O221" s="66">
        <v>7</v>
      </c>
      <c r="P221" s="66" t="s">
        <v>87</v>
      </c>
      <c r="Q221" s="69" t="s">
        <v>177</v>
      </c>
      <c r="R221" s="67">
        <v>3.3909999999999999E-3</v>
      </c>
      <c r="S221" s="67">
        <v>1.8308000000000001E-2</v>
      </c>
      <c r="T221" s="70" t="s">
        <v>184</v>
      </c>
      <c r="U221" s="68">
        <v>0</v>
      </c>
      <c r="V221" s="68">
        <v>0</v>
      </c>
      <c r="W221" s="68">
        <v>0</v>
      </c>
      <c r="X221" s="40">
        <f t="shared" si="24"/>
        <v>1</v>
      </c>
      <c r="Y221" s="87"/>
      <c r="AA221" s="80" t="s">
        <v>123</v>
      </c>
      <c r="AB221" s="66">
        <v>7</v>
      </c>
      <c r="AC221" s="66" t="s">
        <v>87</v>
      </c>
      <c r="AD221" s="69" t="s">
        <v>177</v>
      </c>
      <c r="AE221" s="67">
        <v>1.7655000000000001E-2</v>
      </c>
      <c r="AF221" s="67">
        <v>6.5031000000000005E-2</v>
      </c>
      <c r="AG221" s="70" t="s">
        <v>184</v>
      </c>
      <c r="AH221" s="68">
        <v>0</v>
      </c>
      <c r="AI221" s="68">
        <v>0</v>
      </c>
      <c r="AJ221" s="68">
        <v>0</v>
      </c>
      <c r="AK221" s="40">
        <f t="shared" si="25"/>
        <v>1</v>
      </c>
      <c r="AL221" s="87"/>
      <c r="AN221" s="80" t="s">
        <v>126</v>
      </c>
      <c r="AO221" s="66">
        <v>7</v>
      </c>
      <c r="AP221" s="66" t="s">
        <v>87</v>
      </c>
      <c r="AQ221" s="69" t="s">
        <v>177</v>
      </c>
      <c r="AR221" s="67">
        <v>5.195E-3</v>
      </c>
      <c r="AS221" s="67">
        <v>4.4909999999999999E-2</v>
      </c>
      <c r="AT221" s="70" t="s">
        <v>184</v>
      </c>
      <c r="AU221" s="68">
        <v>0</v>
      </c>
      <c r="AV221" s="68">
        <v>0</v>
      </c>
      <c r="AW221" s="68">
        <v>0</v>
      </c>
      <c r="AX221" s="40">
        <f t="shared" si="23"/>
        <v>1</v>
      </c>
      <c r="AY221" s="87"/>
    </row>
    <row r="222" spans="1:51" ht="13.5" customHeight="1" x14ac:dyDescent="0.25">
      <c r="A222" s="80" t="s">
        <v>117</v>
      </c>
      <c r="B222" s="66">
        <v>7</v>
      </c>
      <c r="C222" s="66" t="s">
        <v>88</v>
      </c>
      <c r="D222" s="81" t="s">
        <v>177</v>
      </c>
      <c r="E222" s="81">
        <v>12.829000000000001</v>
      </c>
      <c r="F222" s="81">
        <v>0.126</v>
      </c>
      <c r="G222" s="84" t="s">
        <v>164</v>
      </c>
      <c r="H222" s="81">
        <v>0</v>
      </c>
      <c r="I222" s="81">
        <v>0</v>
      </c>
      <c r="J222" s="81">
        <v>0</v>
      </c>
      <c r="K222" s="83">
        <v>1</v>
      </c>
      <c r="L222" s="93"/>
      <c r="N222" s="80" t="s">
        <v>120</v>
      </c>
      <c r="O222" s="66">
        <v>7</v>
      </c>
      <c r="P222" s="66" t="s">
        <v>88</v>
      </c>
      <c r="Q222" s="69" t="s">
        <v>177</v>
      </c>
      <c r="R222" s="67">
        <v>14.555538</v>
      </c>
      <c r="S222" s="67">
        <v>0.123679</v>
      </c>
      <c r="T222" s="70" t="s">
        <v>164</v>
      </c>
      <c r="U222" s="68">
        <v>0</v>
      </c>
      <c r="V222" s="68">
        <v>0</v>
      </c>
      <c r="W222" s="68">
        <v>0</v>
      </c>
      <c r="X222" s="40">
        <f t="shared" si="24"/>
        <v>1</v>
      </c>
      <c r="Y222" s="87"/>
      <c r="AA222" s="80" t="s">
        <v>123</v>
      </c>
      <c r="AB222" s="66">
        <v>7</v>
      </c>
      <c r="AC222" s="66" t="s">
        <v>88</v>
      </c>
      <c r="AD222" s="69" t="s">
        <v>177</v>
      </c>
      <c r="AE222" s="67">
        <v>12.810141</v>
      </c>
      <c r="AF222" s="67">
        <v>0.109399</v>
      </c>
      <c r="AG222" s="70" t="s">
        <v>164</v>
      </c>
      <c r="AH222" s="68">
        <v>0</v>
      </c>
      <c r="AI222" s="68">
        <v>0</v>
      </c>
      <c r="AJ222" s="68">
        <v>0</v>
      </c>
      <c r="AK222" s="40">
        <f t="shared" si="25"/>
        <v>1</v>
      </c>
      <c r="AL222" s="87"/>
      <c r="AN222" s="80" t="s">
        <v>126</v>
      </c>
      <c r="AO222" s="66">
        <v>7</v>
      </c>
      <c r="AP222" s="66" t="s">
        <v>88</v>
      </c>
      <c r="AQ222" s="69" t="s">
        <v>177</v>
      </c>
      <c r="AR222" s="67">
        <v>14.574866</v>
      </c>
      <c r="AS222" s="67">
        <v>0.120531</v>
      </c>
      <c r="AT222" s="70" t="s">
        <v>164</v>
      </c>
      <c r="AU222" s="68">
        <v>0</v>
      </c>
      <c r="AV222" s="68">
        <v>0</v>
      </c>
      <c r="AW222" s="68">
        <v>0</v>
      </c>
      <c r="AX222" s="40">
        <f t="shared" si="23"/>
        <v>1</v>
      </c>
      <c r="AY222" s="87"/>
    </row>
    <row r="223" spans="1:51" ht="13.5" customHeight="1" x14ac:dyDescent="0.25">
      <c r="A223" s="80" t="s">
        <v>117</v>
      </c>
      <c r="B223" s="66">
        <v>8</v>
      </c>
      <c r="C223" s="66" t="s">
        <v>62</v>
      </c>
      <c r="D223" s="81" t="s">
        <v>177</v>
      </c>
      <c r="E223" s="81">
        <v>0.45400000000000001</v>
      </c>
      <c r="F223" s="81" t="s">
        <v>178</v>
      </c>
      <c r="G223" s="84" t="s">
        <v>200</v>
      </c>
      <c r="H223" s="81">
        <v>0</v>
      </c>
      <c r="I223" s="81">
        <v>0</v>
      </c>
      <c r="J223" s="81">
        <v>0</v>
      </c>
      <c r="K223" s="83">
        <v>1</v>
      </c>
      <c r="L223" s="93"/>
      <c r="N223" s="80" t="s">
        <v>120</v>
      </c>
      <c r="O223" s="66">
        <v>8</v>
      </c>
      <c r="P223" s="66" t="s">
        <v>62</v>
      </c>
      <c r="Q223" s="69" t="s">
        <v>177</v>
      </c>
      <c r="R223" s="67">
        <v>0.45486500000000002</v>
      </c>
      <c r="S223" s="67" t="s">
        <v>178</v>
      </c>
      <c r="T223" s="70" t="s">
        <v>200</v>
      </c>
      <c r="U223" s="68">
        <v>0</v>
      </c>
      <c r="V223" s="68">
        <v>0</v>
      </c>
      <c r="W223" s="68">
        <v>0</v>
      </c>
      <c r="X223" s="40">
        <f t="shared" si="24"/>
        <v>1</v>
      </c>
      <c r="Y223" s="87"/>
      <c r="AA223" s="80" t="s">
        <v>123</v>
      </c>
      <c r="AB223" s="66">
        <v>8</v>
      </c>
      <c r="AC223" s="66" t="s">
        <v>62</v>
      </c>
      <c r="AD223" s="69" t="s">
        <v>177</v>
      </c>
      <c r="AE223" s="67">
        <v>0.45508700000000002</v>
      </c>
      <c r="AF223" s="67" t="s">
        <v>178</v>
      </c>
      <c r="AG223" s="70" t="s">
        <v>200</v>
      </c>
      <c r="AH223" s="68">
        <v>0</v>
      </c>
      <c r="AI223" s="68">
        <v>0</v>
      </c>
      <c r="AJ223" s="68">
        <v>0</v>
      </c>
      <c r="AK223" s="40">
        <f t="shared" si="25"/>
        <v>1</v>
      </c>
      <c r="AL223" s="87"/>
      <c r="AN223" s="80" t="s">
        <v>126</v>
      </c>
      <c r="AO223" s="66">
        <v>8</v>
      </c>
      <c r="AP223" s="66" t="s">
        <v>62</v>
      </c>
      <c r="AQ223" s="69" t="s">
        <v>177</v>
      </c>
      <c r="AR223" s="67">
        <v>0.45198300000000002</v>
      </c>
      <c r="AS223" s="67" t="s">
        <v>178</v>
      </c>
      <c r="AT223" s="70" t="s">
        <v>200</v>
      </c>
      <c r="AU223" s="68">
        <v>0</v>
      </c>
      <c r="AV223" s="68">
        <v>0</v>
      </c>
      <c r="AW223" s="68">
        <v>0</v>
      </c>
      <c r="AX223" s="40">
        <f t="shared" ref="AX223:AX254" si="26">IF(COUNTA(AW223)=0,"",IF(AW223=0,1,0))</f>
        <v>1</v>
      </c>
      <c r="AY223" s="87"/>
    </row>
    <row r="224" spans="1:51" ht="13.5" customHeight="1" x14ac:dyDescent="0.25">
      <c r="A224" s="80" t="s">
        <v>117</v>
      </c>
      <c r="B224" s="66">
        <v>8</v>
      </c>
      <c r="C224" s="66" t="s">
        <v>68</v>
      </c>
      <c r="D224" s="81" t="s">
        <v>177</v>
      </c>
      <c r="E224" s="81">
        <v>2E-3</v>
      </c>
      <c r="F224" s="81">
        <v>4.9000000000000002E-2</v>
      </c>
      <c r="G224" s="84" t="s">
        <v>181</v>
      </c>
      <c r="H224" s="81">
        <v>0</v>
      </c>
      <c r="I224" s="81">
        <v>0</v>
      </c>
      <c r="J224" s="81">
        <v>0</v>
      </c>
      <c r="K224" s="83">
        <v>1</v>
      </c>
      <c r="L224" s="93"/>
      <c r="N224" s="80" t="s">
        <v>120</v>
      </c>
      <c r="O224" s="66">
        <v>8</v>
      </c>
      <c r="P224" s="66" t="s">
        <v>68</v>
      </c>
      <c r="Q224" s="69" t="s">
        <v>177</v>
      </c>
      <c r="R224" s="67">
        <v>1.8450000000000001E-3</v>
      </c>
      <c r="S224" s="67">
        <v>5.4944E-2</v>
      </c>
      <c r="T224" s="70" t="s">
        <v>181</v>
      </c>
      <c r="U224" s="68">
        <v>0</v>
      </c>
      <c r="V224" s="68">
        <v>0</v>
      </c>
      <c r="W224" s="68">
        <v>0</v>
      </c>
      <c r="X224" s="40">
        <f t="shared" si="24"/>
        <v>1</v>
      </c>
      <c r="Y224" s="87"/>
      <c r="AA224" s="80" t="s">
        <v>123</v>
      </c>
      <c r="AB224" s="66">
        <v>8</v>
      </c>
      <c r="AC224" s="66" t="s">
        <v>68</v>
      </c>
      <c r="AD224" s="69" t="s">
        <v>177</v>
      </c>
      <c r="AE224" s="67">
        <v>4.1489999999999999E-3</v>
      </c>
      <c r="AF224" s="67">
        <v>5.0037999999999999E-2</v>
      </c>
      <c r="AG224" s="70" t="s">
        <v>181</v>
      </c>
      <c r="AH224" s="68">
        <v>0</v>
      </c>
      <c r="AI224" s="68">
        <v>0</v>
      </c>
      <c r="AJ224" s="68">
        <v>0</v>
      </c>
      <c r="AK224" s="40">
        <f t="shared" si="25"/>
        <v>1</v>
      </c>
      <c r="AL224" s="87"/>
      <c r="AN224" s="80" t="s">
        <v>126</v>
      </c>
      <c r="AO224" s="66">
        <v>8</v>
      </c>
      <c r="AP224" s="66" t="s">
        <v>68</v>
      </c>
      <c r="AQ224" s="69" t="s">
        <v>177</v>
      </c>
      <c r="AR224" s="67">
        <v>2.9780000000000002E-3</v>
      </c>
      <c r="AS224" s="67">
        <v>5.0659999999999997E-2</v>
      </c>
      <c r="AT224" s="70" t="s">
        <v>181</v>
      </c>
      <c r="AU224" s="68">
        <v>0</v>
      </c>
      <c r="AV224" s="68">
        <v>0</v>
      </c>
      <c r="AW224" s="68">
        <v>0</v>
      </c>
      <c r="AX224" s="40">
        <f t="shared" si="26"/>
        <v>1</v>
      </c>
      <c r="AY224" s="87"/>
    </row>
    <row r="225" spans="1:51" ht="13.5" customHeight="1" x14ac:dyDescent="0.25">
      <c r="A225" s="80" t="s">
        <v>117</v>
      </c>
      <c r="B225" s="66">
        <v>8</v>
      </c>
      <c r="C225" s="66" t="s">
        <v>74</v>
      </c>
      <c r="D225" s="81" t="s">
        <v>177</v>
      </c>
      <c r="E225" s="81">
        <v>15.621</v>
      </c>
      <c r="F225" s="81">
        <v>0.125</v>
      </c>
      <c r="G225" s="84" t="s">
        <v>182</v>
      </c>
      <c r="H225" s="81">
        <v>0</v>
      </c>
      <c r="I225" s="81">
        <v>0</v>
      </c>
      <c r="J225" s="81">
        <v>0</v>
      </c>
      <c r="K225" s="83">
        <v>1</v>
      </c>
      <c r="L225" s="93"/>
      <c r="N225" s="80" t="s">
        <v>120</v>
      </c>
      <c r="O225" s="66">
        <v>8</v>
      </c>
      <c r="P225" s="66" t="s">
        <v>74</v>
      </c>
      <c r="Q225" s="69" t="s">
        <v>177</v>
      </c>
      <c r="R225" s="67">
        <v>15.214392999999999</v>
      </c>
      <c r="S225" s="67">
        <v>0.123885</v>
      </c>
      <c r="T225" s="70" t="s">
        <v>182</v>
      </c>
      <c r="U225" s="68">
        <v>0</v>
      </c>
      <c r="V225" s="68">
        <v>0</v>
      </c>
      <c r="W225" s="68">
        <v>0</v>
      </c>
      <c r="X225" s="40">
        <f t="shared" si="24"/>
        <v>1</v>
      </c>
      <c r="Y225" s="87"/>
      <c r="AA225" s="80" t="s">
        <v>123</v>
      </c>
      <c r="AB225" s="66">
        <v>8</v>
      </c>
      <c r="AC225" s="66" t="s">
        <v>74</v>
      </c>
      <c r="AD225" s="69" t="s">
        <v>177</v>
      </c>
      <c r="AE225" s="67">
        <v>18.531424000000001</v>
      </c>
      <c r="AF225" s="67">
        <v>0.112042</v>
      </c>
      <c r="AG225" s="70" t="s">
        <v>182</v>
      </c>
      <c r="AH225" s="68">
        <v>0</v>
      </c>
      <c r="AI225" s="68">
        <v>0</v>
      </c>
      <c r="AJ225" s="68">
        <v>0</v>
      </c>
      <c r="AK225" s="40">
        <f t="shared" si="25"/>
        <v>1</v>
      </c>
      <c r="AL225" s="87"/>
      <c r="AN225" s="80" t="s">
        <v>126</v>
      </c>
      <c r="AO225" s="66">
        <v>8</v>
      </c>
      <c r="AP225" s="66" t="s">
        <v>74</v>
      </c>
      <c r="AQ225" s="69" t="s">
        <v>177</v>
      </c>
      <c r="AR225" s="67">
        <v>16.693239999999999</v>
      </c>
      <c r="AS225" s="67">
        <v>0.123316</v>
      </c>
      <c r="AT225" s="70" t="s">
        <v>182</v>
      </c>
      <c r="AU225" s="68">
        <v>0</v>
      </c>
      <c r="AV225" s="68">
        <v>0</v>
      </c>
      <c r="AW225" s="68">
        <v>0</v>
      </c>
      <c r="AX225" s="40">
        <f t="shared" si="26"/>
        <v>1</v>
      </c>
      <c r="AY225" s="87"/>
    </row>
    <row r="226" spans="1:51" ht="22.5" customHeight="1" x14ac:dyDescent="0.25">
      <c r="A226" s="80" t="s">
        <v>117</v>
      </c>
      <c r="B226" s="66">
        <v>8</v>
      </c>
      <c r="C226" s="66" t="s">
        <v>80</v>
      </c>
      <c r="D226" s="81" t="s">
        <v>177</v>
      </c>
      <c r="E226" s="81">
        <v>3.0000000000000001E-3</v>
      </c>
      <c r="F226" s="81">
        <v>0.53600000000000003</v>
      </c>
      <c r="G226" s="84" t="s">
        <v>201</v>
      </c>
      <c r="H226" s="81">
        <v>0</v>
      </c>
      <c r="I226" s="81">
        <v>0</v>
      </c>
      <c r="J226" s="81">
        <v>0</v>
      </c>
      <c r="K226" s="83">
        <v>1</v>
      </c>
      <c r="L226" s="93"/>
      <c r="N226" s="80" t="s">
        <v>120</v>
      </c>
      <c r="O226" s="66">
        <v>8</v>
      </c>
      <c r="P226" s="66" t="s">
        <v>80</v>
      </c>
      <c r="Q226" s="69" t="s">
        <v>177</v>
      </c>
      <c r="R226" s="67">
        <v>5.0639999999999999E-3</v>
      </c>
      <c r="S226" s="67">
        <v>0.55442999999999998</v>
      </c>
      <c r="T226" s="70" t="s">
        <v>201</v>
      </c>
      <c r="U226" s="68">
        <v>0</v>
      </c>
      <c r="V226" s="68">
        <v>0</v>
      </c>
      <c r="W226" s="68">
        <v>0</v>
      </c>
      <c r="X226" s="40">
        <f t="shared" si="24"/>
        <v>1</v>
      </c>
      <c r="Y226" s="87"/>
      <c r="AA226" s="80" t="s">
        <v>123</v>
      </c>
      <c r="AB226" s="66">
        <v>8</v>
      </c>
      <c r="AC226" s="66" t="s">
        <v>80</v>
      </c>
      <c r="AD226" s="69" t="s">
        <v>177</v>
      </c>
      <c r="AE226" s="67">
        <v>3.9230000000000003E-3</v>
      </c>
      <c r="AF226" s="67">
        <v>0.56373799999999996</v>
      </c>
      <c r="AG226" s="70" t="s">
        <v>201</v>
      </c>
      <c r="AH226" s="68">
        <v>0</v>
      </c>
      <c r="AI226" s="68">
        <v>0</v>
      </c>
      <c r="AJ226" s="68">
        <v>0</v>
      </c>
      <c r="AK226" s="40">
        <f t="shared" si="25"/>
        <v>1</v>
      </c>
      <c r="AL226" s="87"/>
      <c r="AN226" s="80" t="s">
        <v>126</v>
      </c>
      <c r="AO226" s="66">
        <v>8</v>
      </c>
      <c r="AP226" s="66" t="s">
        <v>80</v>
      </c>
      <c r="AQ226" s="69" t="s">
        <v>177</v>
      </c>
      <c r="AR226" s="67">
        <v>3.9919999999999999E-3</v>
      </c>
      <c r="AS226" s="67">
        <v>0.58007399999999998</v>
      </c>
      <c r="AT226" s="70" t="s">
        <v>201</v>
      </c>
      <c r="AU226" s="68">
        <v>0</v>
      </c>
      <c r="AV226" s="68">
        <v>0</v>
      </c>
      <c r="AW226" s="68">
        <v>0</v>
      </c>
      <c r="AX226" s="40">
        <f t="shared" si="26"/>
        <v>1</v>
      </c>
      <c r="AY226" s="87"/>
    </row>
    <row r="227" spans="1:51" ht="13.5" customHeight="1" x14ac:dyDescent="0.25">
      <c r="A227" s="80" t="s">
        <v>117</v>
      </c>
      <c r="B227" s="66">
        <v>8</v>
      </c>
      <c r="C227" s="66" t="s">
        <v>85</v>
      </c>
      <c r="D227" s="81" t="s">
        <v>177</v>
      </c>
      <c r="E227" s="81">
        <v>2E-3</v>
      </c>
      <c r="F227" s="81">
        <v>6.4000000000000001E-2</v>
      </c>
      <c r="G227" s="84" t="s">
        <v>181</v>
      </c>
      <c r="H227" s="81">
        <v>0</v>
      </c>
      <c r="I227" s="81">
        <v>0</v>
      </c>
      <c r="J227" s="81">
        <v>0</v>
      </c>
      <c r="K227" s="83">
        <v>1</v>
      </c>
      <c r="L227" s="93"/>
      <c r="N227" s="80" t="s">
        <v>120</v>
      </c>
      <c r="O227" s="66">
        <v>8</v>
      </c>
      <c r="P227" s="66" t="s">
        <v>85</v>
      </c>
      <c r="Q227" s="69" t="s">
        <v>177</v>
      </c>
      <c r="R227" s="67">
        <v>1.5299999999999999E-3</v>
      </c>
      <c r="S227" s="67">
        <v>5.7685E-2</v>
      </c>
      <c r="T227" s="70" t="s">
        <v>181</v>
      </c>
      <c r="U227" s="68">
        <v>0</v>
      </c>
      <c r="V227" s="68">
        <v>0</v>
      </c>
      <c r="W227" s="68">
        <v>0</v>
      </c>
      <c r="X227" s="40">
        <f t="shared" si="24"/>
        <v>1</v>
      </c>
      <c r="Y227" s="87"/>
      <c r="AA227" s="80" t="s">
        <v>123</v>
      </c>
      <c r="AB227" s="66">
        <v>8</v>
      </c>
      <c r="AC227" s="66" t="s">
        <v>85</v>
      </c>
      <c r="AD227" s="69" t="s">
        <v>177</v>
      </c>
      <c r="AE227" s="67">
        <v>2.052E-3</v>
      </c>
      <c r="AF227" s="67">
        <v>6.2950999999999993E-2</v>
      </c>
      <c r="AG227" s="70" t="s">
        <v>181</v>
      </c>
      <c r="AH227" s="68">
        <v>0</v>
      </c>
      <c r="AI227" s="68">
        <v>0</v>
      </c>
      <c r="AJ227" s="68">
        <v>0</v>
      </c>
      <c r="AK227" s="40">
        <f t="shared" si="25"/>
        <v>1</v>
      </c>
      <c r="AL227" s="87"/>
      <c r="AN227" s="80" t="s">
        <v>126</v>
      </c>
      <c r="AO227" s="66">
        <v>8</v>
      </c>
      <c r="AP227" s="66" t="s">
        <v>85</v>
      </c>
      <c r="AQ227" s="69" t="s">
        <v>177</v>
      </c>
      <c r="AR227" s="67">
        <v>1.3519999999999999E-3</v>
      </c>
      <c r="AS227" s="67">
        <v>6.8353999999999998E-2</v>
      </c>
      <c r="AT227" s="70" t="s">
        <v>181</v>
      </c>
      <c r="AU227" s="68">
        <v>0</v>
      </c>
      <c r="AV227" s="68">
        <v>0</v>
      </c>
      <c r="AW227" s="68">
        <v>0</v>
      </c>
      <c r="AX227" s="40">
        <f t="shared" si="26"/>
        <v>1</v>
      </c>
      <c r="AY227" s="87"/>
    </row>
    <row r="228" spans="1:51" ht="13.5" customHeight="1" x14ac:dyDescent="0.25">
      <c r="A228" s="80" t="s">
        <v>117</v>
      </c>
      <c r="B228" s="66">
        <v>8</v>
      </c>
      <c r="C228" s="66" t="s">
        <v>86</v>
      </c>
      <c r="D228" s="81" t="s">
        <v>177</v>
      </c>
      <c r="E228" s="81">
        <v>13.361000000000001</v>
      </c>
      <c r="F228" s="81">
        <v>0.125</v>
      </c>
      <c r="G228" s="84" t="s">
        <v>182</v>
      </c>
      <c r="H228" s="81">
        <v>0</v>
      </c>
      <c r="I228" s="81">
        <v>0</v>
      </c>
      <c r="J228" s="81">
        <v>0</v>
      </c>
      <c r="K228" s="83">
        <v>1</v>
      </c>
      <c r="L228" s="93"/>
      <c r="N228" s="80" t="s">
        <v>120</v>
      </c>
      <c r="O228" s="66">
        <v>8</v>
      </c>
      <c r="P228" s="66" t="s">
        <v>86</v>
      </c>
      <c r="Q228" s="69" t="s">
        <v>177</v>
      </c>
      <c r="R228" s="67">
        <v>12.953678</v>
      </c>
      <c r="S228" s="67">
        <v>0.12544</v>
      </c>
      <c r="T228" s="70" t="s">
        <v>182</v>
      </c>
      <c r="U228" s="68">
        <v>0</v>
      </c>
      <c r="V228" s="68">
        <v>0</v>
      </c>
      <c r="W228" s="68">
        <v>0</v>
      </c>
      <c r="X228" s="40">
        <f t="shared" si="24"/>
        <v>1</v>
      </c>
      <c r="Y228" s="87"/>
      <c r="AA228" s="80" t="s">
        <v>123</v>
      </c>
      <c r="AB228" s="66">
        <v>8</v>
      </c>
      <c r="AC228" s="66" t="s">
        <v>86</v>
      </c>
      <c r="AD228" s="69" t="s">
        <v>177</v>
      </c>
      <c r="AE228" s="67">
        <v>13.839266</v>
      </c>
      <c r="AF228" s="67">
        <v>0.123986</v>
      </c>
      <c r="AG228" s="70" t="s">
        <v>182</v>
      </c>
      <c r="AH228" s="68">
        <v>0</v>
      </c>
      <c r="AI228" s="68">
        <v>0</v>
      </c>
      <c r="AJ228" s="68">
        <v>0</v>
      </c>
      <c r="AK228" s="40">
        <f t="shared" si="25"/>
        <v>1</v>
      </c>
      <c r="AL228" s="87"/>
      <c r="AN228" s="80" t="s">
        <v>126</v>
      </c>
      <c r="AO228" s="66">
        <v>8</v>
      </c>
      <c r="AP228" s="66" t="s">
        <v>86</v>
      </c>
      <c r="AQ228" s="69" t="s">
        <v>177</v>
      </c>
      <c r="AR228" s="67">
        <v>13.895182999999999</v>
      </c>
      <c r="AS228" s="67">
        <v>0.121854</v>
      </c>
      <c r="AT228" s="70" t="s">
        <v>182</v>
      </c>
      <c r="AU228" s="68">
        <v>0</v>
      </c>
      <c r="AV228" s="68">
        <v>0</v>
      </c>
      <c r="AW228" s="68">
        <v>0</v>
      </c>
      <c r="AX228" s="40">
        <f t="shared" si="26"/>
        <v>1</v>
      </c>
      <c r="AY228" s="87"/>
    </row>
    <row r="229" spans="1:51" ht="13.5" customHeight="1" x14ac:dyDescent="0.25">
      <c r="A229" s="80" t="s">
        <v>117</v>
      </c>
      <c r="B229" s="66">
        <v>8</v>
      </c>
      <c r="C229" s="66" t="s">
        <v>87</v>
      </c>
      <c r="D229" s="81" t="s">
        <v>177</v>
      </c>
      <c r="E229" s="81">
        <v>4.0000000000000001E-3</v>
      </c>
      <c r="F229" s="81">
        <v>2.8000000000000001E-2</v>
      </c>
      <c r="G229" s="84" t="s">
        <v>184</v>
      </c>
      <c r="H229" s="81">
        <v>0</v>
      </c>
      <c r="I229" s="81">
        <v>0</v>
      </c>
      <c r="J229" s="81">
        <v>0</v>
      </c>
      <c r="K229" s="83">
        <v>1</v>
      </c>
      <c r="L229" s="93"/>
      <c r="N229" s="80" t="s">
        <v>120</v>
      </c>
      <c r="O229" s="66">
        <v>8</v>
      </c>
      <c r="P229" s="66" t="s">
        <v>87</v>
      </c>
      <c r="Q229" s="69" t="s">
        <v>177</v>
      </c>
      <c r="R229" s="67">
        <v>5.0489999999999997E-3</v>
      </c>
      <c r="S229" s="67">
        <v>3.1566999999999998E-2</v>
      </c>
      <c r="T229" s="70" t="s">
        <v>184</v>
      </c>
      <c r="U229" s="68">
        <v>0</v>
      </c>
      <c r="V229" s="68">
        <v>0</v>
      </c>
      <c r="W229" s="68">
        <v>0</v>
      </c>
      <c r="X229" s="40">
        <f t="shared" si="24"/>
        <v>1</v>
      </c>
      <c r="Y229" s="87"/>
      <c r="AA229" s="80" t="s">
        <v>123</v>
      </c>
      <c r="AB229" s="66">
        <v>8</v>
      </c>
      <c r="AC229" s="66" t="s">
        <v>87</v>
      </c>
      <c r="AD229" s="69" t="s">
        <v>177</v>
      </c>
      <c r="AE229" s="67">
        <v>4.1729999999999996E-3</v>
      </c>
      <c r="AF229" s="67">
        <v>4.6573999999999997E-2</v>
      </c>
      <c r="AG229" s="70" t="s">
        <v>184</v>
      </c>
      <c r="AH229" s="68">
        <v>0</v>
      </c>
      <c r="AI229" s="68">
        <v>0</v>
      </c>
      <c r="AJ229" s="68">
        <v>0</v>
      </c>
      <c r="AK229" s="40">
        <f t="shared" si="25"/>
        <v>1</v>
      </c>
      <c r="AL229" s="87"/>
      <c r="AN229" s="80" t="s">
        <v>126</v>
      </c>
      <c r="AO229" s="66">
        <v>8</v>
      </c>
      <c r="AP229" s="66" t="s">
        <v>87</v>
      </c>
      <c r="AQ229" s="69" t="s">
        <v>177</v>
      </c>
      <c r="AR229" s="67">
        <v>8.6809999999999995E-3</v>
      </c>
      <c r="AS229" s="67">
        <v>4.4082999999999997E-2</v>
      </c>
      <c r="AT229" s="70" t="s">
        <v>184</v>
      </c>
      <c r="AU229" s="68">
        <v>0</v>
      </c>
      <c r="AV229" s="68">
        <v>0</v>
      </c>
      <c r="AW229" s="68">
        <v>0</v>
      </c>
      <c r="AX229" s="40">
        <f t="shared" si="26"/>
        <v>1</v>
      </c>
      <c r="AY229" s="87"/>
    </row>
    <row r="230" spans="1:51" ht="13.5" customHeight="1" x14ac:dyDescent="0.25">
      <c r="A230" s="80" t="s">
        <v>117</v>
      </c>
      <c r="B230" s="66">
        <v>8</v>
      </c>
      <c r="C230" s="66" t="s">
        <v>88</v>
      </c>
      <c r="D230" s="81" t="s">
        <v>177</v>
      </c>
      <c r="E230" s="81">
        <v>12.72</v>
      </c>
      <c r="F230" s="81">
        <v>0.123</v>
      </c>
      <c r="G230" s="84" t="s">
        <v>164</v>
      </c>
      <c r="H230" s="81">
        <v>0</v>
      </c>
      <c r="I230" s="81">
        <v>0</v>
      </c>
      <c r="J230" s="81">
        <v>0</v>
      </c>
      <c r="K230" s="83">
        <v>1</v>
      </c>
      <c r="L230" s="93"/>
      <c r="N230" s="80" t="s">
        <v>120</v>
      </c>
      <c r="O230" s="66">
        <v>8</v>
      </c>
      <c r="P230" s="66" t="s">
        <v>88</v>
      </c>
      <c r="Q230" s="69" t="s">
        <v>177</v>
      </c>
      <c r="R230" s="67">
        <v>13.09707</v>
      </c>
      <c r="S230" s="67">
        <v>0.11984499999999999</v>
      </c>
      <c r="T230" s="70" t="s">
        <v>164</v>
      </c>
      <c r="U230" s="68">
        <v>0</v>
      </c>
      <c r="V230" s="68">
        <v>0</v>
      </c>
      <c r="W230" s="68">
        <v>0</v>
      </c>
      <c r="X230" s="40">
        <f t="shared" si="24"/>
        <v>1</v>
      </c>
      <c r="Y230" s="87"/>
      <c r="AA230" s="80" t="s">
        <v>123</v>
      </c>
      <c r="AB230" s="66">
        <v>8</v>
      </c>
      <c r="AC230" s="66" t="s">
        <v>88</v>
      </c>
      <c r="AD230" s="69" t="s">
        <v>177</v>
      </c>
      <c r="AE230" s="67">
        <v>12.833579</v>
      </c>
      <c r="AF230" s="67">
        <v>0.11976100000000001</v>
      </c>
      <c r="AG230" s="70" t="s">
        <v>164</v>
      </c>
      <c r="AH230" s="68">
        <v>0</v>
      </c>
      <c r="AI230" s="68">
        <v>0</v>
      </c>
      <c r="AJ230" s="68">
        <v>0</v>
      </c>
      <c r="AK230" s="40">
        <f t="shared" si="25"/>
        <v>1</v>
      </c>
      <c r="AL230" s="87"/>
      <c r="AN230" s="80" t="s">
        <v>126</v>
      </c>
      <c r="AO230" s="66">
        <v>8</v>
      </c>
      <c r="AP230" s="66" t="s">
        <v>88</v>
      </c>
      <c r="AQ230" s="69" t="s">
        <v>177</v>
      </c>
      <c r="AR230" s="67">
        <v>14.638588</v>
      </c>
      <c r="AS230" s="67">
        <v>0.11405700000000001</v>
      </c>
      <c r="AT230" s="70" t="s">
        <v>164</v>
      </c>
      <c r="AU230" s="68">
        <v>0</v>
      </c>
      <c r="AV230" s="68">
        <v>0</v>
      </c>
      <c r="AW230" s="68">
        <v>0</v>
      </c>
      <c r="AX230" s="40">
        <f t="shared" si="26"/>
        <v>1</v>
      </c>
      <c r="AY230" s="87"/>
    </row>
    <row r="231" spans="1:51" ht="13.5" customHeight="1" x14ac:dyDescent="0.25">
      <c r="A231" s="80" t="s">
        <v>117</v>
      </c>
      <c r="B231" s="66">
        <v>9</v>
      </c>
      <c r="C231" s="66" t="s">
        <v>62</v>
      </c>
      <c r="D231" s="81" t="s">
        <v>177</v>
      </c>
      <c r="E231" s="81">
        <v>0.45300000000000001</v>
      </c>
      <c r="F231" s="81" t="s">
        <v>178</v>
      </c>
      <c r="G231" s="84" t="s">
        <v>202</v>
      </c>
      <c r="H231" s="81">
        <v>0</v>
      </c>
      <c r="I231" s="81">
        <v>0</v>
      </c>
      <c r="J231" s="81">
        <v>0</v>
      </c>
      <c r="K231" s="83">
        <v>1</v>
      </c>
      <c r="L231" s="93"/>
      <c r="N231" s="80" t="s">
        <v>120</v>
      </c>
      <c r="O231" s="66">
        <v>9</v>
      </c>
      <c r="P231" s="66" t="s">
        <v>62</v>
      </c>
      <c r="Q231" s="69" t="s">
        <v>177</v>
      </c>
      <c r="R231" s="67">
        <v>0.451793</v>
      </c>
      <c r="S231" s="67" t="s">
        <v>178</v>
      </c>
      <c r="T231" s="70" t="s">
        <v>202</v>
      </c>
      <c r="U231" s="68">
        <v>0</v>
      </c>
      <c r="V231" s="68">
        <v>0</v>
      </c>
      <c r="W231" s="68">
        <v>0</v>
      </c>
      <c r="X231" s="40">
        <f t="shared" ref="X231:X262" si="27">IF(COUNTA(W231)=0,"",IF(W231=0,1,0))</f>
        <v>1</v>
      </c>
      <c r="Y231" s="87"/>
      <c r="AA231" s="80" t="s">
        <v>123</v>
      </c>
      <c r="AB231" s="66">
        <v>9</v>
      </c>
      <c r="AC231" s="66" t="s">
        <v>62</v>
      </c>
      <c r="AD231" s="69" t="s">
        <v>177</v>
      </c>
      <c r="AE231" s="67">
        <v>0.45451999999999998</v>
      </c>
      <c r="AF231" s="67" t="s">
        <v>178</v>
      </c>
      <c r="AG231" s="70" t="s">
        <v>202</v>
      </c>
      <c r="AH231" s="68">
        <v>0</v>
      </c>
      <c r="AI231" s="68">
        <v>0</v>
      </c>
      <c r="AJ231" s="68">
        <v>0</v>
      </c>
      <c r="AK231" s="40">
        <f t="shared" ref="AK231:AK262" si="28">IF(COUNTA(AJ231)=0,"",IF(AJ231=0,1,0))</f>
        <v>1</v>
      </c>
      <c r="AL231" s="87"/>
      <c r="AN231" s="80" t="s">
        <v>126</v>
      </c>
      <c r="AO231" s="66">
        <v>9</v>
      </c>
      <c r="AP231" s="66" t="s">
        <v>62</v>
      </c>
      <c r="AQ231" s="69" t="s">
        <v>177</v>
      </c>
      <c r="AR231" s="67">
        <v>0.44948900000000003</v>
      </c>
      <c r="AS231" s="67" t="s">
        <v>178</v>
      </c>
      <c r="AT231" s="70" t="s">
        <v>202</v>
      </c>
      <c r="AU231" s="68">
        <v>0</v>
      </c>
      <c r="AV231" s="68">
        <v>0</v>
      </c>
      <c r="AW231" s="68">
        <v>0</v>
      </c>
      <c r="AX231" s="40">
        <f t="shared" si="26"/>
        <v>1</v>
      </c>
      <c r="AY231" s="87"/>
    </row>
    <row r="232" spans="1:51" ht="13.5" customHeight="1" x14ac:dyDescent="0.25">
      <c r="A232" s="80" t="s">
        <v>117</v>
      </c>
      <c r="B232" s="66">
        <v>9</v>
      </c>
      <c r="C232" s="66" t="s">
        <v>68</v>
      </c>
      <c r="D232" s="81" t="s">
        <v>177</v>
      </c>
      <c r="E232" s="81">
        <v>2E-3</v>
      </c>
      <c r="F232" s="81">
        <v>5.1999999999999998E-2</v>
      </c>
      <c r="G232" s="84" t="s">
        <v>181</v>
      </c>
      <c r="H232" s="81">
        <v>0</v>
      </c>
      <c r="I232" s="81">
        <v>0</v>
      </c>
      <c r="J232" s="81">
        <v>0</v>
      </c>
      <c r="K232" s="83">
        <v>1</v>
      </c>
      <c r="L232" s="93"/>
      <c r="N232" s="80" t="s">
        <v>120</v>
      </c>
      <c r="O232" s="66">
        <v>9</v>
      </c>
      <c r="P232" s="66" t="s">
        <v>68</v>
      </c>
      <c r="Q232" s="69" t="s">
        <v>177</v>
      </c>
      <c r="R232" s="67">
        <v>1.9419999999999999E-3</v>
      </c>
      <c r="S232" s="67">
        <v>5.3963999999999998E-2</v>
      </c>
      <c r="T232" s="70" t="s">
        <v>181</v>
      </c>
      <c r="U232" s="68">
        <v>0</v>
      </c>
      <c r="V232" s="68">
        <v>0</v>
      </c>
      <c r="W232" s="68">
        <v>0</v>
      </c>
      <c r="X232" s="40">
        <f t="shared" si="27"/>
        <v>1</v>
      </c>
      <c r="Y232" s="87"/>
      <c r="AA232" s="80" t="s">
        <v>123</v>
      </c>
      <c r="AB232" s="66">
        <v>9</v>
      </c>
      <c r="AC232" s="66" t="s">
        <v>68</v>
      </c>
      <c r="AD232" s="69" t="s">
        <v>177</v>
      </c>
      <c r="AE232" s="67">
        <v>7.1299999999999998E-4</v>
      </c>
      <c r="AF232" s="67">
        <v>4.5515E-2</v>
      </c>
      <c r="AG232" s="70" t="s">
        <v>181</v>
      </c>
      <c r="AH232" s="68">
        <v>0</v>
      </c>
      <c r="AI232" s="68">
        <v>0</v>
      </c>
      <c r="AJ232" s="68">
        <v>0</v>
      </c>
      <c r="AK232" s="40">
        <f t="shared" si="28"/>
        <v>1</v>
      </c>
      <c r="AL232" s="87"/>
      <c r="AN232" s="80" t="s">
        <v>126</v>
      </c>
      <c r="AO232" s="66">
        <v>9</v>
      </c>
      <c r="AP232" s="66" t="s">
        <v>68</v>
      </c>
      <c r="AQ232" s="69" t="s">
        <v>177</v>
      </c>
      <c r="AR232" s="67">
        <v>5.4100000000000003E-4</v>
      </c>
      <c r="AS232" s="67">
        <v>5.901E-2</v>
      </c>
      <c r="AT232" s="70" t="s">
        <v>181</v>
      </c>
      <c r="AU232" s="68">
        <v>0</v>
      </c>
      <c r="AV232" s="68">
        <v>0</v>
      </c>
      <c r="AW232" s="68">
        <v>0</v>
      </c>
      <c r="AX232" s="40">
        <f t="shared" si="26"/>
        <v>1</v>
      </c>
      <c r="AY232" s="87"/>
    </row>
    <row r="233" spans="1:51" ht="13.5" customHeight="1" x14ac:dyDescent="0.25">
      <c r="A233" s="80" t="s">
        <v>117</v>
      </c>
      <c r="B233" s="66">
        <v>9</v>
      </c>
      <c r="C233" s="66" t="s">
        <v>74</v>
      </c>
      <c r="D233" s="81" t="s">
        <v>177</v>
      </c>
      <c r="E233" s="81">
        <v>16.997</v>
      </c>
      <c r="F233" s="81">
        <v>0.125</v>
      </c>
      <c r="G233" s="84" t="s">
        <v>182</v>
      </c>
      <c r="H233" s="81">
        <v>0</v>
      </c>
      <c r="I233" s="81">
        <v>0</v>
      </c>
      <c r="J233" s="81">
        <v>0</v>
      </c>
      <c r="K233" s="83">
        <v>1</v>
      </c>
      <c r="L233" s="93"/>
      <c r="N233" s="80" t="s">
        <v>120</v>
      </c>
      <c r="O233" s="66">
        <v>9</v>
      </c>
      <c r="P233" s="66" t="s">
        <v>74</v>
      </c>
      <c r="Q233" s="69" t="s">
        <v>177</v>
      </c>
      <c r="R233" s="67">
        <v>15.278525999999999</v>
      </c>
      <c r="S233" s="67">
        <v>0.125059</v>
      </c>
      <c r="T233" s="70" t="s">
        <v>182</v>
      </c>
      <c r="U233" s="68">
        <v>0</v>
      </c>
      <c r="V233" s="68">
        <v>0</v>
      </c>
      <c r="W233" s="68">
        <v>0</v>
      </c>
      <c r="X233" s="40">
        <f t="shared" si="27"/>
        <v>1</v>
      </c>
      <c r="Y233" s="87"/>
      <c r="AA233" s="80" t="s">
        <v>123</v>
      </c>
      <c r="AB233" s="66">
        <v>9</v>
      </c>
      <c r="AC233" s="66" t="s">
        <v>74</v>
      </c>
      <c r="AD233" s="69" t="s">
        <v>177</v>
      </c>
      <c r="AE233" s="67">
        <v>15.547026000000001</v>
      </c>
      <c r="AF233" s="67">
        <v>0.120618</v>
      </c>
      <c r="AG233" s="70" t="s">
        <v>182</v>
      </c>
      <c r="AH233" s="68">
        <v>0</v>
      </c>
      <c r="AI233" s="68">
        <v>0</v>
      </c>
      <c r="AJ233" s="68">
        <v>0</v>
      </c>
      <c r="AK233" s="40">
        <f t="shared" si="28"/>
        <v>1</v>
      </c>
      <c r="AL233" s="87"/>
      <c r="AN233" s="80" t="s">
        <v>126</v>
      </c>
      <c r="AO233" s="66">
        <v>9</v>
      </c>
      <c r="AP233" s="66" t="s">
        <v>74</v>
      </c>
      <c r="AQ233" s="69" t="s">
        <v>177</v>
      </c>
      <c r="AR233" s="67">
        <v>16.709527999999999</v>
      </c>
      <c r="AS233" s="67">
        <v>0.12159300000000001</v>
      </c>
      <c r="AT233" s="70" t="s">
        <v>182</v>
      </c>
      <c r="AU233" s="68">
        <v>0</v>
      </c>
      <c r="AV233" s="68">
        <v>0</v>
      </c>
      <c r="AW233" s="68">
        <v>0</v>
      </c>
      <c r="AX233" s="40">
        <f t="shared" si="26"/>
        <v>1</v>
      </c>
      <c r="AY233" s="87"/>
    </row>
    <row r="234" spans="1:51" ht="22.5" customHeight="1" x14ac:dyDescent="0.25">
      <c r="A234" s="80" t="s">
        <v>117</v>
      </c>
      <c r="B234" s="66">
        <v>9</v>
      </c>
      <c r="C234" s="66" t="s">
        <v>80</v>
      </c>
      <c r="D234" s="81" t="s">
        <v>177</v>
      </c>
      <c r="E234" s="81">
        <v>6.0000000000000001E-3</v>
      </c>
      <c r="F234" s="81">
        <v>0.54500000000000004</v>
      </c>
      <c r="G234" s="84" t="s">
        <v>203</v>
      </c>
      <c r="H234" s="81">
        <v>0</v>
      </c>
      <c r="I234" s="81">
        <v>0</v>
      </c>
      <c r="J234" s="81">
        <v>0</v>
      </c>
      <c r="K234" s="83">
        <v>1</v>
      </c>
      <c r="L234" s="93"/>
      <c r="N234" s="80" t="s">
        <v>120</v>
      </c>
      <c r="O234" s="66">
        <v>9</v>
      </c>
      <c r="P234" s="66" t="s">
        <v>80</v>
      </c>
      <c r="Q234" s="69" t="s">
        <v>177</v>
      </c>
      <c r="R234" s="67">
        <v>3.7429999999999998E-3</v>
      </c>
      <c r="S234" s="67">
        <v>0.54042000000000001</v>
      </c>
      <c r="T234" s="70" t="s">
        <v>203</v>
      </c>
      <c r="U234" s="68">
        <v>0</v>
      </c>
      <c r="V234" s="68">
        <v>0</v>
      </c>
      <c r="W234" s="68">
        <v>0</v>
      </c>
      <c r="X234" s="40">
        <f t="shared" si="27"/>
        <v>1</v>
      </c>
      <c r="Y234" s="87"/>
      <c r="AA234" s="80" t="s">
        <v>123</v>
      </c>
      <c r="AB234" s="66">
        <v>9</v>
      </c>
      <c r="AC234" s="66" t="s">
        <v>80</v>
      </c>
      <c r="AD234" s="69" t="s">
        <v>177</v>
      </c>
      <c r="AE234" s="67">
        <v>6.2709999999999997E-3</v>
      </c>
      <c r="AF234" s="67">
        <v>0.57366700000000004</v>
      </c>
      <c r="AG234" s="70" t="s">
        <v>203</v>
      </c>
      <c r="AH234" s="68">
        <v>0</v>
      </c>
      <c r="AI234" s="68">
        <v>0</v>
      </c>
      <c r="AJ234" s="68">
        <v>0</v>
      </c>
      <c r="AK234" s="40">
        <f t="shared" si="28"/>
        <v>1</v>
      </c>
      <c r="AL234" s="87"/>
      <c r="AN234" s="80" t="s">
        <v>126</v>
      </c>
      <c r="AO234" s="66">
        <v>9</v>
      </c>
      <c r="AP234" s="66" t="s">
        <v>80</v>
      </c>
      <c r="AQ234" s="69" t="s">
        <v>177</v>
      </c>
      <c r="AR234" s="67">
        <v>5.8939999999999999E-3</v>
      </c>
      <c r="AS234" s="67">
        <v>0.57163900000000001</v>
      </c>
      <c r="AT234" s="70" t="s">
        <v>203</v>
      </c>
      <c r="AU234" s="68">
        <v>0</v>
      </c>
      <c r="AV234" s="68">
        <v>0</v>
      </c>
      <c r="AW234" s="68">
        <v>0</v>
      </c>
      <c r="AX234" s="40">
        <f t="shared" si="26"/>
        <v>1</v>
      </c>
      <c r="AY234" s="87"/>
    </row>
    <row r="235" spans="1:51" ht="13.5" customHeight="1" x14ac:dyDescent="0.25">
      <c r="A235" s="80" t="s">
        <v>117</v>
      </c>
      <c r="B235" s="66">
        <v>9</v>
      </c>
      <c r="C235" s="66" t="s">
        <v>85</v>
      </c>
      <c r="D235" s="81" t="s">
        <v>177</v>
      </c>
      <c r="E235" s="81">
        <v>1E-3</v>
      </c>
      <c r="F235" s="81">
        <v>6.4000000000000001E-2</v>
      </c>
      <c r="G235" s="84" t="s">
        <v>181</v>
      </c>
      <c r="H235" s="81">
        <v>0</v>
      </c>
      <c r="I235" s="81">
        <v>0</v>
      </c>
      <c r="J235" s="81">
        <v>0</v>
      </c>
      <c r="K235" s="83">
        <v>1</v>
      </c>
      <c r="L235" s="93"/>
      <c r="N235" s="80" t="s">
        <v>120</v>
      </c>
      <c r="O235" s="66">
        <v>9</v>
      </c>
      <c r="P235" s="66" t="s">
        <v>85</v>
      </c>
      <c r="Q235" s="69" t="s">
        <v>177</v>
      </c>
      <c r="R235" s="67">
        <v>2.7009999999999998E-3</v>
      </c>
      <c r="S235" s="67">
        <v>6.5955E-2</v>
      </c>
      <c r="T235" s="70" t="s">
        <v>181</v>
      </c>
      <c r="U235" s="68">
        <v>0</v>
      </c>
      <c r="V235" s="68">
        <v>0</v>
      </c>
      <c r="W235" s="68">
        <v>0</v>
      </c>
      <c r="X235" s="40">
        <f t="shared" si="27"/>
        <v>1</v>
      </c>
      <c r="Y235" s="87"/>
      <c r="AA235" s="80" t="s">
        <v>123</v>
      </c>
      <c r="AB235" s="66">
        <v>9</v>
      </c>
      <c r="AC235" s="66" t="s">
        <v>85</v>
      </c>
      <c r="AD235" s="69" t="s">
        <v>177</v>
      </c>
      <c r="AE235" s="67">
        <v>2.4380000000000001E-3</v>
      </c>
      <c r="AF235" s="67">
        <v>5.9465999999999998E-2</v>
      </c>
      <c r="AG235" s="70" t="s">
        <v>181</v>
      </c>
      <c r="AH235" s="68">
        <v>0</v>
      </c>
      <c r="AI235" s="68">
        <v>0</v>
      </c>
      <c r="AJ235" s="68">
        <v>0</v>
      </c>
      <c r="AK235" s="40">
        <f t="shared" si="28"/>
        <v>1</v>
      </c>
      <c r="AL235" s="87"/>
      <c r="AN235" s="80" t="s">
        <v>126</v>
      </c>
      <c r="AO235" s="66">
        <v>9</v>
      </c>
      <c r="AP235" s="66" t="s">
        <v>85</v>
      </c>
      <c r="AQ235" s="69" t="s">
        <v>177</v>
      </c>
      <c r="AR235" s="67">
        <v>1.9400000000000001E-3</v>
      </c>
      <c r="AS235" s="67">
        <v>5.9227000000000002E-2</v>
      </c>
      <c r="AT235" s="70" t="s">
        <v>181</v>
      </c>
      <c r="AU235" s="68">
        <v>0</v>
      </c>
      <c r="AV235" s="68">
        <v>0</v>
      </c>
      <c r="AW235" s="68">
        <v>0</v>
      </c>
      <c r="AX235" s="40">
        <f t="shared" si="26"/>
        <v>1</v>
      </c>
      <c r="AY235" s="87"/>
    </row>
    <row r="236" spans="1:51" ht="13.5" customHeight="1" x14ac:dyDescent="0.25">
      <c r="A236" s="80" t="s">
        <v>117</v>
      </c>
      <c r="B236" s="66">
        <v>9</v>
      </c>
      <c r="C236" s="66" t="s">
        <v>86</v>
      </c>
      <c r="D236" s="81" t="s">
        <v>177</v>
      </c>
      <c r="E236" s="81">
        <v>16.957999999999998</v>
      </c>
      <c r="F236" s="81">
        <v>0.13</v>
      </c>
      <c r="G236" s="84" t="s">
        <v>182</v>
      </c>
      <c r="H236" s="81">
        <v>0</v>
      </c>
      <c r="I236" s="81">
        <v>0</v>
      </c>
      <c r="J236" s="81">
        <v>0</v>
      </c>
      <c r="K236" s="83">
        <v>1</v>
      </c>
      <c r="L236" s="93"/>
      <c r="N236" s="80" t="s">
        <v>120</v>
      </c>
      <c r="O236" s="66">
        <v>9</v>
      </c>
      <c r="P236" s="66" t="s">
        <v>86</v>
      </c>
      <c r="Q236" s="69" t="s">
        <v>177</v>
      </c>
      <c r="R236" s="67">
        <v>12.864394000000001</v>
      </c>
      <c r="S236" s="67">
        <v>6.3037999999999997E-2</v>
      </c>
      <c r="T236" s="70" t="s">
        <v>182</v>
      </c>
      <c r="U236" s="68">
        <v>0</v>
      </c>
      <c r="V236" s="68">
        <v>0</v>
      </c>
      <c r="W236" s="68">
        <v>0</v>
      </c>
      <c r="X236" s="40">
        <f t="shared" si="27"/>
        <v>1</v>
      </c>
      <c r="Y236" s="87"/>
      <c r="AA236" s="80" t="s">
        <v>123</v>
      </c>
      <c r="AB236" s="66">
        <v>9</v>
      </c>
      <c r="AC236" s="66" t="s">
        <v>86</v>
      </c>
      <c r="AD236" s="69" t="s">
        <v>177</v>
      </c>
      <c r="AE236" s="67">
        <v>14.051857999999999</v>
      </c>
      <c r="AF236" s="67">
        <v>0.121891</v>
      </c>
      <c r="AG236" s="70" t="s">
        <v>182</v>
      </c>
      <c r="AH236" s="68">
        <v>0</v>
      </c>
      <c r="AI236" s="68">
        <v>0</v>
      </c>
      <c r="AJ236" s="68">
        <v>0</v>
      </c>
      <c r="AK236" s="40">
        <f t="shared" si="28"/>
        <v>1</v>
      </c>
      <c r="AL236" s="87"/>
      <c r="AN236" s="80" t="s">
        <v>126</v>
      </c>
      <c r="AO236" s="66">
        <v>9</v>
      </c>
      <c r="AP236" s="66" t="s">
        <v>86</v>
      </c>
      <c r="AQ236" s="69" t="s">
        <v>177</v>
      </c>
      <c r="AR236" s="67">
        <v>17.448450999999999</v>
      </c>
      <c r="AS236" s="67">
        <v>0.12430099999999999</v>
      </c>
      <c r="AT236" s="70" t="s">
        <v>182</v>
      </c>
      <c r="AU236" s="68">
        <v>0</v>
      </c>
      <c r="AV236" s="68">
        <v>0</v>
      </c>
      <c r="AW236" s="68">
        <v>0</v>
      </c>
      <c r="AX236" s="40">
        <f t="shared" si="26"/>
        <v>1</v>
      </c>
      <c r="AY236" s="87"/>
    </row>
    <row r="237" spans="1:51" ht="13.5" customHeight="1" x14ac:dyDescent="0.25">
      <c r="A237" s="80" t="s">
        <v>117</v>
      </c>
      <c r="B237" s="66">
        <v>9</v>
      </c>
      <c r="C237" s="66" t="s">
        <v>87</v>
      </c>
      <c r="D237" s="81" t="s">
        <v>177</v>
      </c>
      <c r="E237" s="81">
        <v>5.0000000000000001E-3</v>
      </c>
      <c r="F237" s="81">
        <v>2.5999999999999999E-2</v>
      </c>
      <c r="G237" s="84" t="s">
        <v>184</v>
      </c>
      <c r="H237" s="81">
        <v>0</v>
      </c>
      <c r="I237" s="81">
        <v>0</v>
      </c>
      <c r="J237" s="81">
        <v>0</v>
      </c>
      <c r="K237" s="83">
        <v>1</v>
      </c>
      <c r="L237" s="93"/>
      <c r="N237" s="80" t="s">
        <v>120</v>
      </c>
      <c r="O237" s="66">
        <v>9</v>
      </c>
      <c r="P237" s="66" t="s">
        <v>87</v>
      </c>
      <c r="Q237" s="69" t="s">
        <v>177</v>
      </c>
      <c r="R237" s="67">
        <v>3.372E-3</v>
      </c>
      <c r="S237" s="67">
        <v>5.6852E-2</v>
      </c>
      <c r="T237" s="70" t="s">
        <v>184</v>
      </c>
      <c r="U237" s="68">
        <v>0</v>
      </c>
      <c r="V237" s="68">
        <v>0</v>
      </c>
      <c r="W237" s="68">
        <v>0</v>
      </c>
      <c r="X237" s="40">
        <f t="shared" si="27"/>
        <v>1</v>
      </c>
      <c r="Y237" s="87"/>
      <c r="AA237" s="80" t="s">
        <v>123</v>
      </c>
      <c r="AB237" s="66">
        <v>9</v>
      </c>
      <c r="AC237" s="66" t="s">
        <v>87</v>
      </c>
      <c r="AD237" s="69" t="s">
        <v>177</v>
      </c>
      <c r="AE237" s="67">
        <v>4.7660000000000003E-3</v>
      </c>
      <c r="AF237" s="67">
        <v>2.2898999999999999E-2</v>
      </c>
      <c r="AG237" s="70" t="s">
        <v>184</v>
      </c>
      <c r="AH237" s="68">
        <v>0</v>
      </c>
      <c r="AI237" s="68">
        <v>0</v>
      </c>
      <c r="AJ237" s="68">
        <v>0</v>
      </c>
      <c r="AK237" s="40">
        <f t="shared" si="28"/>
        <v>1</v>
      </c>
      <c r="AL237" s="87"/>
      <c r="AN237" s="80" t="s">
        <v>126</v>
      </c>
      <c r="AO237" s="66">
        <v>9</v>
      </c>
      <c r="AP237" s="66" t="s">
        <v>87</v>
      </c>
      <c r="AQ237" s="69" t="s">
        <v>177</v>
      </c>
      <c r="AR237" s="67">
        <v>3.6909999999999998E-3</v>
      </c>
      <c r="AS237" s="67">
        <v>1.8682000000000001E-2</v>
      </c>
      <c r="AT237" s="70" t="s">
        <v>184</v>
      </c>
      <c r="AU237" s="68">
        <v>0</v>
      </c>
      <c r="AV237" s="68">
        <v>0</v>
      </c>
      <c r="AW237" s="68">
        <v>0</v>
      </c>
      <c r="AX237" s="40">
        <f t="shared" si="26"/>
        <v>1</v>
      </c>
      <c r="AY237" s="87"/>
    </row>
    <row r="238" spans="1:51" ht="13.5" customHeight="1" x14ac:dyDescent="0.25">
      <c r="A238" s="80" t="s">
        <v>117</v>
      </c>
      <c r="B238" s="66">
        <v>9</v>
      </c>
      <c r="C238" s="66" t="s">
        <v>88</v>
      </c>
      <c r="D238" s="81" t="s">
        <v>177</v>
      </c>
      <c r="E238" s="81">
        <v>12.747999999999999</v>
      </c>
      <c r="F238" s="81">
        <v>0.122</v>
      </c>
      <c r="G238" s="84" t="s">
        <v>164</v>
      </c>
      <c r="H238" s="81">
        <v>0</v>
      </c>
      <c r="I238" s="81">
        <v>0</v>
      </c>
      <c r="J238" s="81">
        <v>0</v>
      </c>
      <c r="K238" s="83">
        <v>1</v>
      </c>
      <c r="L238" s="93"/>
      <c r="N238" s="80" t="s">
        <v>120</v>
      </c>
      <c r="O238" s="66">
        <v>9</v>
      </c>
      <c r="P238" s="66" t="s">
        <v>88</v>
      </c>
      <c r="Q238" s="69" t="s">
        <v>177</v>
      </c>
      <c r="R238" s="67">
        <v>13.031924999999999</v>
      </c>
      <c r="S238" s="67">
        <v>0.122998</v>
      </c>
      <c r="T238" s="70" t="s">
        <v>164</v>
      </c>
      <c r="U238" s="68">
        <v>0</v>
      </c>
      <c r="V238" s="68">
        <v>0</v>
      </c>
      <c r="W238" s="68">
        <v>0</v>
      </c>
      <c r="X238" s="40">
        <f t="shared" si="27"/>
        <v>1</v>
      </c>
      <c r="Y238" s="87"/>
      <c r="AA238" s="80" t="s">
        <v>123</v>
      </c>
      <c r="AB238" s="66">
        <v>9</v>
      </c>
      <c r="AC238" s="66" t="s">
        <v>88</v>
      </c>
      <c r="AD238" s="69" t="s">
        <v>177</v>
      </c>
      <c r="AE238" s="67">
        <v>12.937398999999999</v>
      </c>
      <c r="AF238" s="67">
        <v>0.115592</v>
      </c>
      <c r="AG238" s="70" t="s">
        <v>164</v>
      </c>
      <c r="AH238" s="68">
        <v>0</v>
      </c>
      <c r="AI238" s="68">
        <v>0</v>
      </c>
      <c r="AJ238" s="68">
        <v>0</v>
      </c>
      <c r="AK238" s="40">
        <f t="shared" si="28"/>
        <v>1</v>
      </c>
      <c r="AL238" s="87"/>
      <c r="AN238" s="80" t="s">
        <v>126</v>
      </c>
      <c r="AO238" s="66">
        <v>9</v>
      </c>
      <c r="AP238" s="66" t="s">
        <v>88</v>
      </c>
      <c r="AQ238" s="69" t="s">
        <v>177</v>
      </c>
      <c r="AR238" s="67">
        <v>13.157456</v>
      </c>
      <c r="AS238" s="67">
        <v>0.122151</v>
      </c>
      <c r="AT238" s="70" t="s">
        <v>164</v>
      </c>
      <c r="AU238" s="68">
        <v>0</v>
      </c>
      <c r="AV238" s="68">
        <v>0</v>
      </c>
      <c r="AW238" s="68">
        <v>0</v>
      </c>
      <c r="AX238" s="40">
        <f t="shared" si="26"/>
        <v>1</v>
      </c>
      <c r="AY238" s="87"/>
    </row>
    <row r="239" spans="1:51" ht="13.5" customHeight="1" x14ac:dyDescent="0.25">
      <c r="A239" s="80" t="s">
        <v>117</v>
      </c>
      <c r="B239" s="66">
        <v>10</v>
      </c>
      <c r="C239" s="66" t="s">
        <v>62</v>
      </c>
      <c r="D239" s="81" t="s">
        <v>177</v>
      </c>
      <c r="E239" s="81">
        <v>0.45100000000000001</v>
      </c>
      <c r="F239" s="81" t="s">
        <v>178</v>
      </c>
      <c r="G239" s="84" t="s">
        <v>204</v>
      </c>
      <c r="H239" s="81">
        <v>0</v>
      </c>
      <c r="I239" s="81">
        <v>0</v>
      </c>
      <c r="J239" s="81">
        <v>0</v>
      </c>
      <c r="K239" s="83">
        <v>1</v>
      </c>
      <c r="L239" s="93"/>
      <c r="N239" s="80" t="s">
        <v>120</v>
      </c>
      <c r="O239" s="66">
        <v>10</v>
      </c>
      <c r="P239" s="66" t="s">
        <v>62</v>
      </c>
      <c r="Q239" s="69" t="s">
        <v>177</v>
      </c>
      <c r="R239" s="67">
        <v>0.45376300000000003</v>
      </c>
      <c r="S239" s="67" t="s">
        <v>178</v>
      </c>
      <c r="T239" s="70" t="s">
        <v>204</v>
      </c>
      <c r="U239" s="68">
        <v>0</v>
      </c>
      <c r="V239" s="68">
        <v>0</v>
      </c>
      <c r="W239" s="68">
        <v>0</v>
      </c>
      <c r="X239" s="40">
        <f t="shared" si="27"/>
        <v>1</v>
      </c>
      <c r="Y239" s="87"/>
      <c r="AA239" s="80" t="s">
        <v>123</v>
      </c>
      <c r="AB239" s="66">
        <v>10</v>
      </c>
      <c r="AC239" s="66" t="s">
        <v>62</v>
      </c>
      <c r="AD239" s="69" t="s">
        <v>177</v>
      </c>
      <c r="AE239" s="67">
        <v>0.45152999999999999</v>
      </c>
      <c r="AF239" s="67" t="s">
        <v>178</v>
      </c>
      <c r="AG239" s="70" t="s">
        <v>204</v>
      </c>
      <c r="AH239" s="68">
        <v>0</v>
      </c>
      <c r="AI239" s="68">
        <v>0</v>
      </c>
      <c r="AJ239" s="68">
        <v>0</v>
      </c>
      <c r="AK239" s="40">
        <f t="shared" si="28"/>
        <v>1</v>
      </c>
      <c r="AL239" s="87"/>
      <c r="AN239" s="80" t="s">
        <v>126</v>
      </c>
      <c r="AO239" s="66">
        <v>10</v>
      </c>
      <c r="AP239" s="66" t="s">
        <v>62</v>
      </c>
      <c r="AQ239" s="69" t="s">
        <v>177</v>
      </c>
      <c r="AR239" s="67">
        <v>0.45108999999999999</v>
      </c>
      <c r="AS239" s="67" t="s">
        <v>178</v>
      </c>
      <c r="AT239" s="70" t="s">
        <v>204</v>
      </c>
      <c r="AU239" s="68">
        <v>0</v>
      </c>
      <c r="AV239" s="68">
        <v>0</v>
      </c>
      <c r="AW239" s="68">
        <v>0</v>
      </c>
      <c r="AX239" s="40">
        <f t="shared" si="26"/>
        <v>1</v>
      </c>
      <c r="AY239" s="87"/>
    </row>
    <row r="240" spans="1:51" ht="13.5" customHeight="1" x14ac:dyDescent="0.25">
      <c r="A240" s="80" t="s">
        <v>117</v>
      </c>
      <c r="B240" s="66">
        <v>10</v>
      </c>
      <c r="C240" s="66" t="s">
        <v>68</v>
      </c>
      <c r="D240" s="81" t="s">
        <v>177</v>
      </c>
      <c r="E240" s="81">
        <v>1E-3</v>
      </c>
      <c r="F240" s="81">
        <v>5.5E-2</v>
      </c>
      <c r="G240" s="84" t="s">
        <v>181</v>
      </c>
      <c r="H240" s="81">
        <v>0</v>
      </c>
      <c r="I240" s="81">
        <v>0</v>
      </c>
      <c r="J240" s="81">
        <v>0</v>
      </c>
      <c r="K240" s="83">
        <v>1</v>
      </c>
      <c r="L240" s="93"/>
      <c r="N240" s="80" t="s">
        <v>120</v>
      </c>
      <c r="O240" s="66">
        <v>10</v>
      </c>
      <c r="P240" s="66" t="s">
        <v>68</v>
      </c>
      <c r="Q240" s="69" t="s">
        <v>177</v>
      </c>
      <c r="R240" s="67">
        <v>1.194E-3</v>
      </c>
      <c r="S240" s="67">
        <v>4.8013E-2</v>
      </c>
      <c r="T240" s="70" t="s">
        <v>181</v>
      </c>
      <c r="U240" s="68">
        <v>0</v>
      </c>
      <c r="V240" s="68">
        <v>0</v>
      </c>
      <c r="W240" s="68">
        <v>0</v>
      </c>
      <c r="X240" s="40">
        <f t="shared" si="27"/>
        <v>1</v>
      </c>
      <c r="Y240" s="87"/>
      <c r="AA240" s="80" t="s">
        <v>123</v>
      </c>
      <c r="AB240" s="66">
        <v>10</v>
      </c>
      <c r="AC240" s="66" t="s">
        <v>68</v>
      </c>
      <c r="AD240" s="69" t="s">
        <v>177</v>
      </c>
      <c r="AE240" s="67">
        <v>1.402E-3</v>
      </c>
      <c r="AF240" s="67">
        <v>5.0098999999999998E-2</v>
      </c>
      <c r="AG240" s="70" t="s">
        <v>181</v>
      </c>
      <c r="AH240" s="68">
        <v>0</v>
      </c>
      <c r="AI240" s="68">
        <v>0</v>
      </c>
      <c r="AJ240" s="68">
        <v>0</v>
      </c>
      <c r="AK240" s="40">
        <f t="shared" si="28"/>
        <v>1</v>
      </c>
      <c r="AL240" s="87"/>
      <c r="AN240" s="80" t="s">
        <v>126</v>
      </c>
      <c r="AO240" s="66">
        <v>10</v>
      </c>
      <c r="AP240" s="66" t="s">
        <v>68</v>
      </c>
      <c r="AQ240" s="69" t="s">
        <v>177</v>
      </c>
      <c r="AR240" s="67">
        <v>2.454E-3</v>
      </c>
      <c r="AS240" s="67">
        <v>5.1302E-2</v>
      </c>
      <c r="AT240" s="70" t="s">
        <v>181</v>
      </c>
      <c r="AU240" s="68">
        <v>0</v>
      </c>
      <c r="AV240" s="68">
        <v>0</v>
      </c>
      <c r="AW240" s="68">
        <v>0</v>
      </c>
      <c r="AX240" s="40">
        <f t="shared" si="26"/>
        <v>1</v>
      </c>
      <c r="AY240" s="87"/>
    </row>
    <row r="241" spans="1:51" ht="13.5" customHeight="1" x14ac:dyDescent="0.25">
      <c r="A241" s="80" t="s">
        <v>117</v>
      </c>
      <c r="B241" s="66">
        <v>10</v>
      </c>
      <c r="C241" s="66" t="s">
        <v>74</v>
      </c>
      <c r="D241" s="81" t="s">
        <v>177</v>
      </c>
      <c r="E241" s="81">
        <v>16.484999999999999</v>
      </c>
      <c r="F241" s="81">
        <v>0.125</v>
      </c>
      <c r="G241" s="84" t="s">
        <v>182</v>
      </c>
      <c r="H241" s="81">
        <v>0</v>
      </c>
      <c r="I241" s="81">
        <v>0</v>
      </c>
      <c r="J241" s="81">
        <v>0</v>
      </c>
      <c r="K241" s="83">
        <v>1</v>
      </c>
      <c r="L241" s="93"/>
      <c r="N241" s="80" t="s">
        <v>120</v>
      </c>
      <c r="O241" s="66">
        <v>10</v>
      </c>
      <c r="P241" s="66" t="s">
        <v>74</v>
      </c>
      <c r="Q241" s="69" t="s">
        <v>177</v>
      </c>
      <c r="R241" s="67">
        <v>15.248063999999999</v>
      </c>
      <c r="S241" s="67">
        <v>0.12534699999999999</v>
      </c>
      <c r="T241" s="70" t="s">
        <v>182</v>
      </c>
      <c r="U241" s="68">
        <v>0</v>
      </c>
      <c r="V241" s="68">
        <v>0</v>
      </c>
      <c r="W241" s="68">
        <v>0</v>
      </c>
      <c r="X241" s="40">
        <f t="shared" si="27"/>
        <v>1</v>
      </c>
      <c r="Y241" s="87"/>
      <c r="AA241" s="80" t="s">
        <v>123</v>
      </c>
      <c r="AB241" s="66">
        <v>10</v>
      </c>
      <c r="AC241" s="66" t="s">
        <v>74</v>
      </c>
      <c r="AD241" s="69" t="s">
        <v>177</v>
      </c>
      <c r="AE241" s="67">
        <v>16.545292</v>
      </c>
      <c r="AF241" s="67">
        <v>0.113232</v>
      </c>
      <c r="AG241" s="70" t="s">
        <v>182</v>
      </c>
      <c r="AH241" s="68">
        <v>0</v>
      </c>
      <c r="AI241" s="68">
        <v>0</v>
      </c>
      <c r="AJ241" s="68">
        <v>0</v>
      </c>
      <c r="AK241" s="40">
        <f t="shared" si="28"/>
        <v>1</v>
      </c>
      <c r="AL241" s="87"/>
      <c r="AN241" s="80" t="s">
        <v>126</v>
      </c>
      <c r="AO241" s="66">
        <v>10</v>
      </c>
      <c r="AP241" s="66" t="s">
        <v>74</v>
      </c>
      <c r="AQ241" s="69" t="s">
        <v>177</v>
      </c>
      <c r="AR241" s="67">
        <v>16.69276</v>
      </c>
      <c r="AS241" s="67">
        <v>0.122415</v>
      </c>
      <c r="AT241" s="70" t="s">
        <v>182</v>
      </c>
      <c r="AU241" s="68">
        <v>0</v>
      </c>
      <c r="AV241" s="68">
        <v>0</v>
      </c>
      <c r="AW241" s="68">
        <v>0</v>
      </c>
      <c r="AX241" s="40">
        <f t="shared" si="26"/>
        <v>1</v>
      </c>
      <c r="AY241" s="87"/>
    </row>
    <row r="242" spans="1:51" ht="22.5" customHeight="1" x14ac:dyDescent="0.25">
      <c r="A242" s="80" t="s">
        <v>117</v>
      </c>
      <c r="B242" s="66">
        <v>10</v>
      </c>
      <c r="C242" s="66" t="s">
        <v>80</v>
      </c>
      <c r="D242" s="81" t="s">
        <v>177</v>
      </c>
      <c r="E242" s="81">
        <v>4.0000000000000001E-3</v>
      </c>
      <c r="F242" s="81">
        <v>0.55900000000000005</v>
      </c>
      <c r="G242" s="84" t="s">
        <v>205</v>
      </c>
      <c r="H242" s="81">
        <v>0</v>
      </c>
      <c r="I242" s="81">
        <v>0</v>
      </c>
      <c r="J242" s="81">
        <v>0</v>
      </c>
      <c r="K242" s="83">
        <v>1</v>
      </c>
      <c r="L242" s="93"/>
      <c r="N242" s="80" t="s">
        <v>120</v>
      </c>
      <c r="O242" s="66">
        <v>10</v>
      </c>
      <c r="P242" s="66" t="s">
        <v>80</v>
      </c>
      <c r="Q242" s="69" t="s">
        <v>177</v>
      </c>
      <c r="R242" s="67">
        <v>3.0240000000000002E-3</v>
      </c>
      <c r="S242" s="67">
        <v>0.55430100000000004</v>
      </c>
      <c r="T242" s="70" t="s">
        <v>205</v>
      </c>
      <c r="U242" s="68">
        <v>0</v>
      </c>
      <c r="V242" s="68">
        <v>0</v>
      </c>
      <c r="W242" s="68">
        <v>0</v>
      </c>
      <c r="X242" s="40">
        <f t="shared" si="27"/>
        <v>1</v>
      </c>
      <c r="Y242" s="87"/>
      <c r="AA242" s="80" t="s">
        <v>123</v>
      </c>
      <c r="AB242" s="66">
        <v>10</v>
      </c>
      <c r="AC242" s="66" t="s">
        <v>80</v>
      </c>
      <c r="AD242" s="69" t="s">
        <v>177</v>
      </c>
      <c r="AE242" s="67">
        <v>5.9500000000000004E-3</v>
      </c>
      <c r="AF242" s="67">
        <v>0.53874900000000003</v>
      </c>
      <c r="AG242" s="70" t="s">
        <v>205</v>
      </c>
      <c r="AH242" s="68">
        <v>0</v>
      </c>
      <c r="AI242" s="68">
        <v>0</v>
      </c>
      <c r="AJ242" s="68">
        <v>0</v>
      </c>
      <c r="AK242" s="40">
        <f t="shared" si="28"/>
        <v>1</v>
      </c>
      <c r="AL242" s="87"/>
      <c r="AN242" s="80" t="s">
        <v>126</v>
      </c>
      <c r="AO242" s="66">
        <v>10</v>
      </c>
      <c r="AP242" s="66" t="s">
        <v>80</v>
      </c>
      <c r="AQ242" s="69" t="s">
        <v>177</v>
      </c>
      <c r="AR242" s="67">
        <v>3.104E-3</v>
      </c>
      <c r="AS242" s="67">
        <v>0.57053299999999996</v>
      </c>
      <c r="AT242" s="70" t="s">
        <v>205</v>
      </c>
      <c r="AU242" s="68">
        <v>0</v>
      </c>
      <c r="AV242" s="68">
        <v>0</v>
      </c>
      <c r="AW242" s="68">
        <v>0</v>
      </c>
      <c r="AX242" s="40">
        <f t="shared" si="26"/>
        <v>1</v>
      </c>
      <c r="AY242" s="87"/>
    </row>
    <row r="243" spans="1:51" ht="13.5" customHeight="1" x14ac:dyDescent="0.25">
      <c r="A243" s="80" t="s">
        <v>117</v>
      </c>
      <c r="B243" s="66">
        <v>10</v>
      </c>
      <c r="C243" s="66" t="s">
        <v>85</v>
      </c>
      <c r="D243" s="81" t="s">
        <v>177</v>
      </c>
      <c r="E243" s="81">
        <v>2E-3</v>
      </c>
      <c r="F243" s="81">
        <v>6.3E-2</v>
      </c>
      <c r="G243" s="84" t="s">
        <v>181</v>
      </c>
      <c r="H243" s="81">
        <v>0</v>
      </c>
      <c r="I243" s="81">
        <v>0</v>
      </c>
      <c r="J243" s="81">
        <v>0</v>
      </c>
      <c r="K243" s="83">
        <v>1</v>
      </c>
      <c r="L243" s="93"/>
      <c r="N243" s="80" t="s">
        <v>120</v>
      </c>
      <c r="O243" s="66">
        <v>10</v>
      </c>
      <c r="P243" s="66" t="s">
        <v>85</v>
      </c>
      <c r="Q243" s="69" t="s">
        <v>177</v>
      </c>
      <c r="R243" s="67">
        <v>2.3470000000000001E-3</v>
      </c>
      <c r="S243" s="67">
        <v>6.1943999999999999E-2</v>
      </c>
      <c r="T243" s="70" t="s">
        <v>181</v>
      </c>
      <c r="U243" s="68">
        <v>0</v>
      </c>
      <c r="V243" s="68">
        <v>0</v>
      </c>
      <c r="W243" s="68">
        <v>0</v>
      </c>
      <c r="X243" s="40">
        <f t="shared" si="27"/>
        <v>1</v>
      </c>
      <c r="Y243" s="87"/>
      <c r="AA243" s="80" t="s">
        <v>123</v>
      </c>
      <c r="AB243" s="66">
        <v>10</v>
      </c>
      <c r="AC243" s="66" t="s">
        <v>85</v>
      </c>
      <c r="AD243" s="69" t="s">
        <v>177</v>
      </c>
      <c r="AE243" s="67">
        <v>1.379E-3</v>
      </c>
      <c r="AF243" s="67">
        <v>6.4565999999999998E-2</v>
      </c>
      <c r="AG243" s="70" t="s">
        <v>181</v>
      </c>
      <c r="AH243" s="68">
        <v>0</v>
      </c>
      <c r="AI243" s="68">
        <v>0</v>
      </c>
      <c r="AJ243" s="68">
        <v>0</v>
      </c>
      <c r="AK243" s="40">
        <f t="shared" si="28"/>
        <v>1</v>
      </c>
      <c r="AL243" s="87"/>
      <c r="AN243" s="80" t="s">
        <v>126</v>
      </c>
      <c r="AO243" s="66">
        <v>10</v>
      </c>
      <c r="AP243" s="66" t="s">
        <v>85</v>
      </c>
      <c r="AQ243" s="69" t="s">
        <v>177</v>
      </c>
      <c r="AR243" s="67">
        <v>1.856E-3</v>
      </c>
      <c r="AS243" s="67">
        <v>4.7682000000000002E-2</v>
      </c>
      <c r="AT243" s="70" t="s">
        <v>181</v>
      </c>
      <c r="AU243" s="68">
        <v>0</v>
      </c>
      <c r="AV243" s="68">
        <v>0</v>
      </c>
      <c r="AW243" s="68">
        <v>0</v>
      </c>
      <c r="AX243" s="40">
        <f t="shared" si="26"/>
        <v>1</v>
      </c>
      <c r="AY243" s="87"/>
    </row>
    <row r="244" spans="1:51" ht="13.5" customHeight="1" x14ac:dyDescent="0.25">
      <c r="A244" s="80" t="s">
        <v>117</v>
      </c>
      <c r="B244" s="66">
        <v>10</v>
      </c>
      <c r="C244" s="66" t="s">
        <v>86</v>
      </c>
      <c r="D244" s="81" t="s">
        <v>177</v>
      </c>
      <c r="E244" s="81">
        <v>13.297000000000001</v>
      </c>
      <c r="F244" s="81">
        <v>0.126</v>
      </c>
      <c r="G244" s="84" t="s">
        <v>182</v>
      </c>
      <c r="H244" s="81">
        <v>0</v>
      </c>
      <c r="I244" s="81">
        <v>0</v>
      </c>
      <c r="J244" s="81">
        <v>0</v>
      </c>
      <c r="K244" s="83">
        <v>1</v>
      </c>
      <c r="L244" s="93"/>
      <c r="N244" s="80" t="s">
        <v>120</v>
      </c>
      <c r="O244" s="66">
        <v>10</v>
      </c>
      <c r="P244" s="66" t="s">
        <v>86</v>
      </c>
      <c r="Q244" s="69" t="s">
        <v>177</v>
      </c>
      <c r="R244" s="67">
        <v>12.858444</v>
      </c>
      <c r="S244" s="67">
        <v>0.124775</v>
      </c>
      <c r="T244" s="70" t="s">
        <v>182</v>
      </c>
      <c r="U244" s="68">
        <v>0</v>
      </c>
      <c r="V244" s="68">
        <v>0</v>
      </c>
      <c r="W244" s="68">
        <v>0</v>
      </c>
      <c r="X244" s="40">
        <f t="shared" si="27"/>
        <v>1</v>
      </c>
      <c r="Y244" s="87"/>
      <c r="AA244" s="80" t="s">
        <v>123</v>
      </c>
      <c r="AB244" s="66">
        <v>10</v>
      </c>
      <c r="AC244" s="66" t="s">
        <v>86</v>
      </c>
      <c r="AD244" s="69" t="s">
        <v>177</v>
      </c>
      <c r="AE244" s="67">
        <v>13.913857</v>
      </c>
      <c r="AF244" s="67">
        <v>0.13004199999999999</v>
      </c>
      <c r="AG244" s="70" t="s">
        <v>182</v>
      </c>
      <c r="AH244" s="68">
        <v>0</v>
      </c>
      <c r="AI244" s="68">
        <v>0</v>
      </c>
      <c r="AJ244" s="68">
        <v>0</v>
      </c>
      <c r="AK244" s="40">
        <f t="shared" si="28"/>
        <v>1</v>
      </c>
      <c r="AL244" s="87"/>
      <c r="AN244" s="80" t="s">
        <v>126</v>
      </c>
      <c r="AO244" s="66">
        <v>10</v>
      </c>
      <c r="AP244" s="66" t="s">
        <v>86</v>
      </c>
      <c r="AQ244" s="69" t="s">
        <v>177</v>
      </c>
      <c r="AR244" s="67">
        <v>17.469211000000001</v>
      </c>
      <c r="AS244" s="67">
        <v>0.10245600000000001</v>
      </c>
      <c r="AT244" s="70" t="s">
        <v>182</v>
      </c>
      <c r="AU244" s="68">
        <v>0</v>
      </c>
      <c r="AV244" s="68">
        <v>0</v>
      </c>
      <c r="AW244" s="68">
        <v>0</v>
      </c>
      <c r="AX244" s="40">
        <f t="shared" si="26"/>
        <v>1</v>
      </c>
      <c r="AY244" s="87"/>
    </row>
    <row r="245" spans="1:51" s="94" customFormat="1" ht="18" customHeight="1" x14ac:dyDescent="0.3">
      <c r="A245" s="80" t="s">
        <v>117</v>
      </c>
      <c r="B245" s="66">
        <v>10</v>
      </c>
      <c r="C245" s="66" t="s">
        <v>87</v>
      </c>
      <c r="D245" s="81" t="s">
        <v>177</v>
      </c>
      <c r="E245" s="81">
        <v>4.0000000000000001E-3</v>
      </c>
      <c r="F245" s="81">
        <v>1.7000000000000001E-2</v>
      </c>
      <c r="G245" s="84" t="s">
        <v>184</v>
      </c>
      <c r="H245" s="81">
        <v>0</v>
      </c>
      <c r="I245" s="81">
        <v>0</v>
      </c>
      <c r="J245" s="81">
        <v>0</v>
      </c>
      <c r="K245" s="83">
        <v>1</v>
      </c>
      <c r="L245" s="93"/>
      <c r="N245" s="80" t="s">
        <v>120</v>
      </c>
      <c r="O245" s="66">
        <v>10</v>
      </c>
      <c r="P245" s="66" t="s">
        <v>87</v>
      </c>
      <c r="Q245" s="69" t="s">
        <v>177</v>
      </c>
      <c r="R245" s="67">
        <v>3.3319999999999999E-3</v>
      </c>
      <c r="S245" s="67">
        <v>4.5985999999999999E-2</v>
      </c>
      <c r="T245" s="70" t="s">
        <v>184</v>
      </c>
      <c r="U245" s="68">
        <v>0</v>
      </c>
      <c r="V245" s="68">
        <v>0</v>
      </c>
      <c r="W245" s="68">
        <v>0</v>
      </c>
      <c r="X245" s="40">
        <f t="shared" si="27"/>
        <v>1</v>
      </c>
      <c r="Y245" s="87"/>
      <c r="AA245" s="80" t="s">
        <v>123</v>
      </c>
      <c r="AB245" s="66">
        <v>10</v>
      </c>
      <c r="AC245" s="66" t="s">
        <v>87</v>
      </c>
      <c r="AD245" s="69" t="s">
        <v>177</v>
      </c>
      <c r="AE245" s="67">
        <v>3.7750000000000001E-3</v>
      </c>
      <c r="AF245" s="67">
        <v>5.9614E-2</v>
      </c>
      <c r="AG245" s="70" t="s">
        <v>184</v>
      </c>
      <c r="AH245" s="68">
        <v>0</v>
      </c>
      <c r="AI245" s="68">
        <v>0</v>
      </c>
      <c r="AJ245" s="68">
        <v>0</v>
      </c>
      <c r="AK245" s="40">
        <f t="shared" si="28"/>
        <v>1</v>
      </c>
      <c r="AL245" s="87"/>
      <c r="AN245" s="80" t="s">
        <v>126</v>
      </c>
      <c r="AO245" s="66">
        <v>10</v>
      </c>
      <c r="AP245" s="66" t="s">
        <v>87</v>
      </c>
      <c r="AQ245" s="69" t="s">
        <v>177</v>
      </c>
      <c r="AR245" s="67">
        <v>1.1416000000000001E-2</v>
      </c>
      <c r="AS245" s="67">
        <v>5.6286000000000003E-2</v>
      </c>
      <c r="AT245" s="70" t="s">
        <v>184</v>
      </c>
      <c r="AU245" s="68">
        <v>0</v>
      </c>
      <c r="AV245" s="68">
        <v>0</v>
      </c>
      <c r="AW245" s="68">
        <v>0</v>
      </c>
      <c r="AX245" s="40">
        <f t="shared" si="26"/>
        <v>1</v>
      </c>
      <c r="AY245" s="87"/>
    </row>
    <row r="246" spans="1:51" s="57" customFormat="1" ht="18" customHeight="1" x14ac:dyDescent="0.25">
      <c r="A246" s="80" t="s">
        <v>117</v>
      </c>
      <c r="B246" s="66">
        <v>10</v>
      </c>
      <c r="C246" s="66" t="s">
        <v>88</v>
      </c>
      <c r="D246" s="81" t="s">
        <v>177</v>
      </c>
      <c r="E246" s="81">
        <v>16.856000000000002</v>
      </c>
      <c r="F246" s="81">
        <v>0.124</v>
      </c>
      <c r="G246" s="84" t="s">
        <v>164</v>
      </c>
      <c r="H246" s="81">
        <v>0</v>
      </c>
      <c r="I246" s="81">
        <v>0</v>
      </c>
      <c r="J246" s="81">
        <v>0</v>
      </c>
      <c r="K246" s="83">
        <v>1</v>
      </c>
      <c r="L246" s="93"/>
      <c r="N246" s="80" t="s">
        <v>120</v>
      </c>
      <c r="O246" s="66">
        <v>10</v>
      </c>
      <c r="P246" s="66" t="s">
        <v>88</v>
      </c>
      <c r="Q246" s="69" t="s">
        <v>177</v>
      </c>
      <c r="R246" s="67">
        <v>13.077906</v>
      </c>
      <c r="S246" s="67">
        <v>0.118571</v>
      </c>
      <c r="T246" s="70" t="s">
        <v>164</v>
      </c>
      <c r="U246" s="68">
        <v>0</v>
      </c>
      <c r="V246" s="68">
        <v>0</v>
      </c>
      <c r="W246" s="68">
        <v>0</v>
      </c>
      <c r="X246" s="40">
        <f t="shared" si="27"/>
        <v>1</v>
      </c>
      <c r="Y246" s="87"/>
      <c r="AA246" s="80" t="s">
        <v>123</v>
      </c>
      <c r="AB246" s="66">
        <v>10</v>
      </c>
      <c r="AC246" s="66" t="s">
        <v>88</v>
      </c>
      <c r="AD246" s="69" t="s">
        <v>177</v>
      </c>
      <c r="AE246" s="67">
        <v>19.563611000000002</v>
      </c>
      <c r="AF246" s="67">
        <v>0.128639</v>
      </c>
      <c r="AG246" s="70" t="s">
        <v>164</v>
      </c>
      <c r="AH246" s="68">
        <v>0</v>
      </c>
      <c r="AI246" s="68">
        <v>0</v>
      </c>
      <c r="AJ246" s="68">
        <v>0</v>
      </c>
      <c r="AK246" s="40">
        <f t="shared" si="28"/>
        <v>1</v>
      </c>
      <c r="AL246" s="87"/>
      <c r="AN246" s="80" t="s">
        <v>126</v>
      </c>
      <c r="AO246" s="66">
        <v>10</v>
      </c>
      <c r="AP246" s="66" t="s">
        <v>88</v>
      </c>
      <c r="AQ246" s="69" t="s">
        <v>177</v>
      </c>
      <c r="AR246" s="67">
        <v>13.246193999999999</v>
      </c>
      <c r="AS246" s="67">
        <v>0.111605</v>
      </c>
      <c r="AT246" s="70" t="s">
        <v>164</v>
      </c>
      <c r="AU246" s="68">
        <v>0</v>
      </c>
      <c r="AV246" s="68">
        <v>0</v>
      </c>
      <c r="AW246" s="68">
        <v>0</v>
      </c>
      <c r="AX246" s="40">
        <f t="shared" si="26"/>
        <v>1</v>
      </c>
      <c r="AY246" s="87"/>
    </row>
    <row r="247" spans="1:51" s="57" customFormat="1" ht="13.5" customHeight="1" x14ac:dyDescent="0.25">
      <c r="A247" s="80" t="s">
        <v>117</v>
      </c>
      <c r="B247" s="66">
        <v>11</v>
      </c>
      <c r="C247" s="66" t="s">
        <v>62</v>
      </c>
      <c r="D247" s="81" t="s">
        <v>177</v>
      </c>
      <c r="E247" s="81">
        <v>0.45700000000000002</v>
      </c>
      <c r="F247" s="81" t="s">
        <v>178</v>
      </c>
      <c r="G247" s="84" t="s">
        <v>206</v>
      </c>
      <c r="H247" s="81">
        <v>0</v>
      </c>
      <c r="I247" s="81">
        <v>0</v>
      </c>
      <c r="J247" s="81">
        <v>0</v>
      </c>
      <c r="K247" s="83">
        <v>1</v>
      </c>
      <c r="L247" s="93"/>
      <c r="N247" s="80" t="s">
        <v>120</v>
      </c>
      <c r="O247" s="66">
        <v>11</v>
      </c>
      <c r="P247" s="66" t="s">
        <v>62</v>
      </c>
      <c r="Q247" s="69" t="s">
        <v>177</v>
      </c>
      <c r="R247" s="67">
        <v>0.45150400000000002</v>
      </c>
      <c r="S247" s="67" t="s">
        <v>178</v>
      </c>
      <c r="T247" s="70" t="s">
        <v>206</v>
      </c>
      <c r="U247" s="68">
        <v>0</v>
      </c>
      <c r="V247" s="68">
        <v>0</v>
      </c>
      <c r="W247" s="68">
        <v>0</v>
      </c>
      <c r="X247" s="40">
        <f t="shared" si="27"/>
        <v>1</v>
      </c>
      <c r="Y247" s="87"/>
      <c r="AA247" s="80" t="s">
        <v>123</v>
      </c>
      <c r="AB247" s="66">
        <v>11</v>
      </c>
      <c r="AC247" s="66" t="s">
        <v>62</v>
      </c>
      <c r="AD247" s="69" t="s">
        <v>177</v>
      </c>
      <c r="AE247" s="67">
        <v>0.45408399999999999</v>
      </c>
      <c r="AF247" s="67" t="s">
        <v>178</v>
      </c>
      <c r="AG247" s="70" t="s">
        <v>206</v>
      </c>
      <c r="AH247" s="68">
        <v>0</v>
      </c>
      <c r="AI247" s="68">
        <v>0</v>
      </c>
      <c r="AJ247" s="68">
        <v>0</v>
      </c>
      <c r="AK247" s="40">
        <f t="shared" si="28"/>
        <v>1</v>
      </c>
      <c r="AL247" s="87"/>
      <c r="AN247" s="80" t="s">
        <v>126</v>
      </c>
      <c r="AO247" s="66">
        <v>11</v>
      </c>
      <c r="AP247" s="66" t="s">
        <v>62</v>
      </c>
      <c r="AQ247" s="69" t="s">
        <v>177</v>
      </c>
      <c r="AR247" s="67">
        <v>0.45096900000000001</v>
      </c>
      <c r="AS247" s="67" t="s">
        <v>178</v>
      </c>
      <c r="AT247" s="70" t="s">
        <v>206</v>
      </c>
      <c r="AU247" s="68">
        <v>0</v>
      </c>
      <c r="AV247" s="68">
        <v>0</v>
      </c>
      <c r="AW247" s="68">
        <v>0</v>
      </c>
      <c r="AX247" s="40">
        <f t="shared" si="26"/>
        <v>1</v>
      </c>
      <c r="AY247" s="87"/>
    </row>
    <row r="248" spans="1:51" s="57" customFormat="1" ht="13.5" customHeight="1" x14ac:dyDescent="0.25">
      <c r="A248" s="80" t="s">
        <v>117</v>
      </c>
      <c r="B248" s="66">
        <v>11</v>
      </c>
      <c r="C248" s="66" t="s">
        <v>68</v>
      </c>
      <c r="D248" s="81" t="s">
        <v>177</v>
      </c>
      <c r="E248" s="81">
        <v>2E-3</v>
      </c>
      <c r="F248" s="81">
        <v>4.8000000000000001E-2</v>
      </c>
      <c r="G248" s="84" t="s">
        <v>181</v>
      </c>
      <c r="H248" s="81">
        <v>0</v>
      </c>
      <c r="I248" s="81">
        <v>0</v>
      </c>
      <c r="J248" s="81">
        <v>0</v>
      </c>
      <c r="K248" s="83">
        <v>1</v>
      </c>
      <c r="L248" s="93"/>
      <c r="N248" s="80" t="s">
        <v>120</v>
      </c>
      <c r="O248" s="66">
        <v>11</v>
      </c>
      <c r="P248" s="66" t="s">
        <v>68</v>
      </c>
      <c r="Q248" s="69" t="s">
        <v>177</v>
      </c>
      <c r="R248" s="67">
        <v>1.4519999999999999E-3</v>
      </c>
      <c r="S248" s="67">
        <v>5.2170000000000001E-2</v>
      </c>
      <c r="T248" s="70" t="s">
        <v>181</v>
      </c>
      <c r="U248" s="68">
        <v>0</v>
      </c>
      <c r="V248" s="68">
        <v>0</v>
      </c>
      <c r="W248" s="68">
        <v>0</v>
      </c>
      <c r="X248" s="40">
        <f t="shared" si="27"/>
        <v>1</v>
      </c>
      <c r="Y248" s="87"/>
      <c r="AA248" s="80" t="s">
        <v>123</v>
      </c>
      <c r="AB248" s="66">
        <v>11</v>
      </c>
      <c r="AC248" s="66" t="s">
        <v>68</v>
      </c>
      <c r="AD248" s="69" t="s">
        <v>177</v>
      </c>
      <c r="AE248" s="67">
        <v>2.359E-3</v>
      </c>
      <c r="AF248" s="67">
        <v>4.9759999999999999E-2</v>
      </c>
      <c r="AG248" s="70" t="s">
        <v>181</v>
      </c>
      <c r="AH248" s="68">
        <v>0</v>
      </c>
      <c r="AI248" s="68">
        <v>0</v>
      </c>
      <c r="AJ248" s="68">
        <v>0</v>
      </c>
      <c r="AK248" s="40">
        <f t="shared" si="28"/>
        <v>1</v>
      </c>
      <c r="AL248" s="87"/>
      <c r="AN248" s="80" t="s">
        <v>126</v>
      </c>
      <c r="AO248" s="66">
        <v>11</v>
      </c>
      <c r="AP248" s="66" t="s">
        <v>68</v>
      </c>
      <c r="AQ248" s="69" t="s">
        <v>177</v>
      </c>
      <c r="AR248" s="67">
        <v>3.8990000000000001E-3</v>
      </c>
      <c r="AS248" s="67">
        <v>5.4363000000000002E-2</v>
      </c>
      <c r="AT248" s="70" t="s">
        <v>181</v>
      </c>
      <c r="AU248" s="68">
        <v>0</v>
      </c>
      <c r="AV248" s="68">
        <v>0</v>
      </c>
      <c r="AW248" s="68">
        <v>0</v>
      </c>
      <c r="AX248" s="40">
        <f t="shared" si="26"/>
        <v>1</v>
      </c>
      <c r="AY248" s="87"/>
    </row>
    <row r="249" spans="1:51" s="57" customFormat="1" ht="22.5" customHeight="1" x14ac:dyDescent="0.25">
      <c r="A249" s="80" t="s">
        <v>117</v>
      </c>
      <c r="B249" s="66">
        <v>11</v>
      </c>
      <c r="C249" s="66" t="s">
        <v>74</v>
      </c>
      <c r="D249" s="81" t="s">
        <v>177</v>
      </c>
      <c r="E249" s="81">
        <v>16.463000000000001</v>
      </c>
      <c r="F249" s="81">
        <v>0.125</v>
      </c>
      <c r="G249" s="84" t="s">
        <v>182</v>
      </c>
      <c r="H249" s="81">
        <v>0</v>
      </c>
      <c r="I249" s="81">
        <v>0</v>
      </c>
      <c r="J249" s="81">
        <v>0</v>
      </c>
      <c r="K249" s="83">
        <v>1</v>
      </c>
      <c r="L249" s="93"/>
      <c r="N249" s="80" t="s">
        <v>120</v>
      </c>
      <c r="O249" s="66">
        <v>11</v>
      </c>
      <c r="P249" s="66" t="s">
        <v>74</v>
      </c>
      <c r="Q249" s="69" t="s">
        <v>177</v>
      </c>
      <c r="R249" s="67">
        <v>16.137912</v>
      </c>
      <c r="S249" s="67">
        <v>0.12700400000000001</v>
      </c>
      <c r="T249" s="70" t="s">
        <v>182</v>
      </c>
      <c r="U249" s="68">
        <v>0</v>
      </c>
      <c r="V249" s="68">
        <v>0</v>
      </c>
      <c r="W249" s="68">
        <v>0</v>
      </c>
      <c r="X249" s="40">
        <f t="shared" si="27"/>
        <v>1</v>
      </c>
      <c r="Y249" s="87"/>
      <c r="AA249" s="80" t="s">
        <v>123</v>
      </c>
      <c r="AB249" s="66">
        <v>11</v>
      </c>
      <c r="AC249" s="66" t="s">
        <v>74</v>
      </c>
      <c r="AD249" s="69" t="s">
        <v>177</v>
      </c>
      <c r="AE249" s="67">
        <v>1.605391</v>
      </c>
      <c r="AF249" s="67">
        <v>0.12261900000000001</v>
      </c>
      <c r="AG249" s="70" t="s">
        <v>192</v>
      </c>
      <c r="AH249" s="68">
        <v>0</v>
      </c>
      <c r="AI249" s="68">
        <v>0</v>
      </c>
      <c r="AJ249" s="68">
        <v>1</v>
      </c>
      <c r="AK249" s="40">
        <f t="shared" si="28"/>
        <v>0</v>
      </c>
      <c r="AL249" s="87" t="s">
        <v>227</v>
      </c>
      <c r="AN249" s="80" t="s">
        <v>126</v>
      </c>
      <c r="AO249" s="66">
        <v>11</v>
      </c>
      <c r="AP249" s="66" t="s">
        <v>74</v>
      </c>
      <c r="AQ249" s="69" t="s">
        <v>177</v>
      </c>
      <c r="AR249" s="67">
        <v>15.267752</v>
      </c>
      <c r="AS249" s="67">
        <v>0.113312</v>
      </c>
      <c r="AT249" s="70" t="s">
        <v>182</v>
      </c>
      <c r="AU249" s="68">
        <v>0</v>
      </c>
      <c r="AV249" s="68">
        <v>0</v>
      </c>
      <c r="AW249" s="68">
        <v>0</v>
      </c>
      <c r="AX249" s="40">
        <f t="shared" si="26"/>
        <v>1</v>
      </c>
      <c r="AY249" s="87"/>
    </row>
    <row r="250" spans="1:51" s="57" customFormat="1" ht="22.5" customHeight="1" x14ac:dyDescent="0.25">
      <c r="A250" s="80" t="s">
        <v>117</v>
      </c>
      <c r="B250" s="66">
        <v>11</v>
      </c>
      <c r="C250" s="66" t="s">
        <v>80</v>
      </c>
      <c r="D250" s="81" t="s">
        <v>177</v>
      </c>
      <c r="E250" s="81">
        <v>7.0000000000000001E-3</v>
      </c>
      <c r="F250" s="81">
        <v>0.52900000000000003</v>
      </c>
      <c r="G250" s="84" t="s">
        <v>207</v>
      </c>
      <c r="H250" s="81">
        <v>0</v>
      </c>
      <c r="I250" s="81">
        <v>0</v>
      </c>
      <c r="J250" s="81">
        <v>0</v>
      </c>
      <c r="K250" s="83">
        <v>1</v>
      </c>
      <c r="L250" s="93"/>
      <c r="N250" s="80" t="s">
        <v>120</v>
      </c>
      <c r="O250" s="66">
        <v>11</v>
      </c>
      <c r="P250" s="66" t="s">
        <v>80</v>
      </c>
      <c r="Q250" s="69" t="s">
        <v>177</v>
      </c>
      <c r="R250" s="67">
        <v>6.0559999999999998E-3</v>
      </c>
      <c r="S250" s="67">
        <v>0.55083599999999999</v>
      </c>
      <c r="T250" s="70" t="s">
        <v>207</v>
      </c>
      <c r="U250" s="68">
        <v>0</v>
      </c>
      <c r="V250" s="68">
        <v>0</v>
      </c>
      <c r="W250" s="68">
        <v>0</v>
      </c>
      <c r="X250" s="40">
        <f t="shared" si="27"/>
        <v>1</v>
      </c>
      <c r="Y250" s="87"/>
      <c r="AA250" s="80" t="s">
        <v>123</v>
      </c>
      <c r="AB250" s="66">
        <v>11</v>
      </c>
      <c r="AC250" s="66" t="s">
        <v>228</v>
      </c>
      <c r="AD250" s="69" t="s">
        <v>177</v>
      </c>
      <c r="AE250" s="69">
        <v>3.448</v>
      </c>
      <c r="AF250" s="69" t="s">
        <v>178</v>
      </c>
      <c r="AG250" s="69" t="s">
        <v>167</v>
      </c>
      <c r="AH250" s="69">
        <v>0</v>
      </c>
      <c r="AI250" s="69">
        <v>0</v>
      </c>
      <c r="AJ250" s="69">
        <v>0</v>
      </c>
      <c r="AK250" s="69">
        <v>1</v>
      </c>
      <c r="AL250" s="69" t="s">
        <v>232</v>
      </c>
      <c r="AN250" s="80" t="s">
        <v>126</v>
      </c>
      <c r="AO250" s="66">
        <v>11</v>
      </c>
      <c r="AP250" s="66" t="s">
        <v>80</v>
      </c>
      <c r="AQ250" s="69" t="s">
        <v>177</v>
      </c>
      <c r="AR250" s="67">
        <v>3.9490000000000003E-3</v>
      </c>
      <c r="AS250" s="67">
        <v>0.55653300000000006</v>
      </c>
      <c r="AT250" s="70" t="s">
        <v>207</v>
      </c>
      <c r="AU250" s="68">
        <v>0</v>
      </c>
      <c r="AV250" s="68">
        <v>0</v>
      </c>
      <c r="AW250" s="68">
        <v>0</v>
      </c>
      <c r="AX250" s="40">
        <f t="shared" si="26"/>
        <v>1</v>
      </c>
      <c r="AY250" s="87"/>
    </row>
    <row r="251" spans="1:51" s="57" customFormat="1" ht="13.5" customHeight="1" x14ac:dyDescent="0.25">
      <c r="A251" s="80" t="s">
        <v>117</v>
      </c>
      <c r="B251" s="66">
        <v>11</v>
      </c>
      <c r="C251" s="66" t="s">
        <v>85</v>
      </c>
      <c r="D251" s="81" t="s">
        <v>177</v>
      </c>
      <c r="E251" s="81">
        <v>1E-3</v>
      </c>
      <c r="F251" s="81">
        <v>6.4000000000000001E-2</v>
      </c>
      <c r="G251" s="84" t="s">
        <v>181</v>
      </c>
      <c r="H251" s="81">
        <v>0</v>
      </c>
      <c r="I251" s="81">
        <v>0</v>
      </c>
      <c r="J251" s="81">
        <v>0</v>
      </c>
      <c r="K251" s="83">
        <v>1</v>
      </c>
      <c r="L251" s="93"/>
      <c r="N251" s="80" t="s">
        <v>120</v>
      </c>
      <c r="O251" s="66">
        <v>11</v>
      </c>
      <c r="P251" s="66" t="s">
        <v>85</v>
      </c>
      <c r="Q251" s="69" t="s">
        <v>177</v>
      </c>
      <c r="R251" s="67">
        <v>1.867E-3</v>
      </c>
      <c r="S251" s="67">
        <v>6.2351999999999998E-2</v>
      </c>
      <c r="T251" s="70" t="s">
        <v>181</v>
      </c>
      <c r="U251" s="68">
        <v>0</v>
      </c>
      <c r="V251" s="68">
        <v>0</v>
      </c>
      <c r="W251" s="68">
        <v>0</v>
      </c>
      <c r="X251" s="40">
        <f t="shared" si="27"/>
        <v>1</v>
      </c>
      <c r="Y251" s="87"/>
      <c r="AA251" s="80" t="s">
        <v>123</v>
      </c>
      <c r="AB251" s="66">
        <v>11</v>
      </c>
      <c r="AC251" s="66" t="s">
        <v>85</v>
      </c>
      <c r="AD251" s="69" t="s">
        <v>230</v>
      </c>
      <c r="AE251" s="69" t="s">
        <v>178</v>
      </c>
      <c r="AF251" s="69" t="s">
        <v>178</v>
      </c>
      <c r="AG251" s="69" t="s">
        <v>178</v>
      </c>
      <c r="AH251" s="69" t="s">
        <v>178</v>
      </c>
      <c r="AI251" s="69" t="s">
        <v>178</v>
      </c>
      <c r="AJ251" s="69" t="s">
        <v>178</v>
      </c>
      <c r="AK251" s="69" t="s">
        <v>178</v>
      </c>
      <c r="AL251" s="69" t="s">
        <v>178</v>
      </c>
      <c r="AN251" s="80" t="s">
        <v>126</v>
      </c>
      <c r="AO251" s="66">
        <v>11</v>
      </c>
      <c r="AP251" s="66" t="s">
        <v>85</v>
      </c>
      <c r="AQ251" s="69" t="s">
        <v>177</v>
      </c>
      <c r="AR251" s="67">
        <v>2.0739999999999999E-3</v>
      </c>
      <c r="AS251" s="67">
        <v>5.8956000000000001E-2</v>
      </c>
      <c r="AT251" s="70" t="s">
        <v>181</v>
      </c>
      <c r="AU251" s="68">
        <v>0</v>
      </c>
      <c r="AV251" s="68">
        <v>0</v>
      </c>
      <c r="AW251" s="68">
        <v>0</v>
      </c>
      <c r="AX251" s="40">
        <f t="shared" si="26"/>
        <v>1</v>
      </c>
      <c r="AY251" s="87"/>
    </row>
    <row r="252" spans="1:51" s="57" customFormat="1" ht="13.5" customHeight="1" x14ac:dyDescent="0.25">
      <c r="A252" s="80" t="s">
        <v>117</v>
      </c>
      <c r="B252" s="66">
        <v>11</v>
      </c>
      <c r="C252" s="66" t="s">
        <v>86</v>
      </c>
      <c r="D252" s="81" t="s">
        <v>177</v>
      </c>
      <c r="E252" s="81">
        <v>16.96</v>
      </c>
      <c r="F252" s="81">
        <v>0.124</v>
      </c>
      <c r="G252" s="84" t="s">
        <v>182</v>
      </c>
      <c r="H252" s="81">
        <v>0</v>
      </c>
      <c r="I252" s="81">
        <v>0</v>
      </c>
      <c r="J252" s="81">
        <v>0</v>
      </c>
      <c r="K252" s="83">
        <v>1</v>
      </c>
      <c r="L252" s="93"/>
      <c r="N252" s="80" t="s">
        <v>120</v>
      </c>
      <c r="O252" s="66">
        <v>11</v>
      </c>
      <c r="P252" s="66" t="s">
        <v>86</v>
      </c>
      <c r="Q252" s="69" t="s">
        <v>177</v>
      </c>
      <c r="R252" s="67">
        <v>12.713322</v>
      </c>
      <c r="S252" s="67">
        <v>0.12420299999999999</v>
      </c>
      <c r="T252" s="70" t="s">
        <v>182</v>
      </c>
      <c r="U252" s="68">
        <v>0</v>
      </c>
      <c r="V252" s="68">
        <v>0</v>
      </c>
      <c r="W252" s="68">
        <v>0</v>
      </c>
      <c r="X252" s="40">
        <f t="shared" si="27"/>
        <v>1</v>
      </c>
      <c r="Y252" s="87"/>
      <c r="AA252" s="80" t="s">
        <v>123</v>
      </c>
      <c r="AB252" s="66">
        <v>11</v>
      </c>
      <c r="AC252" s="66" t="s">
        <v>86</v>
      </c>
      <c r="AD252" s="69" t="s">
        <v>230</v>
      </c>
      <c r="AE252" s="69" t="s">
        <v>178</v>
      </c>
      <c r="AF252" s="69" t="s">
        <v>178</v>
      </c>
      <c r="AG252" s="69" t="s">
        <v>178</v>
      </c>
      <c r="AH252" s="69" t="s">
        <v>178</v>
      </c>
      <c r="AI252" s="69" t="s">
        <v>178</v>
      </c>
      <c r="AJ252" s="69" t="s">
        <v>178</v>
      </c>
      <c r="AK252" s="69" t="s">
        <v>178</v>
      </c>
      <c r="AL252" s="69" t="s">
        <v>178</v>
      </c>
      <c r="AN252" s="80" t="s">
        <v>126</v>
      </c>
      <c r="AO252" s="66">
        <v>11</v>
      </c>
      <c r="AP252" s="66" t="s">
        <v>86</v>
      </c>
      <c r="AQ252" s="69" t="s">
        <v>177</v>
      </c>
      <c r="AR252" s="67">
        <v>17.175974</v>
      </c>
      <c r="AS252" s="67">
        <v>0.122838</v>
      </c>
      <c r="AT252" s="70" t="s">
        <v>182</v>
      </c>
      <c r="AU252" s="68">
        <v>0</v>
      </c>
      <c r="AV252" s="68">
        <v>0</v>
      </c>
      <c r="AW252" s="68">
        <v>0</v>
      </c>
      <c r="AX252" s="40">
        <f t="shared" si="26"/>
        <v>1</v>
      </c>
      <c r="AY252" s="87"/>
    </row>
    <row r="253" spans="1:51" s="57" customFormat="1" ht="13.5" customHeight="1" x14ac:dyDescent="0.25">
      <c r="A253" s="80" t="s">
        <v>117</v>
      </c>
      <c r="B253" s="66">
        <v>11</v>
      </c>
      <c r="C253" s="66" t="s">
        <v>87</v>
      </c>
      <c r="D253" s="81" t="s">
        <v>177</v>
      </c>
      <c r="E253" s="81">
        <v>4.0000000000000001E-3</v>
      </c>
      <c r="F253" s="81">
        <v>2.5000000000000001E-2</v>
      </c>
      <c r="G253" s="84" t="s">
        <v>184</v>
      </c>
      <c r="H253" s="81">
        <v>0</v>
      </c>
      <c r="I253" s="81">
        <v>0</v>
      </c>
      <c r="J253" s="81">
        <v>0</v>
      </c>
      <c r="K253" s="83">
        <v>1</v>
      </c>
      <c r="L253" s="93"/>
      <c r="N253" s="80" t="s">
        <v>120</v>
      </c>
      <c r="O253" s="66">
        <v>11</v>
      </c>
      <c r="P253" s="66" t="s">
        <v>87</v>
      </c>
      <c r="Q253" s="69" t="s">
        <v>177</v>
      </c>
      <c r="R253" s="67">
        <v>3.2910000000000001E-3</v>
      </c>
      <c r="S253" s="67">
        <v>6.0852000000000003E-2</v>
      </c>
      <c r="T253" s="70" t="s">
        <v>184</v>
      </c>
      <c r="U253" s="68">
        <v>0</v>
      </c>
      <c r="V253" s="68">
        <v>0</v>
      </c>
      <c r="W253" s="68">
        <v>0</v>
      </c>
      <c r="X253" s="40">
        <f t="shared" si="27"/>
        <v>1</v>
      </c>
      <c r="Y253" s="87"/>
      <c r="AA253" s="80" t="s">
        <v>123</v>
      </c>
      <c r="AB253" s="66">
        <v>11</v>
      </c>
      <c r="AC253" s="66" t="s">
        <v>87</v>
      </c>
      <c r="AD253" s="69" t="s">
        <v>230</v>
      </c>
      <c r="AE253" s="69" t="s">
        <v>178</v>
      </c>
      <c r="AF253" s="69" t="s">
        <v>178</v>
      </c>
      <c r="AG253" s="69" t="s">
        <v>178</v>
      </c>
      <c r="AH253" s="69" t="s">
        <v>178</v>
      </c>
      <c r="AI253" s="69" t="s">
        <v>178</v>
      </c>
      <c r="AJ253" s="69" t="s">
        <v>178</v>
      </c>
      <c r="AK253" s="69" t="s">
        <v>178</v>
      </c>
      <c r="AL253" s="69" t="s">
        <v>178</v>
      </c>
      <c r="AN253" s="80" t="s">
        <v>126</v>
      </c>
      <c r="AO253" s="66">
        <v>11</v>
      </c>
      <c r="AP253" s="66" t="s">
        <v>87</v>
      </c>
      <c r="AQ253" s="69" t="s">
        <v>177</v>
      </c>
      <c r="AR253" s="67">
        <v>5.0039999999999998E-3</v>
      </c>
      <c r="AS253" s="67">
        <v>6.5975000000000006E-2</v>
      </c>
      <c r="AT253" s="70" t="s">
        <v>184</v>
      </c>
      <c r="AU253" s="68">
        <v>0</v>
      </c>
      <c r="AV253" s="68">
        <v>0</v>
      </c>
      <c r="AW253" s="68">
        <v>0</v>
      </c>
      <c r="AX253" s="40">
        <f t="shared" si="26"/>
        <v>1</v>
      </c>
      <c r="AY253" s="87"/>
    </row>
    <row r="254" spans="1:51" s="57" customFormat="1" ht="13.5" customHeight="1" x14ac:dyDescent="0.25">
      <c r="A254" s="80" t="s">
        <v>117</v>
      </c>
      <c r="B254" s="66">
        <v>11</v>
      </c>
      <c r="C254" s="66" t="s">
        <v>88</v>
      </c>
      <c r="D254" s="81" t="s">
        <v>177</v>
      </c>
      <c r="E254" s="81">
        <v>12.765000000000001</v>
      </c>
      <c r="F254" s="81">
        <v>0.122</v>
      </c>
      <c r="G254" s="84" t="s">
        <v>164</v>
      </c>
      <c r="H254" s="81">
        <v>0</v>
      </c>
      <c r="I254" s="81">
        <v>0</v>
      </c>
      <c r="J254" s="81">
        <v>0</v>
      </c>
      <c r="K254" s="83">
        <v>1</v>
      </c>
      <c r="L254" s="93"/>
      <c r="N254" s="80" t="s">
        <v>120</v>
      </c>
      <c r="O254" s="66">
        <v>11</v>
      </c>
      <c r="P254" s="66" t="s">
        <v>88</v>
      </c>
      <c r="Q254" s="69" t="s">
        <v>177</v>
      </c>
      <c r="R254" s="67">
        <v>13.704318000000001</v>
      </c>
      <c r="S254" s="67">
        <v>0.123072</v>
      </c>
      <c r="T254" s="70" t="s">
        <v>164</v>
      </c>
      <c r="U254" s="68">
        <v>0</v>
      </c>
      <c r="V254" s="68">
        <v>0</v>
      </c>
      <c r="W254" s="68">
        <v>0</v>
      </c>
      <c r="X254" s="40">
        <f t="shared" si="27"/>
        <v>1</v>
      </c>
      <c r="Y254" s="87"/>
      <c r="AA254" s="80" t="s">
        <v>123</v>
      </c>
      <c r="AB254" s="66">
        <v>11</v>
      </c>
      <c r="AC254" s="66" t="s">
        <v>88</v>
      </c>
      <c r="AD254" s="69" t="s">
        <v>230</v>
      </c>
      <c r="AE254" s="69" t="s">
        <v>178</v>
      </c>
      <c r="AF254" s="69" t="s">
        <v>178</v>
      </c>
      <c r="AG254" s="69" t="s">
        <v>178</v>
      </c>
      <c r="AH254" s="69" t="s">
        <v>178</v>
      </c>
      <c r="AI254" s="69" t="s">
        <v>178</v>
      </c>
      <c r="AJ254" s="69" t="s">
        <v>178</v>
      </c>
      <c r="AK254" s="69" t="s">
        <v>178</v>
      </c>
      <c r="AL254" s="69" t="s">
        <v>178</v>
      </c>
      <c r="AN254" s="80" t="s">
        <v>126</v>
      </c>
      <c r="AO254" s="66">
        <v>11</v>
      </c>
      <c r="AP254" s="66" t="s">
        <v>88</v>
      </c>
      <c r="AQ254" s="69" t="s">
        <v>177</v>
      </c>
      <c r="AR254" s="67">
        <v>13.575385000000001</v>
      </c>
      <c r="AS254" s="67">
        <v>0.124595</v>
      </c>
      <c r="AT254" s="70" t="s">
        <v>164</v>
      </c>
      <c r="AU254" s="68">
        <v>0</v>
      </c>
      <c r="AV254" s="68">
        <v>0</v>
      </c>
      <c r="AW254" s="68">
        <v>0</v>
      </c>
      <c r="AX254" s="40">
        <f t="shared" si="26"/>
        <v>1</v>
      </c>
      <c r="AY254" s="87"/>
    </row>
    <row r="255" spans="1:51" s="57" customFormat="1" ht="13.5" customHeight="1" x14ac:dyDescent="0.25">
      <c r="A255" s="80" t="s">
        <v>117</v>
      </c>
      <c r="B255" s="66">
        <v>12</v>
      </c>
      <c r="C255" s="66" t="s">
        <v>62</v>
      </c>
      <c r="D255" s="81" t="s">
        <v>177</v>
      </c>
      <c r="E255" s="81">
        <v>0.45100000000000001</v>
      </c>
      <c r="F255" s="81" t="s">
        <v>178</v>
      </c>
      <c r="G255" s="84" t="s">
        <v>208</v>
      </c>
      <c r="H255" s="81">
        <v>0</v>
      </c>
      <c r="I255" s="81">
        <v>0</v>
      </c>
      <c r="J255" s="81">
        <v>0</v>
      </c>
      <c r="K255" s="83">
        <v>1</v>
      </c>
      <c r="L255" s="93"/>
      <c r="N255" s="80" t="s">
        <v>120</v>
      </c>
      <c r="O255" s="66">
        <v>12</v>
      </c>
      <c r="P255" s="66" t="s">
        <v>62</v>
      </c>
      <c r="Q255" s="69" t="s">
        <v>177</v>
      </c>
      <c r="R255" s="67">
        <v>0.45172299999999999</v>
      </c>
      <c r="S255" s="67" t="s">
        <v>178</v>
      </c>
      <c r="T255" s="70" t="s">
        <v>208</v>
      </c>
      <c r="U255" s="68">
        <v>0</v>
      </c>
      <c r="V255" s="68">
        <v>0</v>
      </c>
      <c r="W255" s="68">
        <v>0</v>
      </c>
      <c r="X255" s="40">
        <f t="shared" si="27"/>
        <v>1</v>
      </c>
      <c r="Y255" s="87"/>
      <c r="AA255" s="80" t="s">
        <v>123</v>
      </c>
      <c r="AB255" s="66">
        <v>12</v>
      </c>
      <c r="AC255" s="66" t="s">
        <v>62</v>
      </c>
      <c r="AD255" s="69" t="s">
        <v>177</v>
      </c>
      <c r="AE255" s="67">
        <v>0.45372099999999999</v>
      </c>
      <c r="AF255" s="67" t="s">
        <v>178</v>
      </c>
      <c r="AG255" s="70" t="s">
        <v>208</v>
      </c>
      <c r="AH255" s="68">
        <v>0</v>
      </c>
      <c r="AI255" s="68">
        <v>0</v>
      </c>
      <c r="AJ255" s="68">
        <v>0</v>
      </c>
      <c r="AK255" s="40">
        <f t="shared" ref="AK255:AK297" si="29">IF(COUNTA(AJ255)=0,"",IF(AJ255=0,1,0))</f>
        <v>1</v>
      </c>
      <c r="AL255" s="87"/>
      <c r="AN255" s="80" t="s">
        <v>126</v>
      </c>
      <c r="AO255" s="66">
        <v>12</v>
      </c>
      <c r="AP255" s="66" t="s">
        <v>62</v>
      </c>
      <c r="AQ255" s="69" t="s">
        <v>177</v>
      </c>
      <c r="AR255" s="67">
        <v>0.45074799999999998</v>
      </c>
      <c r="AS255" s="67" t="s">
        <v>178</v>
      </c>
      <c r="AT255" s="70" t="s">
        <v>208</v>
      </c>
      <c r="AU255" s="68">
        <v>0</v>
      </c>
      <c r="AV255" s="68">
        <v>0</v>
      </c>
      <c r="AW255" s="68">
        <v>0</v>
      </c>
      <c r="AX255" s="40">
        <f t="shared" ref="AX255:AX286" si="30">IF(COUNTA(AW255)=0,"",IF(AW255=0,1,0))</f>
        <v>1</v>
      </c>
      <c r="AY255" s="87"/>
    </row>
    <row r="256" spans="1:51" s="57" customFormat="1" ht="13.5" customHeight="1" x14ac:dyDescent="0.25">
      <c r="A256" s="80" t="s">
        <v>117</v>
      </c>
      <c r="B256" s="66">
        <v>12</v>
      </c>
      <c r="C256" s="66" t="s">
        <v>68</v>
      </c>
      <c r="D256" s="81" t="s">
        <v>177</v>
      </c>
      <c r="E256" s="81">
        <v>1E-3</v>
      </c>
      <c r="F256" s="81">
        <v>5.3999999999999999E-2</v>
      </c>
      <c r="G256" s="84" t="s">
        <v>181</v>
      </c>
      <c r="H256" s="81">
        <v>0</v>
      </c>
      <c r="I256" s="81">
        <v>0</v>
      </c>
      <c r="J256" s="81">
        <v>0</v>
      </c>
      <c r="K256" s="83">
        <v>1</v>
      </c>
      <c r="L256" s="93"/>
      <c r="N256" s="80" t="s">
        <v>120</v>
      </c>
      <c r="O256" s="66">
        <v>12</v>
      </c>
      <c r="P256" s="66" t="s">
        <v>68</v>
      </c>
      <c r="Q256" s="69" t="s">
        <v>177</v>
      </c>
      <c r="R256" s="67">
        <v>1.3190000000000001E-3</v>
      </c>
      <c r="S256" s="67">
        <v>5.4245000000000002E-2</v>
      </c>
      <c r="T256" s="70" t="s">
        <v>181</v>
      </c>
      <c r="U256" s="68">
        <v>0</v>
      </c>
      <c r="V256" s="68">
        <v>0</v>
      </c>
      <c r="W256" s="68">
        <v>0</v>
      </c>
      <c r="X256" s="40">
        <f t="shared" si="27"/>
        <v>1</v>
      </c>
      <c r="Y256" s="87"/>
      <c r="AA256" s="80" t="s">
        <v>123</v>
      </c>
      <c r="AB256" s="66">
        <v>12</v>
      </c>
      <c r="AC256" s="66" t="s">
        <v>68</v>
      </c>
      <c r="AD256" s="69" t="s">
        <v>177</v>
      </c>
      <c r="AE256" s="67">
        <v>2.0609999999999999E-3</v>
      </c>
      <c r="AF256" s="67">
        <v>4.8281999999999999E-2</v>
      </c>
      <c r="AG256" s="70" t="s">
        <v>181</v>
      </c>
      <c r="AH256" s="68">
        <v>0</v>
      </c>
      <c r="AI256" s="68">
        <v>0</v>
      </c>
      <c r="AJ256" s="68">
        <v>0</v>
      </c>
      <c r="AK256" s="40">
        <f t="shared" si="29"/>
        <v>1</v>
      </c>
      <c r="AL256" s="87"/>
      <c r="AN256" s="80" t="s">
        <v>126</v>
      </c>
      <c r="AO256" s="66">
        <v>12</v>
      </c>
      <c r="AP256" s="66" t="s">
        <v>68</v>
      </c>
      <c r="AQ256" s="69" t="s">
        <v>177</v>
      </c>
      <c r="AR256" s="67">
        <v>1.676E-3</v>
      </c>
      <c r="AS256" s="67">
        <v>5.2689E-2</v>
      </c>
      <c r="AT256" s="70" t="s">
        <v>181</v>
      </c>
      <c r="AU256" s="68">
        <v>0</v>
      </c>
      <c r="AV256" s="68">
        <v>0</v>
      </c>
      <c r="AW256" s="68">
        <v>0</v>
      </c>
      <c r="AX256" s="40">
        <f t="shared" si="30"/>
        <v>1</v>
      </c>
      <c r="AY256" s="87"/>
    </row>
    <row r="257" spans="1:51" s="57" customFormat="1" ht="13.5" customHeight="1" x14ac:dyDescent="0.25">
      <c r="A257" s="80" t="s">
        <v>117</v>
      </c>
      <c r="B257" s="66">
        <v>12</v>
      </c>
      <c r="C257" s="66" t="s">
        <v>74</v>
      </c>
      <c r="D257" s="81" t="s">
        <v>177</v>
      </c>
      <c r="E257" s="81">
        <v>15.757</v>
      </c>
      <c r="F257" s="81">
        <v>0.124</v>
      </c>
      <c r="G257" s="84" t="s">
        <v>182</v>
      </c>
      <c r="H257" s="81">
        <v>0</v>
      </c>
      <c r="I257" s="81">
        <v>0</v>
      </c>
      <c r="J257" s="81">
        <v>0</v>
      </c>
      <c r="K257" s="83">
        <v>1</v>
      </c>
      <c r="L257" s="93"/>
      <c r="N257" s="80" t="s">
        <v>120</v>
      </c>
      <c r="O257" s="66">
        <v>12</v>
      </c>
      <c r="P257" s="66" t="s">
        <v>74</v>
      </c>
      <c r="Q257" s="69" t="s">
        <v>177</v>
      </c>
      <c r="R257" s="67">
        <v>15.259605000000001</v>
      </c>
      <c r="S257" s="67">
        <v>6.3043000000000002E-2</v>
      </c>
      <c r="T257" s="70" t="s">
        <v>182</v>
      </c>
      <c r="U257" s="68">
        <v>0</v>
      </c>
      <c r="V257" s="68">
        <v>0</v>
      </c>
      <c r="W257" s="68">
        <v>0</v>
      </c>
      <c r="X257" s="40">
        <f t="shared" si="27"/>
        <v>1</v>
      </c>
      <c r="Y257" s="87"/>
      <c r="AA257" s="80" t="s">
        <v>123</v>
      </c>
      <c r="AB257" s="66">
        <v>12</v>
      </c>
      <c r="AC257" s="66" t="s">
        <v>74</v>
      </c>
      <c r="AD257" s="69" t="s">
        <v>177</v>
      </c>
      <c r="AE257" s="67">
        <v>15.478982999999999</v>
      </c>
      <c r="AF257" s="67">
        <v>0.12518399999999999</v>
      </c>
      <c r="AG257" s="70" t="s">
        <v>182</v>
      </c>
      <c r="AH257" s="68">
        <v>0</v>
      </c>
      <c r="AI257" s="68">
        <v>0</v>
      </c>
      <c r="AJ257" s="68">
        <v>0</v>
      </c>
      <c r="AK257" s="40">
        <f t="shared" si="29"/>
        <v>1</v>
      </c>
      <c r="AL257" s="87"/>
      <c r="AN257" s="80" t="s">
        <v>126</v>
      </c>
      <c r="AO257" s="66">
        <v>12</v>
      </c>
      <c r="AP257" s="66" t="s">
        <v>74</v>
      </c>
      <c r="AQ257" s="69" t="s">
        <v>177</v>
      </c>
      <c r="AR257" s="67">
        <v>16.661418999999999</v>
      </c>
      <c r="AS257" s="67">
        <v>0.12557699999999999</v>
      </c>
      <c r="AT257" s="70" t="s">
        <v>182</v>
      </c>
      <c r="AU257" s="68">
        <v>0</v>
      </c>
      <c r="AV257" s="68">
        <v>0</v>
      </c>
      <c r="AW257" s="68">
        <v>0</v>
      </c>
      <c r="AX257" s="40">
        <f t="shared" si="30"/>
        <v>1</v>
      </c>
      <c r="AY257" s="87"/>
    </row>
    <row r="258" spans="1:51" s="57" customFormat="1" ht="22.5" customHeight="1" x14ac:dyDescent="0.25">
      <c r="A258" s="80" t="s">
        <v>117</v>
      </c>
      <c r="B258" s="66">
        <v>12</v>
      </c>
      <c r="C258" s="66" t="s">
        <v>80</v>
      </c>
      <c r="D258" s="81" t="s">
        <v>177</v>
      </c>
      <c r="E258" s="81">
        <v>4.0000000000000001E-3</v>
      </c>
      <c r="F258" s="81">
        <v>0.57999999999999996</v>
      </c>
      <c r="G258" s="84" t="s">
        <v>209</v>
      </c>
      <c r="H258" s="81">
        <v>0</v>
      </c>
      <c r="I258" s="81">
        <v>0</v>
      </c>
      <c r="J258" s="81">
        <v>0</v>
      </c>
      <c r="K258" s="83">
        <v>1</v>
      </c>
      <c r="L258" s="93"/>
      <c r="N258" s="80" t="s">
        <v>120</v>
      </c>
      <c r="O258" s="66">
        <v>12</v>
      </c>
      <c r="P258" s="66" t="s">
        <v>80</v>
      </c>
      <c r="Q258" s="69" t="s">
        <v>177</v>
      </c>
      <c r="R258" s="67">
        <v>3.754E-3</v>
      </c>
      <c r="S258" s="67">
        <v>0.53438799999999997</v>
      </c>
      <c r="T258" s="70" t="s">
        <v>209</v>
      </c>
      <c r="U258" s="68">
        <v>0</v>
      </c>
      <c r="V258" s="68">
        <v>0</v>
      </c>
      <c r="W258" s="68">
        <v>0</v>
      </c>
      <c r="X258" s="40">
        <f t="shared" si="27"/>
        <v>1</v>
      </c>
      <c r="Y258" s="87"/>
      <c r="AA258" s="80" t="s">
        <v>123</v>
      </c>
      <c r="AB258" s="66">
        <v>12</v>
      </c>
      <c r="AC258" s="66" t="s">
        <v>80</v>
      </c>
      <c r="AD258" s="69" t="s">
        <v>177</v>
      </c>
      <c r="AE258" s="67">
        <v>4.7029999999999997E-3</v>
      </c>
      <c r="AF258" s="67">
        <v>0.51193900000000003</v>
      </c>
      <c r="AG258" s="70" t="s">
        <v>209</v>
      </c>
      <c r="AH258" s="68">
        <v>0</v>
      </c>
      <c r="AI258" s="68">
        <v>0</v>
      </c>
      <c r="AJ258" s="68">
        <v>0</v>
      </c>
      <c r="AK258" s="40">
        <f t="shared" si="29"/>
        <v>1</v>
      </c>
      <c r="AL258" s="87"/>
      <c r="AN258" s="80" t="s">
        <v>126</v>
      </c>
      <c r="AO258" s="66">
        <v>12</v>
      </c>
      <c r="AP258" s="66" t="s">
        <v>80</v>
      </c>
      <c r="AQ258" s="69" t="s">
        <v>177</v>
      </c>
      <c r="AR258" s="67">
        <v>5.058E-3</v>
      </c>
      <c r="AS258" s="67">
        <v>0.54019200000000001</v>
      </c>
      <c r="AT258" s="70" t="s">
        <v>209</v>
      </c>
      <c r="AU258" s="68">
        <v>0</v>
      </c>
      <c r="AV258" s="68">
        <v>0</v>
      </c>
      <c r="AW258" s="68">
        <v>0</v>
      </c>
      <c r="AX258" s="40">
        <f t="shared" si="30"/>
        <v>1</v>
      </c>
      <c r="AY258" s="87"/>
    </row>
    <row r="259" spans="1:51" s="57" customFormat="1" ht="13.5" customHeight="1" x14ac:dyDescent="0.25">
      <c r="A259" s="80" t="s">
        <v>117</v>
      </c>
      <c r="B259" s="66">
        <v>12</v>
      </c>
      <c r="C259" s="66" t="s">
        <v>85</v>
      </c>
      <c r="D259" s="81" t="s">
        <v>177</v>
      </c>
      <c r="E259" s="81">
        <v>2E-3</v>
      </c>
      <c r="F259" s="81">
        <v>6.4000000000000001E-2</v>
      </c>
      <c r="G259" s="84" t="s">
        <v>181</v>
      </c>
      <c r="H259" s="81">
        <v>0</v>
      </c>
      <c r="I259" s="81">
        <v>0</v>
      </c>
      <c r="J259" s="81">
        <v>0</v>
      </c>
      <c r="K259" s="83">
        <v>1</v>
      </c>
      <c r="L259" s="93"/>
      <c r="N259" s="80" t="s">
        <v>120</v>
      </c>
      <c r="O259" s="66">
        <v>12</v>
      </c>
      <c r="P259" s="66" t="s">
        <v>85</v>
      </c>
      <c r="Q259" s="69" t="s">
        <v>177</v>
      </c>
      <c r="R259" s="67">
        <v>1.4059999999999999E-3</v>
      </c>
      <c r="S259" s="67">
        <v>6.5314999999999998E-2</v>
      </c>
      <c r="T259" s="70" t="s">
        <v>181</v>
      </c>
      <c r="U259" s="68">
        <v>0</v>
      </c>
      <c r="V259" s="68">
        <v>0</v>
      </c>
      <c r="W259" s="68">
        <v>0</v>
      </c>
      <c r="X259" s="40">
        <f t="shared" si="27"/>
        <v>1</v>
      </c>
      <c r="Y259" s="87"/>
      <c r="AA259" s="80" t="s">
        <v>123</v>
      </c>
      <c r="AB259" s="66">
        <v>12</v>
      </c>
      <c r="AC259" s="66" t="s">
        <v>85</v>
      </c>
      <c r="AD259" s="69" t="s">
        <v>177</v>
      </c>
      <c r="AE259" s="67">
        <v>1.727E-3</v>
      </c>
      <c r="AF259" s="67">
        <v>6.5938999999999998E-2</v>
      </c>
      <c r="AG259" s="70" t="s">
        <v>181</v>
      </c>
      <c r="AH259" s="68">
        <v>0</v>
      </c>
      <c r="AI259" s="68">
        <v>0</v>
      </c>
      <c r="AJ259" s="68">
        <v>0</v>
      </c>
      <c r="AK259" s="40">
        <f t="shared" si="29"/>
        <v>1</v>
      </c>
      <c r="AL259" s="87"/>
      <c r="AN259" s="80" t="s">
        <v>126</v>
      </c>
      <c r="AO259" s="66">
        <v>12</v>
      </c>
      <c r="AP259" s="66" t="s">
        <v>85</v>
      </c>
      <c r="AQ259" s="69" t="s">
        <v>177</v>
      </c>
      <c r="AR259" s="67">
        <v>1.748E-3</v>
      </c>
      <c r="AS259" s="67">
        <v>6.2475999999999997E-2</v>
      </c>
      <c r="AT259" s="70" t="s">
        <v>181</v>
      </c>
      <c r="AU259" s="68">
        <v>0</v>
      </c>
      <c r="AV259" s="68">
        <v>0</v>
      </c>
      <c r="AW259" s="68">
        <v>0</v>
      </c>
      <c r="AX259" s="40">
        <f t="shared" si="30"/>
        <v>1</v>
      </c>
      <c r="AY259" s="87"/>
    </row>
    <row r="260" spans="1:51" s="57" customFormat="1" ht="13.5" customHeight="1" x14ac:dyDescent="0.25">
      <c r="A260" s="80" t="s">
        <v>117</v>
      </c>
      <c r="B260" s="66">
        <v>12</v>
      </c>
      <c r="C260" s="66" t="s">
        <v>86</v>
      </c>
      <c r="D260" s="81" t="s">
        <v>177</v>
      </c>
      <c r="E260" s="81">
        <v>13.416</v>
      </c>
      <c r="F260" s="81">
        <v>0.124</v>
      </c>
      <c r="G260" s="84" t="s">
        <v>182</v>
      </c>
      <c r="H260" s="81">
        <v>0</v>
      </c>
      <c r="I260" s="81">
        <v>0</v>
      </c>
      <c r="J260" s="81">
        <v>0</v>
      </c>
      <c r="K260" s="83">
        <v>1</v>
      </c>
      <c r="L260" s="93"/>
      <c r="N260" s="80" t="s">
        <v>120</v>
      </c>
      <c r="O260" s="66">
        <v>12</v>
      </c>
      <c r="P260" s="66" t="s">
        <v>86</v>
      </c>
      <c r="Q260" s="69" t="s">
        <v>177</v>
      </c>
      <c r="R260" s="67">
        <v>12.968439999999999</v>
      </c>
      <c r="S260" s="67">
        <v>0.124291</v>
      </c>
      <c r="T260" s="70" t="s">
        <v>182</v>
      </c>
      <c r="U260" s="68">
        <v>0</v>
      </c>
      <c r="V260" s="68">
        <v>0</v>
      </c>
      <c r="W260" s="68">
        <v>0</v>
      </c>
      <c r="X260" s="40">
        <f t="shared" si="27"/>
        <v>1</v>
      </c>
      <c r="Y260" s="87"/>
      <c r="AA260" s="80" t="s">
        <v>123</v>
      </c>
      <c r="AB260" s="66">
        <v>12</v>
      </c>
      <c r="AC260" s="66" t="s">
        <v>86</v>
      </c>
      <c r="AD260" s="69" t="s">
        <v>177</v>
      </c>
      <c r="AE260" s="67">
        <v>13.970114000000001</v>
      </c>
      <c r="AF260" s="67">
        <v>0.13011600000000001</v>
      </c>
      <c r="AG260" s="70" t="s">
        <v>182</v>
      </c>
      <c r="AH260" s="68">
        <v>0</v>
      </c>
      <c r="AI260" s="68">
        <v>0</v>
      </c>
      <c r="AJ260" s="68">
        <v>0</v>
      </c>
      <c r="AK260" s="40">
        <f t="shared" si="29"/>
        <v>1</v>
      </c>
      <c r="AL260" s="87"/>
      <c r="AN260" s="80" t="s">
        <v>126</v>
      </c>
      <c r="AO260" s="66">
        <v>12</v>
      </c>
      <c r="AP260" s="66" t="s">
        <v>86</v>
      </c>
      <c r="AQ260" s="69" t="s">
        <v>177</v>
      </c>
      <c r="AR260" s="67">
        <v>19.379290000000001</v>
      </c>
      <c r="AS260" s="67">
        <v>0.12667200000000001</v>
      </c>
      <c r="AT260" s="70" t="s">
        <v>182</v>
      </c>
      <c r="AU260" s="68">
        <v>0</v>
      </c>
      <c r="AV260" s="68">
        <v>0</v>
      </c>
      <c r="AW260" s="68">
        <v>0</v>
      </c>
      <c r="AX260" s="40">
        <f t="shared" si="30"/>
        <v>1</v>
      </c>
      <c r="AY260" s="87"/>
    </row>
    <row r="261" spans="1:51" s="57" customFormat="1" ht="13.5" customHeight="1" x14ac:dyDescent="0.25">
      <c r="A261" s="80" t="s">
        <v>117</v>
      </c>
      <c r="B261" s="66">
        <v>12</v>
      </c>
      <c r="C261" s="66" t="s">
        <v>87</v>
      </c>
      <c r="D261" s="81" t="s">
        <v>177</v>
      </c>
      <c r="E261" s="81">
        <v>8.0000000000000002E-3</v>
      </c>
      <c r="F261" s="81">
        <v>2.5000000000000001E-2</v>
      </c>
      <c r="G261" s="84" t="s">
        <v>184</v>
      </c>
      <c r="H261" s="81">
        <v>0</v>
      </c>
      <c r="I261" s="81">
        <v>0</v>
      </c>
      <c r="J261" s="81">
        <v>0</v>
      </c>
      <c r="K261" s="83">
        <v>1</v>
      </c>
      <c r="L261" s="93"/>
      <c r="N261" s="80" t="s">
        <v>120</v>
      </c>
      <c r="O261" s="66">
        <v>12</v>
      </c>
      <c r="P261" s="66" t="s">
        <v>87</v>
      </c>
      <c r="Q261" s="69" t="s">
        <v>177</v>
      </c>
      <c r="R261" s="67">
        <v>2.3440000000000002E-3</v>
      </c>
      <c r="S261" s="67">
        <v>7.4854000000000004E-2</v>
      </c>
      <c r="T261" s="70" t="s">
        <v>184</v>
      </c>
      <c r="U261" s="68">
        <v>0</v>
      </c>
      <c r="V261" s="68">
        <v>0</v>
      </c>
      <c r="W261" s="68">
        <v>0</v>
      </c>
      <c r="X261" s="40">
        <f t="shared" si="27"/>
        <v>1</v>
      </c>
      <c r="Y261" s="87"/>
      <c r="AA261" s="80" t="s">
        <v>123</v>
      </c>
      <c r="AB261" s="66">
        <v>12</v>
      </c>
      <c r="AC261" s="66" t="s">
        <v>87</v>
      </c>
      <c r="AD261" s="69" t="s">
        <v>177</v>
      </c>
      <c r="AE261" s="67">
        <v>6.3200000000000001E-3</v>
      </c>
      <c r="AF261" s="67">
        <v>4.1876999999999998E-2</v>
      </c>
      <c r="AG261" s="70" t="s">
        <v>184</v>
      </c>
      <c r="AH261" s="68">
        <v>0</v>
      </c>
      <c r="AI261" s="68">
        <v>0</v>
      </c>
      <c r="AJ261" s="68">
        <v>0</v>
      </c>
      <c r="AK261" s="40">
        <f t="shared" si="29"/>
        <v>1</v>
      </c>
      <c r="AL261" s="87"/>
      <c r="AN261" s="80" t="s">
        <v>126</v>
      </c>
      <c r="AO261" s="66">
        <v>12</v>
      </c>
      <c r="AP261" s="66" t="s">
        <v>87</v>
      </c>
      <c r="AQ261" s="69" t="s">
        <v>177</v>
      </c>
      <c r="AR261" s="67">
        <v>3.999E-3</v>
      </c>
      <c r="AS261" s="67">
        <v>4.6088999999999998E-2</v>
      </c>
      <c r="AT261" s="70" t="s">
        <v>184</v>
      </c>
      <c r="AU261" s="68">
        <v>0</v>
      </c>
      <c r="AV261" s="68">
        <v>0</v>
      </c>
      <c r="AW261" s="68">
        <v>0</v>
      </c>
      <c r="AX261" s="40">
        <f t="shared" si="30"/>
        <v>1</v>
      </c>
      <c r="AY261" s="87"/>
    </row>
    <row r="262" spans="1:51" s="57" customFormat="1" ht="13.5" customHeight="1" x14ac:dyDescent="0.25">
      <c r="A262" s="80" t="s">
        <v>117</v>
      </c>
      <c r="B262" s="66">
        <v>12</v>
      </c>
      <c r="C262" s="66" t="s">
        <v>88</v>
      </c>
      <c r="D262" s="81" t="s">
        <v>177</v>
      </c>
      <c r="E262" s="81">
        <v>12.811</v>
      </c>
      <c r="F262" s="81">
        <v>0.11799999999999999</v>
      </c>
      <c r="G262" s="84" t="s">
        <v>164</v>
      </c>
      <c r="H262" s="81">
        <v>0</v>
      </c>
      <c r="I262" s="81">
        <v>0</v>
      </c>
      <c r="J262" s="81">
        <v>0</v>
      </c>
      <c r="K262" s="83">
        <v>1</v>
      </c>
      <c r="L262" s="93"/>
      <c r="N262" s="80" t="s">
        <v>120</v>
      </c>
      <c r="O262" s="66">
        <v>12</v>
      </c>
      <c r="P262" s="66" t="s">
        <v>88</v>
      </c>
      <c r="Q262" s="69" t="s">
        <v>177</v>
      </c>
      <c r="R262" s="67">
        <v>13.055464000000001</v>
      </c>
      <c r="S262" s="67">
        <v>0.11995</v>
      </c>
      <c r="T262" s="70" t="s">
        <v>164</v>
      </c>
      <c r="U262" s="68">
        <v>0</v>
      </c>
      <c r="V262" s="68">
        <v>0</v>
      </c>
      <c r="W262" s="68">
        <v>0</v>
      </c>
      <c r="X262" s="40">
        <f t="shared" si="27"/>
        <v>1</v>
      </c>
      <c r="Y262" s="87"/>
      <c r="AA262" s="80" t="s">
        <v>123</v>
      </c>
      <c r="AB262" s="66">
        <v>12</v>
      </c>
      <c r="AC262" s="66" t="s">
        <v>88</v>
      </c>
      <c r="AD262" s="69" t="s">
        <v>177</v>
      </c>
      <c r="AE262" s="67">
        <v>12.900145999999999</v>
      </c>
      <c r="AF262" s="67">
        <v>0.11837300000000001</v>
      </c>
      <c r="AG262" s="70" t="s">
        <v>164</v>
      </c>
      <c r="AH262" s="68">
        <v>0</v>
      </c>
      <c r="AI262" s="68">
        <v>0</v>
      </c>
      <c r="AJ262" s="68">
        <v>0</v>
      </c>
      <c r="AK262" s="40">
        <f t="shared" si="29"/>
        <v>1</v>
      </c>
      <c r="AL262" s="87"/>
      <c r="AN262" s="80" t="s">
        <v>126</v>
      </c>
      <c r="AO262" s="66">
        <v>12</v>
      </c>
      <c r="AP262" s="66" t="s">
        <v>88</v>
      </c>
      <c r="AQ262" s="69" t="s">
        <v>177</v>
      </c>
      <c r="AR262" s="67">
        <v>13.837700999999999</v>
      </c>
      <c r="AS262" s="67">
        <v>0.122489</v>
      </c>
      <c r="AT262" s="70" t="s">
        <v>164</v>
      </c>
      <c r="AU262" s="68">
        <v>0</v>
      </c>
      <c r="AV262" s="68">
        <v>0</v>
      </c>
      <c r="AW262" s="68">
        <v>0</v>
      </c>
      <c r="AX262" s="40">
        <f t="shared" si="30"/>
        <v>1</v>
      </c>
      <c r="AY262" s="87"/>
    </row>
    <row r="263" spans="1:51" s="57" customFormat="1" ht="13.5" customHeight="1" x14ac:dyDescent="0.25">
      <c r="A263" s="80" t="s">
        <v>117</v>
      </c>
      <c r="B263" s="66">
        <v>13</v>
      </c>
      <c r="C263" s="66" t="s">
        <v>62</v>
      </c>
      <c r="D263" s="81" t="s">
        <v>177</v>
      </c>
      <c r="E263" s="81">
        <v>0.45100000000000001</v>
      </c>
      <c r="F263" s="81" t="s">
        <v>178</v>
      </c>
      <c r="G263" s="84" t="s">
        <v>210</v>
      </c>
      <c r="H263" s="81">
        <v>0</v>
      </c>
      <c r="I263" s="81">
        <v>0</v>
      </c>
      <c r="J263" s="81">
        <v>0</v>
      </c>
      <c r="K263" s="83">
        <v>1</v>
      </c>
      <c r="L263" s="93"/>
      <c r="N263" s="80" t="s">
        <v>120</v>
      </c>
      <c r="O263" s="66">
        <v>13</v>
      </c>
      <c r="P263" s="66" t="s">
        <v>62</v>
      </c>
      <c r="Q263" s="69" t="s">
        <v>177</v>
      </c>
      <c r="R263" s="67">
        <v>0.45179200000000003</v>
      </c>
      <c r="S263" s="67" t="s">
        <v>178</v>
      </c>
      <c r="T263" s="70" t="s">
        <v>210</v>
      </c>
      <c r="U263" s="68">
        <v>0</v>
      </c>
      <c r="V263" s="68">
        <v>0</v>
      </c>
      <c r="W263" s="68">
        <v>0</v>
      </c>
      <c r="X263" s="40">
        <f t="shared" ref="X263:X294" si="31">IF(COUNTA(W263)=0,"",IF(W263=0,1,0))</f>
        <v>1</v>
      </c>
      <c r="Y263" s="87"/>
      <c r="AA263" s="80" t="s">
        <v>123</v>
      </c>
      <c r="AB263" s="66">
        <v>13</v>
      </c>
      <c r="AC263" s="66" t="s">
        <v>62</v>
      </c>
      <c r="AD263" s="69" t="s">
        <v>177</v>
      </c>
      <c r="AE263" s="67">
        <v>0.45176300000000003</v>
      </c>
      <c r="AF263" s="67" t="s">
        <v>178</v>
      </c>
      <c r="AG263" s="70" t="s">
        <v>210</v>
      </c>
      <c r="AH263" s="68">
        <v>0</v>
      </c>
      <c r="AI263" s="68">
        <v>0</v>
      </c>
      <c r="AJ263" s="68">
        <v>0</v>
      </c>
      <c r="AK263" s="40">
        <f t="shared" si="29"/>
        <v>1</v>
      </c>
      <c r="AL263" s="87"/>
      <c r="AN263" s="80" t="s">
        <v>126</v>
      </c>
      <c r="AO263" s="66">
        <v>13</v>
      </c>
      <c r="AP263" s="66" t="s">
        <v>62</v>
      </c>
      <c r="AQ263" s="69" t="s">
        <v>177</v>
      </c>
      <c r="AR263" s="67">
        <v>0.45220199999999999</v>
      </c>
      <c r="AS263" s="67" t="s">
        <v>178</v>
      </c>
      <c r="AT263" s="70" t="s">
        <v>210</v>
      </c>
      <c r="AU263" s="68">
        <v>0</v>
      </c>
      <c r="AV263" s="68">
        <v>0</v>
      </c>
      <c r="AW263" s="68">
        <v>0</v>
      </c>
      <c r="AX263" s="40">
        <f t="shared" si="30"/>
        <v>1</v>
      </c>
      <c r="AY263" s="87"/>
    </row>
    <row r="264" spans="1:51" s="57" customFormat="1" ht="13.5" customHeight="1" x14ac:dyDescent="0.25">
      <c r="A264" s="80" t="s">
        <v>117</v>
      </c>
      <c r="B264" s="66">
        <v>13</v>
      </c>
      <c r="C264" s="66" t="s">
        <v>68</v>
      </c>
      <c r="D264" s="81" t="s">
        <v>177</v>
      </c>
      <c r="E264" s="81">
        <v>1E-3</v>
      </c>
      <c r="F264" s="81">
        <v>5.1999999999999998E-2</v>
      </c>
      <c r="G264" s="84" t="s">
        <v>181</v>
      </c>
      <c r="H264" s="81">
        <v>0</v>
      </c>
      <c r="I264" s="81">
        <v>0</v>
      </c>
      <c r="J264" s="81">
        <v>0</v>
      </c>
      <c r="K264" s="83">
        <v>1</v>
      </c>
      <c r="L264" s="93"/>
      <c r="N264" s="80" t="s">
        <v>120</v>
      </c>
      <c r="O264" s="66">
        <v>13</v>
      </c>
      <c r="P264" s="66" t="s">
        <v>68</v>
      </c>
      <c r="Q264" s="69" t="s">
        <v>177</v>
      </c>
      <c r="R264" s="67">
        <v>1.2310000000000001E-3</v>
      </c>
      <c r="S264" s="67">
        <v>5.4760999999999997E-2</v>
      </c>
      <c r="T264" s="70" t="s">
        <v>181</v>
      </c>
      <c r="U264" s="68">
        <v>0</v>
      </c>
      <c r="V264" s="68">
        <v>0</v>
      </c>
      <c r="W264" s="68">
        <v>0</v>
      </c>
      <c r="X264" s="40">
        <f t="shared" si="31"/>
        <v>1</v>
      </c>
      <c r="Y264" s="87"/>
      <c r="AA264" s="80" t="s">
        <v>123</v>
      </c>
      <c r="AB264" s="66">
        <v>13</v>
      </c>
      <c r="AC264" s="66" t="s">
        <v>68</v>
      </c>
      <c r="AD264" s="69" t="s">
        <v>177</v>
      </c>
      <c r="AE264" s="67">
        <v>1.511E-3</v>
      </c>
      <c r="AF264" s="67">
        <v>5.4657999999999998E-2</v>
      </c>
      <c r="AG264" s="70" t="s">
        <v>181</v>
      </c>
      <c r="AH264" s="68">
        <v>0</v>
      </c>
      <c r="AI264" s="68">
        <v>0</v>
      </c>
      <c r="AJ264" s="68">
        <v>0</v>
      </c>
      <c r="AK264" s="40">
        <f t="shared" si="29"/>
        <v>1</v>
      </c>
      <c r="AL264" s="87"/>
      <c r="AN264" s="80" t="s">
        <v>126</v>
      </c>
      <c r="AO264" s="66">
        <v>13</v>
      </c>
      <c r="AP264" s="66" t="s">
        <v>68</v>
      </c>
      <c r="AQ264" s="69" t="s">
        <v>177</v>
      </c>
      <c r="AR264" s="67">
        <v>2.0920000000000001E-3</v>
      </c>
      <c r="AS264" s="67">
        <v>5.3015E-2</v>
      </c>
      <c r="AT264" s="70" t="s">
        <v>181</v>
      </c>
      <c r="AU264" s="68">
        <v>0</v>
      </c>
      <c r="AV264" s="68">
        <v>0</v>
      </c>
      <c r="AW264" s="68">
        <v>0</v>
      </c>
      <c r="AX264" s="40">
        <f t="shared" si="30"/>
        <v>1</v>
      </c>
      <c r="AY264" s="87"/>
    </row>
    <row r="265" spans="1:51" s="57" customFormat="1" ht="13.5" customHeight="1" x14ac:dyDescent="0.25">
      <c r="A265" s="80" t="s">
        <v>117</v>
      </c>
      <c r="B265" s="66">
        <v>13</v>
      </c>
      <c r="C265" s="66" t="s">
        <v>74</v>
      </c>
      <c r="D265" s="81" t="s">
        <v>177</v>
      </c>
      <c r="E265" s="81">
        <v>16.126000000000001</v>
      </c>
      <c r="F265" s="81">
        <v>0.124</v>
      </c>
      <c r="G265" s="84" t="s">
        <v>182</v>
      </c>
      <c r="H265" s="81">
        <v>0</v>
      </c>
      <c r="I265" s="81">
        <v>0</v>
      </c>
      <c r="J265" s="81">
        <v>0</v>
      </c>
      <c r="K265" s="83">
        <v>1</v>
      </c>
      <c r="L265" s="93"/>
      <c r="N265" s="80" t="s">
        <v>120</v>
      </c>
      <c r="O265" s="66">
        <v>13</v>
      </c>
      <c r="P265" s="66" t="s">
        <v>74</v>
      </c>
      <c r="Q265" s="69" t="s">
        <v>177</v>
      </c>
      <c r="R265" s="67">
        <v>15.174037999999999</v>
      </c>
      <c r="S265" s="67">
        <v>0.122766</v>
      </c>
      <c r="T265" s="70" t="s">
        <v>182</v>
      </c>
      <c r="U265" s="68">
        <v>0</v>
      </c>
      <c r="V265" s="68">
        <v>0</v>
      </c>
      <c r="W265" s="68">
        <v>0</v>
      </c>
      <c r="X265" s="40">
        <f t="shared" si="31"/>
        <v>1</v>
      </c>
      <c r="Y265" s="87"/>
      <c r="AA265" s="80" t="s">
        <v>123</v>
      </c>
      <c r="AB265" s="66">
        <v>13</v>
      </c>
      <c r="AC265" s="66" t="s">
        <v>74</v>
      </c>
      <c r="AD265" s="69" t="s">
        <v>177</v>
      </c>
      <c r="AE265" s="67">
        <v>15.516337</v>
      </c>
      <c r="AF265" s="67">
        <v>0.124199</v>
      </c>
      <c r="AG265" s="70" t="s">
        <v>182</v>
      </c>
      <c r="AH265" s="68">
        <v>0</v>
      </c>
      <c r="AI265" s="68">
        <v>0</v>
      </c>
      <c r="AJ265" s="68">
        <v>0</v>
      </c>
      <c r="AK265" s="40">
        <f t="shared" si="29"/>
        <v>1</v>
      </c>
      <c r="AL265" s="87"/>
      <c r="AN265" s="80" t="s">
        <v>126</v>
      </c>
      <c r="AO265" s="66">
        <v>13</v>
      </c>
      <c r="AP265" s="66" t="s">
        <v>74</v>
      </c>
      <c r="AQ265" s="69" t="s">
        <v>177</v>
      </c>
      <c r="AR265" s="67">
        <v>16.521877</v>
      </c>
      <c r="AS265" s="67">
        <v>0.12417599999999999</v>
      </c>
      <c r="AT265" s="70" t="s">
        <v>182</v>
      </c>
      <c r="AU265" s="68">
        <v>0</v>
      </c>
      <c r="AV265" s="68">
        <v>0</v>
      </c>
      <c r="AW265" s="68">
        <v>0</v>
      </c>
      <c r="AX265" s="40">
        <f t="shared" si="30"/>
        <v>1</v>
      </c>
      <c r="AY265" s="87"/>
    </row>
    <row r="266" spans="1:51" s="57" customFormat="1" ht="22.5" customHeight="1" x14ac:dyDescent="0.25">
      <c r="A266" s="80" t="s">
        <v>117</v>
      </c>
      <c r="B266" s="66">
        <v>13</v>
      </c>
      <c r="C266" s="66" t="s">
        <v>80</v>
      </c>
      <c r="D266" s="81" t="s">
        <v>177</v>
      </c>
      <c r="E266" s="81">
        <v>4.0000000000000001E-3</v>
      </c>
      <c r="F266" s="81">
        <v>0.54</v>
      </c>
      <c r="G266" s="84" t="s">
        <v>211</v>
      </c>
      <c r="H266" s="81">
        <v>0</v>
      </c>
      <c r="I266" s="81">
        <v>0</v>
      </c>
      <c r="J266" s="81">
        <v>0</v>
      </c>
      <c r="K266" s="83">
        <v>1</v>
      </c>
      <c r="L266" s="93"/>
      <c r="N266" s="80" t="s">
        <v>120</v>
      </c>
      <c r="O266" s="66">
        <v>13</v>
      </c>
      <c r="P266" s="66" t="s">
        <v>80</v>
      </c>
      <c r="Q266" s="69" t="s">
        <v>177</v>
      </c>
      <c r="R266" s="67">
        <v>3.1710000000000002E-3</v>
      </c>
      <c r="S266" s="67">
        <v>0.54325000000000001</v>
      </c>
      <c r="T266" s="70" t="s">
        <v>211</v>
      </c>
      <c r="U266" s="68">
        <v>0</v>
      </c>
      <c r="V266" s="68">
        <v>0</v>
      </c>
      <c r="W266" s="68">
        <v>0</v>
      </c>
      <c r="X266" s="40">
        <f t="shared" si="31"/>
        <v>1</v>
      </c>
      <c r="Y266" s="87"/>
      <c r="AA266" s="80" t="s">
        <v>123</v>
      </c>
      <c r="AB266" s="66">
        <v>13</v>
      </c>
      <c r="AC266" s="66" t="s">
        <v>80</v>
      </c>
      <c r="AD266" s="69" t="s">
        <v>177</v>
      </c>
      <c r="AE266" s="67">
        <v>3.6649999999999999E-3</v>
      </c>
      <c r="AF266" s="67">
        <v>0.558813</v>
      </c>
      <c r="AG266" s="70" t="s">
        <v>211</v>
      </c>
      <c r="AH266" s="68">
        <v>0</v>
      </c>
      <c r="AI266" s="68">
        <v>0</v>
      </c>
      <c r="AJ266" s="68">
        <v>0</v>
      </c>
      <c r="AK266" s="40">
        <f t="shared" si="29"/>
        <v>1</v>
      </c>
      <c r="AL266" s="87"/>
      <c r="AN266" s="80" t="s">
        <v>126</v>
      </c>
      <c r="AO266" s="66">
        <v>13</v>
      </c>
      <c r="AP266" s="66" t="s">
        <v>80</v>
      </c>
      <c r="AQ266" s="69" t="s">
        <v>177</v>
      </c>
      <c r="AR266" s="67">
        <v>4.1929999999999997E-3</v>
      </c>
      <c r="AS266" s="67">
        <v>0.56700200000000001</v>
      </c>
      <c r="AT266" s="70" t="s">
        <v>211</v>
      </c>
      <c r="AU266" s="68">
        <v>0</v>
      </c>
      <c r="AV266" s="68">
        <v>0</v>
      </c>
      <c r="AW266" s="68">
        <v>0</v>
      </c>
      <c r="AX266" s="40">
        <f t="shared" si="30"/>
        <v>1</v>
      </c>
      <c r="AY266" s="87"/>
    </row>
    <row r="267" spans="1:51" s="57" customFormat="1" ht="13.5" customHeight="1" x14ac:dyDescent="0.25">
      <c r="A267" s="80" t="s">
        <v>117</v>
      </c>
      <c r="B267" s="66">
        <v>13</v>
      </c>
      <c r="C267" s="66" t="s">
        <v>85</v>
      </c>
      <c r="D267" s="81" t="s">
        <v>177</v>
      </c>
      <c r="E267" s="81">
        <v>2E-3</v>
      </c>
      <c r="F267" s="81">
        <v>7.0999999999999994E-2</v>
      </c>
      <c r="G267" s="84" t="s">
        <v>181</v>
      </c>
      <c r="H267" s="81">
        <v>0</v>
      </c>
      <c r="I267" s="81">
        <v>0</v>
      </c>
      <c r="J267" s="81">
        <v>0</v>
      </c>
      <c r="K267" s="83">
        <v>1</v>
      </c>
      <c r="L267" s="93"/>
      <c r="N267" s="80" t="s">
        <v>120</v>
      </c>
      <c r="O267" s="66">
        <v>13</v>
      </c>
      <c r="P267" s="66" t="s">
        <v>85</v>
      </c>
      <c r="Q267" s="69" t="s">
        <v>177</v>
      </c>
      <c r="R267" s="67">
        <v>1.364E-3</v>
      </c>
      <c r="S267" s="67">
        <v>6.4828999999999998E-2</v>
      </c>
      <c r="T267" s="70" t="s">
        <v>181</v>
      </c>
      <c r="U267" s="68">
        <v>0</v>
      </c>
      <c r="V267" s="68">
        <v>0</v>
      </c>
      <c r="W267" s="68">
        <v>0</v>
      </c>
      <c r="X267" s="40">
        <f t="shared" si="31"/>
        <v>1</v>
      </c>
      <c r="Y267" s="87"/>
      <c r="AA267" s="80" t="s">
        <v>123</v>
      </c>
      <c r="AB267" s="66">
        <v>13</v>
      </c>
      <c r="AC267" s="66" t="s">
        <v>85</v>
      </c>
      <c r="AD267" s="69" t="s">
        <v>177</v>
      </c>
      <c r="AE267" s="67">
        <v>3.2100000000000002E-3</v>
      </c>
      <c r="AF267" s="67">
        <v>6.5439999999999998E-2</v>
      </c>
      <c r="AG267" s="70" t="s">
        <v>181</v>
      </c>
      <c r="AH267" s="68">
        <v>0</v>
      </c>
      <c r="AI267" s="68">
        <v>0</v>
      </c>
      <c r="AJ267" s="68">
        <v>0</v>
      </c>
      <c r="AK267" s="40">
        <f t="shared" si="29"/>
        <v>1</v>
      </c>
      <c r="AL267" s="87"/>
      <c r="AN267" s="80" t="s">
        <v>126</v>
      </c>
      <c r="AO267" s="66">
        <v>13</v>
      </c>
      <c r="AP267" s="66" t="s">
        <v>85</v>
      </c>
      <c r="AQ267" s="69" t="s">
        <v>177</v>
      </c>
      <c r="AR267" s="67">
        <v>2.4090000000000001E-3</v>
      </c>
      <c r="AS267" s="67">
        <v>6.4849000000000004E-2</v>
      </c>
      <c r="AT267" s="70" t="s">
        <v>181</v>
      </c>
      <c r="AU267" s="68">
        <v>0</v>
      </c>
      <c r="AV267" s="68">
        <v>0</v>
      </c>
      <c r="AW267" s="68">
        <v>0</v>
      </c>
      <c r="AX267" s="40">
        <f t="shared" si="30"/>
        <v>1</v>
      </c>
      <c r="AY267" s="87"/>
    </row>
    <row r="268" spans="1:51" s="57" customFormat="1" ht="13.5" customHeight="1" x14ac:dyDescent="0.25">
      <c r="A268" s="80" t="s">
        <v>117</v>
      </c>
      <c r="B268" s="66">
        <v>13</v>
      </c>
      <c r="C268" s="66" t="s">
        <v>86</v>
      </c>
      <c r="D268" s="81" t="s">
        <v>177</v>
      </c>
      <c r="E268" s="81">
        <v>15.676</v>
      </c>
      <c r="F268" s="81">
        <v>0.11899999999999999</v>
      </c>
      <c r="G268" s="84" t="s">
        <v>182</v>
      </c>
      <c r="H268" s="81">
        <v>0</v>
      </c>
      <c r="I268" s="81">
        <v>0</v>
      </c>
      <c r="J268" s="81">
        <v>0</v>
      </c>
      <c r="K268" s="83">
        <v>1</v>
      </c>
      <c r="L268" s="93"/>
      <c r="N268" s="80" t="s">
        <v>120</v>
      </c>
      <c r="O268" s="66">
        <v>13</v>
      </c>
      <c r="P268" s="66" t="s">
        <v>86</v>
      </c>
      <c r="Q268" s="69" t="s">
        <v>177</v>
      </c>
      <c r="R268" s="67">
        <v>12.863713000000001</v>
      </c>
      <c r="S268" s="67">
        <v>0.12551799999999999</v>
      </c>
      <c r="T268" s="70" t="s">
        <v>182</v>
      </c>
      <c r="U268" s="68">
        <v>0</v>
      </c>
      <c r="V268" s="68">
        <v>0</v>
      </c>
      <c r="W268" s="68">
        <v>0</v>
      </c>
      <c r="X268" s="40">
        <f t="shared" si="31"/>
        <v>1</v>
      </c>
      <c r="Y268" s="87"/>
      <c r="AA268" s="80" t="s">
        <v>123</v>
      </c>
      <c r="AB268" s="66">
        <v>13</v>
      </c>
      <c r="AC268" s="66" t="s">
        <v>86</v>
      </c>
      <c r="AD268" s="69" t="s">
        <v>177</v>
      </c>
      <c r="AE268" s="67">
        <v>13.857046</v>
      </c>
      <c r="AF268" s="67">
        <v>0.122095</v>
      </c>
      <c r="AG268" s="70" t="s">
        <v>182</v>
      </c>
      <c r="AH268" s="68">
        <v>0</v>
      </c>
      <c r="AI268" s="68">
        <v>0</v>
      </c>
      <c r="AJ268" s="68">
        <v>0</v>
      </c>
      <c r="AK268" s="40">
        <f t="shared" si="29"/>
        <v>1</v>
      </c>
      <c r="AL268" s="87"/>
      <c r="AN268" s="80" t="s">
        <v>126</v>
      </c>
      <c r="AO268" s="66">
        <v>13</v>
      </c>
      <c r="AP268" s="66" t="s">
        <v>86</v>
      </c>
      <c r="AQ268" s="69" t="s">
        <v>177</v>
      </c>
      <c r="AR268" s="67">
        <v>16.941445999999999</v>
      </c>
      <c r="AS268" s="67">
        <v>0.123514</v>
      </c>
      <c r="AT268" s="70" t="s">
        <v>182</v>
      </c>
      <c r="AU268" s="68">
        <v>0</v>
      </c>
      <c r="AV268" s="68">
        <v>0</v>
      </c>
      <c r="AW268" s="68">
        <v>0</v>
      </c>
      <c r="AX268" s="40">
        <f t="shared" si="30"/>
        <v>1</v>
      </c>
      <c r="AY268" s="87"/>
    </row>
    <row r="269" spans="1:51" s="57" customFormat="1" ht="13.5" customHeight="1" x14ac:dyDescent="0.25">
      <c r="A269" s="80" t="s">
        <v>117</v>
      </c>
      <c r="B269" s="66">
        <v>13</v>
      </c>
      <c r="C269" s="66" t="s">
        <v>87</v>
      </c>
      <c r="D269" s="81" t="s">
        <v>177</v>
      </c>
      <c r="E269" s="81">
        <v>5.0000000000000001E-3</v>
      </c>
      <c r="F269" s="81">
        <v>3.1E-2</v>
      </c>
      <c r="G269" s="84" t="s">
        <v>184</v>
      </c>
      <c r="H269" s="81">
        <v>0</v>
      </c>
      <c r="I269" s="81">
        <v>0</v>
      </c>
      <c r="J269" s="81">
        <v>0</v>
      </c>
      <c r="K269" s="83">
        <v>1</v>
      </c>
      <c r="L269" s="93"/>
      <c r="N269" s="80" t="s">
        <v>120</v>
      </c>
      <c r="O269" s="66">
        <v>13</v>
      </c>
      <c r="P269" s="66" t="s">
        <v>87</v>
      </c>
      <c r="Q269" s="69" t="s">
        <v>177</v>
      </c>
      <c r="R269" s="67">
        <v>2.7490000000000001E-3</v>
      </c>
      <c r="S269" s="67">
        <v>7.7004000000000003E-2</v>
      </c>
      <c r="T269" s="70" t="s">
        <v>184</v>
      </c>
      <c r="U269" s="68">
        <v>0</v>
      </c>
      <c r="V269" s="68">
        <v>0</v>
      </c>
      <c r="W269" s="68">
        <v>0</v>
      </c>
      <c r="X269" s="40">
        <f t="shared" si="31"/>
        <v>1</v>
      </c>
      <c r="Y269" s="87"/>
      <c r="AA269" s="80" t="s">
        <v>123</v>
      </c>
      <c r="AB269" s="66">
        <v>13</v>
      </c>
      <c r="AC269" s="66" t="s">
        <v>87</v>
      </c>
      <c r="AD269" s="69" t="s">
        <v>177</v>
      </c>
      <c r="AE269" s="67">
        <v>2.526E-3</v>
      </c>
      <c r="AF269" s="67">
        <v>3.3301999999999998E-2</v>
      </c>
      <c r="AG269" s="70" t="s">
        <v>184</v>
      </c>
      <c r="AH269" s="68">
        <v>0</v>
      </c>
      <c r="AI269" s="68">
        <v>0</v>
      </c>
      <c r="AJ269" s="68">
        <v>0</v>
      </c>
      <c r="AK269" s="40">
        <f t="shared" si="29"/>
        <v>1</v>
      </c>
      <c r="AL269" s="87"/>
      <c r="AN269" s="80" t="s">
        <v>126</v>
      </c>
      <c r="AO269" s="66">
        <v>13</v>
      </c>
      <c r="AP269" s="66" t="s">
        <v>87</v>
      </c>
      <c r="AQ269" s="69" t="s">
        <v>177</v>
      </c>
      <c r="AR269" s="67">
        <v>3.2269999999999998E-3</v>
      </c>
      <c r="AS269" s="67">
        <v>6.2946000000000002E-2</v>
      </c>
      <c r="AT269" s="70" t="s">
        <v>184</v>
      </c>
      <c r="AU269" s="68">
        <v>0</v>
      </c>
      <c r="AV269" s="68">
        <v>0</v>
      </c>
      <c r="AW269" s="68">
        <v>0</v>
      </c>
      <c r="AX269" s="40">
        <f t="shared" si="30"/>
        <v>1</v>
      </c>
      <c r="AY269" s="87"/>
    </row>
    <row r="270" spans="1:51" s="57" customFormat="1" ht="13.5" customHeight="1" x14ac:dyDescent="0.25">
      <c r="A270" s="80" t="s">
        <v>117</v>
      </c>
      <c r="B270" s="66">
        <v>13</v>
      </c>
      <c r="C270" s="66" t="s">
        <v>88</v>
      </c>
      <c r="D270" s="81" t="s">
        <v>177</v>
      </c>
      <c r="E270" s="81">
        <v>12.811</v>
      </c>
      <c r="F270" s="81">
        <v>5.3999999999999999E-2</v>
      </c>
      <c r="G270" s="84" t="s">
        <v>164</v>
      </c>
      <c r="H270" s="81">
        <v>0</v>
      </c>
      <c r="I270" s="81">
        <v>0</v>
      </c>
      <c r="J270" s="81">
        <v>0</v>
      </c>
      <c r="K270" s="83">
        <v>1</v>
      </c>
      <c r="L270" s="93"/>
      <c r="N270" s="80" t="s">
        <v>120</v>
      </c>
      <c r="O270" s="66">
        <v>13</v>
      </c>
      <c r="P270" s="66" t="s">
        <v>88</v>
      </c>
      <c r="Q270" s="69" t="s">
        <v>177</v>
      </c>
      <c r="R270" s="67">
        <v>13.045769999999999</v>
      </c>
      <c r="S270" s="67">
        <v>0.122974</v>
      </c>
      <c r="T270" s="70" t="s">
        <v>164</v>
      </c>
      <c r="U270" s="68">
        <v>0</v>
      </c>
      <c r="V270" s="68">
        <v>0</v>
      </c>
      <c r="W270" s="68">
        <v>0</v>
      </c>
      <c r="X270" s="40">
        <f t="shared" si="31"/>
        <v>1</v>
      </c>
      <c r="Y270" s="87"/>
      <c r="AA270" s="80" t="s">
        <v>123</v>
      </c>
      <c r="AB270" s="66">
        <v>13</v>
      </c>
      <c r="AC270" s="66" t="s">
        <v>88</v>
      </c>
      <c r="AD270" s="69" t="s">
        <v>177</v>
      </c>
      <c r="AE270" s="67">
        <v>12.894398000000001</v>
      </c>
      <c r="AF270" s="67">
        <v>0.125163</v>
      </c>
      <c r="AG270" s="70" t="s">
        <v>164</v>
      </c>
      <c r="AH270" s="68">
        <v>0</v>
      </c>
      <c r="AI270" s="68">
        <v>0</v>
      </c>
      <c r="AJ270" s="68">
        <v>0</v>
      </c>
      <c r="AK270" s="40">
        <f t="shared" si="29"/>
        <v>1</v>
      </c>
      <c r="AL270" s="87"/>
      <c r="AN270" s="80" t="s">
        <v>126</v>
      </c>
      <c r="AO270" s="66">
        <v>13</v>
      </c>
      <c r="AP270" s="66" t="s">
        <v>88</v>
      </c>
      <c r="AQ270" s="69" t="s">
        <v>177</v>
      </c>
      <c r="AR270" s="67">
        <v>13.152581</v>
      </c>
      <c r="AS270" s="67">
        <v>0.12410499999999999</v>
      </c>
      <c r="AT270" s="70" t="s">
        <v>164</v>
      </c>
      <c r="AU270" s="68">
        <v>0</v>
      </c>
      <c r="AV270" s="68">
        <v>0</v>
      </c>
      <c r="AW270" s="68">
        <v>0</v>
      </c>
      <c r="AX270" s="40">
        <f t="shared" si="30"/>
        <v>1</v>
      </c>
      <c r="AY270" s="87"/>
    </row>
    <row r="271" spans="1:51" s="57" customFormat="1" ht="13.5" customHeight="1" x14ac:dyDescent="0.25">
      <c r="A271" s="80" t="s">
        <v>117</v>
      </c>
      <c r="B271" s="66">
        <v>14</v>
      </c>
      <c r="C271" s="66" t="s">
        <v>62</v>
      </c>
      <c r="D271" s="81" t="s">
        <v>177</v>
      </c>
      <c r="E271" s="81">
        <v>0.45300000000000001</v>
      </c>
      <c r="F271" s="81" t="s">
        <v>178</v>
      </c>
      <c r="G271" s="84" t="s">
        <v>212</v>
      </c>
      <c r="H271" s="81">
        <v>0</v>
      </c>
      <c r="I271" s="81">
        <v>0</v>
      </c>
      <c r="J271" s="81">
        <v>0</v>
      </c>
      <c r="K271" s="83">
        <v>1</v>
      </c>
      <c r="L271" s="93"/>
      <c r="N271" s="80" t="s">
        <v>120</v>
      </c>
      <c r="O271" s="66">
        <v>14</v>
      </c>
      <c r="P271" s="66" t="s">
        <v>62</v>
      </c>
      <c r="Q271" s="69" t="s">
        <v>177</v>
      </c>
      <c r="R271" s="67">
        <v>0.45892899999999998</v>
      </c>
      <c r="S271" s="67" t="s">
        <v>178</v>
      </c>
      <c r="T271" s="70" t="s">
        <v>212</v>
      </c>
      <c r="U271" s="68">
        <v>0</v>
      </c>
      <c r="V271" s="68">
        <v>0</v>
      </c>
      <c r="W271" s="68">
        <v>0</v>
      </c>
      <c r="X271" s="40">
        <f t="shared" si="31"/>
        <v>1</v>
      </c>
      <c r="Y271" s="87"/>
      <c r="AA271" s="80" t="s">
        <v>123</v>
      </c>
      <c r="AB271" s="66">
        <v>14</v>
      </c>
      <c r="AC271" s="66" t="s">
        <v>62</v>
      </c>
      <c r="AD271" s="69" t="s">
        <v>177</v>
      </c>
      <c r="AE271" s="67">
        <v>0.45175900000000002</v>
      </c>
      <c r="AF271" s="67" t="s">
        <v>178</v>
      </c>
      <c r="AG271" s="70" t="s">
        <v>212</v>
      </c>
      <c r="AH271" s="68">
        <v>0</v>
      </c>
      <c r="AI271" s="68">
        <v>0</v>
      </c>
      <c r="AJ271" s="68">
        <v>0</v>
      </c>
      <c r="AK271" s="40">
        <f t="shared" si="29"/>
        <v>1</v>
      </c>
      <c r="AL271" s="87"/>
      <c r="AN271" s="80" t="s">
        <v>126</v>
      </c>
      <c r="AO271" s="66">
        <v>14</v>
      </c>
      <c r="AP271" s="66" t="s">
        <v>62</v>
      </c>
      <c r="AQ271" s="69" t="s">
        <v>177</v>
      </c>
      <c r="AR271" s="67">
        <v>0.451293</v>
      </c>
      <c r="AS271" s="67" t="s">
        <v>178</v>
      </c>
      <c r="AT271" s="70" t="s">
        <v>212</v>
      </c>
      <c r="AU271" s="68">
        <v>0</v>
      </c>
      <c r="AV271" s="68">
        <v>0</v>
      </c>
      <c r="AW271" s="68">
        <v>0</v>
      </c>
      <c r="AX271" s="40">
        <f t="shared" si="30"/>
        <v>1</v>
      </c>
      <c r="AY271" s="87"/>
    </row>
    <row r="272" spans="1:51" s="57" customFormat="1" ht="13.5" customHeight="1" x14ac:dyDescent="0.25">
      <c r="A272" s="80" t="s">
        <v>117</v>
      </c>
      <c r="B272" s="66">
        <v>14</v>
      </c>
      <c r="C272" s="66" t="s">
        <v>68</v>
      </c>
      <c r="D272" s="81" t="s">
        <v>177</v>
      </c>
      <c r="E272" s="81">
        <v>1E-3</v>
      </c>
      <c r="F272" s="81">
        <v>5.1999999999999998E-2</v>
      </c>
      <c r="G272" s="84" t="s">
        <v>181</v>
      </c>
      <c r="H272" s="81">
        <v>0</v>
      </c>
      <c r="I272" s="81">
        <v>0</v>
      </c>
      <c r="J272" s="81">
        <v>0</v>
      </c>
      <c r="K272" s="83">
        <v>1</v>
      </c>
      <c r="L272" s="93"/>
      <c r="N272" s="80" t="s">
        <v>120</v>
      </c>
      <c r="O272" s="66">
        <v>14</v>
      </c>
      <c r="P272" s="66" t="s">
        <v>68</v>
      </c>
      <c r="Q272" s="69" t="s">
        <v>177</v>
      </c>
      <c r="R272" s="67">
        <v>2.0300000000000001E-3</v>
      </c>
      <c r="S272" s="67">
        <v>4.7935999999999999E-2</v>
      </c>
      <c r="T272" s="70" t="s">
        <v>181</v>
      </c>
      <c r="U272" s="68">
        <v>0</v>
      </c>
      <c r="V272" s="68">
        <v>0</v>
      </c>
      <c r="W272" s="68">
        <v>0</v>
      </c>
      <c r="X272" s="40">
        <f t="shared" si="31"/>
        <v>1</v>
      </c>
      <c r="Y272" s="87"/>
      <c r="AA272" s="80" t="s">
        <v>123</v>
      </c>
      <c r="AB272" s="66">
        <v>14</v>
      </c>
      <c r="AC272" s="66" t="s">
        <v>68</v>
      </c>
      <c r="AD272" s="69" t="s">
        <v>177</v>
      </c>
      <c r="AE272" s="67">
        <v>3.4320000000000002E-3</v>
      </c>
      <c r="AF272" s="67">
        <v>4.5133E-2</v>
      </c>
      <c r="AG272" s="70" t="s">
        <v>181</v>
      </c>
      <c r="AH272" s="68">
        <v>0</v>
      </c>
      <c r="AI272" s="68">
        <v>0</v>
      </c>
      <c r="AJ272" s="68">
        <v>0</v>
      </c>
      <c r="AK272" s="40">
        <f t="shared" si="29"/>
        <v>1</v>
      </c>
      <c r="AL272" s="87"/>
      <c r="AN272" s="80" t="s">
        <v>126</v>
      </c>
      <c r="AO272" s="66">
        <v>14</v>
      </c>
      <c r="AP272" s="66" t="s">
        <v>68</v>
      </c>
      <c r="AQ272" s="69" t="s">
        <v>177</v>
      </c>
      <c r="AR272" s="67">
        <v>1.872E-3</v>
      </c>
      <c r="AS272" s="67">
        <v>5.1839999999999997E-2</v>
      </c>
      <c r="AT272" s="70" t="s">
        <v>181</v>
      </c>
      <c r="AU272" s="68">
        <v>0</v>
      </c>
      <c r="AV272" s="68">
        <v>0</v>
      </c>
      <c r="AW272" s="68">
        <v>0</v>
      </c>
      <c r="AX272" s="40">
        <f t="shared" si="30"/>
        <v>1</v>
      </c>
      <c r="AY272" s="87"/>
    </row>
    <row r="273" spans="1:51" s="57" customFormat="1" ht="13.5" customHeight="1" x14ac:dyDescent="0.25">
      <c r="A273" s="80" t="s">
        <v>117</v>
      </c>
      <c r="B273" s="66">
        <v>14</v>
      </c>
      <c r="C273" s="66" t="s">
        <v>74</v>
      </c>
      <c r="D273" s="81" t="s">
        <v>177</v>
      </c>
      <c r="E273" s="81">
        <v>16.041</v>
      </c>
      <c r="F273" s="81">
        <v>0.126</v>
      </c>
      <c r="G273" s="84" t="s">
        <v>182</v>
      </c>
      <c r="H273" s="81">
        <v>0</v>
      </c>
      <c r="I273" s="81">
        <v>0</v>
      </c>
      <c r="J273" s="81">
        <v>0</v>
      </c>
      <c r="K273" s="83">
        <v>1</v>
      </c>
      <c r="L273" s="93"/>
      <c r="N273" s="80" t="s">
        <v>120</v>
      </c>
      <c r="O273" s="66">
        <v>14</v>
      </c>
      <c r="P273" s="66" t="s">
        <v>74</v>
      </c>
      <c r="Q273" s="69" t="s">
        <v>177</v>
      </c>
      <c r="R273" s="67">
        <v>15.303576</v>
      </c>
      <c r="S273" s="67">
        <v>0.125197</v>
      </c>
      <c r="T273" s="70" t="s">
        <v>182</v>
      </c>
      <c r="U273" s="68">
        <v>0</v>
      </c>
      <c r="V273" s="68">
        <v>0</v>
      </c>
      <c r="W273" s="68">
        <v>0</v>
      </c>
      <c r="X273" s="40">
        <f t="shared" si="31"/>
        <v>1</v>
      </c>
      <c r="Y273" s="87"/>
      <c r="AA273" s="80" t="s">
        <v>123</v>
      </c>
      <c r="AB273" s="66">
        <v>14</v>
      </c>
      <c r="AC273" s="66" t="s">
        <v>74</v>
      </c>
      <c r="AD273" s="69" t="s">
        <v>177</v>
      </c>
      <c r="AE273" s="67">
        <v>17.411328999999999</v>
      </c>
      <c r="AF273" s="67">
        <v>0.12103700000000001</v>
      </c>
      <c r="AG273" s="70" t="s">
        <v>182</v>
      </c>
      <c r="AH273" s="68">
        <v>0</v>
      </c>
      <c r="AI273" s="68">
        <v>0</v>
      </c>
      <c r="AJ273" s="68">
        <v>0</v>
      </c>
      <c r="AK273" s="40">
        <f t="shared" si="29"/>
        <v>1</v>
      </c>
      <c r="AL273" s="87"/>
      <c r="AN273" s="80" t="s">
        <v>126</v>
      </c>
      <c r="AO273" s="66">
        <v>14</v>
      </c>
      <c r="AP273" s="66" t="s">
        <v>74</v>
      </c>
      <c r="AQ273" s="69" t="s">
        <v>177</v>
      </c>
      <c r="AR273" s="67">
        <v>16.624929000000002</v>
      </c>
      <c r="AS273" s="67">
        <v>0.12382600000000001</v>
      </c>
      <c r="AT273" s="70" t="s">
        <v>182</v>
      </c>
      <c r="AU273" s="68">
        <v>0</v>
      </c>
      <c r="AV273" s="68">
        <v>0</v>
      </c>
      <c r="AW273" s="68">
        <v>0</v>
      </c>
      <c r="AX273" s="40">
        <f t="shared" si="30"/>
        <v>1</v>
      </c>
      <c r="AY273" s="87"/>
    </row>
    <row r="274" spans="1:51" s="57" customFormat="1" ht="22.5" customHeight="1" x14ac:dyDescent="0.25">
      <c r="A274" s="80" t="s">
        <v>117</v>
      </c>
      <c r="B274" s="66">
        <v>14</v>
      </c>
      <c r="C274" s="66" t="s">
        <v>80</v>
      </c>
      <c r="D274" s="81" t="s">
        <v>177</v>
      </c>
      <c r="E274" s="81">
        <v>4.0000000000000001E-3</v>
      </c>
      <c r="F274" s="81">
        <v>0.56200000000000006</v>
      </c>
      <c r="G274" s="84" t="s">
        <v>213</v>
      </c>
      <c r="H274" s="81">
        <v>0</v>
      </c>
      <c r="I274" s="81">
        <v>0</v>
      </c>
      <c r="J274" s="81">
        <v>0</v>
      </c>
      <c r="K274" s="83">
        <v>1</v>
      </c>
      <c r="L274" s="93"/>
      <c r="N274" s="80" t="s">
        <v>120</v>
      </c>
      <c r="O274" s="66">
        <v>14</v>
      </c>
      <c r="P274" s="66" t="s">
        <v>80</v>
      </c>
      <c r="Q274" s="69" t="s">
        <v>177</v>
      </c>
      <c r="R274" s="67">
        <v>5.2040000000000003E-3</v>
      </c>
      <c r="S274" s="67">
        <v>0.55206100000000002</v>
      </c>
      <c r="T274" s="70" t="s">
        <v>213</v>
      </c>
      <c r="U274" s="68">
        <v>0</v>
      </c>
      <c r="V274" s="68">
        <v>0</v>
      </c>
      <c r="W274" s="68">
        <v>0</v>
      </c>
      <c r="X274" s="40">
        <f t="shared" si="31"/>
        <v>1</v>
      </c>
      <c r="Y274" s="87"/>
      <c r="AA274" s="80" t="s">
        <v>123</v>
      </c>
      <c r="AB274" s="66">
        <v>14</v>
      </c>
      <c r="AC274" s="66" t="s">
        <v>80</v>
      </c>
      <c r="AD274" s="69" t="s">
        <v>177</v>
      </c>
      <c r="AE274" s="67">
        <v>3.6960000000000001E-3</v>
      </c>
      <c r="AF274" s="67">
        <v>0.51544199999999996</v>
      </c>
      <c r="AG274" s="70" t="s">
        <v>213</v>
      </c>
      <c r="AH274" s="68">
        <v>0</v>
      </c>
      <c r="AI274" s="68">
        <v>0</v>
      </c>
      <c r="AJ274" s="68">
        <v>0</v>
      </c>
      <c r="AK274" s="40">
        <f t="shared" si="29"/>
        <v>1</v>
      </c>
      <c r="AL274" s="87"/>
      <c r="AN274" s="80" t="s">
        <v>126</v>
      </c>
      <c r="AO274" s="66">
        <v>14</v>
      </c>
      <c r="AP274" s="66" t="s">
        <v>80</v>
      </c>
      <c r="AQ274" s="69" t="s">
        <v>177</v>
      </c>
      <c r="AR274" s="67">
        <v>4.0330000000000001E-3</v>
      </c>
      <c r="AS274" s="67">
        <v>0.54021300000000005</v>
      </c>
      <c r="AT274" s="70" t="s">
        <v>213</v>
      </c>
      <c r="AU274" s="68">
        <v>0</v>
      </c>
      <c r="AV274" s="68">
        <v>0</v>
      </c>
      <c r="AW274" s="68">
        <v>0</v>
      </c>
      <c r="AX274" s="40">
        <f t="shared" si="30"/>
        <v>1</v>
      </c>
      <c r="AY274" s="87"/>
    </row>
    <row r="275" spans="1:51" s="57" customFormat="1" ht="13.5" customHeight="1" x14ac:dyDescent="0.25">
      <c r="A275" s="80" t="s">
        <v>117</v>
      </c>
      <c r="B275" s="66">
        <v>14</v>
      </c>
      <c r="C275" s="66" t="s">
        <v>85</v>
      </c>
      <c r="D275" s="81" t="s">
        <v>177</v>
      </c>
      <c r="E275" s="81">
        <v>2E-3</v>
      </c>
      <c r="F275" s="81">
        <v>6.6000000000000003E-2</v>
      </c>
      <c r="G275" s="84" t="s">
        <v>181</v>
      </c>
      <c r="H275" s="81">
        <v>0</v>
      </c>
      <c r="I275" s="81">
        <v>0</v>
      </c>
      <c r="J275" s="81">
        <v>0</v>
      </c>
      <c r="K275" s="83">
        <v>1</v>
      </c>
      <c r="L275" s="93"/>
      <c r="N275" s="80" t="s">
        <v>120</v>
      </c>
      <c r="O275" s="66">
        <v>14</v>
      </c>
      <c r="P275" s="66" t="s">
        <v>85</v>
      </c>
      <c r="Q275" s="69" t="s">
        <v>177</v>
      </c>
      <c r="R275" s="67">
        <v>1.4009999999999999E-3</v>
      </c>
      <c r="S275" s="67">
        <v>6.1890000000000001E-2</v>
      </c>
      <c r="T275" s="70" t="s">
        <v>181</v>
      </c>
      <c r="U275" s="68">
        <v>0</v>
      </c>
      <c r="V275" s="68">
        <v>0</v>
      </c>
      <c r="W275" s="68">
        <v>0</v>
      </c>
      <c r="X275" s="40">
        <f t="shared" si="31"/>
        <v>1</v>
      </c>
      <c r="Y275" s="87"/>
      <c r="AA275" s="80" t="s">
        <v>123</v>
      </c>
      <c r="AB275" s="66">
        <v>14</v>
      </c>
      <c r="AC275" s="66" t="s">
        <v>85</v>
      </c>
      <c r="AD275" s="69" t="s">
        <v>177</v>
      </c>
      <c r="AE275" s="67">
        <v>1.5740000000000001E-3</v>
      </c>
      <c r="AF275" s="67">
        <v>6.4415E-2</v>
      </c>
      <c r="AG275" s="70" t="s">
        <v>181</v>
      </c>
      <c r="AH275" s="68">
        <v>0</v>
      </c>
      <c r="AI275" s="68">
        <v>0</v>
      </c>
      <c r="AJ275" s="68">
        <v>0</v>
      </c>
      <c r="AK275" s="40">
        <f t="shared" si="29"/>
        <v>1</v>
      </c>
      <c r="AL275" s="87"/>
      <c r="AN275" s="80" t="s">
        <v>126</v>
      </c>
      <c r="AO275" s="66">
        <v>14</v>
      </c>
      <c r="AP275" s="66" t="s">
        <v>85</v>
      </c>
      <c r="AQ275" s="69" t="s">
        <v>177</v>
      </c>
      <c r="AR275" s="67">
        <v>2.0500000000000002E-3</v>
      </c>
      <c r="AS275" s="67">
        <v>6.1945E-2</v>
      </c>
      <c r="AT275" s="70" t="s">
        <v>181</v>
      </c>
      <c r="AU275" s="68">
        <v>0</v>
      </c>
      <c r="AV275" s="68">
        <v>0</v>
      </c>
      <c r="AW275" s="68">
        <v>0</v>
      </c>
      <c r="AX275" s="40">
        <f t="shared" si="30"/>
        <v>1</v>
      </c>
      <c r="AY275" s="87"/>
    </row>
    <row r="276" spans="1:51" s="57" customFormat="1" ht="13.5" customHeight="1" x14ac:dyDescent="0.25">
      <c r="A276" s="80" t="s">
        <v>117</v>
      </c>
      <c r="B276" s="66">
        <v>14</v>
      </c>
      <c r="C276" s="66" t="s">
        <v>86</v>
      </c>
      <c r="D276" s="81" t="s">
        <v>177</v>
      </c>
      <c r="E276" s="81">
        <v>19.567</v>
      </c>
      <c r="F276" s="81">
        <v>0.124</v>
      </c>
      <c r="G276" s="84" t="s">
        <v>182</v>
      </c>
      <c r="H276" s="81">
        <v>0</v>
      </c>
      <c r="I276" s="81">
        <v>0</v>
      </c>
      <c r="J276" s="81">
        <v>0</v>
      </c>
      <c r="K276" s="83">
        <v>1</v>
      </c>
      <c r="L276" s="93"/>
      <c r="N276" s="80" t="s">
        <v>120</v>
      </c>
      <c r="O276" s="66">
        <v>14</v>
      </c>
      <c r="P276" s="66" t="s">
        <v>86</v>
      </c>
      <c r="Q276" s="69" t="s">
        <v>177</v>
      </c>
      <c r="R276" s="67">
        <v>12.883364</v>
      </c>
      <c r="S276" s="67">
        <v>0.125419</v>
      </c>
      <c r="T276" s="70" t="s">
        <v>182</v>
      </c>
      <c r="U276" s="68">
        <v>0</v>
      </c>
      <c r="V276" s="68">
        <v>0</v>
      </c>
      <c r="W276" s="68">
        <v>0</v>
      </c>
      <c r="X276" s="40">
        <f t="shared" si="31"/>
        <v>1</v>
      </c>
      <c r="Y276" s="87"/>
      <c r="AA276" s="80" t="s">
        <v>123</v>
      </c>
      <c r="AB276" s="66">
        <v>14</v>
      </c>
      <c r="AC276" s="66" t="s">
        <v>86</v>
      </c>
      <c r="AD276" s="69" t="s">
        <v>177</v>
      </c>
      <c r="AE276" s="67">
        <v>13.867831000000001</v>
      </c>
      <c r="AF276" s="67">
        <v>0.12667700000000001</v>
      </c>
      <c r="AG276" s="70" t="s">
        <v>182</v>
      </c>
      <c r="AH276" s="68">
        <v>0</v>
      </c>
      <c r="AI276" s="68">
        <v>0</v>
      </c>
      <c r="AJ276" s="68">
        <v>0</v>
      </c>
      <c r="AK276" s="40">
        <f t="shared" si="29"/>
        <v>1</v>
      </c>
      <c r="AL276" s="87"/>
      <c r="AN276" s="80" t="s">
        <v>126</v>
      </c>
      <c r="AO276" s="66">
        <v>14</v>
      </c>
      <c r="AP276" s="66" t="s">
        <v>86</v>
      </c>
      <c r="AQ276" s="69" t="s">
        <v>177</v>
      </c>
      <c r="AR276" s="67">
        <v>20.539090000000002</v>
      </c>
      <c r="AS276" s="67">
        <v>0.12314899999999999</v>
      </c>
      <c r="AT276" s="70" t="s">
        <v>182</v>
      </c>
      <c r="AU276" s="68">
        <v>0</v>
      </c>
      <c r="AV276" s="68">
        <v>0</v>
      </c>
      <c r="AW276" s="68">
        <v>0</v>
      </c>
      <c r="AX276" s="40">
        <f t="shared" si="30"/>
        <v>1</v>
      </c>
      <c r="AY276" s="87"/>
    </row>
    <row r="277" spans="1:51" s="57" customFormat="1" ht="13.5" customHeight="1" x14ac:dyDescent="0.25">
      <c r="A277" s="80" t="s">
        <v>117</v>
      </c>
      <c r="B277" s="66">
        <v>14</v>
      </c>
      <c r="C277" s="66" t="s">
        <v>87</v>
      </c>
      <c r="D277" s="81" t="s">
        <v>177</v>
      </c>
      <c r="E277" s="81">
        <v>3.0000000000000001E-3</v>
      </c>
      <c r="F277" s="81">
        <v>1.7000000000000001E-2</v>
      </c>
      <c r="G277" s="84" t="s">
        <v>184</v>
      </c>
      <c r="H277" s="81">
        <v>0</v>
      </c>
      <c r="I277" s="81">
        <v>0</v>
      </c>
      <c r="J277" s="81">
        <v>0</v>
      </c>
      <c r="K277" s="83">
        <v>1</v>
      </c>
      <c r="L277" s="93"/>
      <c r="N277" s="80" t="s">
        <v>120</v>
      </c>
      <c r="O277" s="66">
        <v>14</v>
      </c>
      <c r="P277" s="66" t="s">
        <v>87</v>
      </c>
      <c r="Q277" s="69" t="s">
        <v>177</v>
      </c>
      <c r="R277" s="67">
        <v>5.8469999999999998E-3</v>
      </c>
      <c r="S277" s="67">
        <v>2.2407E-2</v>
      </c>
      <c r="T277" s="70" t="s">
        <v>184</v>
      </c>
      <c r="U277" s="68">
        <v>0</v>
      </c>
      <c r="V277" s="68">
        <v>0</v>
      </c>
      <c r="W277" s="68">
        <v>0</v>
      </c>
      <c r="X277" s="40">
        <f t="shared" si="31"/>
        <v>1</v>
      </c>
      <c r="Y277" s="87"/>
      <c r="AA277" s="80" t="s">
        <v>123</v>
      </c>
      <c r="AB277" s="66">
        <v>14</v>
      </c>
      <c r="AC277" s="66" t="s">
        <v>87</v>
      </c>
      <c r="AD277" s="69" t="s">
        <v>177</v>
      </c>
      <c r="AE277" s="67">
        <v>4.1640000000000002E-3</v>
      </c>
      <c r="AF277" s="67">
        <v>5.9855999999999999E-2</v>
      </c>
      <c r="AG277" s="70" t="s">
        <v>184</v>
      </c>
      <c r="AH277" s="68">
        <v>0</v>
      </c>
      <c r="AI277" s="68">
        <v>0</v>
      </c>
      <c r="AJ277" s="68">
        <v>0</v>
      </c>
      <c r="AK277" s="40">
        <f t="shared" si="29"/>
        <v>1</v>
      </c>
      <c r="AL277" s="87"/>
      <c r="AN277" s="80" t="s">
        <v>126</v>
      </c>
      <c r="AO277" s="66">
        <v>14</v>
      </c>
      <c r="AP277" s="66" t="s">
        <v>87</v>
      </c>
      <c r="AQ277" s="69" t="s">
        <v>177</v>
      </c>
      <c r="AR277" s="67">
        <v>3.4359999999999998E-3</v>
      </c>
      <c r="AS277" s="67">
        <v>5.2810999999999997E-2</v>
      </c>
      <c r="AT277" s="70" t="s">
        <v>184</v>
      </c>
      <c r="AU277" s="68">
        <v>0</v>
      </c>
      <c r="AV277" s="68">
        <v>0</v>
      </c>
      <c r="AW277" s="68">
        <v>0</v>
      </c>
      <c r="AX277" s="40">
        <f t="shared" si="30"/>
        <v>1</v>
      </c>
      <c r="AY277" s="87"/>
    </row>
    <row r="278" spans="1:51" s="57" customFormat="1" ht="13.5" customHeight="1" x14ac:dyDescent="0.25">
      <c r="A278" s="80" t="s">
        <v>117</v>
      </c>
      <c r="B278" s="66">
        <v>14</v>
      </c>
      <c r="C278" s="66" t="s">
        <v>88</v>
      </c>
      <c r="D278" s="81" t="s">
        <v>177</v>
      </c>
      <c r="E278" s="81">
        <v>14.423</v>
      </c>
      <c r="F278" s="81">
        <v>0.124</v>
      </c>
      <c r="G278" s="84" t="s">
        <v>164</v>
      </c>
      <c r="H278" s="81">
        <v>0</v>
      </c>
      <c r="I278" s="81">
        <v>0</v>
      </c>
      <c r="J278" s="81">
        <v>0</v>
      </c>
      <c r="K278" s="83">
        <v>1</v>
      </c>
      <c r="L278" s="93"/>
      <c r="N278" s="80" t="s">
        <v>120</v>
      </c>
      <c r="O278" s="66">
        <v>14</v>
      </c>
      <c r="P278" s="66" t="s">
        <v>88</v>
      </c>
      <c r="Q278" s="69" t="s">
        <v>177</v>
      </c>
      <c r="R278" s="67">
        <v>13.150007</v>
      </c>
      <c r="S278" s="67">
        <v>0.117899</v>
      </c>
      <c r="T278" s="70" t="s">
        <v>164</v>
      </c>
      <c r="U278" s="68">
        <v>0</v>
      </c>
      <c r="V278" s="68">
        <v>0</v>
      </c>
      <c r="W278" s="68">
        <v>0</v>
      </c>
      <c r="X278" s="40">
        <f t="shared" si="31"/>
        <v>1</v>
      </c>
      <c r="Y278" s="87"/>
      <c r="AA278" s="80" t="s">
        <v>123</v>
      </c>
      <c r="AB278" s="66">
        <v>14</v>
      </c>
      <c r="AC278" s="66" t="s">
        <v>88</v>
      </c>
      <c r="AD278" s="69" t="s">
        <v>177</v>
      </c>
      <c r="AE278" s="67">
        <v>12.813609</v>
      </c>
      <c r="AF278" s="67">
        <v>0.121548</v>
      </c>
      <c r="AG278" s="70" t="s">
        <v>164</v>
      </c>
      <c r="AH278" s="68">
        <v>0</v>
      </c>
      <c r="AI278" s="68">
        <v>0</v>
      </c>
      <c r="AJ278" s="68">
        <v>0</v>
      </c>
      <c r="AK278" s="40">
        <f t="shared" si="29"/>
        <v>1</v>
      </c>
      <c r="AL278" s="87"/>
      <c r="AN278" s="80" t="s">
        <v>126</v>
      </c>
      <c r="AO278" s="66">
        <v>14</v>
      </c>
      <c r="AP278" s="66" t="s">
        <v>88</v>
      </c>
      <c r="AQ278" s="69" t="s">
        <v>177</v>
      </c>
      <c r="AR278" s="67">
        <v>13.600445000000001</v>
      </c>
      <c r="AS278" s="67">
        <v>0.12844800000000001</v>
      </c>
      <c r="AT278" s="70" t="s">
        <v>164</v>
      </c>
      <c r="AU278" s="68">
        <v>0</v>
      </c>
      <c r="AV278" s="68">
        <v>0</v>
      </c>
      <c r="AW278" s="68">
        <v>0</v>
      </c>
      <c r="AX278" s="40">
        <f t="shared" si="30"/>
        <v>1</v>
      </c>
      <c r="AY278" s="87"/>
    </row>
    <row r="279" spans="1:51" s="57" customFormat="1" ht="13.5" customHeight="1" x14ac:dyDescent="0.25">
      <c r="A279" s="80" t="s">
        <v>117</v>
      </c>
      <c r="B279" s="66">
        <v>15</v>
      </c>
      <c r="C279" s="66" t="s">
        <v>62</v>
      </c>
      <c r="D279" s="81" t="s">
        <v>177</v>
      </c>
      <c r="E279" s="81">
        <v>0.45100000000000001</v>
      </c>
      <c r="F279" s="81" t="s">
        <v>178</v>
      </c>
      <c r="G279" s="84" t="s">
        <v>214</v>
      </c>
      <c r="H279" s="81">
        <v>0</v>
      </c>
      <c r="I279" s="81">
        <v>0</v>
      </c>
      <c r="J279" s="81">
        <v>0</v>
      </c>
      <c r="K279" s="83">
        <v>1</v>
      </c>
      <c r="L279" s="93"/>
      <c r="N279" s="80" t="s">
        <v>120</v>
      </c>
      <c r="O279" s="66">
        <v>15</v>
      </c>
      <c r="P279" s="66" t="s">
        <v>62</v>
      </c>
      <c r="Q279" s="69" t="s">
        <v>177</v>
      </c>
      <c r="R279" s="67">
        <v>0.45180300000000001</v>
      </c>
      <c r="S279" s="67" t="s">
        <v>178</v>
      </c>
      <c r="T279" s="70" t="s">
        <v>214</v>
      </c>
      <c r="U279" s="68">
        <v>0</v>
      </c>
      <c r="V279" s="68">
        <v>0</v>
      </c>
      <c r="W279" s="68">
        <v>0</v>
      </c>
      <c r="X279" s="40">
        <f t="shared" si="31"/>
        <v>1</v>
      </c>
      <c r="Y279" s="87"/>
      <c r="AA279" s="80" t="s">
        <v>123</v>
      </c>
      <c r="AB279" s="66">
        <v>15</v>
      </c>
      <c r="AC279" s="66" t="s">
        <v>62</v>
      </c>
      <c r="AD279" s="69" t="s">
        <v>177</v>
      </c>
      <c r="AE279" s="67">
        <v>0.45124900000000001</v>
      </c>
      <c r="AF279" s="67" t="s">
        <v>178</v>
      </c>
      <c r="AG279" s="70" t="s">
        <v>214</v>
      </c>
      <c r="AH279" s="68">
        <v>0</v>
      </c>
      <c r="AI279" s="68">
        <v>0</v>
      </c>
      <c r="AJ279" s="68">
        <v>0</v>
      </c>
      <c r="AK279" s="40">
        <f t="shared" si="29"/>
        <v>1</v>
      </c>
      <c r="AL279" s="87"/>
      <c r="AN279" s="80" t="s">
        <v>126</v>
      </c>
      <c r="AO279" s="66">
        <v>15</v>
      </c>
      <c r="AP279" s="66" t="s">
        <v>62</v>
      </c>
      <c r="AQ279" s="69" t="s">
        <v>177</v>
      </c>
      <c r="AR279" s="67">
        <v>0.45108799999999999</v>
      </c>
      <c r="AS279" s="67" t="s">
        <v>178</v>
      </c>
      <c r="AT279" s="70" t="s">
        <v>214</v>
      </c>
      <c r="AU279" s="68">
        <v>0</v>
      </c>
      <c r="AV279" s="68">
        <v>0</v>
      </c>
      <c r="AW279" s="68">
        <v>0</v>
      </c>
      <c r="AX279" s="40">
        <f t="shared" si="30"/>
        <v>1</v>
      </c>
      <c r="AY279" s="87"/>
    </row>
    <row r="280" spans="1:51" s="57" customFormat="1" ht="13.5" customHeight="1" x14ac:dyDescent="0.25">
      <c r="A280" s="80" t="s">
        <v>117</v>
      </c>
      <c r="B280" s="66">
        <v>15</v>
      </c>
      <c r="C280" s="66" t="s">
        <v>68</v>
      </c>
      <c r="D280" s="81" t="s">
        <v>177</v>
      </c>
      <c r="E280" s="81">
        <v>2E-3</v>
      </c>
      <c r="F280" s="81">
        <v>5.1999999999999998E-2</v>
      </c>
      <c r="G280" s="84" t="s">
        <v>181</v>
      </c>
      <c r="H280" s="81">
        <v>0</v>
      </c>
      <c r="I280" s="81">
        <v>0</v>
      </c>
      <c r="J280" s="81">
        <v>0</v>
      </c>
      <c r="K280" s="83">
        <v>1</v>
      </c>
      <c r="L280" s="93"/>
      <c r="N280" s="80" t="s">
        <v>120</v>
      </c>
      <c r="O280" s="66">
        <v>15</v>
      </c>
      <c r="P280" s="66" t="s">
        <v>68</v>
      </c>
      <c r="Q280" s="69" t="s">
        <v>177</v>
      </c>
      <c r="R280" s="67">
        <v>2.6909999999999998E-3</v>
      </c>
      <c r="S280" s="67">
        <v>5.4267999999999997E-2</v>
      </c>
      <c r="T280" s="70" t="s">
        <v>181</v>
      </c>
      <c r="U280" s="68">
        <v>0</v>
      </c>
      <c r="V280" s="68">
        <v>0</v>
      </c>
      <c r="W280" s="68">
        <v>0</v>
      </c>
      <c r="X280" s="40">
        <f t="shared" si="31"/>
        <v>1</v>
      </c>
      <c r="Y280" s="87"/>
      <c r="AA280" s="80" t="s">
        <v>123</v>
      </c>
      <c r="AB280" s="66">
        <v>15</v>
      </c>
      <c r="AC280" s="66" t="s">
        <v>68</v>
      </c>
      <c r="AD280" s="69" t="s">
        <v>177</v>
      </c>
      <c r="AE280" s="67">
        <v>3.4320000000000002E-3</v>
      </c>
      <c r="AF280" s="67">
        <v>5.9457999999999997E-2</v>
      </c>
      <c r="AG280" s="70" t="s">
        <v>181</v>
      </c>
      <c r="AH280" s="68">
        <v>0</v>
      </c>
      <c r="AI280" s="68">
        <v>0</v>
      </c>
      <c r="AJ280" s="68">
        <v>0</v>
      </c>
      <c r="AK280" s="40">
        <f t="shared" si="29"/>
        <v>1</v>
      </c>
      <c r="AL280" s="87"/>
      <c r="AN280" s="80" t="s">
        <v>126</v>
      </c>
      <c r="AO280" s="66">
        <v>15</v>
      </c>
      <c r="AP280" s="66" t="s">
        <v>68</v>
      </c>
      <c r="AQ280" s="69" t="s">
        <v>177</v>
      </c>
      <c r="AR280" s="67">
        <v>1.6819999999999999E-3</v>
      </c>
      <c r="AS280" s="67">
        <v>5.3836000000000002E-2</v>
      </c>
      <c r="AT280" s="70" t="s">
        <v>181</v>
      </c>
      <c r="AU280" s="68">
        <v>0</v>
      </c>
      <c r="AV280" s="68">
        <v>0</v>
      </c>
      <c r="AW280" s="68">
        <v>0</v>
      </c>
      <c r="AX280" s="40">
        <f t="shared" si="30"/>
        <v>1</v>
      </c>
      <c r="AY280" s="87"/>
    </row>
    <row r="281" spans="1:51" s="57" customFormat="1" ht="13.5" customHeight="1" x14ac:dyDescent="0.25">
      <c r="A281" s="80" t="s">
        <v>117</v>
      </c>
      <c r="B281" s="66">
        <v>15</v>
      </c>
      <c r="C281" s="66" t="s">
        <v>74</v>
      </c>
      <c r="D281" s="81" t="s">
        <v>177</v>
      </c>
      <c r="E281" s="81">
        <v>16.577000000000002</v>
      </c>
      <c r="F281" s="81">
        <v>0.13200000000000001</v>
      </c>
      <c r="G281" s="84" t="s">
        <v>182</v>
      </c>
      <c r="H281" s="81">
        <v>0</v>
      </c>
      <c r="I281" s="81">
        <v>0</v>
      </c>
      <c r="J281" s="81">
        <v>0</v>
      </c>
      <c r="K281" s="83">
        <v>1</v>
      </c>
      <c r="L281" s="93"/>
      <c r="N281" s="80" t="s">
        <v>120</v>
      </c>
      <c r="O281" s="66">
        <v>15</v>
      </c>
      <c r="P281" s="66" t="s">
        <v>74</v>
      </c>
      <c r="Q281" s="69" t="s">
        <v>177</v>
      </c>
      <c r="R281" s="67">
        <v>15.215246</v>
      </c>
      <c r="S281" s="67">
        <v>0.124657</v>
      </c>
      <c r="T281" s="70" t="s">
        <v>182</v>
      </c>
      <c r="U281" s="68">
        <v>0</v>
      </c>
      <c r="V281" s="68">
        <v>0</v>
      </c>
      <c r="W281" s="68">
        <v>0</v>
      </c>
      <c r="X281" s="40">
        <f t="shared" si="31"/>
        <v>1</v>
      </c>
      <c r="Y281" s="87"/>
      <c r="AA281" s="80" t="s">
        <v>123</v>
      </c>
      <c r="AB281" s="66">
        <v>15</v>
      </c>
      <c r="AC281" s="66" t="s">
        <v>74</v>
      </c>
      <c r="AD281" s="69" t="s">
        <v>177</v>
      </c>
      <c r="AE281" s="67">
        <v>16.798711999999998</v>
      </c>
      <c r="AF281" s="67">
        <v>0.124671</v>
      </c>
      <c r="AG281" s="70" t="s">
        <v>182</v>
      </c>
      <c r="AH281" s="68">
        <v>0</v>
      </c>
      <c r="AI281" s="68">
        <v>0</v>
      </c>
      <c r="AJ281" s="68">
        <v>0</v>
      </c>
      <c r="AK281" s="40">
        <f t="shared" si="29"/>
        <v>1</v>
      </c>
      <c r="AL281" s="87"/>
      <c r="AN281" s="80" t="s">
        <v>126</v>
      </c>
      <c r="AO281" s="66">
        <v>15</v>
      </c>
      <c r="AP281" s="66" t="s">
        <v>74</v>
      </c>
      <c r="AQ281" s="69" t="s">
        <v>177</v>
      </c>
      <c r="AR281" s="67">
        <v>15.135092999999999</v>
      </c>
      <c r="AS281" s="67">
        <v>0.12770300000000001</v>
      </c>
      <c r="AT281" s="70" t="s">
        <v>182</v>
      </c>
      <c r="AU281" s="68">
        <v>0</v>
      </c>
      <c r="AV281" s="68">
        <v>0</v>
      </c>
      <c r="AW281" s="68">
        <v>0</v>
      </c>
      <c r="AX281" s="40">
        <f t="shared" si="30"/>
        <v>1</v>
      </c>
      <c r="AY281" s="87"/>
    </row>
    <row r="282" spans="1:51" s="57" customFormat="1" ht="22.5" customHeight="1" x14ac:dyDescent="0.25">
      <c r="A282" s="80" t="s">
        <v>117</v>
      </c>
      <c r="B282" s="66">
        <v>15</v>
      </c>
      <c r="C282" s="66" t="s">
        <v>80</v>
      </c>
      <c r="D282" s="81" t="s">
        <v>177</v>
      </c>
      <c r="E282" s="81">
        <v>4.0000000000000001E-3</v>
      </c>
      <c r="F282" s="81">
        <v>0.57899999999999996</v>
      </c>
      <c r="G282" s="84" t="s">
        <v>215</v>
      </c>
      <c r="H282" s="81">
        <v>0</v>
      </c>
      <c r="I282" s="81">
        <v>0</v>
      </c>
      <c r="J282" s="81">
        <v>0</v>
      </c>
      <c r="K282" s="83">
        <v>1</v>
      </c>
      <c r="L282" s="93"/>
      <c r="N282" s="80" t="s">
        <v>120</v>
      </c>
      <c r="O282" s="66">
        <v>15</v>
      </c>
      <c r="P282" s="66" t="s">
        <v>80</v>
      </c>
      <c r="Q282" s="69" t="s">
        <v>177</v>
      </c>
      <c r="R282" s="67">
        <v>3.6870000000000002E-3</v>
      </c>
      <c r="S282" s="67">
        <v>0.58214999999999995</v>
      </c>
      <c r="T282" s="70" t="s">
        <v>215</v>
      </c>
      <c r="U282" s="68">
        <v>0</v>
      </c>
      <c r="V282" s="68">
        <v>0</v>
      </c>
      <c r="W282" s="68">
        <v>0</v>
      </c>
      <c r="X282" s="40">
        <f t="shared" si="31"/>
        <v>1</v>
      </c>
      <c r="Y282" s="87"/>
      <c r="AA282" s="80" t="s">
        <v>123</v>
      </c>
      <c r="AB282" s="66">
        <v>15</v>
      </c>
      <c r="AC282" s="66" t="s">
        <v>80</v>
      </c>
      <c r="AD282" s="69" t="s">
        <v>177</v>
      </c>
      <c r="AE282" s="67">
        <v>3.8839999999999999E-3</v>
      </c>
      <c r="AF282" s="67">
        <v>0.55808199999999997</v>
      </c>
      <c r="AG282" s="70" t="s">
        <v>215</v>
      </c>
      <c r="AH282" s="68">
        <v>0</v>
      </c>
      <c r="AI282" s="68">
        <v>0</v>
      </c>
      <c r="AJ282" s="68">
        <v>0</v>
      </c>
      <c r="AK282" s="40">
        <f t="shared" si="29"/>
        <v>1</v>
      </c>
      <c r="AL282" s="87"/>
      <c r="AN282" s="80" t="s">
        <v>126</v>
      </c>
      <c r="AO282" s="66">
        <v>15</v>
      </c>
      <c r="AP282" s="66" t="s">
        <v>80</v>
      </c>
      <c r="AQ282" s="69" t="s">
        <v>177</v>
      </c>
      <c r="AR282" s="67">
        <v>5.679E-3</v>
      </c>
      <c r="AS282" s="67">
        <v>0.56899900000000003</v>
      </c>
      <c r="AT282" s="70" t="s">
        <v>215</v>
      </c>
      <c r="AU282" s="68">
        <v>0</v>
      </c>
      <c r="AV282" s="68">
        <v>0</v>
      </c>
      <c r="AW282" s="68">
        <v>0</v>
      </c>
      <c r="AX282" s="40">
        <f t="shared" si="30"/>
        <v>1</v>
      </c>
      <c r="AY282" s="87"/>
    </row>
    <row r="283" spans="1:51" s="57" customFormat="1" ht="13.5" customHeight="1" x14ac:dyDescent="0.25">
      <c r="A283" s="80" t="s">
        <v>117</v>
      </c>
      <c r="B283" s="66">
        <v>15</v>
      </c>
      <c r="C283" s="66" t="s">
        <v>85</v>
      </c>
      <c r="D283" s="81" t="s">
        <v>177</v>
      </c>
      <c r="E283" s="81">
        <v>2E-3</v>
      </c>
      <c r="F283" s="81">
        <v>5.8000000000000003E-2</v>
      </c>
      <c r="G283" s="84" t="s">
        <v>181</v>
      </c>
      <c r="H283" s="81">
        <v>0</v>
      </c>
      <c r="I283" s="81">
        <v>0</v>
      </c>
      <c r="J283" s="81">
        <v>0</v>
      </c>
      <c r="K283" s="83">
        <v>1</v>
      </c>
      <c r="L283" s="93"/>
      <c r="N283" s="80" t="s">
        <v>120</v>
      </c>
      <c r="O283" s="66">
        <v>15</v>
      </c>
      <c r="P283" s="66" t="s">
        <v>85</v>
      </c>
      <c r="Q283" s="69" t="s">
        <v>177</v>
      </c>
      <c r="R283" s="67">
        <v>1.758E-3</v>
      </c>
      <c r="S283" s="67">
        <v>6.4099000000000003E-2</v>
      </c>
      <c r="T283" s="70" t="s">
        <v>181</v>
      </c>
      <c r="U283" s="68">
        <v>0</v>
      </c>
      <c r="V283" s="68">
        <v>0</v>
      </c>
      <c r="W283" s="68">
        <v>0</v>
      </c>
      <c r="X283" s="40">
        <f t="shared" si="31"/>
        <v>1</v>
      </c>
      <c r="Y283" s="87"/>
      <c r="AA283" s="80" t="s">
        <v>123</v>
      </c>
      <c r="AB283" s="66">
        <v>15</v>
      </c>
      <c r="AC283" s="66" t="s">
        <v>85</v>
      </c>
      <c r="AD283" s="69" t="s">
        <v>177</v>
      </c>
      <c r="AE283" s="67">
        <v>1.7229999999999999E-3</v>
      </c>
      <c r="AF283" s="67">
        <v>6.8530999999999995E-2</v>
      </c>
      <c r="AG283" s="70" t="s">
        <v>181</v>
      </c>
      <c r="AH283" s="68">
        <v>0</v>
      </c>
      <c r="AI283" s="68">
        <v>0</v>
      </c>
      <c r="AJ283" s="68">
        <v>0</v>
      </c>
      <c r="AK283" s="40">
        <f t="shared" si="29"/>
        <v>1</v>
      </c>
      <c r="AL283" s="87"/>
      <c r="AN283" s="80" t="s">
        <v>126</v>
      </c>
      <c r="AO283" s="66">
        <v>15</v>
      </c>
      <c r="AP283" s="66" t="s">
        <v>85</v>
      </c>
      <c r="AQ283" s="69" t="s">
        <v>177</v>
      </c>
      <c r="AR283" s="67">
        <v>1.369E-3</v>
      </c>
      <c r="AS283" s="67">
        <v>5.1225E-2</v>
      </c>
      <c r="AT283" s="70" t="s">
        <v>181</v>
      </c>
      <c r="AU283" s="68">
        <v>0</v>
      </c>
      <c r="AV283" s="68">
        <v>0</v>
      </c>
      <c r="AW283" s="68">
        <v>0</v>
      </c>
      <c r="AX283" s="40">
        <f t="shared" si="30"/>
        <v>1</v>
      </c>
      <c r="AY283" s="87"/>
    </row>
    <row r="284" spans="1:51" s="57" customFormat="1" ht="13.5" customHeight="1" x14ac:dyDescent="0.25">
      <c r="A284" s="80" t="s">
        <v>117</v>
      </c>
      <c r="B284" s="66">
        <v>15</v>
      </c>
      <c r="C284" s="66" t="s">
        <v>86</v>
      </c>
      <c r="D284" s="81" t="s">
        <v>177</v>
      </c>
      <c r="E284" s="81">
        <v>19.646000000000001</v>
      </c>
      <c r="F284" s="81">
        <v>0.126</v>
      </c>
      <c r="G284" s="84" t="s">
        <v>182</v>
      </c>
      <c r="H284" s="81">
        <v>0</v>
      </c>
      <c r="I284" s="81">
        <v>0</v>
      </c>
      <c r="J284" s="81">
        <v>0</v>
      </c>
      <c r="K284" s="83">
        <v>1</v>
      </c>
      <c r="L284" s="93"/>
      <c r="N284" s="80" t="s">
        <v>120</v>
      </c>
      <c r="O284" s="66">
        <v>15</v>
      </c>
      <c r="P284" s="66" t="s">
        <v>86</v>
      </c>
      <c r="Q284" s="69" t="s">
        <v>177</v>
      </c>
      <c r="R284" s="67">
        <v>12.866913</v>
      </c>
      <c r="S284" s="67">
        <v>0.126556</v>
      </c>
      <c r="T284" s="70" t="s">
        <v>182</v>
      </c>
      <c r="U284" s="68">
        <v>0</v>
      </c>
      <c r="V284" s="68">
        <v>0</v>
      </c>
      <c r="W284" s="68">
        <v>0</v>
      </c>
      <c r="X284" s="40">
        <f t="shared" si="31"/>
        <v>1</v>
      </c>
      <c r="Y284" s="87"/>
      <c r="AA284" s="80" t="s">
        <v>123</v>
      </c>
      <c r="AB284" s="66">
        <v>15</v>
      </c>
      <c r="AC284" s="66" t="s">
        <v>86</v>
      </c>
      <c r="AD284" s="69" t="s">
        <v>177</v>
      </c>
      <c r="AE284" s="67">
        <v>19.469989999999999</v>
      </c>
      <c r="AF284" s="67">
        <v>0.11695999999999999</v>
      </c>
      <c r="AG284" s="70" t="s">
        <v>182</v>
      </c>
      <c r="AH284" s="68">
        <v>0</v>
      </c>
      <c r="AI284" s="68">
        <v>0</v>
      </c>
      <c r="AJ284" s="68">
        <v>0</v>
      </c>
      <c r="AK284" s="40">
        <f t="shared" si="29"/>
        <v>1</v>
      </c>
      <c r="AL284" s="87"/>
      <c r="AN284" s="80" t="s">
        <v>126</v>
      </c>
      <c r="AO284" s="66">
        <v>15</v>
      </c>
      <c r="AP284" s="66" t="s">
        <v>86</v>
      </c>
      <c r="AQ284" s="69" t="s">
        <v>177</v>
      </c>
      <c r="AR284" s="67">
        <v>17.549911999999999</v>
      </c>
      <c r="AS284" s="67">
        <v>0.124001</v>
      </c>
      <c r="AT284" s="70" t="s">
        <v>182</v>
      </c>
      <c r="AU284" s="68">
        <v>0</v>
      </c>
      <c r="AV284" s="68">
        <v>0</v>
      </c>
      <c r="AW284" s="68">
        <v>0</v>
      </c>
      <c r="AX284" s="40">
        <f t="shared" si="30"/>
        <v>1</v>
      </c>
      <c r="AY284" s="87"/>
    </row>
    <row r="285" spans="1:51" s="57" customFormat="1" ht="13.5" customHeight="1" x14ac:dyDescent="0.25">
      <c r="A285" s="80" t="s">
        <v>117</v>
      </c>
      <c r="B285" s="66">
        <v>15</v>
      </c>
      <c r="C285" s="66" t="s">
        <v>87</v>
      </c>
      <c r="D285" s="81" t="s">
        <v>177</v>
      </c>
      <c r="E285" s="81">
        <v>3.0000000000000001E-3</v>
      </c>
      <c r="F285" s="81">
        <v>5.2999999999999999E-2</v>
      </c>
      <c r="G285" s="84" t="s">
        <v>184</v>
      </c>
      <c r="H285" s="81">
        <v>0</v>
      </c>
      <c r="I285" s="81">
        <v>0</v>
      </c>
      <c r="J285" s="81">
        <v>0</v>
      </c>
      <c r="K285" s="83">
        <v>1</v>
      </c>
      <c r="L285" s="93"/>
      <c r="N285" s="80" t="s">
        <v>120</v>
      </c>
      <c r="O285" s="66">
        <v>15</v>
      </c>
      <c r="P285" s="66" t="s">
        <v>87</v>
      </c>
      <c r="Q285" s="69" t="s">
        <v>177</v>
      </c>
      <c r="R285" s="67">
        <v>3.078E-3</v>
      </c>
      <c r="S285" s="67">
        <v>2.8364E-2</v>
      </c>
      <c r="T285" s="70" t="s">
        <v>184</v>
      </c>
      <c r="U285" s="68">
        <v>0</v>
      </c>
      <c r="V285" s="68">
        <v>0</v>
      </c>
      <c r="W285" s="68">
        <v>0</v>
      </c>
      <c r="X285" s="40">
        <f t="shared" si="31"/>
        <v>1</v>
      </c>
      <c r="Y285" s="87"/>
      <c r="AA285" s="80" t="s">
        <v>123</v>
      </c>
      <c r="AB285" s="66">
        <v>15</v>
      </c>
      <c r="AC285" s="66" t="s">
        <v>87</v>
      </c>
      <c r="AD285" s="69" t="s">
        <v>177</v>
      </c>
      <c r="AE285" s="67">
        <v>3.0010000000000002E-3</v>
      </c>
      <c r="AF285" s="67">
        <v>3.4433999999999999E-2</v>
      </c>
      <c r="AG285" s="70" t="s">
        <v>184</v>
      </c>
      <c r="AH285" s="68">
        <v>0</v>
      </c>
      <c r="AI285" s="68">
        <v>0</v>
      </c>
      <c r="AJ285" s="68">
        <v>0</v>
      </c>
      <c r="AK285" s="40">
        <f t="shared" si="29"/>
        <v>1</v>
      </c>
      <c r="AL285" s="87"/>
      <c r="AN285" s="80" t="s">
        <v>126</v>
      </c>
      <c r="AO285" s="66">
        <v>15</v>
      </c>
      <c r="AP285" s="66" t="s">
        <v>87</v>
      </c>
      <c r="AQ285" s="69" t="s">
        <v>177</v>
      </c>
      <c r="AR285" s="67">
        <v>5.1110000000000001E-3</v>
      </c>
      <c r="AS285" s="67">
        <v>7.2451000000000002E-2</v>
      </c>
      <c r="AT285" s="70" t="s">
        <v>184</v>
      </c>
      <c r="AU285" s="68">
        <v>0</v>
      </c>
      <c r="AV285" s="68">
        <v>0</v>
      </c>
      <c r="AW285" s="68">
        <v>0</v>
      </c>
      <c r="AX285" s="40">
        <f t="shared" si="30"/>
        <v>1</v>
      </c>
      <c r="AY285" s="87"/>
    </row>
    <row r="286" spans="1:51" s="57" customFormat="1" ht="13.5" customHeight="1" x14ac:dyDescent="0.25">
      <c r="A286" s="80" t="s">
        <v>117</v>
      </c>
      <c r="B286" s="66">
        <v>15</v>
      </c>
      <c r="C286" s="66" t="s">
        <v>88</v>
      </c>
      <c r="D286" s="81" t="s">
        <v>177</v>
      </c>
      <c r="E286" s="81">
        <v>14.522</v>
      </c>
      <c r="F286" s="81">
        <v>0.125</v>
      </c>
      <c r="G286" s="84" t="s">
        <v>164</v>
      </c>
      <c r="H286" s="81">
        <v>0</v>
      </c>
      <c r="I286" s="81">
        <v>0</v>
      </c>
      <c r="J286" s="81">
        <v>0</v>
      </c>
      <c r="K286" s="83">
        <v>1</v>
      </c>
      <c r="L286" s="93"/>
      <c r="N286" s="80" t="s">
        <v>120</v>
      </c>
      <c r="O286" s="66">
        <v>15</v>
      </c>
      <c r="P286" s="66" t="s">
        <v>88</v>
      </c>
      <c r="Q286" s="69" t="s">
        <v>177</v>
      </c>
      <c r="R286" s="67">
        <v>13.031312</v>
      </c>
      <c r="S286" s="67">
        <v>0.12253799999999999</v>
      </c>
      <c r="T286" s="70" t="s">
        <v>164</v>
      </c>
      <c r="U286" s="68">
        <v>0</v>
      </c>
      <c r="V286" s="68">
        <v>0</v>
      </c>
      <c r="W286" s="68">
        <v>0</v>
      </c>
      <c r="X286" s="40">
        <f t="shared" si="31"/>
        <v>1</v>
      </c>
      <c r="Y286" s="87"/>
      <c r="AA286" s="80" t="s">
        <v>123</v>
      </c>
      <c r="AB286" s="66">
        <v>15</v>
      </c>
      <c r="AC286" s="66" t="s">
        <v>88</v>
      </c>
      <c r="AD286" s="69" t="s">
        <v>177</v>
      </c>
      <c r="AE286" s="67">
        <v>14.014821</v>
      </c>
      <c r="AF286" s="67">
        <v>0.12381399999999999</v>
      </c>
      <c r="AG286" s="70" t="s">
        <v>164</v>
      </c>
      <c r="AH286" s="68">
        <v>0</v>
      </c>
      <c r="AI286" s="68">
        <v>0</v>
      </c>
      <c r="AJ286" s="68">
        <v>0</v>
      </c>
      <c r="AK286" s="40">
        <f t="shared" si="29"/>
        <v>1</v>
      </c>
      <c r="AL286" s="87"/>
      <c r="AN286" s="80" t="s">
        <v>126</v>
      </c>
      <c r="AO286" s="66">
        <v>15</v>
      </c>
      <c r="AP286" s="66" t="s">
        <v>88</v>
      </c>
      <c r="AQ286" s="69" t="s">
        <v>177</v>
      </c>
      <c r="AR286" s="67">
        <v>13.124072999999999</v>
      </c>
      <c r="AS286" s="67">
        <v>0.11776200000000001</v>
      </c>
      <c r="AT286" s="70" t="s">
        <v>164</v>
      </c>
      <c r="AU286" s="68">
        <v>0</v>
      </c>
      <c r="AV286" s="68">
        <v>0</v>
      </c>
      <c r="AW286" s="68">
        <v>0</v>
      </c>
      <c r="AX286" s="40">
        <f t="shared" si="30"/>
        <v>1</v>
      </c>
      <c r="AY286" s="87"/>
    </row>
    <row r="287" spans="1:51" s="57" customFormat="1" ht="13.5" customHeight="1" x14ac:dyDescent="0.25">
      <c r="A287" s="80" t="s">
        <v>117</v>
      </c>
      <c r="B287" s="66">
        <v>16</v>
      </c>
      <c r="C287" s="66" t="s">
        <v>62</v>
      </c>
      <c r="D287" s="81" t="s">
        <v>177</v>
      </c>
      <c r="E287" s="81">
        <v>0.45100000000000001</v>
      </c>
      <c r="F287" s="81" t="s">
        <v>178</v>
      </c>
      <c r="G287" s="84" t="s">
        <v>216</v>
      </c>
      <c r="H287" s="81">
        <v>0</v>
      </c>
      <c r="I287" s="81">
        <v>0</v>
      </c>
      <c r="J287" s="81">
        <v>0</v>
      </c>
      <c r="K287" s="83">
        <v>1</v>
      </c>
      <c r="L287" s="93"/>
      <c r="N287" s="80" t="s">
        <v>120</v>
      </c>
      <c r="O287" s="66">
        <v>16</v>
      </c>
      <c r="P287" s="66" t="s">
        <v>62</v>
      </c>
      <c r="Q287" s="69" t="s">
        <v>177</v>
      </c>
      <c r="R287" s="67">
        <v>0.45343</v>
      </c>
      <c r="S287" s="67" t="s">
        <v>178</v>
      </c>
      <c r="T287" s="70" t="s">
        <v>216</v>
      </c>
      <c r="U287" s="68">
        <v>0</v>
      </c>
      <c r="V287" s="68">
        <v>0</v>
      </c>
      <c r="W287" s="68">
        <v>0</v>
      </c>
      <c r="X287" s="40">
        <f t="shared" si="31"/>
        <v>1</v>
      </c>
      <c r="Y287" s="87"/>
      <c r="AA287" s="80" t="s">
        <v>123</v>
      </c>
      <c r="AB287" s="66">
        <v>16</v>
      </c>
      <c r="AC287" s="66" t="s">
        <v>62</v>
      </c>
      <c r="AD287" s="69" t="s">
        <v>177</v>
      </c>
      <c r="AE287" s="67">
        <v>0.450241</v>
      </c>
      <c r="AF287" s="67" t="s">
        <v>178</v>
      </c>
      <c r="AG287" s="70" t="s">
        <v>216</v>
      </c>
      <c r="AH287" s="68">
        <v>0</v>
      </c>
      <c r="AI287" s="68">
        <v>0</v>
      </c>
      <c r="AJ287" s="68">
        <v>0</v>
      </c>
      <c r="AK287" s="40">
        <f t="shared" si="29"/>
        <v>1</v>
      </c>
      <c r="AL287" s="87"/>
      <c r="AN287" s="80" t="s">
        <v>126</v>
      </c>
      <c r="AO287" s="66">
        <v>16</v>
      </c>
      <c r="AP287" s="66" t="s">
        <v>62</v>
      </c>
      <c r="AQ287" s="69" t="s">
        <v>177</v>
      </c>
      <c r="AR287" s="67">
        <v>0.45183499999999999</v>
      </c>
      <c r="AS287" s="67" t="s">
        <v>178</v>
      </c>
      <c r="AT287" s="70" t="s">
        <v>216</v>
      </c>
      <c r="AU287" s="68">
        <v>0</v>
      </c>
      <c r="AV287" s="68">
        <v>0</v>
      </c>
      <c r="AW287" s="68">
        <v>0</v>
      </c>
      <c r="AX287" s="40">
        <f t="shared" ref="AX287:AX318" si="32">IF(COUNTA(AW287)=0,"",IF(AW287=0,1,0))</f>
        <v>1</v>
      </c>
      <c r="AY287" s="87"/>
    </row>
    <row r="288" spans="1:51" s="57" customFormat="1" ht="13.5" customHeight="1" x14ac:dyDescent="0.25">
      <c r="A288" s="80" t="s">
        <v>117</v>
      </c>
      <c r="B288" s="66">
        <v>16</v>
      </c>
      <c r="C288" s="66" t="s">
        <v>68</v>
      </c>
      <c r="D288" s="81" t="s">
        <v>177</v>
      </c>
      <c r="E288" s="81">
        <v>2E-3</v>
      </c>
      <c r="F288" s="81">
        <v>5.2999999999999999E-2</v>
      </c>
      <c r="G288" s="84" t="s">
        <v>181</v>
      </c>
      <c r="H288" s="81">
        <v>0</v>
      </c>
      <c r="I288" s="81">
        <v>0</v>
      </c>
      <c r="J288" s="81">
        <v>0</v>
      </c>
      <c r="K288" s="83">
        <v>1</v>
      </c>
      <c r="L288" s="93"/>
      <c r="N288" s="80" t="s">
        <v>120</v>
      </c>
      <c r="O288" s="66">
        <v>16</v>
      </c>
      <c r="P288" s="66" t="s">
        <v>68</v>
      </c>
      <c r="Q288" s="69" t="s">
        <v>177</v>
      </c>
      <c r="R288" s="67">
        <v>1.186E-3</v>
      </c>
      <c r="S288" s="67">
        <v>5.2219000000000002E-2</v>
      </c>
      <c r="T288" s="70" t="s">
        <v>181</v>
      </c>
      <c r="U288" s="68">
        <v>0</v>
      </c>
      <c r="V288" s="68">
        <v>0</v>
      </c>
      <c r="W288" s="68">
        <v>0</v>
      </c>
      <c r="X288" s="40">
        <f t="shared" si="31"/>
        <v>1</v>
      </c>
      <c r="Y288" s="87"/>
      <c r="AA288" s="80" t="s">
        <v>123</v>
      </c>
      <c r="AB288" s="66">
        <v>16</v>
      </c>
      <c r="AC288" s="66" t="s">
        <v>68</v>
      </c>
      <c r="AD288" s="69" t="s">
        <v>177</v>
      </c>
      <c r="AE288" s="67">
        <v>3.761E-3</v>
      </c>
      <c r="AF288" s="67">
        <v>5.2887000000000003E-2</v>
      </c>
      <c r="AG288" s="70" t="s">
        <v>181</v>
      </c>
      <c r="AH288" s="68">
        <v>0</v>
      </c>
      <c r="AI288" s="68">
        <v>0</v>
      </c>
      <c r="AJ288" s="68">
        <v>0</v>
      </c>
      <c r="AK288" s="40">
        <f t="shared" si="29"/>
        <v>1</v>
      </c>
      <c r="AL288" s="87"/>
      <c r="AN288" s="80" t="s">
        <v>126</v>
      </c>
      <c r="AO288" s="66">
        <v>16</v>
      </c>
      <c r="AP288" s="66" t="s">
        <v>68</v>
      </c>
      <c r="AQ288" s="69" t="s">
        <v>177</v>
      </c>
      <c r="AR288" s="67">
        <v>1.1850000000000001E-3</v>
      </c>
      <c r="AS288" s="67">
        <v>4.9153000000000002E-2</v>
      </c>
      <c r="AT288" s="70" t="s">
        <v>181</v>
      </c>
      <c r="AU288" s="68">
        <v>0</v>
      </c>
      <c r="AV288" s="68">
        <v>0</v>
      </c>
      <c r="AW288" s="68">
        <v>0</v>
      </c>
      <c r="AX288" s="40">
        <f t="shared" si="32"/>
        <v>1</v>
      </c>
      <c r="AY288" s="87"/>
    </row>
    <row r="289" spans="1:51" s="57" customFormat="1" ht="13.5" customHeight="1" x14ac:dyDescent="0.25">
      <c r="A289" s="80" t="s">
        <v>117</v>
      </c>
      <c r="B289" s="66">
        <v>16</v>
      </c>
      <c r="C289" s="66" t="s">
        <v>74</v>
      </c>
      <c r="D289" s="81" t="s">
        <v>177</v>
      </c>
      <c r="E289" s="81">
        <v>16.620999999999999</v>
      </c>
      <c r="F289" s="81">
        <v>0.124</v>
      </c>
      <c r="G289" s="84" t="s">
        <v>182</v>
      </c>
      <c r="H289" s="81">
        <v>0</v>
      </c>
      <c r="I289" s="81">
        <v>0</v>
      </c>
      <c r="J289" s="81">
        <v>0</v>
      </c>
      <c r="K289" s="83">
        <v>1</v>
      </c>
      <c r="L289" s="93"/>
      <c r="N289" s="80" t="s">
        <v>120</v>
      </c>
      <c r="O289" s="66">
        <v>16</v>
      </c>
      <c r="P289" s="66" t="s">
        <v>74</v>
      </c>
      <c r="Q289" s="69" t="s">
        <v>177</v>
      </c>
      <c r="R289" s="67">
        <v>15.221753</v>
      </c>
      <c r="S289" s="67">
        <v>0.12465</v>
      </c>
      <c r="T289" s="70" t="s">
        <v>182</v>
      </c>
      <c r="U289" s="68">
        <v>0</v>
      </c>
      <c r="V289" s="68">
        <v>0</v>
      </c>
      <c r="W289" s="68">
        <v>0</v>
      </c>
      <c r="X289" s="40">
        <f t="shared" si="31"/>
        <v>1</v>
      </c>
      <c r="Y289" s="87"/>
      <c r="AA289" s="80" t="s">
        <v>123</v>
      </c>
      <c r="AB289" s="66">
        <v>16</v>
      </c>
      <c r="AC289" s="66" t="s">
        <v>74</v>
      </c>
      <c r="AD289" s="69" t="s">
        <v>177</v>
      </c>
      <c r="AE289" s="67">
        <v>15.467499</v>
      </c>
      <c r="AF289" s="67">
        <v>0.120736</v>
      </c>
      <c r="AG289" s="70" t="s">
        <v>182</v>
      </c>
      <c r="AH289" s="68">
        <v>0</v>
      </c>
      <c r="AI289" s="68">
        <v>0</v>
      </c>
      <c r="AJ289" s="68">
        <v>0</v>
      </c>
      <c r="AK289" s="40">
        <f t="shared" si="29"/>
        <v>1</v>
      </c>
      <c r="AL289" s="87"/>
      <c r="AN289" s="80" t="s">
        <v>126</v>
      </c>
      <c r="AO289" s="66">
        <v>16</v>
      </c>
      <c r="AP289" s="66" t="s">
        <v>74</v>
      </c>
      <c r="AQ289" s="69" t="s">
        <v>177</v>
      </c>
      <c r="AR289" s="67">
        <v>16.657592999999999</v>
      </c>
      <c r="AS289" s="67">
        <v>0.12339799999999999</v>
      </c>
      <c r="AT289" s="70" t="s">
        <v>182</v>
      </c>
      <c r="AU289" s="68">
        <v>0</v>
      </c>
      <c r="AV289" s="68">
        <v>0</v>
      </c>
      <c r="AW289" s="68">
        <v>0</v>
      </c>
      <c r="AX289" s="40">
        <f t="shared" si="32"/>
        <v>1</v>
      </c>
      <c r="AY289" s="87"/>
    </row>
    <row r="290" spans="1:51" s="57" customFormat="1" ht="22.5" customHeight="1" x14ac:dyDescent="0.25">
      <c r="A290" s="80" t="s">
        <v>117</v>
      </c>
      <c r="B290" s="66">
        <v>16</v>
      </c>
      <c r="C290" s="66" t="s">
        <v>80</v>
      </c>
      <c r="D290" s="81" t="s">
        <v>177</v>
      </c>
      <c r="E290" s="81">
        <v>5.0000000000000001E-3</v>
      </c>
      <c r="F290" s="81">
        <v>0.55300000000000005</v>
      </c>
      <c r="G290" s="84" t="s">
        <v>217</v>
      </c>
      <c r="H290" s="81">
        <v>0</v>
      </c>
      <c r="I290" s="81">
        <v>0</v>
      </c>
      <c r="J290" s="81">
        <v>0</v>
      </c>
      <c r="K290" s="83">
        <v>1</v>
      </c>
      <c r="L290" s="93"/>
      <c r="N290" s="80" t="s">
        <v>120</v>
      </c>
      <c r="O290" s="66">
        <v>16</v>
      </c>
      <c r="P290" s="66" t="s">
        <v>80</v>
      </c>
      <c r="Q290" s="69" t="s">
        <v>177</v>
      </c>
      <c r="R290" s="67">
        <v>3.2060000000000001E-3</v>
      </c>
      <c r="S290" s="67">
        <v>0.53552999999999995</v>
      </c>
      <c r="T290" s="70" t="s">
        <v>217</v>
      </c>
      <c r="U290" s="68">
        <v>0</v>
      </c>
      <c r="V290" s="68">
        <v>0</v>
      </c>
      <c r="W290" s="68">
        <v>0</v>
      </c>
      <c r="X290" s="40">
        <f t="shared" si="31"/>
        <v>1</v>
      </c>
      <c r="Y290" s="87"/>
      <c r="AA290" s="80" t="s">
        <v>123</v>
      </c>
      <c r="AB290" s="66">
        <v>16</v>
      </c>
      <c r="AC290" s="66" t="s">
        <v>80</v>
      </c>
      <c r="AD290" s="69" t="s">
        <v>177</v>
      </c>
      <c r="AE290" s="67">
        <v>3.5929999999999998E-3</v>
      </c>
      <c r="AF290" s="67">
        <v>0.52314400000000005</v>
      </c>
      <c r="AG290" s="70" t="s">
        <v>217</v>
      </c>
      <c r="AH290" s="68">
        <v>0</v>
      </c>
      <c r="AI290" s="68">
        <v>0</v>
      </c>
      <c r="AJ290" s="68">
        <v>0</v>
      </c>
      <c r="AK290" s="40">
        <f t="shared" si="29"/>
        <v>1</v>
      </c>
      <c r="AL290" s="87"/>
      <c r="AN290" s="80" t="s">
        <v>126</v>
      </c>
      <c r="AO290" s="66">
        <v>16</v>
      </c>
      <c r="AP290" s="66" t="s">
        <v>80</v>
      </c>
      <c r="AQ290" s="69" t="s">
        <v>177</v>
      </c>
      <c r="AR290" s="67">
        <v>2.0790000000000001E-3</v>
      </c>
      <c r="AS290" s="67">
        <v>0.54233299999999995</v>
      </c>
      <c r="AT290" s="70" t="s">
        <v>217</v>
      </c>
      <c r="AU290" s="68">
        <v>0</v>
      </c>
      <c r="AV290" s="68">
        <v>0</v>
      </c>
      <c r="AW290" s="68">
        <v>0</v>
      </c>
      <c r="AX290" s="40">
        <f t="shared" si="32"/>
        <v>1</v>
      </c>
      <c r="AY290" s="87"/>
    </row>
    <row r="291" spans="1:51" s="57" customFormat="1" ht="13.5" customHeight="1" x14ac:dyDescent="0.25">
      <c r="A291" s="80" t="s">
        <v>117</v>
      </c>
      <c r="B291" s="66">
        <v>16</v>
      </c>
      <c r="C291" s="66" t="s">
        <v>85</v>
      </c>
      <c r="D291" s="81" t="s">
        <v>177</v>
      </c>
      <c r="E291" s="81">
        <v>2E-3</v>
      </c>
      <c r="F291" s="81">
        <v>5.8999999999999997E-2</v>
      </c>
      <c r="G291" s="84" t="s">
        <v>181</v>
      </c>
      <c r="H291" s="81">
        <v>0</v>
      </c>
      <c r="I291" s="81">
        <v>0</v>
      </c>
      <c r="J291" s="81">
        <v>0</v>
      </c>
      <c r="K291" s="83">
        <v>1</v>
      </c>
      <c r="L291" s="93"/>
      <c r="N291" s="80" t="s">
        <v>120</v>
      </c>
      <c r="O291" s="66">
        <v>16</v>
      </c>
      <c r="P291" s="66" t="s">
        <v>85</v>
      </c>
      <c r="Q291" s="69" t="s">
        <v>177</v>
      </c>
      <c r="R291" s="67">
        <v>1.926E-3</v>
      </c>
      <c r="S291" s="67">
        <v>6.9529999999999995E-2</v>
      </c>
      <c r="T291" s="70" t="s">
        <v>181</v>
      </c>
      <c r="U291" s="68">
        <v>0</v>
      </c>
      <c r="V291" s="68">
        <v>0</v>
      </c>
      <c r="W291" s="68">
        <v>0</v>
      </c>
      <c r="X291" s="40">
        <f t="shared" si="31"/>
        <v>1</v>
      </c>
      <c r="Y291" s="87"/>
      <c r="AA291" s="80" t="s">
        <v>123</v>
      </c>
      <c r="AB291" s="66">
        <v>16</v>
      </c>
      <c r="AC291" s="66" t="s">
        <v>85</v>
      </c>
      <c r="AD291" s="69" t="s">
        <v>177</v>
      </c>
      <c r="AE291" s="67">
        <v>1.9759999999999999E-3</v>
      </c>
      <c r="AF291" s="67">
        <v>5.7908000000000001E-2</v>
      </c>
      <c r="AG291" s="70" t="s">
        <v>181</v>
      </c>
      <c r="AH291" s="68">
        <v>0</v>
      </c>
      <c r="AI291" s="68">
        <v>0</v>
      </c>
      <c r="AJ291" s="68">
        <v>0</v>
      </c>
      <c r="AK291" s="40">
        <f t="shared" si="29"/>
        <v>1</v>
      </c>
      <c r="AL291" s="87"/>
      <c r="AN291" s="80" t="s">
        <v>126</v>
      </c>
      <c r="AO291" s="66">
        <v>16</v>
      </c>
      <c r="AP291" s="66" t="s">
        <v>85</v>
      </c>
      <c r="AQ291" s="69" t="s">
        <v>177</v>
      </c>
      <c r="AR291" s="67">
        <v>2.777E-3</v>
      </c>
      <c r="AS291" s="67">
        <v>6.5585000000000004E-2</v>
      </c>
      <c r="AT291" s="70" t="s">
        <v>181</v>
      </c>
      <c r="AU291" s="68">
        <v>0</v>
      </c>
      <c r="AV291" s="68">
        <v>0</v>
      </c>
      <c r="AW291" s="68">
        <v>0</v>
      </c>
      <c r="AX291" s="40">
        <f t="shared" si="32"/>
        <v>1</v>
      </c>
      <c r="AY291" s="87"/>
    </row>
    <row r="292" spans="1:51" s="57" customFormat="1" ht="13.5" customHeight="1" x14ac:dyDescent="0.25">
      <c r="A292" s="80" t="s">
        <v>117</v>
      </c>
      <c r="B292" s="66">
        <v>16</v>
      </c>
      <c r="C292" s="66" t="s">
        <v>86</v>
      </c>
      <c r="D292" s="81" t="s">
        <v>177</v>
      </c>
      <c r="E292" s="81">
        <v>18.105</v>
      </c>
      <c r="F292" s="81">
        <v>0.13300000000000001</v>
      </c>
      <c r="G292" s="84" t="s">
        <v>182</v>
      </c>
      <c r="H292" s="81">
        <v>0</v>
      </c>
      <c r="I292" s="81">
        <v>0</v>
      </c>
      <c r="J292" s="81">
        <v>0</v>
      </c>
      <c r="K292" s="83">
        <v>1</v>
      </c>
      <c r="L292" s="93"/>
      <c r="N292" s="80" t="s">
        <v>120</v>
      </c>
      <c r="O292" s="66">
        <v>16</v>
      </c>
      <c r="P292" s="66" t="s">
        <v>86</v>
      </c>
      <c r="Q292" s="69" t="s">
        <v>177</v>
      </c>
      <c r="R292" s="67">
        <v>16.845984999999999</v>
      </c>
      <c r="S292" s="67">
        <v>0.12406300000000001</v>
      </c>
      <c r="T292" s="70" t="s">
        <v>182</v>
      </c>
      <c r="U292" s="68">
        <v>0</v>
      </c>
      <c r="V292" s="68">
        <v>0</v>
      </c>
      <c r="W292" s="68">
        <v>0</v>
      </c>
      <c r="X292" s="40">
        <f t="shared" si="31"/>
        <v>1</v>
      </c>
      <c r="Y292" s="87"/>
      <c r="AA292" s="80" t="s">
        <v>123</v>
      </c>
      <c r="AB292" s="66">
        <v>16</v>
      </c>
      <c r="AC292" s="66" t="s">
        <v>86</v>
      </c>
      <c r="AD292" s="69" t="s">
        <v>177</v>
      </c>
      <c r="AE292" s="67">
        <v>13.902874000000001</v>
      </c>
      <c r="AF292" s="67">
        <v>0.117755</v>
      </c>
      <c r="AG292" s="70" t="s">
        <v>182</v>
      </c>
      <c r="AH292" s="68">
        <v>0</v>
      </c>
      <c r="AI292" s="68">
        <v>0</v>
      </c>
      <c r="AJ292" s="68">
        <v>0</v>
      </c>
      <c r="AK292" s="40">
        <f t="shared" si="29"/>
        <v>1</v>
      </c>
      <c r="AL292" s="87"/>
      <c r="AN292" s="80" t="s">
        <v>126</v>
      </c>
      <c r="AO292" s="66">
        <v>16</v>
      </c>
      <c r="AP292" s="66" t="s">
        <v>86</v>
      </c>
      <c r="AQ292" s="69" t="s">
        <v>177</v>
      </c>
      <c r="AR292" s="67">
        <v>17.412883999999998</v>
      </c>
      <c r="AS292" s="67">
        <v>0.12712100000000001</v>
      </c>
      <c r="AT292" s="70" t="s">
        <v>182</v>
      </c>
      <c r="AU292" s="68">
        <v>0</v>
      </c>
      <c r="AV292" s="68">
        <v>0</v>
      </c>
      <c r="AW292" s="68">
        <v>0</v>
      </c>
      <c r="AX292" s="40">
        <f t="shared" si="32"/>
        <v>1</v>
      </c>
      <c r="AY292" s="87"/>
    </row>
    <row r="293" spans="1:51" s="57" customFormat="1" ht="13.5" customHeight="1" x14ac:dyDescent="0.25">
      <c r="A293" s="80" t="s">
        <v>117</v>
      </c>
      <c r="B293" s="66">
        <v>16</v>
      </c>
      <c r="C293" s="66" t="s">
        <v>87</v>
      </c>
      <c r="D293" s="81" t="s">
        <v>177</v>
      </c>
      <c r="E293" s="81">
        <v>8.0000000000000002E-3</v>
      </c>
      <c r="F293" s="81">
        <v>0.02</v>
      </c>
      <c r="G293" s="84" t="s">
        <v>184</v>
      </c>
      <c r="H293" s="81">
        <v>0</v>
      </c>
      <c r="I293" s="81">
        <v>0</v>
      </c>
      <c r="J293" s="81">
        <v>0</v>
      </c>
      <c r="K293" s="83">
        <v>1</v>
      </c>
      <c r="L293" s="93"/>
      <c r="N293" s="80" t="s">
        <v>120</v>
      </c>
      <c r="O293" s="66">
        <v>16</v>
      </c>
      <c r="P293" s="66" t="s">
        <v>87</v>
      </c>
      <c r="Q293" s="69" t="s">
        <v>177</v>
      </c>
      <c r="R293" s="67">
        <v>4.0049999999999999E-3</v>
      </c>
      <c r="S293" s="67">
        <v>7.7649999999999997E-2</v>
      </c>
      <c r="T293" s="70" t="s">
        <v>184</v>
      </c>
      <c r="U293" s="68">
        <v>0</v>
      </c>
      <c r="V293" s="68">
        <v>0</v>
      </c>
      <c r="W293" s="68">
        <v>0</v>
      </c>
      <c r="X293" s="40">
        <f t="shared" si="31"/>
        <v>1</v>
      </c>
      <c r="Y293" s="87"/>
      <c r="AA293" s="80" t="s">
        <v>123</v>
      </c>
      <c r="AB293" s="66">
        <v>16</v>
      </c>
      <c r="AC293" s="66" t="s">
        <v>87</v>
      </c>
      <c r="AD293" s="69" t="s">
        <v>177</v>
      </c>
      <c r="AE293" s="67">
        <v>3.539E-3</v>
      </c>
      <c r="AF293" s="67">
        <v>3.1674000000000001E-2</v>
      </c>
      <c r="AG293" s="70" t="s">
        <v>184</v>
      </c>
      <c r="AH293" s="68">
        <v>0</v>
      </c>
      <c r="AI293" s="68">
        <v>0</v>
      </c>
      <c r="AJ293" s="68">
        <v>0</v>
      </c>
      <c r="AK293" s="40">
        <f t="shared" si="29"/>
        <v>1</v>
      </c>
      <c r="AL293" s="87"/>
      <c r="AN293" s="80" t="s">
        <v>126</v>
      </c>
      <c r="AO293" s="66">
        <v>16</v>
      </c>
      <c r="AP293" s="66" t="s">
        <v>87</v>
      </c>
      <c r="AQ293" s="69" t="s">
        <v>177</v>
      </c>
      <c r="AR293" s="67">
        <v>5.0299999999999997E-3</v>
      </c>
      <c r="AS293" s="67">
        <v>6.7024E-2</v>
      </c>
      <c r="AT293" s="70" t="s">
        <v>184</v>
      </c>
      <c r="AU293" s="68">
        <v>0</v>
      </c>
      <c r="AV293" s="68">
        <v>0</v>
      </c>
      <c r="AW293" s="68">
        <v>0</v>
      </c>
      <c r="AX293" s="40">
        <f t="shared" si="32"/>
        <v>1</v>
      </c>
      <c r="AY293" s="87"/>
    </row>
    <row r="294" spans="1:51" s="57" customFormat="1" ht="13.5" customHeight="1" x14ac:dyDescent="0.25">
      <c r="A294" s="80" t="s">
        <v>117</v>
      </c>
      <c r="B294" s="66">
        <v>16</v>
      </c>
      <c r="C294" s="66" t="s">
        <v>88</v>
      </c>
      <c r="D294" s="81" t="s">
        <v>177</v>
      </c>
      <c r="E294" s="81">
        <v>12.78</v>
      </c>
      <c r="F294" s="81">
        <v>0.06</v>
      </c>
      <c r="G294" s="84" t="s">
        <v>164</v>
      </c>
      <c r="H294" s="81">
        <v>0</v>
      </c>
      <c r="I294" s="81">
        <v>0</v>
      </c>
      <c r="J294" s="81">
        <v>0</v>
      </c>
      <c r="K294" s="83">
        <v>1</v>
      </c>
      <c r="L294" s="93"/>
      <c r="N294" s="80" t="s">
        <v>120</v>
      </c>
      <c r="O294" s="66">
        <v>16</v>
      </c>
      <c r="P294" s="66" t="s">
        <v>88</v>
      </c>
      <c r="Q294" s="69" t="s">
        <v>177</v>
      </c>
      <c r="R294" s="67">
        <v>14.750507000000001</v>
      </c>
      <c r="S294" s="67">
        <v>6.3016000000000003E-2</v>
      </c>
      <c r="T294" s="70" t="s">
        <v>164</v>
      </c>
      <c r="U294" s="68">
        <v>0</v>
      </c>
      <c r="V294" s="68">
        <v>0</v>
      </c>
      <c r="W294" s="68">
        <v>0</v>
      </c>
      <c r="X294" s="40">
        <f t="shared" si="31"/>
        <v>1</v>
      </c>
      <c r="Y294" s="87"/>
      <c r="AA294" s="80" t="s">
        <v>123</v>
      </c>
      <c r="AB294" s="66">
        <v>16</v>
      </c>
      <c r="AC294" s="66" t="s">
        <v>88</v>
      </c>
      <c r="AD294" s="69" t="s">
        <v>177</v>
      </c>
      <c r="AE294" s="67">
        <v>12.859220000000001</v>
      </c>
      <c r="AF294" s="67">
        <v>0.11637400000000001</v>
      </c>
      <c r="AG294" s="70" t="s">
        <v>164</v>
      </c>
      <c r="AH294" s="68">
        <v>0</v>
      </c>
      <c r="AI294" s="68">
        <v>0</v>
      </c>
      <c r="AJ294" s="68">
        <v>0</v>
      </c>
      <c r="AK294" s="40">
        <f t="shared" si="29"/>
        <v>1</v>
      </c>
      <c r="AL294" s="87"/>
      <c r="AN294" s="80" t="s">
        <v>126</v>
      </c>
      <c r="AO294" s="66">
        <v>16</v>
      </c>
      <c r="AP294" s="66" t="s">
        <v>88</v>
      </c>
      <c r="AQ294" s="69" t="s">
        <v>177</v>
      </c>
      <c r="AR294" s="67">
        <v>13.258694999999999</v>
      </c>
      <c r="AS294" s="67">
        <v>0.128362</v>
      </c>
      <c r="AT294" s="70" t="s">
        <v>164</v>
      </c>
      <c r="AU294" s="68">
        <v>0</v>
      </c>
      <c r="AV294" s="68">
        <v>0</v>
      </c>
      <c r="AW294" s="68">
        <v>0</v>
      </c>
      <c r="AX294" s="40">
        <f t="shared" si="32"/>
        <v>1</v>
      </c>
      <c r="AY294" s="87"/>
    </row>
    <row r="295" spans="1:51" s="57" customFormat="1" ht="13.5" customHeight="1" x14ac:dyDescent="0.25">
      <c r="A295" s="80" t="s">
        <v>117</v>
      </c>
      <c r="B295" s="66">
        <v>17</v>
      </c>
      <c r="C295" s="66" t="s">
        <v>62</v>
      </c>
      <c r="D295" s="81" t="s">
        <v>177</v>
      </c>
      <c r="E295" s="81">
        <v>0.44800000000000001</v>
      </c>
      <c r="F295" s="81" t="s">
        <v>178</v>
      </c>
      <c r="G295" s="84" t="s">
        <v>218</v>
      </c>
      <c r="H295" s="81">
        <v>0</v>
      </c>
      <c r="I295" s="81">
        <v>0</v>
      </c>
      <c r="J295" s="81">
        <v>0</v>
      </c>
      <c r="K295" s="83">
        <v>1</v>
      </c>
      <c r="L295" s="93"/>
      <c r="N295" s="80" t="s">
        <v>120</v>
      </c>
      <c r="O295" s="66">
        <v>17</v>
      </c>
      <c r="P295" s="66" t="s">
        <v>62</v>
      </c>
      <c r="Q295" s="69" t="s">
        <v>177</v>
      </c>
      <c r="R295" s="67">
        <v>0.45204100000000003</v>
      </c>
      <c r="S295" s="67" t="s">
        <v>178</v>
      </c>
      <c r="T295" s="70" t="s">
        <v>218</v>
      </c>
      <c r="U295" s="68">
        <v>0</v>
      </c>
      <c r="V295" s="68">
        <v>0</v>
      </c>
      <c r="W295" s="68">
        <v>0</v>
      </c>
      <c r="X295" s="40">
        <f t="shared" ref="X295:X326" si="33">IF(COUNTA(W295)=0,"",IF(W295=0,1,0))</f>
        <v>1</v>
      </c>
      <c r="Y295" s="87"/>
      <c r="AA295" s="80" t="s">
        <v>123</v>
      </c>
      <c r="AB295" s="66">
        <v>17</v>
      </c>
      <c r="AC295" s="66" t="s">
        <v>62</v>
      </c>
      <c r="AD295" s="69" t="s">
        <v>177</v>
      </c>
      <c r="AE295" s="67">
        <v>0.45405899999999999</v>
      </c>
      <c r="AF295" s="67" t="s">
        <v>178</v>
      </c>
      <c r="AG295" s="70" t="s">
        <v>218</v>
      </c>
      <c r="AH295" s="68">
        <v>0</v>
      </c>
      <c r="AI295" s="68">
        <v>0</v>
      </c>
      <c r="AJ295" s="68">
        <v>0</v>
      </c>
      <c r="AK295" s="40">
        <f t="shared" si="29"/>
        <v>1</v>
      </c>
      <c r="AL295" s="87"/>
      <c r="AN295" s="80" t="s">
        <v>126</v>
      </c>
      <c r="AO295" s="66">
        <v>17</v>
      </c>
      <c r="AP295" s="66" t="s">
        <v>62</v>
      </c>
      <c r="AQ295" s="69" t="s">
        <v>177</v>
      </c>
      <c r="AR295" s="67">
        <v>0.45112400000000002</v>
      </c>
      <c r="AS295" s="67" t="s">
        <v>178</v>
      </c>
      <c r="AT295" s="70" t="s">
        <v>218</v>
      </c>
      <c r="AU295" s="68">
        <v>0</v>
      </c>
      <c r="AV295" s="68">
        <v>0</v>
      </c>
      <c r="AW295" s="68">
        <v>0</v>
      </c>
      <c r="AX295" s="40">
        <f t="shared" si="32"/>
        <v>1</v>
      </c>
      <c r="AY295" s="87"/>
    </row>
    <row r="296" spans="1:51" s="57" customFormat="1" ht="13.5" customHeight="1" x14ac:dyDescent="0.25">
      <c r="A296" s="80" t="s">
        <v>117</v>
      </c>
      <c r="B296" s="66">
        <v>17</v>
      </c>
      <c r="C296" s="66" t="s">
        <v>68</v>
      </c>
      <c r="D296" s="81" t="s">
        <v>177</v>
      </c>
      <c r="E296" s="81">
        <v>7.0000000000000001E-3</v>
      </c>
      <c r="F296" s="81">
        <v>0.05</v>
      </c>
      <c r="G296" s="84" t="s">
        <v>181</v>
      </c>
      <c r="H296" s="81">
        <v>0</v>
      </c>
      <c r="I296" s="81">
        <v>0</v>
      </c>
      <c r="J296" s="81">
        <v>0</v>
      </c>
      <c r="K296" s="83">
        <v>1</v>
      </c>
      <c r="L296" s="93"/>
      <c r="N296" s="80" t="s">
        <v>120</v>
      </c>
      <c r="O296" s="66">
        <v>17</v>
      </c>
      <c r="P296" s="66" t="s">
        <v>68</v>
      </c>
      <c r="Q296" s="69" t="s">
        <v>177</v>
      </c>
      <c r="R296" s="67">
        <v>1.6789999999999999E-3</v>
      </c>
      <c r="S296" s="67">
        <v>5.5710999999999997E-2</v>
      </c>
      <c r="T296" s="70" t="s">
        <v>181</v>
      </c>
      <c r="U296" s="68">
        <v>0</v>
      </c>
      <c r="V296" s="68">
        <v>0</v>
      </c>
      <c r="W296" s="68">
        <v>0</v>
      </c>
      <c r="X296" s="40">
        <f t="shared" si="33"/>
        <v>1</v>
      </c>
      <c r="Y296" s="87"/>
      <c r="AA296" s="80" t="s">
        <v>123</v>
      </c>
      <c r="AB296" s="66">
        <v>17</v>
      </c>
      <c r="AC296" s="66" t="s">
        <v>68</v>
      </c>
      <c r="AD296" s="69" t="s">
        <v>177</v>
      </c>
      <c r="AE296" s="67">
        <v>1.4989999999999999E-3</v>
      </c>
      <c r="AF296" s="67">
        <v>5.1603000000000003E-2</v>
      </c>
      <c r="AG296" s="70" t="s">
        <v>181</v>
      </c>
      <c r="AH296" s="68">
        <v>0</v>
      </c>
      <c r="AI296" s="68">
        <v>0</v>
      </c>
      <c r="AJ296" s="68">
        <v>0</v>
      </c>
      <c r="AK296" s="40">
        <f t="shared" si="29"/>
        <v>1</v>
      </c>
      <c r="AL296" s="87"/>
      <c r="AN296" s="80" t="s">
        <v>126</v>
      </c>
      <c r="AO296" s="66">
        <v>17</v>
      </c>
      <c r="AP296" s="66" t="s">
        <v>68</v>
      </c>
      <c r="AQ296" s="69" t="s">
        <v>177</v>
      </c>
      <c r="AR296" s="67">
        <v>1.2979999999999999E-3</v>
      </c>
      <c r="AS296" s="67">
        <v>5.3538000000000002E-2</v>
      </c>
      <c r="AT296" s="70" t="s">
        <v>181</v>
      </c>
      <c r="AU296" s="68">
        <v>0</v>
      </c>
      <c r="AV296" s="68">
        <v>0</v>
      </c>
      <c r="AW296" s="68">
        <v>0</v>
      </c>
      <c r="AX296" s="40">
        <f t="shared" si="32"/>
        <v>1</v>
      </c>
      <c r="AY296" s="87"/>
    </row>
    <row r="297" spans="1:51" s="57" customFormat="1" ht="22.5" customHeight="1" x14ac:dyDescent="0.25">
      <c r="A297" s="80" t="s">
        <v>117</v>
      </c>
      <c r="B297" s="66">
        <v>17</v>
      </c>
      <c r="C297" s="66" t="s">
        <v>74</v>
      </c>
      <c r="D297" s="81" t="s">
        <v>177</v>
      </c>
      <c r="E297" s="81">
        <v>15.72</v>
      </c>
      <c r="F297" s="81">
        <v>0.11799999999999999</v>
      </c>
      <c r="G297" s="84" t="s">
        <v>182</v>
      </c>
      <c r="H297" s="81">
        <v>0</v>
      </c>
      <c r="I297" s="81">
        <v>0</v>
      </c>
      <c r="J297" s="81">
        <v>0</v>
      </c>
      <c r="K297" s="83">
        <v>1</v>
      </c>
      <c r="L297" s="93"/>
      <c r="N297" s="80" t="s">
        <v>120</v>
      </c>
      <c r="O297" s="66">
        <v>17</v>
      </c>
      <c r="P297" s="66" t="s">
        <v>74</v>
      </c>
      <c r="Q297" s="69" t="s">
        <v>177</v>
      </c>
      <c r="R297" s="67">
        <v>15.255165999999999</v>
      </c>
      <c r="S297" s="67">
        <v>0.12942100000000001</v>
      </c>
      <c r="T297" s="70" t="s">
        <v>182</v>
      </c>
      <c r="U297" s="68">
        <v>0</v>
      </c>
      <c r="V297" s="68">
        <v>0</v>
      </c>
      <c r="W297" s="68">
        <v>0</v>
      </c>
      <c r="X297" s="40">
        <f t="shared" si="33"/>
        <v>1</v>
      </c>
      <c r="Y297" s="87"/>
      <c r="AA297" s="80" t="s">
        <v>123</v>
      </c>
      <c r="AB297" s="66">
        <v>17</v>
      </c>
      <c r="AC297" s="66" t="s">
        <v>74</v>
      </c>
      <c r="AD297" s="69" t="s">
        <v>177</v>
      </c>
      <c r="AE297" s="67">
        <v>1.6766829999999999</v>
      </c>
      <c r="AF297" s="67">
        <v>0.125808</v>
      </c>
      <c r="AG297" s="70" t="s">
        <v>192</v>
      </c>
      <c r="AH297" s="68">
        <v>0</v>
      </c>
      <c r="AI297" s="68">
        <v>0</v>
      </c>
      <c r="AJ297" s="68">
        <v>1</v>
      </c>
      <c r="AK297" s="40">
        <f t="shared" si="29"/>
        <v>0</v>
      </c>
      <c r="AL297" s="87" t="s">
        <v>227</v>
      </c>
      <c r="AN297" s="80" t="s">
        <v>126</v>
      </c>
      <c r="AO297" s="66">
        <v>17</v>
      </c>
      <c r="AP297" s="66" t="s">
        <v>74</v>
      </c>
      <c r="AQ297" s="69" t="s">
        <v>177</v>
      </c>
      <c r="AR297" s="67">
        <v>16.686702</v>
      </c>
      <c r="AS297" s="67">
        <v>0.126444</v>
      </c>
      <c r="AT297" s="70" t="s">
        <v>182</v>
      </c>
      <c r="AU297" s="68">
        <v>0</v>
      </c>
      <c r="AV297" s="68">
        <v>0</v>
      </c>
      <c r="AW297" s="68">
        <v>0</v>
      </c>
      <c r="AX297" s="40">
        <f t="shared" si="32"/>
        <v>1</v>
      </c>
      <c r="AY297" s="87"/>
    </row>
    <row r="298" spans="1:51" s="57" customFormat="1" ht="22.5" customHeight="1" x14ac:dyDescent="0.25">
      <c r="A298" s="80" t="s">
        <v>117</v>
      </c>
      <c r="B298" s="66">
        <v>17</v>
      </c>
      <c r="C298" s="66" t="s">
        <v>80</v>
      </c>
      <c r="D298" s="81" t="s">
        <v>177</v>
      </c>
      <c r="E298" s="81">
        <v>4.0000000000000001E-3</v>
      </c>
      <c r="F298" s="81">
        <v>0.56299999999999994</v>
      </c>
      <c r="G298" s="84" t="s">
        <v>219</v>
      </c>
      <c r="H298" s="81">
        <v>0</v>
      </c>
      <c r="I298" s="81">
        <v>0</v>
      </c>
      <c r="J298" s="81">
        <v>0</v>
      </c>
      <c r="K298" s="83">
        <v>1</v>
      </c>
      <c r="L298" s="93"/>
      <c r="N298" s="80" t="s">
        <v>120</v>
      </c>
      <c r="O298" s="66">
        <v>17</v>
      </c>
      <c r="P298" s="66" t="s">
        <v>80</v>
      </c>
      <c r="Q298" s="69" t="s">
        <v>177</v>
      </c>
      <c r="R298" s="67">
        <v>2.5829999999999998E-3</v>
      </c>
      <c r="S298" s="67">
        <v>0.57767599999999997</v>
      </c>
      <c r="T298" s="70" t="s">
        <v>219</v>
      </c>
      <c r="U298" s="68">
        <v>0</v>
      </c>
      <c r="V298" s="68">
        <v>0</v>
      </c>
      <c r="W298" s="68">
        <v>0</v>
      </c>
      <c r="X298" s="40">
        <f t="shared" si="33"/>
        <v>1</v>
      </c>
      <c r="Y298" s="87"/>
      <c r="AA298" s="80" t="s">
        <v>123</v>
      </c>
      <c r="AB298" s="66">
        <v>17</v>
      </c>
      <c r="AC298" s="66" t="s">
        <v>228</v>
      </c>
      <c r="AD298" s="69" t="s">
        <v>177</v>
      </c>
      <c r="AE298" s="69">
        <v>3.4089999999999998</v>
      </c>
      <c r="AF298" s="69" t="s">
        <v>178</v>
      </c>
      <c r="AG298" s="69" t="s">
        <v>167</v>
      </c>
      <c r="AH298" s="69">
        <v>0</v>
      </c>
      <c r="AI298" s="69">
        <v>0</v>
      </c>
      <c r="AJ298" s="69">
        <v>0</v>
      </c>
      <c r="AK298" s="69">
        <v>1</v>
      </c>
      <c r="AL298" s="87" t="s">
        <v>233</v>
      </c>
      <c r="AN298" s="80" t="s">
        <v>126</v>
      </c>
      <c r="AO298" s="66">
        <v>17</v>
      </c>
      <c r="AP298" s="66" t="s">
        <v>80</v>
      </c>
      <c r="AQ298" s="69" t="s">
        <v>177</v>
      </c>
      <c r="AR298" s="67">
        <v>1.4433E-2</v>
      </c>
      <c r="AS298" s="67">
        <v>0.54842000000000002</v>
      </c>
      <c r="AT298" s="70" t="s">
        <v>219</v>
      </c>
      <c r="AU298" s="68">
        <v>0</v>
      </c>
      <c r="AV298" s="68">
        <v>0</v>
      </c>
      <c r="AW298" s="68">
        <v>0</v>
      </c>
      <c r="AX298" s="40">
        <f t="shared" si="32"/>
        <v>1</v>
      </c>
      <c r="AY298" s="87"/>
    </row>
    <row r="299" spans="1:51" s="57" customFormat="1" ht="13.5" customHeight="1" x14ac:dyDescent="0.25">
      <c r="A299" s="80" t="s">
        <v>117</v>
      </c>
      <c r="B299" s="66">
        <v>17</v>
      </c>
      <c r="C299" s="66" t="s">
        <v>85</v>
      </c>
      <c r="D299" s="81" t="s">
        <v>177</v>
      </c>
      <c r="E299" s="81">
        <v>2E-3</v>
      </c>
      <c r="F299" s="81">
        <v>6.8000000000000005E-2</v>
      </c>
      <c r="G299" s="84" t="s">
        <v>181</v>
      </c>
      <c r="H299" s="81">
        <v>0</v>
      </c>
      <c r="I299" s="81">
        <v>0</v>
      </c>
      <c r="J299" s="81">
        <v>0</v>
      </c>
      <c r="K299" s="83">
        <v>1</v>
      </c>
      <c r="L299" s="93"/>
      <c r="N299" s="80" t="s">
        <v>120</v>
      </c>
      <c r="O299" s="66">
        <v>17</v>
      </c>
      <c r="P299" s="66" t="s">
        <v>85</v>
      </c>
      <c r="Q299" s="69" t="s">
        <v>177</v>
      </c>
      <c r="R299" s="67">
        <v>2.3410000000000002E-3</v>
      </c>
      <c r="S299" s="67">
        <v>6.5847000000000003E-2</v>
      </c>
      <c r="T299" s="70" t="s">
        <v>181</v>
      </c>
      <c r="U299" s="68">
        <v>0</v>
      </c>
      <c r="V299" s="68">
        <v>0</v>
      </c>
      <c r="W299" s="68">
        <v>0</v>
      </c>
      <c r="X299" s="40">
        <f t="shared" si="33"/>
        <v>1</v>
      </c>
      <c r="Y299" s="87"/>
      <c r="AA299" s="80" t="s">
        <v>123</v>
      </c>
      <c r="AB299" s="66">
        <v>17</v>
      </c>
      <c r="AC299" s="66" t="s">
        <v>85</v>
      </c>
      <c r="AD299" s="69" t="s">
        <v>230</v>
      </c>
      <c r="AE299" s="69" t="s">
        <v>178</v>
      </c>
      <c r="AF299" s="69" t="s">
        <v>178</v>
      </c>
      <c r="AG299" s="69" t="s">
        <v>178</v>
      </c>
      <c r="AH299" s="69" t="s">
        <v>178</v>
      </c>
      <c r="AI299" s="69" t="s">
        <v>178</v>
      </c>
      <c r="AJ299" s="69" t="s">
        <v>178</v>
      </c>
      <c r="AK299" s="69" t="s">
        <v>178</v>
      </c>
      <c r="AL299" s="87"/>
      <c r="AN299" s="80" t="s">
        <v>126</v>
      </c>
      <c r="AO299" s="66">
        <v>17</v>
      </c>
      <c r="AP299" s="66" t="s">
        <v>85</v>
      </c>
      <c r="AQ299" s="69" t="s">
        <v>177</v>
      </c>
      <c r="AR299" s="67">
        <v>2.1909999999999998E-3</v>
      </c>
      <c r="AS299" s="67">
        <v>6.6629999999999995E-2</v>
      </c>
      <c r="AT299" s="70" t="s">
        <v>181</v>
      </c>
      <c r="AU299" s="68">
        <v>0</v>
      </c>
      <c r="AV299" s="68">
        <v>0</v>
      </c>
      <c r="AW299" s="68">
        <v>0</v>
      </c>
      <c r="AX299" s="40">
        <f t="shared" si="32"/>
        <v>1</v>
      </c>
      <c r="AY299" s="87"/>
    </row>
    <row r="300" spans="1:51" s="57" customFormat="1" ht="13.5" customHeight="1" x14ac:dyDescent="0.25">
      <c r="A300" s="80" t="s">
        <v>117</v>
      </c>
      <c r="B300" s="66">
        <v>17</v>
      </c>
      <c r="C300" s="66" t="s">
        <v>86</v>
      </c>
      <c r="D300" s="81" t="s">
        <v>177</v>
      </c>
      <c r="E300" s="81">
        <v>13.4</v>
      </c>
      <c r="F300" s="81">
        <v>0.123</v>
      </c>
      <c r="G300" s="84" t="s">
        <v>182</v>
      </c>
      <c r="H300" s="81">
        <v>0</v>
      </c>
      <c r="I300" s="81">
        <v>0</v>
      </c>
      <c r="J300" s="81">
        <v>0</v>
      </c>
      <c r="K300" s="83">
        <v>1</v>
      </c>
      <c r="L300" s="93"/>
      <c r="N300" s="80" t="s">
        <v>120</v>
      </c>
      <c r="O300" s="66">
        <v>17</v>
      </c>
      <c r="P300" s="66" t="s">
        <v>86</v>
      </c>
      <c r="Q300" s="69" t="s">
        <v>177</v>
      </c>
      <c r="R300" s="67">
        <v>12.920396999999999</v>
      </c>
      <c r="S300" s="67">
        <v>0.12582599999999999</v>
      </c>
      <c r="T300" s="70" t="s">
        <v>182</v>
      </c>
      <c r="U300" s="68">
        <v>0</v>
      </c>
      <c r="V300" s="68">
        <v>0</v>
      </c>
      <c r="W300" s="68">
        <v>0</v>
      </c>
      <c r="X300" s="40">
        <f t="shared" si="33"/>
        <v>1</v>
      </c>
      <c r="Y300" s="87"/>
      <c r="AA300" s="80" t="s">
        <v>123</v>
      </c>
      <c r="AB300" s="66">
        <v>17</v>
      </c>
      <c r="AC300" s="66" t="s">
        <v>86</v>
      </c>
      <c r="AD300" s="69" t="s">
        <v>230</v>
      </c>
      <c r="AE300" s="69" t="s">
        <v>178</v>
      </c>
      <c r="AF300" s="69" t="s">
        <v>178</v>
      </c>
      <c r="AG300" s="69" t="s">
        <v>178</v>
      </c>
      <c r="AH300" s="69" t="s">
        <v>178</v>
      </c>
      <c r="AI300" s="69" t="s">
        <v>178</v>
      </c>
      <c r="AJ300" s="69" t="s">
        <v>178</v>
      </c>
      <c r="AK300" s="69" t="s">
        <v>178</v>
      </c>
      <c r="AL300" s="87"/>
      <c r="AN300" s="80" t="s">
        <v>126</v>
      </c>
      <c r="AO300" s="66">
        <v>17</v>
      </c>
      <c r="AP300" s="66" t="s">
        <v>86</v>
      </c>
      <c r="AQ300" s="69" t="s">
        <v>177</v>
      </c>
      <c r="AR300" s="67">
        <v>21.072773000000002</v>
      </c>
      <c r="AS300" s="67">
        <v>0.12105200000000001</v>
      </c>
      <c r="AT300" s="70" t="s">
        <v>182</v>
      </c>
      <c r="AU300" s="68">
        <v>0</v>
      </c>
      <c r="AV300" s="68">
        <v>0</v>
      </c>
      <c r="AW300" s="68">
        <v>0</v>
      </c>
      <c r="AX300" s="40">
        <f t="shared" si="32"/>
        <v>1</v>
      </c>
      <c r="AY300" s="87"/>
    </row>
    <row r="301" spans="1:51" s="57" customFormat="1" ht="13.5" customHeight="1" x14ac:dyDescent="0.25">
      <c r="A301" s="80" t="s">
        <v>117</v>
      </c>
      <c r="B301" s="66">
        <v>17</v>
      </c>
      <c r="C301" s="66" t="s">
        <v>87</v>
      </c>
      <c r="D301" s="81" t="s">
        <v>177</v>
      </c>
      <c r="E301" s="81">
        <v>4.0000000000000001E-3</v>
      </c>
      <c r="F301" s="81">
        <v>4.5999999999999999E-2</v>
      </c>
      <c r="G301" s="84" t="s">
        <v>184</v>
      </c>
      <c r="H301" s="81">
        <v>0</v>
      </c>
      <c r="I301" s="81">
        <v>0</v>
      </c>
      <c r="J301" s="81">
        <v>0</v>
      </c>
      <c r="K301" s="83">
        <v>1</v>
      </c>
      <c r="L301" s="93"/>
      <c r="N301" s="80" t="s">
        <v>120</v>
      </c>
      <c r="O301" s="66">
        <v>17</v>
      </c>
      <c r="P301" s="66" t="s">
        <v>87</v>
      </c>
      <c r="Q301" s="69" t="s">
        <v>177</v>
      </c>
      <c r="R301" s="67">
        <v>4.0489999999999996E-3</v>
      </c>
      <c r="S301" s="67">
        <v>5.7485000000000001E-2</v>
      </c>
      <c r="T301" s="70" t="s">
        <v>184</v>
      </c>
      <c r="U301" s="68">
        <v>0</v>
      </c>
      <c r="V301" s="68">
        <v>0</v>
      </c>
      <c r="W301" s="68">
        <v>0</v>
      </c>
      <c r="X301" s="40">
        <f t="shared" si="33"/>
        <v>1</v>
      </c>
      <c r="Y301" s="87"/>
      <c r="AA301" s="80" t="s">
        <v>123</v>
      </c>
      <c r="AB301" s="66">
        <v>17</v>
      </c>
      <c r="AC301" s="66" t="s">
        <v>87</v>
      </c>
      <c r="AD301" s="69" t="s">
        <v>230</v>
      </c>
      <c r="AE301" s="69" t="s">
        <v>178</v>
      </c>
      <c r="AF301" s="69" t="s">
        <v>178</v>
      </c>
      <c r="AG301" s="69" t="s">
        <v>178</v>
      </c>
      <c r="AH301" s="69" t="s">
        <v>178</v>
      </c>
      <c r="AI301" s="69" t="s">
        <v>178</v>
      </c>
      <c r="AJ301" s="69" t="s">
        <v>178</v>
      </c>
      <c r="AK301" s="69" t="s">
        <v>178</v>
      </c>
      <c r="AL301" s="87"/>
      <c r="AN301" s="80" t="s">
        <v>126</v>
      </c>
      <c r="AO301" s="66">
        <v>17</v>
      </c>
      <c r="AP301" s="66" t="s">
        <v>87</v>
      </c>
      <c r="AQ301" s="69" t="s">
        <v>177</v>
      </c>
      <c r="AR301" s="67">
        <v>9.979E-3</v>
      </c>
      <c r="AS301" s="67">
        <v>4.6940000000000003E-2</v>
      </c>
      <c r="AT301" s="70" t="s">
        <v>184</v>
      </c>
      <c r="AU301" s="68">
        <v>0</v>
      </c>
      <c r="AV301" s="68">
        <v>0</v>
      </c>
      <c r="AW301" s="68">
        <v>0</v>
      </c>
      <c r="AX301" s="40">
        <f t="shared" si="32"/>
        <v>1</v>
      </c>
      <c r="AY301" s="87"/>
    </row>
    <row r="302" spans="1:51" s="57" customFormat="1" ht="13.5" customHeight="1" x14ac:dyDescent="0.25">
      <c r="A302" s="80" t="s">
        <v>117</v>
      </c>
      <c r="B302" s="66">
        <v>17</v>
      </c>
      <c r="C302" s="66" t="s">
        <v>88</v>
      </c>
      <c r="D302" s="81" t="s">
        <v>177</v>
      </c>
      <c r="E302" s="81">
        <v>12.773</v>
      </c>
      <c r="F302" s="81">
        <v>0.123</v>
      </c>
      <c r="G302" s="84" t="s">
        <v>164</v>
      </c>
      <c r="H302" s="81">
        <v>0</v>
      </c>
      <c r="I302" s="81">
        <v>0</v>
      </c>
      <c r="J302" s="81">
        <v>0</v>
      </c>
      <c r="K302" s="83">
        <v>1</v>
      </c>
      <c r="L302" s="93"/>
      <c r="N302" s="80" t="s">
        <v>120</v>
      </c>
      <c r="O302" s="66">
        <v>17</v>
      </c>
      <c r="P302" s="66" t="s">
        <v>88</v>
      </c>
      <c r="Q302" s="69" t="s">
        <v>177</v>
      </c>
      <c r="R302" s="67">
        <v>13.170313999999999</v>
      </c>
      <c r="S302" s="67">
        <v>0.122507</v>
      </c>
      <c r="T302" s="70" t="s">
        <v>164</v>
      </c>
      <c r="U302" s="68">
        <v>0</v>
      </c>
      <c r="V302" s="68">
        <v>0</v>
      </c>
      <c r="W302" s="68">
        <v>0</v>
      </c>
      <c r="X302" s="40">
        <f t="shared" si="33"/>
        <v>1</v>
      </c>
      <c r="Y302" s="87"/>
      <c r="AA302" s="80" t="s">
        <v>123</v>
      </c>
      <c r="AB302" s="66">
        <v>17</v>
      </c>
      <c r="AC302" s="66" t="s">
        <v>88</v>
      </c>
      <c r="AD302" s="69" t="s">
        <v>230</v>
      </c>
      <c r="AE302" s="69" t="s">
        <v>178</v>
      </c>
      <c r="AF302" s="69" t="s">
        <v>178</v>
      </c>
      <c r="AG302" s="69" t="s">
        <v>178</v>
      </c>
      <c r="AH302" s="69" t="s">
        <v>178</v>
      </c>
      <c r="AI302" s="69" t="s">
        <v>178</v>
      </c>
      <c r="AJ302" s="69" t="s">
        <v>178</v>
      </c>
      <c r="AK302" s="69" t="s">
        <v>178</v>
      </c>
      <c r="AL302" s="87"/>
      <c r="AN302" s="80" t="s">
        <v>126</v>
      </c>
      <c r="AO302" s="66">
        <v>17</v>
      </c>
      <c r="AP302" s="66" t="s">
        <v>88</v>
      </c>
      <c r="AQ302" s="69" t="s">
        <v>177</v>
      </c>
      <c r="AR302" s="67">
        <v>13.739451000000001</v>
      </c>
      <c r="AS302" s="67">
        <v>0.113646</v>
      </c>
      <c r="AT302" s="70" t="s">
        <v>164</v>
      </c>
      <c r="AU302" s="68">
        <v>0</v>
      </c>
      <c r="AV302" s="68">
        <v>0</v>
      </c>
      <c r="AW302" s="68">
        <v>0</v>
      </c>
      <c r="AX302" s="40">
        <f t="shared" si="32"/>
        <v>1</v>
      </c>
      <c r="AY302" s="87"/>
    </row>
    <row r="303" spans="1:51" s="57" customFormat="1" ht="13.5" customHeight="1" x14ac:dyDescent="0.25">
      <c r="A303" s="80" t="s">
        <v>117</v>
      </c>
      <c r="B303" s="66">
        <v>18</v>
      </c>
      <c r="C303" s="66" t="s">
        <v>62</v>
      </c>
      <c r="D303" s="81" t="s">
        <v>177</v>
      </c>
      <c r="E303" s="81">
        <v>0.45100000000000001</v>
      </c>
      <c r="F303" s="81" t="s">
        <v>178</v>
      </c>
      <c r="G303" s="84" t="s">
        <v>220</v>
      </c>
      <c r="H303" s="81">
        <v>0</v>
      </c>
      <c r="I303" s="81">
        <v>0</v>
      </c>
      <c r="J303" s="81">
        <v>0</v>
      </c>
      <c r="K303" s="83">
        <v>1</v>
      </c>
      <c r="L303" s="93"/>
      <c r="N303" s="80" t="s">
        <v>120</v>
      </c>
      <c r="O303" s="66">
        <v>18</v>
      </c>
      <c r="P303" s="66" t="s">
        <v>62</v>
      </c>
      <c r="Q303" s="69" t="s">
        <v>177</v>
      </c>
      <c r="R303" s="67">
        <v>0.44903500000000002</v>
      </c>
      <c r="S303" s="67" t="s">
        <v>178</v>
      </c>
      <c r="T303" s="70" t="s">
        <v>220</v>
      </c>
      <c r="U303" s="68">
        <v>0</v>
      </c>
      <c r="V303" s="68">
        <v>0</v>
      </c>
      <c r="W303" s="68">
        <v>0</v>
      </c>
      <c r="X303" s="40">
        <f t="shared" si="33"/>
        <v>1</v>
      </c>
      <c r="Y303" s="87"/>
      <c r="AA303" s="80" t="s">
        <v>123</v>
      </c>
      <c r="AB303" s="66">
        <v>18</v>
      </c>
      <c r="AC303" s="66" t="s">
        <v>62</v>
      </c>
      <c r="AD303" s="69" t="s">
        <v>177</v>
      </c>
      <c r="AE303" s="67">
        <v>0.450013</v>
      </c>
      <c r="AF303" s="67" t="s">
        <v>178</v>
      </c>
      <c r="AG303" s="70" t="s">
        <v>220</v>
      </c>
      <c r="AH303" s="68">
        <v>0</v>
      </c>
      <c r="AI303" s="68">
        <v>0</v>
      </c>
      <c r="AJ303" s="68">
        <v>0</v>
      </c>
      <c r="AK303" s="40">
        <f t="shared" ref="AK303:AK326" si="34">IF(COUNTA(AJ303)=0,"",IF(AJ303=0,1,0))</f>
        <v>1</v>
      </c>
      <c r="AL303" s="87"/>
      <c r="AN303" s="80" t="s">
        <v>126</v>
      </c>
      <c r="AO303" s="66">
        <v>18</v>
      </c>
      <c r="AP303" s="66" t="s">
        <v>62</v>
      </c>
      <c r="AQ303" s="69" t="s">
        <v>177</v>
      </c>
      <c r="AR303" s="67">
        <v>0.45247199999999999</v>
      </c>
      <c r="AS303" s="67" t="s">
        <v>178</v>
      </c>
      <c r="AT303" s="70" t="s">
        <v>220</v>
      </c>
      <c r="AU303" s="68">
        <v>0</v>
      </c>
      <c r="AV303" s="68">
        <v>0</v>
      </c>
      <c r="AW303" s="68">
        <v>0</v>
      </c>
      <c r="AX303" s="40">
        <f t="shared" si="32"/>
        <v>1</v>
      </c>
      <c r="AY303" s="87"/>
    </row>
    <row r="304" spans="1:51" s="57" customFormat="1" ht="13.5" customHeight="1" x14ac:dyDescent="0.25">
      <c r="A304" s="80" t="s">
        <v>117</v>
      </c>
      <c r="B304" s="66">
        <v>18</v>
      </c>
      <c r="C304" s="66" t="s">
        <v>68</v>
      </c>
      <c r="D304" s="81" t="s">
        <v>177</v>
      </c>
      <c r="E304" s="81">
        <v>2E-3</v>
      </c>
      <c r="F304" s="81">
        <v>5.3999999999999999E-2</v>
      </c>
      <c r="G304" s="84" t="s">
        <v>181</v>
      </c>
      <c r="H304" s="81">
        <v>0</v>
      </c>
      <c r="I304" s="81">
        <v>0</v>
      </c>
      <c r="J304" s="81">
        <v>0</v>
      </c>
      <c r="K304" s="83">
        <v>1</v>
      </c>
      <c r="L304" s="93"/>
      <c r="N304" s="80" t="s">
        <v>120</v>
      </c>
      <c r="O304" s="66">
        <v>18</v>
      </c>
      <c r="P304" s="66" t="s">
        <v>68</v>
      </c>
      <c r="Q304" s="69" t="s">
        <v>177</v>
      </c>
      <c r="R304" s="67">
        <v>1.818E-3</v>
      </c>
      <c r="S304" s="67">
        <v>4.8864999999999999E-2</v>
      </c>
      <c r="T304" s="70" t="s">
        <v>181</v>
      </c>
      <c r="U304" s="68">
        <v>0</v>
      </c>
      <c r="V304" s="68">
        <v>0</v>
      </c>
      <c r="W304" s="68">
        <v>0</v>
      </c>
      <c r="X304" s="40">
        <f t="shared" si="33"/>
        <v>1</v>
      </c>
      <c r="Y304" s="87"/>
      <c r="AA304" s="80" t="s">
        <v>123</v>
      </c>
      <c r="AB304" s="66">
        <v>18</v>
      </c>
      <c r="AC304" s="66" t="s">
        <v>68</v>
      </c>
      <c r="AD304" s="69" t="s">
        <v>177</v>
      </c>
      <c r="AE304" s="67">
        <v>1.5699999999999999E-4</v>
      </c>
      <c r="AF304" s="67">
        <v>4.4054000000000003E-2</v>
      </c>
      <c r="AG304" s="70" t="s">
        <v>181</v>
      </c>
      <c r="AH304" s="68">
        <v>0</v>
      </c>
      <c r="AI304" s="68">
        <v>0</v>
      </c>
      <c r="AJ304" s="68">
        <v>0</v>
      </c>
      <c r="AK304" s="40">
        <f t="shared" si="34"/>
        <v>1</v>
      </c>
      <c r="AL304" s="87"/>
      <c r="AN304" s="80" t="s">
        <v>126</v>
      </c>
      <c r="AO304" s="66">
        <v>18</v>
      </c>
      <c r="AP304" s="66" t="s">
        <v>68</v>
      </c>
      <c r="AQ304" s="69" t="s">
        <v>177</v>
      </c>
      <c r="AR304" s="67">
        <v>1.2229999999999999E-3</v>
      </c>
      <c r="AS304" s="67">
        <v>5.7801999999999999E-2</v>
      </c>
      <c r="AT304" s="70" t="s">
        <v>181</v>
      </c>
      <c r="AU304" s="68">
        <v>0</v>
      </c>
      <c r="AV304" s="68">
        <v>0</v>
      </c>
      <c r="AW304" s="68">
        <v>0</v>
      </c>
      <c r="AX304" s="40">
        <f t="shared" si="32"/>
        <v>1</v>
      </c>
      <c r="AY304" s="87"/>
    </row>
    <row r="305" spans="1:51" s="57" customFormat="1" ht="13.5" customHeight="1" x14ac:dyDescent="0.25">
      <c r="A305" s="80" t="s">
        <v>117</v>
      </c>
      <c r="B305" s="66">
        <v>18</v>
      </c>
      <c r="C305" s="66" t="s">
        <v>74</v>
      </c>
      <c r="D305" s="81" t="s">
        <v>177</v>
      </c>
      <c r="E305" s="81">
        <v>16.102</v>
      </c>
      <c r="F305" s="81">
        <v>0.123</v>
      </c>
      <c r="G305" s="84" t="s">
        <v>182</v>
      </c>
      <c r="H305" s="81">
        <v>0</v>
      </c>
      <c r="I305" s="81">
        <v>0</v>
      </c>
      <c r="J305" s="81">
        <v>0</v>
      </c>
      <c r="K305" s="83">
        <v>1</v>
      </c>
      <c r="L305" s="93"/>
      <c r="N305" s="80" t="s">
        <v>120</v>
      </c>
      <c r="O305" s="66">
        <v>18</v>
      </c>
      <c r="P305" s="66" t="s">
        <v>74</v>
      </c>
      <c r="Q305" s="69" t="s">
        <v>177</v>
      </c>
      <c r="R305" s="67">
        <v>15.194276</v>
      </c>
      <c r="S305" s="67">
        <v>6.3852999999999993E-2</v>
      </c>
      <c r="T305" s="70" t="s">
        <v>182</v>
      </c>
      <c r="U305" s="68">
        <v>0</v>
      </c>
      <c r="V305" s="68">
        <v>0</v>
      </c>
      <c r="W305" s="68">
        <v>0</v>
      </c>
      <c r="X305" s="40">
        <f t="shared" si="33"/>
        <v>1</v>
      </c>
      <c r="Y305" s="87"/>
      <c r="AA305" s="80" t="s">
        <v>123</v>
      </c>
      <c r="AB305" s="66">
        <v>18</v>
      </c>
      <c r="AC305" s="66" t="s">
        <v>74</v>
      </c>
      <c r="AD305" s="69" t="s">
        <v>177</v>
      </c>
      <c r="AE305" s="67">
        <v>16.683084000000001</v>
      </c>
      <c r="AF305" s="67">
        <v>0.11626499999999999</v>
      </c>
      <c r="AG305" s="70" t="s">
        <v>182</v>
      </c>
      <c r="AH305" s="68">
        <v>0</v>
      </c>
      <c r="AI305" s="68">
        <v>0</v>
      </c>
      <c r="AJ305" s="68">
        <v>0</v>
      </c>
      <c r="AK305" s="40">
        <f t="shared" si="34"/>
        <v>1</v>
      </c>
      <c r="AL305" s="87"/>
      <c r="AN305" s="80" t="s">
        <v>126</v>
      </c>
      <c r="AO305" s="66">
        <v>18</v>
      </c>
      <c r="AP305" s="66" t="s">
        <v>74</v>
      </c>
      <c r="AQ305" s="69" t="s">
        <v>177</v>
      </c>
      <c r="AR305" s="67">
        <v>16.685766999999998</v>
      </c>
      <c r="AS305" s="67">
        <v>0.12509799999999999</v>
      </c>
      <c r="AT305" s="70" t="s">
        <v>182</v>
      </c>
      <c r="AU305" s="68">
        <v>0</v>
      </c>
      <c r="AV305" s="68">
        <v>0</v>
      </c>
      <c r="AW305" s="68">
        <v>0</v>
      </c>
      <c r="AX305" s="40">
        <f t="shared" si="32"/>
        <v>1</v>
      </c>
      <c r="AY305" s="87"/>
    </row>
    <row r="306" spans="1:51" s="57" customFormat="1" ht="22.5" customHeight="1" x14ac:dyDescent="0.25">
      <c r="A306" s="80" t="s">
        <v>117</v>
      </c>
      <c r="B306" s="66">
        <v>18</v>
      </c>
      <c r="C306" s="66" t="s">
        <v>80</v>
      </c>
      <c r="D306" s="81" t="s">
        <v>177</v>
      </c>
      <c r="E306" s="81">
        <v>3.0000000000000001E-3</v>
      </c>
      <c r="F306" s="81">
        <v>0.56399999999999995</v>
      </c>
      <c r="G306" s="84" t="s">
        <v>221</v>
      </c>
      <c r="H306" s="81">
        <v>0</v>
      </c>
      <c r="I306" s="81">
        <v>0</v>
      </c>
      <c r="J306" s="81">
        <v>0</v>
      </c>
      <c r="K306" s="83">
        <v>1</v>
      </c>
      <c r="L306" s="93"/>
      <c r="N306" s="80" t="s">
        <v>120</v>
      </c>
      <c r="O306" s="66">
        <v>18</v>
      </c>
      <c r="P306" s="66" t="s">
        <v>80</v>
      </c>
      <c r="Q306" s="69" t="s">
        <v>177</v>
      </c>
      <c r="R306" s="67">
        <v>3.4120000000000001E-3</v>
      </c>
      <c r="S306" s="67">
        <v>0.55589500000000003</v>
      </c>
      <c r="T306" s="70" t="s">
        <v>221</v>
      </c>
      <c r="U306" s="68">
        <v>0</v>
      </c>
      <c r="V306" s="68">
        <v>0</v>
      </c>
      <c r="W306" s="68">
        <v>0</v>
      </c>
      <c r="X306" s="40">
        <f t="shared" si="33"/>
        <v>1</v>
      </c>
      <c r="Y306" s="87"/>
      <c r="AA306" s="80" t="s">
        <v>123</v>
      </c>
      <c r="AB306" s="66">
        <v>18</v>
      </c>
      <c r="AC306" s="66" t="s">
        <v>80</v>
      </c>
      <c r="AD306" s="69" t="s">
        <v>177</v>
      </c>
      <c r="AE306" s="67">
        <v>3.689E-3</v>
      </c>
      <c r="AF306" s="67">
        <v>0.56908999999999998</v>
      </c>
      <c r="AG306" s="70" t="s">
        <v>221</v>
      </c>
      <c r="AH306" s="68">
        <v>0</v>
      </c>
      <c r="AI306" s="68">
        <v>0</v>
      </c>
      <c r="AJ306" s="68">
        <v>0</v>
      </c>
      <c r="AK306" s="40">
        <f t="shared" si="34"/>
        <v>1</v>
      </c>
      <c r="AL306" s="87"/>
      <c r="AN306" s="80" t="s">
        <v>126</v>
      </c>
      <c r="AO306" s="66">
        <v>18</v>
      </c>
      <c r="AP306" s="66" t="s">
        <v>80</v>
      </c>
      <c r="AQ306" s="69" t="s">
        <v>177</v>
      </c>
      <c r="AR306" s="67">
        <v>3.2239999999999999E-3</v>
      </c>
      <c r="AS306" s="67">
        <v>0.56140999999999996</v>
      </c>
      <c r="AT306" s="70" t="s">
        <v>221</v>
      </c>
      <c r="AU306" s="68">
        <v>0</v>
      </c>
      <c r="AV306" s="68">
        <v>0</v>
      </c>
      <c r="AW306" s="68">
        <v>0</v>
      </c>
      <c r="AX306" s="40">
        <f t="shared" si="32"/>
        <v>1</v>
      </c>
      <c r="AY306" s="87"/>
    </row>
    <row r="307" spans="1:51" s="57" customFormat="1" ht="13.5" customHeight="1" x14ac:dyDescent="0.25">
      <c r="A307" s="80" t="s">
        <v>117</v>
      </c>
      <c r="B307" s="66">
        <v>18</v>
      </c>
      <c r="C307" s="66" t="s">
        <v>85</v>
      </c>
      <c r="D307" s="81" t="s">
        <v>177</v>
      </c>
      <c r="E307" s="81">
        <v>1E-3</v>
      </c>
      <c r="F307" s="81">
        <v>7.0999999999999994E-2</v>
      </c>
      <c r="G307" s="84" t="s">
        <v>181</v>
      </c>
      <c r="H307" s="81">
        <v>0</v>
      </c>
      <c r="I307" s="81">
        <v>0</v>
      </c>
      <c r="J307" s="81">
        <v>0</v>
      </c>
      <c r="K307" s="83">
        <v>1</v>
      </c>
      <c r="L307" s="93"/>
      <c r="N307" s="80" t="s">
        <v>120</v>
      </c>
      <c r="O307" s="66">
        <v>18</v>
      </c>
      <c r="P307" s="66" t="s">
        <v>85</v>
      </c>
      <c r="Q307" s="69" t="s">
        <v>177</v>
      </c>
      <c r="R307" s="67">
        <v>2.3869999999999998E-3</v>
      </c>
      <c r="S307" s="67">
        <v>6.8113000000000007E-2</v>
      </c>
      <c r="T307" s="70" t="s">
        <v>181</v>
      </c>
      <c r="U307" s="68">
        <v>0</v>
      </c>
      <c r="V307" s="68">
        <v>0</v>
      </c>
      <c r="W307" s="68">
        <v>0</v>
      </c>
      <c r="X307" s="40">
        <f t="shared" si="33"/>
        <v>1</v>
      </c>
      <c r="Y307" s="87"/>
      <c r="AA307" s="80" t="s">
        <v>123</v>
      </c>
      <c r="AB307" s="66">
        <v>18</v>
      </c>
      <c r="AC307" s="66" t="s">
        <v>85</v>
      </c>
      <c r="AD307" s="69" t="s">
        <v>177</v>
      </c>
      <c r="AE307" s="67">
        <v>2.428E-3</v>
      </c>
      <c r="AF307" s="67">
        <v>5.7759999999999999E-2</v>
      </c>
      <c r="AG307" s="70" t="s">
        <v>181</v>
      </c>
      <c r="AH307" s="68">
        <v>0</v>
      </c>
      <c r="AI307" s="68">
        <v>0</v>
      </c>
      <c r="AJ307" s="68">
        <v>0</v>
      </c>
      <c r="AK307" s="40">
        <f t="shared" si="34"/>
        <v>1</v>
      </c>
      <c r="AL307" s="87"/>
      <c r="AN307" s="80" t="s">
        <v>126</v>
      </c>
      <c r="AO307" s="66">
        <v>18</v>
      </c>
      <c r="AP307" s="66" t="s">
        <v>85</v>
      </c>
      <c r="AQ307" s="69" t="s">
        <v>177</v>
      </c>
      <c r="AR307" s="67">
        <v>1.609E-3</v>
      </c>
      <c r="AS307" s="67">
        <v>5.9435000000000002E-2</v>
      </c>
      <c r="AT307" s="70" t="s">
        <v>181</v>
      </c>
      <c r="AU307" s="68">
        <v>0</v>
      </c>
      <c r="AV307" s="68">
        <v>0</v>
      </c>
      <c r="AW307" s="68">
        <v>0</v>
      </c>
      <c r="AX307" s="40">
        <f t="shared" si="32"/>
        <v>1</v>
      </c>
      <c r="AY307" s="87"/>
    </row>
    <row r="308" spans="1:51" s="57" customFormat="1" ht="13.5" customHeight="1" x14ac:dyDescent="0.25">
      <c r="A308" s="80" t="s">
        <v>117</v>
      </c>
      <c r="B308" s="66">
        <v>18</v>
      </c>
      <c r="C308" s="66" t="s">
        <v>86</v>
      </c>
      <c r="D308" s="81" t="s">
        <v>177</v>
      </c>
      <c r="E308" s="81">
        <v>15.747999999999999</v>
      </c>
      <c r="F308" s="81">
        <v>0.13</v>
      </c>
      <c r="G308" s="84" t="s">
        <v>182</v>
      </c>
      <c r="H308" s="81">
        <v>0</v>
      </c>
      <c r="I308" s="81">
        <v>0</v>
      </c>
      <c r="J308" s="81">
        <v>0</v>
      </c>
      <c r="K308" s="83">
        <v>1</v>
      </c>
      <c r="L308" s="93"/>
      <c r="N308" s="80" t="s">
        <v>120</v>
      </c>
      <c r="O308" s="66">
        <v>18</v>
      </c>
      <c r="P308" s="66" t="s">
        <v>86</v>
      </c>
      <c r="Q308" s="69" t="s">
        <v>177</v>
      </c>
      <c r="R308" s="67">
        <v>17.654629</v>
      </c>
      <c r="S308" s="67">
        <v>6.071E-2</v>
      </c>
      <c r="T308" s="70" t="s">
        <v>182</v>
      </c>
      <c r="U308" s="68">
        <v>0</v>
      </c>
      <c r="V308" s="68">
        <v>0</v>
      </c>
      <c r="W308" s="68">
        <v>0</v>
      </c>
      <c r="X308" s="40">
        <f t="shared" si="33"/>
        <v>1</v>
      </c>
      <c r="Y308" s="87"/>
      <c r="AA308" s="80" t="s">
        <v>123</v>
      </c>
      <c r="AB308" s="66">
        <v>18</v>
      </c>
      <c r="AC308" s="66" t="s">
        <v>86</v>
      </c>
      <c r="AD308" s="69" t="s">
        <v>177</v>
      </c>
      <c r="AE308" s="67">
        <v>17.405093999999998</v>
      </c>
      <c r="AF308" s="67">
        <v>0.12318800000000001</v>
      </c>
      <c r="AG308" s="70" t="s">
        <v>182</v>
      </c>
      <c r="AH308" s="68">
        <v>0</v>
      </c>
      <c r="AI308" s="68">
        <v>0</v>
      </c>
      <c r="AJ308" s="68">
        <v>0</v>
      </c>
      <c r="AK308" s="40">
        <f t="shared" si="34"/>
        <v>1</v>
      </c>
      <c r="AL308" s="87"/>
      <c r="AN308" s="80" t="s">
        <v>126</v>
      </c>
      <c r="AO308" s="66">
        <v>18</v>
      </c>
      <c r="AP308" s="66" t="s">
        <v>86</v>
      </c>
      <c r="AQ308" s="69" t="s">
        <v>177</v>
      </c>
      <c r="AR308" s="67">
        <v>13.935931999999999</v>
      </c>
      <c r="AS308" s="67">
        <v>0.12359199999999999</v>
      </c>
      <c r="AT308" s="70" t="s">
        <v>182</v>
      </c>
      <c r="AU308" s="68">
        <v>0</v>
      </c>
      <c r="AV308" s="68">
        <v>0</v>
      </c>
      <c r="AW308" s="68">
        <v>0</v>
      </c>
      <c r="AX308" s="40">
        <f t="shared" si="32"/>
        <v>1</v>
      </c>
      <c r="AY308" s="87"/>
    </row>
    <row r="309" spans="1:51" s="57" customFormat="1" ht="13.5" customHeight="1" x14ac:dyDescent="0.25">
      <c r="A309" s="80" t="s">
        <v>117</v>
      </c>
      <c r="B309" s="66">
        <v>18</v>
      </c>
      <c r="C309" s="66" t="s">
        <v>87</v>
      </c>
      <c r="D309" s="81" t="s">
        <v>177</v>
      </c>
      <c r="E309" s="81">
        <v>3.0000000000000001E-3</v>
      </c>
      <c r="F309" s="81">
        <v>2.4E-2</v>
      </c>
      <c r="G309" s="84" t="s">
        <v>184</v>
      </c>
      <c r="H309" s="81">
        <v>0</v>
      </c>
      <c r="I309" s="81">
        <v>0</v>
      </c>
      <c r="J309" s="81">
        <v>0</v>
      </c>
      <c r="K309" s="83">
        <v>1</v>
      </c>
      <c r="L309" s="93"/>
      <c r="N309" s="80" t="s">
        <v>120</v>
      </c>
      <c r="O309" s="66">
        <v>18</v>
      </c>
      <c r="P309" s="66" t="s">
        <v>87</v>
      </c>
      <c r="Q309" s="69" t="s">
        <v>177</v>
      </c>
      <c r="R309" s="67">
        <v>3.6740000000000002E-3</v>
      </c>
      <c r="S309" s="67">
        <v>4.0966000000000002E-2</v>
      </c>
      <c r="T309" s="70" t="s">
        <v>184</v>
      </c>
      <c r="U309" s="68">
        <v>0</v>
      </c>
      <c r="V309" s="68">
        <v>0</v>
      </c>
      <c r="W309" s="68">
        <v>0</v>
      </c>
      <c r="X309" s="40">
        <f t="shared" si="33"/>
        <v>1</v>
      </c>
      <c r="Y309" s="87"/>
      <c r="AA309" s="80" t="s">
        <v>123</v>
      </c>
      <c r="AB309" s="66">
        <v>18</v>
      </c>
      <c r="AC309" s="66" t="s">
        <v>87</v>
      </c>
      <c r="AD309" s="69" t="s">
        <v>177</v>
      </c>
      <c r="AE309" s="67">
        <v>2.8730000000000001E-3</v>
      </c>
      <c r="AF309" s="67">
        <v>2.0851999999999999E-2</v>
      </c>
      <c r="AG309" s="70" t="s">
        <v>184</v>
      </c>
      <c r="AH309" s="68">
        <v>0</v>
      </c>
      <c r="AI309" s="68">
        <v>0</v>
      </c>
      <c r="AJ309" s="68">
        <v>0</v>
      </c>
      <c r="AK309" s="40">
        <f t="shared" si="34"/>
        <v>1</v>
      </c>
      <c r="AL309" s="87"/>
      <c r="AN309" s="80" t="s">
        <v>126</v>
      </c>
      <c r="AO309" s="66">
        <v>18</v>
      </c>
      <c r="AP309" s="66" t="s">
        <v>87</v>
      </c>
      <c r="AQ309" s="69" t="s">
        <v>177</v>
      </c>
      <c r="AR309" s="67">
        <v>4.4939999999999997E-3</v>
      </c>
      <c r="AS309" s="67">
        <v>3.1560999999999999E-2</v>
      </c>
      <c r="AT309" s="70" t="s">
        <v>184</v>
      </c>
      <c r="AU309" s="68">
        <v>0</v>
      </c>
      <c r="AV309" s="68">
        <v>0</v>
      </c>
      <c r="AW309" s="68">
        <v>0</v>
      </c>
      <c r="AX309" s="40">
        <f t="shared" si="32"/>
        <v>1</v>
      </c>
      <c r="AY309" s="87"/>
    </row>
    <row r="310" spans="1:51" s="57" customFormat="1" ht="13.5" customHeight="1" x14ac:dyDescent="0.25">
      <c r="A310" s="80" t="s">
        <v>117</v>
      </c>
      <c r="B310" s="66">
        <v>18</v>
      </c>
      <c r="C310" s="66" t="s">
        <v>88</v>
      </c>
      <c r="D310" s="81" t="s">
        <v>177</v>
      </c>
      <c r="E310" s="81">
        <v>12.845000000000001</v>
      </c>
      <c r="F310" s="81">
        <v>0.123</v>
      </c>
      <c r="G310" s="84" t="s">
        <v>164</v>
      </c>
      <c r="H310" s="81">
        <v>0</v>
      </c>
      <c r="I310" s="81">
        <v>0</v>
      </c>
      <c r="J310" s="81">
        <v>0</v>
      </c>
      <c r="K310" s="83">
        <v>1</v>
      </c>
      <c r="L310" s="93"/>
      <c r="N310" s="80" t="s">
        <v>120</v>
      </c>
      <c r="O310" s="66">
        <v>18</v>
      </c>
      <c r="P310" s="66" t="s">
        <v>88</v>
      </c>
      <c r="Q310" s="69" t="s">
        <v>177</v>
      </c>
      <c r="R310" s="67">
        <v>13.140202</v>
      </c>
      <c r="S310" s="67">
        <v>0.12142500000000001</v>
      </c>
      <c r="T310" s="70" t="s">
        <v>164</v>
      </c>
      <c r="U310" s="68">
        <v>0</v>
      </c>
      <c r="V310" s="68">
        <v>0</v>
      </c>
      <c r="W310" s="68">
        <v>0</v>
      </c>
      <c r="X310" s="40">
        <f t="shared" si="33"/>
        <v>1</v>
      </c>
      <c r="Y310" s="87"/>
      <c r="AA310" s="80" t="s">
        <v>123</v>
      </c>
      <c r="AB310" s="66">
        <v>18</v>
      </c>
      <c r="AC310" s="66" t="s">
        <v>88</v>
      </c>
      <c r="AD310" s="69" t="s">
        <v>177</v>
      </c>
      <c r="AE310" s="67">
        <v>12.934507</v>
      </c>
      <c r="AF310" s="67">
        <v>0.122374</v>
      </c>
      <c r="AG310" s="70" t="s">
        <v>164</v>
      </c>
      <c r="AH310" s="68">
        <v>0</v>
      </c>
      <c r="AI310" s="68">
        <v>0</v>
      </c>
      <c r="AJ310" s="68">
        <v>0</v>
      </c>
      <c r="AK310" s="40">
        <f t="shared" si="34"/>
        <v>1</v>
      </c>
      <c r="AL310" s="87"/>
      <c r="AN310" s="80" t="s">
        <v>126</v>
      </c>
      <c r="AO310" s="66">
        <v>18</v>
      </c>
      <c r="AP310" s="66" t="s">
        <v>88</v>
      </c>
      <c r="AQ310" s="69" t="s">
        <v>177</v>
      </c>
      <c r="AR310" s="67">
        <v>14.584362</v>
      </c>
      <c r="AS310" s="67">
        <v>0.124608</v>
      </c>
      <c r="AT310" s="70" t="s">
        <v>164</v>
      </c>
      <c r="AU310" s="68">
        <v>0</v>
      </c>
      <c r="AV310" s="68">
        <v>0</v>
      </c>
      <c r="AW310" s="68">
        <v>0</v>
      </c>
      <c r="AX310" s="40">
        <f t="shared" si="32"/>
        <v>1</v>
      </c>
      <c r="AY310" s="87"/>
    </row>
    <row r="311" spans="1:51" s="57" customFormat="1" ht="13.5" customHeight="1" x14ac:dyDescent="0.25">
      <c r="A311" s="80" t="s">
        <v>117</v>
      </c>
      <c r="B311" s="66">
        <v>19</v>
      </c>
      <c r="C311" s="66" t="s">
        <v>62</v>
      </c>
      <c r="D311" s="81" t="s">
        <v>177</v>
      </c>
      <c r="E311" s="81">
        <v>0.45200000000000001</v>
      </c>
      <c r="F311" s="81" t="s">
        <v>178</v>
      </c>
      <c r="G311" s="84" t="s">
        <v>222</v>
      </c>
      <c r="H311" s="81">
        <v>0</v>
      </c>
      <c r="I311" s="81">
        <v>0</v>
      </c>
      <c r="J311" s="81">
        <v>0</v>
      </c>
      <c r="K311" s="83">
        <v>1</v>
      </c>
      <c r="L311" s="93"/>
      <c r="N311" s="80" t="s">
        <v>120</v>
      </c>
      <c r="O311" s="66">
        <v>19</v>
      </c>
      <c r="P311" s="66" t="s">
        <v>62</v>
      </c>
      <c r="Q311" s="69" t="s">
        <v>177</v>
      </c>
      <c r="R311" s="67">
        <v>0.44799600000000001</v>
      </c>
      <c r="S311" s="67" t="s">
        <v>178</v>
      </c>
      <c r="T311" s="70" t="s">
        <v>222</v>
      </c>
      <c r="U311" s="68">
        <v>0</v>
      </c>
      <c r="V311" s="68">
        <v>0</v>
      </c>
      <c r="W311" s="68">
        <v>0</v>
      </c>
      <c r="X311" s="40">
        <f t="shared" si="33"/>
        <v>1</v>
      </c>
      <c r="Y311" s="87"/>
      <c r="AA311" s="80" t="s">
        <v>123</v>
      </c>
      <c r="AB311" s="66">
        <v>19</v>
      </c>
      <c r="AC311" s="66" t="s">
        <v>62</v>
      </c>
      <c r="AD311" s="69" t="s">
        <v>177</v>
      </c>
      <c r="AE311" s="67">
        <v>0.45793699999999998</v>
      </c>
      <c r="AF311" s="67" t="s">
        <v>178</v>
      </c>
      <c r="AG311" s="70" t="s">
        <v>222</v>
      </c>
      <c r="AH311" s="68">
        <v>0</v>
      </c>
      <c r="AI311" s="68">
        <v>0</v>
      </c>
      <c r="AJ311" s="68">
        <v>0</v>
      </c>
      <c r="AK311" s="40">
        <f t="shared" si="34"/>
        <v>1</v>
      </c>
      <c r="AL311" s="87"/>
      <c r="AN311" s="80" t="s">
        <v>126</v>
      </c>
      <c r="AO311" s="66">
        <v>19</v>
      </c>
      <c r="AP311" s="66" t="s">
        <v>62</v>
      </c>
      <c r="AQ311" s="69" t="s">
        <v>177</v>
      </c>
      <c r="AR311" s="67">
        <v>0.45116899999999999</v>
      </c>
      <c r="AS311" s="67" t="s">
        <v>178</v>
      </c>
      <c r="AT311" s="70" t="s">
        <v>222</v>
      </c>
      <c r="AU311" s="68">
        <v>0</v>
      </c>
      <c r="AV311" s="68">
        <v>0</v>
      </c>
      <c r="AW311" s="68">
        <v>0</v>
      </c>
      <c r="AX311" s="40">
        <f t="shared" si="32"/>
        <v>1</v>
      </c>
      <c r="AY311" s="87"/>
    </row>
    <row r="312" spans="1:51" s="57" customFormat="1" ht="13.5" customHeight="1" x14ac:dyDescent="0.25">
      <c r="A312" s="80" t="s">
        <v>117</v>
      </c>
      <c r="B312" s="66">
        <v>19</v>
      </c>
      <c r="C312" s="66" t="s">
        <v>68</v>
      </c>
      <c r="D312" s="81" t="s">
        <v>177</v>
      </c>
      <c r="E312" s="81">
        <v>1E-3</v>
      </c>
      <c r="F312" s="81">
        <v>5.5E-2</v>
      </c>
      <c r="G312" s="84" t="s">
        <v>181</v>
      </c>
      <c r="H312" s="81">
        <v>0</v>
      </c>
      <c r="I312" s="81">
        <v>0</v>
      </c>
      <c r="J312" s="81">
        <v>0</v>
      </c>
      <c r="K312" s="83">
        <v>1</v>
      </c>
      <c r="L312" s="93"/>
      <c r="N312" s="80" t="s">
        <v>120</v>
      </c>
      <c r="O312" s="66">
        <v>19</v>
      </c>
      <c r="P312" s="66" t="s">
        <v>68</v>
      </c>
      <c r="Q312" s="69" t="s">
        <v>177</v>
      </c>
      <c r="R312" s="67">
        <v>1.6930000000000001E-3</v>
      </c>
      <c r="S312" s="67">
        <v>5.1534999999999997E-2</v>
      </c>
      <c r="T312" s="70" t="s">
        <v>181</v>
      </c>
      <c r="U312" s="68">
        <v>0</v>
      </c>
      <c r="V312" s="68">
        <v>0</v>
      </c>
      <c r="W312" s="68">
        <v>0</v>
      </c>
      <c r="X312" s="40">
        <f t="shared" si="33"/>
        <v>1</v>
      </c>
      <c r="Y312" s="87"/>
      <c r="AA312" s="80" t="s">
        <v>123</v>
      </c>
      <c r="AB312" s="66">
        <v>19</v>
      </c>
      <c r="AC312" s="66" t="s">
        <v>68</v>
      </c>
      <c r="AD312" s="69" t="s">
        <v>177</v>
      </c>
      <c r="AE312" s="67">
        <v>1.5E-3</v>
      </c>
      <c r="AF312" s="67">
        <v>4.648E-2</v>
      </c>
      <c r="AG312" s="70" t="s">
        <v>181</v>
      </c>
      <c r="AH312" s="68">
        <v>0</v>
      </c>
      <c r="AI312" s="68">
        <v>0</v>
      </c>
      <c r="AJ312" s="68">
        <v>0</v>
      </c>
      <c r="AK312" s="40">
        <f t="shared" si="34"/>
        <v>1</v>
      </c>
      <c r="AL312" s="87"/>
      <c r="AN312" s="80" t="s">
        <v>126</v>
      </c>
      <c r="AO312" s="66">
        <v>19</v>
      </c>
      <c r="AP312" s="66" t="s">
        <v>68</v>
      </c>
      <c r="AQ312" s="69" t="s">
        <v>177</v>
      </c>
      <c r="AR312" s="67">
        <v>1.653E-3</v>
      </c>
      <c r="AS312" s="67">
        <v>5.1062000000000003E-2</v>
      </c>
      <c r="AT312" s="70" t="s">
        <v>181</v>
      </c>
      <c r="AU312" s="68">
        <v>0</v>
      </c>
      <c r="AV312" s="68">
        <v>0</v>
      </c>
      <c r="AW312" s="68">
        <v>0</v>
      </c>
      <c r="AX312" s="40">
        <f t="shared" si="32"/>
        <v>1</v>
      </c>
      <c r="AY312" s="87"/>
    </row>
    <row r="313" spans="1:51" s="57" customFormat="1" ht="13.5" customHeight="1" x14ac:dyDescent="0.25">
      <c r="A313" s="80" t="s">
        <v>117</v>
      </c>
      <c r="B313" s="66">
        <v>19</v>
      </c>
      <c r="C313" s="66" t="s">
        <v>74</v>
      </c>
      <c r="D313" s="81" t="s">
        <v>177</v>
      </c>
      <c r="E313" s="81">
        <v>16.533999999999999</v>
      </c>
      <c r="F313" s="81">
        <v>0.123</v>
      </c>
      <c r="G313" s="84" t="s">
        <v>182</v>
      </c>
      <c r="H313" s="81">
        <v>0</v>
      </c>
      <c r="I313" s="81">
        <v>0</v>
      </c>
      <c r="J313" s="81">
        <v>0</v>
      </c>
      <c r="K313" s="83">
        <v>1</v>
      </c>
      <c r="L313" s="93"/>
      <c r="N313" s="80" t="s">
        <v>120</v>
      </c>
      <c r="O313" s="66">
        <v>19</v>
      </c>
      <c r="P313" s="66" t="s">
        <v>74</v>
      </c>
      <c r="Q313" s="69" t="s">
        <v>177</v>
      </c>
      <c r="R313" s="67">
        <v>15.309540999999999</v>
      </c>
      <c r="S313" s="67">
        <v>0.13442399999999999</v>
      </c>
      <c r="T313" s="70" t="s">
        <v>182</v>
      </c>
      <c r="U313" s="68">
        <v>0</v>
      </c>
      <c r="V313" s="68">
        <v>0</v>
      </c>
      <c r="W313" s="68">
        <v>0</v>
      </c>
      <c r="X313" s="40">
        <f t="shared" si="33"/>
        <v>1</v>
      </c>
      <c r="Y313" s="87"/>
      <c r="AA313" s="80" t="s">
        <v>123</v>
      </c>
      <c r="AB313" s="66">
        <v>19</v>
      </c>
      <c r="AC313" s="66" t="s">
        <v>74</v>
      </c>
      <c r="AD313" s="69" t="s">
        <v>177</v>
      </c>
      <c r="AE313" s="67">
        <v>15.530832</v>
      </c>
      <c r="AF313" s="67">
        <v>0.124735</v>
      </c>
      <c r="AG313" s="70" t="s">
        <v>182</v>
      </c>
      <c r="AH313" s="68">
        <v>0</v>
      </c>
      <c r="AI313" s="68">
        <v>0</v>
      </c>
      <c r="AJ313" s="68">
        <v>0</v>
      </c>
      <c r="AK313" s="40">
        <f t="shared" si="34"/>
        <v>1</v>
      </c>
      <c r="AL313" s="87"/>
      <c r="AN313" s="80" t="s">
        <v>126</v>
      </c>
      <c r="AO313" s="66">
        <v>19</v>
      </c>
      <c r="AP313" s="66" t="s">
        <v>74</v>
      </c>
      <c r="AQ313" s="69" t="s">
        <v>177</v>
      </c>
      <c r="AR313" s="67">
        <v>16.682984000000001</v>
      </c>
      <c r="AS313" s="67">
        <v>0.12418899999999999</v>
      </c>
      <c r="AT313" s="70" t="s">
        <v>182</v>
      </c>
      <c r="AU313" s="68">
        <v>0</v>
      </c>
      <c r="AV313" s="68">
        <v>0</v>
      </c>
      <c r="AW313" s="68">
        <v>0</v>
      </c>
      <c r="AX313" s="40">
        <f t="shared" si="32"/>
        <v>1</v>
      </c>
      <c r="AY313" s="87"/>
    </row>
    <row r="314" spans="1:51" s="57" customFormat="1" ht="22.5" customHeight="1" x14ac:dyDescent="0.25">
      <c r="A314" s="80" t="s">
        <v>117</v>
      </c>
      <c r="B314" s="66">
        <v>19</v>
      </c>
      <c r="C314" s="66" t="s">
        <v>80</v>
      </c>
      <c r="D314" s="81" t="s">
        <v>177</v>
      </c>
      <c r="E314" s="81">
        <v>3.0000000000000001E-3</v>
      </c>
      <c r="F314" s="81">
        <v>0.57199999999999995</v>
      </c>
      <c r="G314" s="84" t="s">
        <v>223</v>
      </c>
      <c r="H314" s="81">
        <v>0</v>
      </c>
      <c r="I314" s="81">
        <v>0</v>
      </c>
      <c r="J314" s="81">
        <v>0</v>
      </c>
      <c r="K314" s="83">
        <v>1</v>
      </c>
      <c r="L314" s="93"/>
      <c r="N314" s="80" t="s">
        <v>120</v>
      </c>
      <c r="O314" s="66">
        <v>19</v>
      </c>
      <c r="P314" s="66" t="s">
        <v>80</v>
      </c>
      <c r="Q314" s="69" t="s">
        <v>177</v>
      </c>
      <c r="R314" s="67">
        <v>3.3960000000000001E-3</v>
      </c>
      <c r="S314" s="67">
        <v>0.52952100000000002</v>
      </c>
      <c r="T314" s="70" t="s">
        <v>223</v>
      </c>
      <c r="U314" s="68">
        <v>0</v>
      </c>
      <c r="V314" s="68">
        <v>0</v>
      </c>
      <c r="W314" s="68">
        <v>0</v>
      </c>
      <c r="X314" s="40">
        <f t="shared" si="33"/>
        <v>1</v>
      </c>
      <c r="Y314" s="87"/>
      <c r="AA314" s="80" t="s">
        <v>123</v>
      </c>
      <c r="AB314" s="66">
        <v>19</v>
      </c>
      <c r="AC314" s="66" t="s">
        <v>80</v>
      </c>
      <c r="AD314" s="69" t="s">
        <v>177</v>
      </c>
      <c r="AE314" s="67">
        <v>3.8149999999999998E-3</v>
      </c>
      <c r="AF314" s="67">
        <v>0.54015199999999997</v>
      </c>
      <c r="AG314" s="70" t="s">
        <v>223</v>
      </c>
      <c r="AH314" s="68">
        <v>0</v>
      </c>
      <c r="AI314" s="68">
        <v>0</v>
      </c>
      <c r="AJ314" s="68">
        <v>0</v>
      </c>
      <c r="AK314" s="40">
        <f t="shared" si="34"/>
        <v>1</v>
      </c>
      <c r="AL314" s="87"/>
      <c r="AN314" s="80" t="s">
        <v>126</v>
      </c>
      <c r="AO314" s="66">
        <v>19</v>
      </c>
      <c r="AP314" s="66" t="s">
        <v>80</v>
      </c>
      <c r="AQ314" s="69" t="s">
        <v>177</v>
      </c>
      <c r="AR314" s="67">
        <v>5.3290000000000004E-3</v>
      </c>
      <c r="AS314" s="67">
        <v>0.54563099999999998</v>
      </c>
      <c r="AT314" s="70" t="s">
        <v>223</v>
      </c>
      <c r="AU314" s="68">
        <v>0</v>
      </c>
      <c r="AV314" s="68">
        <v>0</v>
      </c>
      <c r="AW314" s="68">
        <v>0</v>
      </c>
      <c r="AX314" s="40">
        <f t="shared" si="32"/>
        <v>1</v>
      </c>
      <c r="AY314" s="87"/>
    </row>
    <row r="315" spans="1:51" s="57" customFormat="1" ht="13.5" customHeight="1" x14ac:dyDescent="0.25">
      <c r="A315" s="80" t="s">
        <v>117</v>
      </c>
      <c r="B315" s="66">
        <v>19</v>
      </c>
      <c r="C315" s="66" t="s">
        <v>85</v>
      </c>
      <c r="D315" s="81" t="s">
        <v>177</v>
      </c>
      <c r="E315" s="81">
        <v>3.0000000000000001E-3</v>
      </c>
      <c r="F315" s="81">
        <v>6.4000000000000001E-2</v>
      </c>
      <c r="G315" s="84" t="s">
        <v>181</v>
      </c>
      <c r="H315" s="81">
        <v>0</v>
      </c>
      <c r="I315" s="81">
        <v>0</v>
      </c>
      <c r="J315" s="81">
        <v>0</v>
      </c>
      <c r="K315" s="83">
        <v>1</v>
      </c>
      <c r="L315" s="93"/>
      <c r="N315" s="80" t="s">
        <v>120</v>
      </c>
      <c r="O315" s="66">
        <v>19</v>
      </c>
      <c r="P315" s="66" t="s">
        <v>85</v>
      </c>
      <c r="Q315" s="69" t="s">
        <v>177</v>
      </c>
      <c r="R315" s="67">
        <v>1.5759999999999999E-3</v>
      </c>
      <c r="S315" s="67">
        <v>6.6256999999999996E-2</v>
      </c>
      <c r="T315" s="70" t="s">
        <v>181</v>
      </c>
      <c r="U315" s="68">
        <v>0</v>
      </c>
      <c r="V315" s="68">
        <v>0</v>
      </c>
      <c r="W315" s="68">
        <v>0</v>
      </c>
      <c r="X315" s="40">
        <f t="shared" si="33"/>
        <v>1</v>
      </c>
      <c r="Y315" s="87"/>
      <c r="AA315" s="80" t="s">
        <v>123</v>
      </c>
      <c r="AB315" s="66">
        <v>19</v>
      </c>
      <c r="AC315" s="66" t="s">
        <v>85</v>
      </c>
      <c r="AD315" s="69" t="s">
        <v>177</v>
      </c>
      <c r="AE315" s="67">
        <v>4.8760000000000001E-3</v>
      </c>
      <c r="AF315" s="67">
        <v>5.3022E-2</v>
      </c>
      <c r="AG315" s="70" t="s">
        <v>181</v>
      </c>
      <c r="AH315" s="68">
        <v>0</v>
      </c>
      <c r="AI315" s="68">
        <v>0</v>
      </c>
      <c r="AJ315" s="68">
        <v>0</v>
      </c>
      <c r="AK315" s="40">
        <f t="shared" si="34"/>
        <v>1</v>
      </c>
      <c r="AL315" s="87"/>
      <c r="AN315" s="80" t="s">
        <v>126</v>
      </c>
      <c r="AO315" s="66">
        <v>19</v>
      </c>
      <c r="AP315" s="66" t="s">
        <v>85</v>
      </c>
      <c r="AQ315" s="69" t="s">
        <v>177</v>
      </c>
      <c r="AR315" s="67">
        <v>1.5250000000000001E-3</v>
      </c>
      <c r="AS315" s="67">
        <v>6.9594000000000003E-2</v>
      </c>
      <c r="AT315" s="70" t="s">
        <v>181</v>
      </c>
      <c r="AU315" s="68">
        <v>0</v>
      </c>
      <c r="AV315" s="68">
        <v>0</v>
      </c>
      <c r="AW315" s="68">
        <v>0</v>
      </c>
      <c r="AX315" s="40">
        <f t="shared" si="32"/>
        <v>1</v>
      </c>
      <c r="AY315" s="87"/>
    </row>
    <row r="316" spans="1:51" s="57" customFormat="1" ht="13.5" customHeight="1" x14ac:dyDescent="0.25">
      <c r="A316" s="80" t="s">
        <v>117</v>
      </c>
      <c r="B316" s="66">
        <v>19</v>
      </c>
      <c r="C316" s="66" t="s">
        <v>86</v>
      </c>
      <c r="D316" s="81" t="s">
        <v>177</v>
      </c>
      <c r="E316" s="81">
        <v>13.313000000000001</v>
      </c>
      <c r="F316" s="81">
        <v>5.8000000000000003E-2</v>
      </c>
      <c r="G316" s="84" t="s">
        <v>182</v>
      </c>
      <c r="H316" s="81">
        <v>0</v>
      </c>
      <c r="I316" s="81">
        <v>0</v>
      </c>
      <c r="J316" s="81">
        <v>0</v>
      </c>
      <c r="K316" s="83">
        <v>1</v>
      </c>
      <c r="L316" s="93"/>
      <c r="N316" s="80" t="s">
        <v>120</v>
      </c>
      <c r="O316" s="66">
        <v>19</v>
      </c>
      <c r="P316" s="66" t="s">
        <v>86</v>
      </c>
      <c r="Q316" s="69" t="s">
        <v>177</v>
      </c>
      <c r="R316" s="67">
        <v>12.941082</v>
      </c>
      <c r="S316" s="67">
        <v>6.3464000000000007E-2</v>
      </c>
      <c r="T316" s="70" t="s">
        <v>182</v>
      </c>
      <c r="U316" s="68">
        <v>0</v>
      </c>
      <c r="V316" s="68">
        <v>0</v>
      </c>
      <c r="W316" s="68">
        <v>0</v>
      </c>
      <c r="X316" s="40">
        <f t="shared" si="33"/>
        <v>1</v>
      </c>
      <c r="Y316" s="87"/>
      <c r="AA316" s="80" t="s">
        <v>123</v>
      </c>
      <c r="AB316" s="66">
        <v>19</v>
      </c>
      <c r="AC316" s="66" t="s">
        <v>86</v>
      </c>
      <c r="AD316" s="69" t="s">
        <v>177</v>
      </c>
      <c r="AE316" s="67">
        <v>13.980498000000001</v>
      </c>
      <c r="AF316" s="67">
        <v>0.11748</v>
      </c>
      <c r="AG316" s="70" t="s">
        <v>182</v>
      </c>
      <c r="AH316" s="68">
        <v>0</v>
      </c>
      <c r="AI316" s="68">
        <v>0</v>
      </c>
      <c r="AJ316" s="68">
        <v>0</v>
      </c>
      <c r="AK316" s="40">
        <f t="shared" si="34"/>
        <v>1</v>
      </c>
      <c r="AL316" s="87"/>
      <c r="AN316" s="80" t="s">
        <v>126</v>
      </c>
      <c r="AO316" s="66">
        <v>19</v>
      </c>
      <c r="AP316" s="66" t="s">
        <v>86</v>
      </c>
      <c r="AQ316" s="69" t="s">
        <v>177</v>
      </c>
      <c r="AR316" s="67">
        <v>22.043566999999999</v>
      </c>
      <c r="AS316" s="67">
        <v>0.127805</v>
      </c>
      <c r="AT316" s="70" t="s">
        <v>182</v>
      </c>
      <c r="AU316" s="68">
        <v>0</v>
      </c>
      <c r="AV316" s="68">
        <v>0</v>
      </c>
      <c r="AW316" s="68">
        <v>0</v>
      </c>
      <c r="AX316" s="40">
        <f t="shared" si="32"/>
        <v>1</v>
      </c>
      <c r="AY316" s="87"/>
    </row>
    <row r="317" spans="1:51" s="57" customFormat="1" ht="13.5" customHeight="1" x14ac:dyDescent="0.25">
      <c r="A317" s="80" t="s">
        <v>117</v>
      </c>
      <c r="B317" s="66">
        <v>19</v>
      </c>
      <c r="C317" s="66" t="s">
        <v>87</v>
      </c>
      <c r="D317" s="81" t="s">
        <v>177</v>
      </c>
      <c r="E317" s="81">
        <v>3.0000000000000001E-3</v>
      </c>
      <c r="F317" s="81">
        <v>6.7000000000000004E-2</v>
      </c>
      <c r="G317" s="84" t="s">
        <v>184</v>
      </c>
      <c r="H317" s="81">
        <v>0</v>
      </c>
      <c r="I317" s="81">
        <v>0</v>
      </c>
      <c r="J317" s="81">
        <v>0</v>
      </c>
      <c r="K317" s="83">
        <v>1</v>
      </c>
      <c r="L317" s="93"/>
      <c r="N317" s="80" t="s">
        <v>120</v>
      </c>
      <c r="O317" s="66">
        <v>19</v>
      </c>
      <c r="P317" s="66" t="s">
        <v>87</v>
      </c>
      <c r="Q317" s="69" t="s">
        <v>177</v>
      </c>
      <c r="R317" s="67">
        <v>3.7989999999999999E-3</v>
      </c>
      <c r="S317" s="67">
        <v>4.8519E-2</v>
      </c>
      <c r="T317" s="70" t="s">
        <v>184</v>
      </c>
      <c r="U317" s="68">
        <v>0</v>
      </c>
      <c r="V317" s="68">
        <v>0</v>
      </c>
      <c r="W317" s="68">
        <v>0</v>
      </c>
      <c r="X317" s="40">
        <f t="shared" si="33"/>
        <v>1</v>
      </c>
      <c r="Y317" s="87"/>
      <c r="AA317" s="80" t="s">
        <v>123</v>
      </c>
      <c r="AB317" s="66">
        <v>19</v>
      </c>
      <c r="AC317" s="66" t="s">
        <v>87</v>
      </c>
      <c r="AD317" s="69" t="s">
        <v>177</v>
      </c>
      <c r="AE317" s="67">
        <v>5.313E-3</v>
      </c>
      <c r="AF317" s="67">
        <v>6.9676000000000002E-2</v>
      </c>
      <c r="AG317" s="70" t="s">
        <v>184</v>
      </c>
      <c r="AH317" s="68">
        <v>0</v>
      </c>
      <c r="AI317" s="68">
        <v>0</v>
      </c>
      <c r="AJ317" s="68">
        <v>0</v>
      </c>
      <c r="AK317" s="40">
        <f t="shared" si="34"/>
        <v>1</v>
      </c>
      <c r="AL317" s="87"/>
      <c r="AN317" s="80" t="s">
        <v>126</v>
      </c>
      <c r="AO317" s="66">
        <v>19</v>
      </c>
      <c r="AP317" s="66" t="s">
        <v>87</v>
      </c>
      <c r="AQ317" s="69" t="s">
        <v>177</v>
      </c>
      <c r="AR317" s="67">
        <v>3.9659999999999999E-3</v>
      </c>
      <c r="AS317" s="67">
        <v>1.6521999999999998E-2</v>
      </c>
      <c r="AT317" s="70" t="s">
        <v>184</v>
      </c>
      <c r="AU317" s="68">
        <v>0</v>
      </c>
      <c r="AV317" s="68">
        <v>0</v>
      </c>
      <c r="AW317" s="68">
        <v>0</v>
      </c>
      <c r="AX317" s="40">
        <f t="shared" si="32"/>
        <v>1</v>
      </c>
      <c r="AY317" s="87"/>
    </row>
    <row r="318" spans="1:51" s="57" customFormat="1" ht="13.5" customHeight="1" x14ac:dyDescent="0.25">
      <c r="A318" s="80" t="s">
        <v>117</v>
      </c>
      <c r="B318" s="66">
        <v>19</v>
      </c>
      <c r="C318" s="66" t="s">
        <v>88</v>
      </c>
      <c r="D318" s="81" t="s">
        <v>177</v>
      </c>
      <c r="E318" s="81">
        <v>16.876999999999999</v>
      </c>
      <c r="F318" s="81">
        <v>0.06</v>
      </c>
      <c r="G318" s="84" t="s">
        <v>164</v>
      </c>
      <c r="H318" s="81">
        <v>0</v>
      </c>
      <c r="I318" s="81">
        <v>0</v>
      </c>
      <c r="J318" s="81">
        <v>0</v>
      </c>
      <c r="K318" s="83">
        <v>1</v>
      </c>
      <c r="L318" s="93"/>
      <c r="N318" s="80" t="s">
        <v>120</v>
      </c>
      <c r="O318" s="66">
        <v>19</v>
      </c>
      <c r="P318" s="66" t="s">
        <v>88</v>
      </c>
      <c r="Q318" s="69" t="s">
        <v>177</v>
      </c>
      <c r="R318" s="67">
        <v>13.115318</v>
      </c>
      <c r="S318" s="67">
        <v>0.12257800000000001</v>
      </c>
      <c r="T318" s="70" t="s">
        <v>164</v>
      </c>
      <c r="U318" s="68">
        <v>0</v>
      </c>
      <c r="V318" s="68">
        <v>0</v>
      </c>
      <c r="W318" s="68">
        <v>0</v>
      </c>
      <c r="X318" s="40">
        <f t="shared" si="33"/>
        <v>1</v>
      </c>
      <c r="Y318" s="87"/>
      <c r="AA318" s="80" t="s">
        <v>123</v>
      </c>
      <c r="AB318" s="66">
        <v>19</v>
      </c>
      <c r="AC318" s="66" t="s">
        <v>88</v>
      </c>
      <c r="AD318" s="69" t="s">
        <v>177</v>
      </c>
      <c r="AE318" s="67">
        <v>12.889733</v>
      </c>
      <c r="AF318" s="67">
        <v>0.117011</v>
      </c>
      <c r="AG318" s="70" t="s">
        <v>164</v>
      </c>
      <c r="AH318" s="68">
        <v>0</v>
      </c>
      <c r="AI318" s="68">
        <v>0</v>
      </c>
      <c r="AJ318" s="68">
        <v>0</v>
      </c>
      <c r="AK318" s="40">
        <f t="shared" si="34"/>
        <v>1</v>
      </c>
      <c r="AL318" s="87"/>
      <c r="AN318" s="80" t="s">
        <v>126</v>
      </c>
      <c r="AO318" s="66">
        <v>19</v>
      </c>
      <c r="AP318" s="66" t="s">
        <v>88</v>
      </c>
      <c r="AQ318" s="69" t="s">
        <v>177</v>
      </c>
      <c r="AR318" s="67">
        <v>13.706547</v>
      </c>
      <c r="AS318" s="67">
        <v>0.122659</v>
      </c>
      <c r="AT318" s="70" t="s">
        <v>164</v>
      </c>
      <c r="AU318" s="68">
        <v>0</v>
      </c>
      <c r="AV318" s="68">
        <v>0</v>
      </c>
      <c r="AW318" s="68">
        <v>0</v>
      </c>
      <c r="AX318" s="40">
        <f t="shared" si="32"/>
        <v>1</v>
      </c>
      <c r="AY318" s="87"/>
    </row>
    <row r="319" spans="1:51" s="57" customFormat="1" ht="13.5" customHeight="1" x14ac:dyDescent="0.25">
      <c r="A319" s="80" t="s">
        <v>117</v>
      </c>
      <c r="B319" s="66">
        <v>20</v>
      </c>
      <c r="C319" s="66" t="s">
        <v>62</v>
      </c>
      <c r="D319" s="81" t="s">
        <v>177</v>
      </c>
      <c r="E319" s="81">
        <v>0.45100000000000001</v>
      </c>
      <c r="F319" s="81" t="s">
        <v>178</v>
      </c>
      <c r="G319" s="84" t="s">
        <v>224</v>
      </c>
      <c r="H319" s="81">
        <v>0</v>
      </c>
      <c r="I319" s="81">
        <v>0</v>
      </c>
      <c r="J319" s="81">
        <v>0</v>
      </c>
      <c r="K319" s="83">
        <v>1</v>
      </c>
      <c r="L319" s="93"/>
      <c r="N319" s="80" t="s">
        <v>120</v>
      </c>
      <c r="O319" s="66">
        <v>20</v>
      </c>
      <c r="P319" s="66" t="s">
        <v>62</v>
      </c>
      <c r="Q319" s="69" t="s">
        <v>177</v>
      </c>
      <c r="R319" s="67">
        <v>0.45126699999999997</v>
      </c>
      <c r="S319" s="67" t="s">
        <v>178</v>
      </c>
      <c r="T319" s="70" t="s">
        <v>224</v>
      </c>
      <c r="U319" s="68">
        <v>0</v>
      </c>
      <c r="V319" s="68">
        <v>0</v>
      </c>
      <c r="W319" s="68">
        <v>0</v>
      </c>
      <c r="X319" s="40">
        <f t="shared" si="33"/>
        <v>1</v>
      </c>
      <c r="Y319" s="87"/>
      <c r="AA319" s="80" t="s">
        <v>123</v>
      </c>
      <c r="AB319" s="66">
        <v>20</v>
      </c>
      <c r="AC319" s="66" t="s">
        <v>62</v>
      </c>
      <c r="AD319" s="69" t="s">
        <v>177</v>
      </c>
      <c r="AE319" s="67">
        <v>0.44963700000000001</v>
      </c>
      <c r="AF319" s="67" t="s">
        <v>178</v>
      </c>
      <c r="AG319" s="70" t="s">
        <v>224</v>
      </c>
      <c r="AH319" s="68">
        <v>0</v>
      </c>
      <c r="AI319" s="68">
        <v>0</v>
      </c>
      <c r="AJ319" s="68">
        <v>0</v>
      </c>
      <c r="AK319" s="40">
        <f t="shared" si="34"/>
        <v>1</v>
      </c>
      <c r="AL319" s="87"/>
      <c r="AN319" s="80" t="s">
        <v>126</v>
      </c>
      <c r="AO319" s="66">
        <v>20</v>
      </c>
      <c r="AP319" s="66" t="s">
        <v>62</v>
      </c>
      <c r="AQ319" s="69" t="s">
        <v>177</v>
      </c>
      <c r="AR319" s="67">
        <v>0.45154499999999997</v>
      </c>
      <c r="AS319" s="67" t="s">
        <v>178</v>
      </c>
      <c r="AT319" s="70" t="s">
        <v>224</v>
      </c>
      <c r="AU319" s="68">
        <v>0</v>
      </c>
      <c r="AV319" s="68">
        <v>0</v>
      </c>
      <c r="AW319" s="68">
        <v>0</v>
      </c>
      <c r="AX319" s="40">
        <f t="shared" ref="AX319:AX350" si="35">IF(COUNTA(AW319)=0,"",IF(AW319=0,1,0))</f>
        <v>1</v>
      </c>
      <c r="AY319" s="87"/>
    </row>
    <row r="320" spans="1:51" s="57" customFormat="1" ht="13.5" customHeight="1" x14ac:dyDescent="0.25">
      <c r="A320" s="80" t="s">
        <v>117</v>
      </c>
      <c r="B320" s="66">
        <v>20</v>
      </c>
      <c r="C320" s="66" t="s">
        <v>68</v>
      </c>
      <c r="D320" s="81" t="s">
        <v>177</v>
      </c>
      <c r="E320" s="81">
        <v>2E-3</v>
      </c>
      <c r="F320" s="81">
        <v>5.5E-2</v>
      </c>
      <c r="G320" s="84" t="s">
        <v>181</v>
      </c>
      <c r="H320" s="81">
        <v>0</v>
      </c>
      <c r="I320" s="81">
        <v>0</v>
      </c>
      <c r="J320" s="81">
        <v>0</v>
      </c>
      <c r="K320" s="83">
        <v>1</v>
      </c>
      <c r="L320" s="93"/>
      <c r="N320" s="80" t="s">
        <v>120</v>
      </c>
      <c r="O320" s="66">
        <v>20</v>
      </c>
      <c r="P320" s="66" t="s">
        <v>68</v>
      </c>
      <c r="Q320" s="69" t="s">
        <v>177</v>
      </c>
      <c r="R320" s="67">
        <v>1.573E-3</v>
      </c>
      <c r="S320" s="67">
        <v>5.3154E-2</v>
      </c>
      <c r="T320" s="70" t="s">
        <v>181</v>
      </c>
      <c r="U320" s="68">
        <v>0</v>
      </c>
      <c r="V320" s="68">
        <v>0</v>
      </c>
      <c r="W320" s="68">
        <v>0</v>
      </c>
      <c r="X320" s="40">
        <f t="shared" si="33"/>
        <v>1</v>
      </c>
      <c r="Y320" s="87"/>
      <c r="AA320" s="80" t="s">
        <v>123</v>
      </c>
      <c r="AB320" s="66">
        <v>20</v>
      </c>
      <c r="AC320" s="66" t="s">
        <v>68</v>
      </c>
      <c r="AD320" s="69" t="s">
        <v>177</v>
      </c>
      <c r="AE320" s="67">
        <v>1.47E-3</v>
      </c>
      <c r="AF320" s="67">
        <v>4.1756000000000001E-2</v>
      </c>
      <c r="AG320" s="70" t="s">
        <v>181</v>
      </c>
      <c r="AH320" s="68">
        <v>0</v>
      </c>
      <c r="AI320" s="68">
        <v>0</v>
      </c>
      <c r="AJ320" s="68">
        <v>0</v>
      </c>
      <c r="AK320" s="40">
        <f t="shared" si="34"/>
        <v>1</v>
      </c>
      <c r="AL320" s="87"/>
      <c r="AN320" s="80" t="s">
        <v>126</v>
      </c>
      <c r="AO320" s="66">
        <v>20</v>
      </c>
      <c r="AP320" s="66" t="s">
        <v>68</v>
      </c>
      <c r="AQ320" s="69" t="s">
        <v>177</v>
      </c>
      <c r="AR320" s="67">
        <v>1.5449999999999999E-3</v>
      </c>
      <c r="AS320" s="67">
        <v>5.5421999999999999E-2</v>
      </c>
      <c r="AT320" s="70" t="s">
        <v>181</v>
      </c>
      <c r="AU320" s="68">
        <v>0</v>
      </c>
      <c r="AV320" s="68">
        <v>0</v>
      </c>
      <c r="AW320" s="68">
        <v>0</v>
      </c>
      <c r="AX320" s="40">
        <f t="shared" si="35"/>
        <v>1</v>
      </c>
      <c r="AY320" s="87"/>
    </row>
    <row r="321" spans="1:51" s="57" customFormat="1" ht="13.5" customHeight="1" x14ac:dyDescent="0.25">
      <c r="A321" s="80" t="s">
        <v>117</v>
      </c>
      <c r="B321" s="66">
        <v>20</v>
      </c>
      <c r="C321" s="66" t="s">
        <v>74</v>
      </c>
      <c r="D321" s="81" t="s">
        <v>177</v>
      </c>
      <c r="E321" s="81">
        <v>16.257999999999999</v>
      </c>
      <c r="F321" s="81">
        <v>0.125</v>
      </c>
      <c r="G321" s="84" t="s">
        <v>182</v>
      </c>
      <c r="H321" s="81">
        <v>0</v>
      </c>
      <c r="I321" s="81">
        <v>0</v>
      </c>
      <c r="J321" s="81">
        <v>0</v>
      </c>
      <c r="K321" s="83">
        <v>1</v>
      </c>
      <c r="L321" s="93"/>
      <c r="N321" s="80" t="s">
        <v>120</v>
      </c>
      <c r="O321" s="66">
        <v>20</v>
      </c>
      <c r="P321" s="66" t="s">
        <v>74</v>
      </c>
      <c r="Q321" s="69" t="s">
        <v>177</v>
      </c>
      <c r="R321" s="67">
        <v>15.260476000000001</v>
      </c>
      <c r="S321" s="67">
        <v>0.12336900000000001</v>
      </c>
      <c r="T321" s="70" t="s">
        <v>182</v>
      </c>
      <c r="U321" s="68">
        <v>0</v>
      </c>
      <c r="V321" s="68">
        <v>0</v>
      </c>
      <c r="W321" s="68">
        <v>0</v>
      </c>
      <c r="X321" s="40">
        <f t="shared" si="33"/>
        <v>1</v>
      </c>
      <c r="Y321" s="87"/>
      <c r="AA321" s="80" t="s">
        <v>123</v>
      </c>
      <c r="AB321" s="66">
        <v>20</v>
      </c>
      <c r="AC321" s="66" t="s">
        <v>74</v>
      </c>
      <c r="AD321" s="69" t="s">
        <v>177</v>
      </c>
      <c r="AE321" s="67">
        <v>16.745138000000001</v>
      </c>
      <c r="AF321" s="67">
        <v>0.120868</v>
      </c>
      <c r="AG321" s="70" t="s">
        <v>182</v>
      </c>
      <c r="AH321" s="68">
        <v>0</v>
      </c>
      <c r="AI321" s="68">
        <v>0</v>
      </c>
      <c r="AJ321" s="68">
        <v>0</v>
      </c>
      <c r="AK321" s="40">
        <f t="shared" si="34"/>
        <v>1</v>
      </c>
      <c r="AL321" s="87"/>
      <c r="AN321" s="80" t="s">
        <v>126</v>
      </c>
      <c r="AO321" s="66">
        <v>20</v>
      </c>
      <c r="AP321" s="66" t="s">
        <v>74</v>
      </c>
      <c r="AQ321" s="69" t="s">
        <v>177</v>
      </c>
      <c r="AR321" s="67">
        <v>15.145403</v>
      </c>
      <c r="AS321" s="67">
        <v>0.12209100000000001</v>
      </c>
      <c r="AT321" s="70" t="s">
        <v>182</v>
      </c>
      <c r="AU321" s="68">
        <v>0</v>
      </c>
      <c r="AV321" s="68">
        <v>0</v>
      </c>
      <c r="AW321" s="68">
        <v>0</v>
      </c>
      <c r="AX321" s="40">
        <f t="shared" si="35"/>
        <v>1</v>
      </c>
      <c r="AY321" s="87"/>
    </row>
    <row r="322" spans="1:51" s="57" customFormat="1" ht="22.5" customHeight="1" x14ac:dyDescent="0.25">
      <c r="A322" s="80" t="s">
        <v>117</v>
      </c>
      <c r="B322" s="66">
        <v>20</v>
      </c>
      <c r="C322" s="66" t="s">
        <v>80</v>
      </c>
      <c r="D322" s="81" t="s">
        <v>177</v>
      </c>
      <c r="E322" s="81">
        <v>5.0000000000000001E-3</v>
      </c>
      <c r="F322" s="81">
        <v>0.52900000000000003</v>
      </c>
      <c r="G322" s="84" t="s">
        <v>225</v>
      </c>
      <c r="H322" s="81">
        <v>0</v>
      </c>
      <c r="I322" s="81">
        <v>0</v>
      </c>
      <c r="J322" s="81">
        <v>0</v>
      </c>
      <c r="K322" s="83">
        <v>1</v>
      </c>
      <c r="L322" s="93"/>
      <c r="N322" s="80" t="s">
        <v>120</v>
      </c>
      <c r="O322" s="66">
        <v>20</v>
      </c>
      <c r="P322" s="66" t="s">
        <v>80</v>
      </c>
      <c r="Q322" s="69" t="s">
        <v>177</v>
      </c>
      <c r="R322" s="67">
        <v>2.957E-3</v>
      </c>
      <c r="S322" s="67">
        <v>0.569824</v>
      </c>
      <c r="T322" s="70" t="s">
        <v>225</v>
      </c>
      <c r="U322" s="68">
        <v>0</v>
      </c>
      <c r="V322" s="68">
        <v>0</v>
      </c>
      <c r="W322" s="68">
        <v>0</v>
      </c>
      <c r="X322" s="40">
        <f t="shared" si="33"/>
        <v>1</v>
      </c>
      <c r="Y322" s="87"/>
      <c r="AA322" s="80" t="s">
        <v>123</v>
      </c>
      <c r="AB322" s="66">
        <v>20</v>
      </c>
      <c r="AC322" s="66" t="s">
        <v>80</v>
      </c>
      <c r="AD322" s="69" t="s">
        <v>177</v>
      </c>
      <c r="AE322" s="67">
        <v>8.2129999999999998E-3</v>
      </c>
      <c r="AF322" s="67">
        <v>0.55936699999999995</v>
      </c>
      <c r="AG322" s="70" t="s">
        <v>225</v>
      </c>
      <c r="AH322" s="68">
        <v>0</v>
      </c>
      <c r="AI322" s="68">
        <v>0</v>
      </c>
      <c r="AJ322" s="68">
        <v>0</v>
      </c>
      <c r="AK322" s="40">
        <f t="shared" si="34"/>
        <v>1</v>
      </c>
      <c r="AL322" s="87"/>
      <c r="AN322" s="80" t="s">
        <v>126</v>
      </c>
      <c r="AO322" s="66">
        <v>20</v>
      </c>
      <c r="AP322" s="66" t="s">
        <v>80</v>
      </c>
      <c r="AQ322" s="69" t="s">
        <v>177</v>
      </c>
      <c r="AR322" s="67">
        <v>3.5339999999999998E-3</v>
      </c>
      <c r="AS322" s="67">
        <v>0.55979000000000001</v>
      </c>
      <c r="AT322" s="70" t="s">
        <v>225</v>
      </c>
      <c r="AU322" s="68">
        <v>0</v>
      </c>
      <c r="AV322" s="68">
        <v>0</v>
      </c>
      <c r="AW322" s="68">
        <v>0</v>
      </c>
      <c r="AX322" s="40">
        <f t="shared" si="35"/>
        <v>1</v>
      </c>
      <c r="AY322" s="87"/>
    </row>
    <row r="323" spans="1:51" s="57" customFormat="1" ht="13.5" customHeight="1" x14ac:dyDescent="0.25">
      <c r="A323" s="80" t="s">
        <v>117</v>
      </c>
      <c r="B323" s="66">
        <v>20</v>
      </c>
      <c r="C323" s="66" t="s">
        <v>85</v>
      </c>
      <c r="D323" s="81" t="s">
        <v>177</v>
      </c>
      <c r="E323" s="81">
        <v>1E-3</v>
      </c>
      <c r="F323" s="81">
        <v>6.2E-2</v>
      </c>
      <c r="G323" s="84" t="s">
        <v>181</v>
      </c>
      <c r="H323" s="81">
        <v>0</v>
      </c>
      <c r="I323" s="81">
        <v>0</v>
      </c>
      <c r="J323" s="81">
        <v>0</v>
      </c>
      <c r="K323" s="83">
        <v>1</v>
      </c>
      <c r="L323" s="93"/>
      <c r="N323" s="80" t="s">
        <v>120</v>
      </c>
      <c r="O323" s="66">
        <v>20</v>
      </c>
      <c r="P323" s="66" t="s">
        <v>85</v>
      </c>
      <c r="Q323" s="69" t="s">
        <v>177</v>
      </c>
      <c r="R323" s="67">
        <v>4.052E-3</v>
      </c>
      <c r="S323" s="67">
        <v>6.5184000000000006E-2</v>
      </c>
      <c r="T323" s="70" t="s">
        <v>181</v>
      </c>
      <c r="U323" s="68">
        <v>0</v>
      </c>
      <c r="V323" s="68">
        <v>0</v>
      </c>
      <c r="W323" s="68">
        <v>0</v>
      </c>
      <c r="X323" s="40">
        <f t="shared" si="33"/>
        <v>1</v>
      </c>
      <c r="Y323" s="87"/>
      <c r="AA323" s="80" t="s">
        <v>123</v>
      </c>
      <c r="AB323" s="66">
        <v>20</v>
      </c>
      <c r="AC323" s="66" t="s">
        <v>85</v>
      </c>
      <c r="AD323" s="69" t="s">
        <v>177</v>
      </c>
      <c r="AE323" s="67">
        <v>1.6410000000000001E-3</v>
      </c>
      <c r="AF323" s="67">
        <v>6.0178000000000002E-2</v>
      </c>
      <c r="AG323" s="70" t="s">
        <v>181</v>
      </c>
      <c r="AH323" s="68">
        <v>0</v>
      </c>
      <c r="AI323" s="68">
        <v>0</v>
      </c>
      <c r="AJ323" s="68">
        <v>0</v>
      </c>
      <c r="AK323" s="40">
        <f t="shared" si="34"/>
        <v>1</v>
      </c>
      <c r="AL323" s="87"/>
      <c r="AN323" s="80" t="s">
        <v>126</v>
      </c>
      <c r="AO323" s="66">
        <v>20</v>
      </c>
      <c r="AP323" s="66" t="s">
        <v>85</v>
      </c>
      <c r="AQ323" s="69" t="s">
        <v>177</v>
      </c>
      <c r="AR323" s="67">
        <v>1.843E-3</v>
      </c>
      <c r="AS323" s="67">
        <v>5.8571999999999999E-2</v>
      </c>
      <c r="AT323" s="70" t="s">
        <v>181</v>
      </c>
      <c r="AU323" s="68">
        <v>0</v>
      </c>
      <c r="AV323" s="68">
        <v>0</v>
      </c>
      <c r="AW323" s="68">
        <v>0</v>
      </c>
      <c r="AX323" s="40">
        <f t="shared" si="35"/>
        <v>1</v>
      </c>
      <c r="AY323" s="87"/>
    </row>
    <row r="324" spans="1:51" s="57" customFormat="1" ht="13.5" customHeight="1" x14ac:dyDescent="0.25">
      <c r="A324" s="80" t="s">
        <v>117</v>
      </c>
      <c r="B324" s="66">
        <v>20</v>
      </c>
      <c r="C324" s="66" t="s">
        <v>86</v>
      </c>
      <c r="D324" s="81" t="s">
        <v>177</v>
      </c>
      <c r="E324" s="81">
        <v>1.641</v>
      </c>
      <c r="F324" s="81">
        <v>0.124</v>
      </c>
      <c r="G324" s="84" t="s">
        <v>192</v>
      </c>
      <c r="H324" s="81">
        <v>0</v>
      </c>
      <c r="I324" s="81">
        <v>0</v>
      </c>
      <c r="J324" s="81">
        <v>1</v>
      </c>
      <c r="K324" s="83">
        <v>0</v>
      </c>
      <c r="L324" s="93"/>
      <c r="N324" s="80" t="s">
        <v>120</v>
      </c>
      <c r="O324" s="66">
        <v>20</v>
      </c>
      <c r="P324" s="66" t="s">
        <v>86</v>
      </c>
      <c r="Q324" s="69" t="s">
        <v>177</v>
      </c>
      <c r="R324" s="67">
        <v>12.918799999999999</v>
      </c>
      <c r="S324" s="67">
        <v>0.11741500000000001</v>
      </c>
      <c r="T324" s="70" t="s">
        <v>182</v>
      </c>
      <c r="U324" s="68">
        <v>0</v>
      </c>
      <c r="V324" s="68">
        <v>0</v>
      </c>
      <c r="W324" s="68">
        <v>0</v>
      </c>
      <c r="X324" s="40">
        <f t="shared" si="33"/>
        <v>1</v>
      </c>
      <c r="Y324" s="87"/>
      <c r="AA324" s="80" t="s">
        <v>123</v>
      </c>
      <c r="AB324" s="66">
        <v>20</v>
      </c>
      <c r="AC324" s="66" t="s">
        <v>86</v>
      </c>
      <c r="AD324" s="69" t="s">
        <v>177</v>
      </c>
      <c r="AE324" s="67">
        <v>23.089113000000001</v>
      </c>
      <c r="AF324" s="67">
        <v>0.122492</v>
      </c>
      <c r="AG324" s="70" t="s">
        <v>182</v>
      </c>
      <c r="AH324" s="68">
        <v>0</v>
      </c>
      <c r="AI324" s="68">
        <v>0</v>
      </c>
      <c r="AJ324" s="68">
        <v>0</v>
      </c>
      <c r="AK324" s="40">
        <f t="shared" si="34"/>
        <v>1</v>
      </c>
      <c r="AL324" s="87"/>
      <c r="AN324" s="80" t="s">
        <v>126</v>
      </c>
      <c r="AO324" s="66">
        <v>20</v>
      </c>
      <c r="AP324" s="66" t="s">
        <v>86</v>
      </c>
      <c r="AQ324" s="69" t="s">
        <v>177</v>
      </c>
      <c r="AR324" s="67">
        <v>17.209502000000001</v>
      </c>
      <c r="AS324" s="67">
        <v>0.12206</v>
      </c>
      <c r="AT324" s="70" t="s">
        <v>182</v>
      </c>
      <c r="AU324" s="68">
        <v>0</v>
      </c>
      <c r="AV324" s="68">
        <v>0</v>
      </c>
      <c r="AW324" s="68">
        <v>0</v>
      </c>
      <c r="AX324" s="40">
        <f t="shared" si="35"/>
        <v>1</v>
      </c>
      <c r="AY324" s="87"/>
    </row>
    <row r="325" spans="1:51" s="57" customFormat="1" ht="53.25" customHeight="1" x14ac:dyDescent="0.25">
      <c r="A325" s="80" t="s">
        <v>117</v>
      </c>
      <c r="B325" s="66">
        <v>20</v>
      </c>
      <c r="C325" s="66" t="s">
        <v>228</v>
      </c>
      <c r="D325" s="81" t="s">
        <v>196</v>
      </c>
      <c r="E325" s="81">
        <v>13.891999999999999</v>
      </c>
      <c r="F325" s="81">
        <v>0.51300000000000001</v>
      </c>
      <c r="G325" s="84" t="s">
        <v>167</v>
      </c>
      <c r="H325" s="81">
        <v>0</v>
      </c>
      <c r="I325" s="81">
        <v>0</v>
      </c>
      <c r="J325" s="81">
        <v>0</v>
      </c>
      <c r="K325" s="83">
        <v>1</v>
      </c>
      <c r="L325" s="93" t="s">
        <v>234</v>
      </c>
      <c r="N325" s="80" t="s">
        <v>120</v>
      </c>
      <c r="O325" s="66">
        <v>20</v>
      </c>
      <c r="P325" s="66" t="s">
        <v>87</v>
      </c>
      <c r="Q325" s="69" t="s">
        <v>177</v>
      </c>
      <c r="R325" s="67">
        <v>4.2859999999999999E-3</v>
      </c>
      <c r="S325" s="67">
        <v>2.2232999999999999E-2</v>
      </c>
      <c r="T325" s="70" t="s">
        <v>184</v>
      </c>
      <c r="U325" s="68">
        <v>0</v>
      </c>
      <c r="V325" s="68">
        <v>0</v>
      </c>
      <c r="W325" s="68">
        <v>0</v>
      </c>
      <c r="X325" s="40">
        <f t="shared" si="33"/>
        <v>1</v>
      </c>
      <c r="Y325" s="87"/>
      <c r="AA325" s="80" t="s">
        <v>123</v>
      </c>
      <c r="AB325" s="66">
        <v>20</v>
      </c>
      <c r="AC325" s="66" t="s">
        <v>87</v>
      </c>
      <c r="AD325" s="69" t="s">
        <v>177</v>
      </c>
      <c r="AE325" s="67">
        <v>4.4380000000000001E-3</v>
      </c>
      <c r="AF325" s="67">
        <v>2.5765E-2</v>
      </c>
      <c r="AG325" s="70" t="s">
        <v>184</v>
      </c>
      <c r="AH325" s="68">
        <v>0</v>
      </c>
      <c r="AI325" s="68">
        <v>0</v>
      </c>
      <c r="AJ325" s="68">
        <v>0</v>
      </c>
      <c r="AK325" s="40">
        <f t="shared" si="34"/>
        <v>1</v>
      </c>
      <c r="AL325" s="87"/>
      <c r="AN325" s="80" t="s">
        <v>126</v>
      </c>
      <c r="AO325" s="66">
        <v>20</v>
      </c>
      <c r="AP325" s="66" t="s">
        <v>87</v>
      </c>
      <c r="AQ325" s="69" t="s">
        <v>177</v>
      </c>
      <c r="AR325" s="67">
        <v>3.0300000000000001E-3</v>
      </c>
      <c r="AS325" s="67">
        <v>3.2594999999999999E-2</v>
      </c>
      <c r="AT325" s="70" t="s">
        <v>184</v>
      </c>
      <c r="AU325" s="68">
        <v>0</v>
      </c>
      <c r="AV325" s="68">
        <v>0</v>
      </c>
      <c r="AW325" s="68">
        <v>0</v>
      </c>
      <c r="AX325" s="40">
        <f t="shared" si="35"/>
        <v>1</v>
      </c>
      <c r="AY325" s="87"/>
    </row>
    <row r="326" spans="1:51" s="57" customFormat="1" ht="42.75" customHeight="1" x14ac:dyDescent="0.25">
      <c r="A326" s="80" t="s">
        <v>117</v>
      </c>
      <c r="B326" s="66">
        <v>20</v>
      </c>
      <c r="C326" s="66" t="s">
        <v>235</v>
      </c>
      <c r="D326" s="81"/>
      <c r="E326" s="81"/>
      <c r="F326" s="81"/>
      <c r="G326" s="84"/>
      <c r="H326" s="81"/>
      <c r="I326" s="81"/>
      <c r="J326" s="81"/>
      <c r="K326" s="83"/>
      <c r="L326" s="93" t="s">
        <v>236</v>
      </c>
      <c r="N326" s="80" t="s">
        <v>120</v>
      </c>
      <c r="O326" s="66">
        <v>20</v>
      </c>
      <c r="P326" s="66" t="s">
        <v>88</v>
      </c>
      <c r="Q326" s="69" t="s">
        <v>177</v>
      </c>
      <c r="R326" s="67">
        <v>13.065745</v>
      </c>
      <c r="S326" s="67">
        <v>0.122214</v>
      </c>
      <c r="T326" s="70" t="s">
        <v>164</v>
      </c>
      <c r="U326" s="68">
        <v>0</v>
      </c>
      <c r="V326" s="68">
        <v>0</v>
      </c>
      <c r="W326" s="68">
        <v>0</v>
      </c>
      <c r="X326" s="40">
        <f t="shared" si="33"/>
        <v>1</v>
      </c>
      <c r="Y326" s="87"/>
      <c r="AA326" s="80" t="s">
        <v>123</v>
      </c>
      <c r="AB326" s="66">
        <v>20</v>
      </c>
      <c r="AC326" s="66" t="s">
        <v>88</v>
      </c>
      <c r="AD326" s="69" t="s">
        <v>177</v>
      </c>
      <c r="AE326" s="67">
        <v>13.950475000000001</v>
      </c>
      <c r="AF326" s="67">
        <v>0.121749</v>
      </c>
      <c r="AG326" s="70" t="s">
        <v>164</v>
      </c>
      <c r="AH326" s="68">
        <v>0</v>
      </c>
      <c r="AI326" s="68">
        <v>0</v>
      </c>
      <c r="AJ326" s="68">
        <v>0</v>
      </c>
      <c r="AK326" s="40">
        <f t="shared" si="34"/>
        <v>1</v>
      </c>
      <c r="AL326" s="87"/>
      <c r="AN326" s="80" t="s">
        <v>126</v>
      </c>
      <c r="AO326" s="66">
        <v>20</v>
      </c>
      <c r="AP326" s="66" t="s">
        <v>88</v>
      </c>
      <c r="AQ326" s="69" t="s">
        <v>177</v>
      </c>
      <c r="AR326" s="67">
        <v>13.595342</v>
      </c>
      <c r="AS326" s="67">
        <v>0.12410599999999999</v>
      </c>
      <c r="AT326" s="70" t="s">
        <v>164</v>
      </c>
      <c r="AU326" s="68">
        <v>0</v>
      </c>
      <c r="AV326" s="68">
        <v>0</v>
      </c>
      <c r="AW326" s="68">
        <v>0</v>
      </c>
      <c r="AX326" s="40">
        <f t="shared" si="35"/>
        <v>1</v>
      </c>
      <c r="AY326" s="87"/>
    </row>
    <row r="327" spans="1:51" s="57" customFormat="1" ht="13.5" customHeight="1" x14ac:dyDescent="0.3">
      <c r="K327" s="56"/>
      <c r="X327" s="56"/>
      <c r="AK327" s="56"/>
      <c r="AX327" s="56"/>
    </row>
    <row r="328" spans="1:51" s="57" customFormat="1" ht="13.5" customHeight="1" x14ac:dyDescent="0.3">
      <c r="K328" s="56"/>
      <c r="X328" s="56"/>
      <c r="AK328" s="56"/>
      <c r="AX328" s="56"/>
    </row>
    <row r="329" spans="1:51" s="57" customFormat="1" ht="13.5" customHeight="1" x14ac:dyDescent="0.3">
      <c r="K329" s="56"/>
      <c r="X329" s="56"/>
      <c r="AK329" s="56"/>
      <c r="AX329" s="56"/>
    </row>
    <row r="330" spans="1:51" s="57" customFormat="1" ht="13.5" customHeight="1" x14ac:dyDescent="0.3">
      <c r="K330" s="56"/>
      <c r="X330" s="56"/>
      <c r="AK330" s="56"/>
      <c r="AX330" s="56"/>
    </row>
    <row r="331" spans="1:51" s="57" customFormat="1" ht="13.5" customHeight="1" x14ac:dyDescent="0.3">
      <c r="K331" s="56"/>
      <c r="X331" s="56"/>
      <c r="AK331" s="56"/>
      <c r="AX331" s="56"/>
    </row>
    <row r="332" spans="1:51" s="57" customFormat="1" ht="13.5" customHeight="1" x14ac:dyDescent="0.3">
      <c r="K332" s="56"/>
      <c r="X332" s="56"/>
      <c r="AK332" s="56"/>
      <c r="AX332" s="56"/>
    </row>
    <row r="333" spans="1:51" s="57" customFormat="1" ht="13.5" customHeight="1" x14ac:dyDescent="0.3">
      <c r="K333" s="56"/>
      <c r="X333" s="56"/>
      <c r="AK333" s="56"/>
      <c r="AX333" s="56"/>
    </row>
    <row r="334" spans="1:51" s="57" customFormat="1" ht="13.5" customHeight="1" x14ac:dyDescent="0.3">
      <c r="K334" s="56"/>
      <c r="X334" s="56"/>
      <c r="AK334" s="56"/>
      <c r="AX334" s="56"/>
    </row>
    <row r="335" spans="1:51" s="57" customFormat="1" ht="13.5" customHeight="1" x14ac:dyDescent="0.3">
      <c r="K335" s="56"/>
      <c r="X335" s="56"/>
      <c r="AK335" s="56"/>
      <c r="AX335" s="56"/>
    </row>
    <row r="336" spans="1:51" s="57" customFormat="1" ht="13.5" customHeight="1" x14ac:dyDescent="0.3">
      <c r="K336" s="56"/>
      <c r="X336" s="56"/>
      <c r="AK336" s="56"/>
      <c r="AX336" s="56"/>
    </row>
    <row r="337" spans="11:50" s="57" customFormat="1" ht="13.5" customHeight="1" x14ac:dyDescent="0.3">
      <c r="K337" s="56"/>
      <c r="X337" s="56"/>
      <c r="AK337" s="56"/>
      <c r="AX337" s="56"/>
    </row>
    <row r="338" spans="11:50" s="57" customFormat="1" ht="13.5" customHeight="1" x14ac:dyDescent="0.3">
      <c r="K338" s="56"/>
      <c r="X338" s="56"/>
      <c r="AK338" s="56"/>
      <c r="AX338" s="56"/>
    </row>
    <row r="339" spans="11:50" s="57" customFormat="1" ht="13.5" customHeight="1" x14ac:dyDescent="0.3">
      <c r="K339" s="56"/>
      <c r="X339" s="56"/>
      <c r="AK339" s="56"/>
      <c r="AX339" s="56"/>
    </row>
    <row r="340" spans="11:50" s="57" customFormat="1" ht="13.5" customHeight="1" x14ac:dyDescent="0.3">
      <c r="K340" s="56"/>
      <c r="X340" s="56"/>
      <c r="AK340" s="56"/>
      <c r="AX340" s="56"/>
    </row>
    <row r="341" spans="11:50" s="57" customFormat="1" ht="13.5" customHeight="1" x14ac:dyDescent="0.3">
      <c r="K341" s="56"/>
      <c r="X341" s="56"/>
      <c r="AK341" s="56"/>
      <c r="AX341" s="56"/>
    </row>
    <row r="342" spans="11:50" s="57" customFormat="1" ht="13.5" customHeight="1" x14ac:dyDescent="0.3">
      <c r="K342" s="56"/>
      <c r="X342" s="56"/>
      <c r="AK342" s="56"/>
      <c r="AX342" s="56"/>
    </row>
    <row r="343" spans="11:50" s="57" customFormat="1" ht="13.5" customHeight="1" x14ac:dyDescent="0.3">
      <c r="K343" s="56"/>
      <c r="X343" s="56"/>
      <c r="AK343" s="56"/>
      <c r="AX343" s="56"/>
    </row>
    <row r="344" spans="11:50" s="57" customFormat="1" ht="13.5" customHeight="1" x14ac:dyDescent="0.3">
      <c r="K344" s="56"/>
      <c r="X344" s="56"/>
      <c r="AK344" s="56"/>
      <c r="AX344" s="56"/>
    </row>
    <row r="345" spans="11:50" s="57" customFormat="1" ht="13.5" customHeight="1" x14ac:dyDescent="0.3">
      <c r="K345" s="56"/>
      <c r="X345" s="56"/>
      <c r="AK345" s="56"/>
      <c r="AX345" s="56"/>
    </row>
    <row r="346" spans="11:50" s="57" customFormat="1" ht="13.5" customHeight="1" x14ac:dyDescent="0.3">
      <c r="K346" s="56"/>
      <c r="X346" s="56"/>
      <c r="AK346" s="56"/>
      <c r="AX346" s="56"/>
    </row>
    <row r="347" spans="11:50" s="57" customFormat="1" ht="13.5" customHeight="1" x14ac:dyDescent="0.3">
      <c r="K347" s="56"/>
      <c r="X347" s="56"/>
      <c r="AK347" s="56"/>
      <c r="AX347" s="56"/>
    </row>
    <row r="348" spans="11:50" s="57" customFormat="1" ht="13.5" customHeight="1" x14ac:dyDescent="0.3">
      <c r="K348" s="56"/>
      <c r="X348" s="56"/>
      <c r="AK348" s="56"/>
      <c r="AX348" s="56"/>
    </row>
    <row r="349" spans="11:50" s="57" customFormat="1" ht="13.5" customHeight="1" x14ac:dyDescent="0.3">
      <c r="K349" s="56"/>
      <c r="X349" s="56"/>
      <c r="AK349" s="56"/>
      <c r="AX349" s="56"/>
    </row>
    <row r="350" spans="11:50" s="57" customFormat="1" ht="13.5" customHeight="1" x14ac:dyDescent="0.3">
      <c r="K350" s="56"/>
      <c r="X350" s="56"/>
      <c r="AK350" s="56"/>
      <c r="AX350" s="56"/>
    </row>
    <row r="351" spans="11:50" s="57" customFormat="1" ht="13.5" customHeight="1" x14ac:dyDescent="0.3">
      <c r="K351" s="56"/>
      <c r="X351" s="56"/>
      <c r="AK351" s="56"/>
      <c r="AX351" s="56"/>
    </row>
    <row r="352" spans="11:50" s="57" customFormat="1" ht="13.5" customHeight="1" x14ac:dyDescent="0.3">
      <c r="K352" s="56"/>
      <c r="X352" s="56"/>
      <c r="AK352" s="56"/>
      <c r="AX352" s="56"/>
    </row>
    <row r="353" spans="11:50" s="57" customFormat="1" ht="13.5" customHeight="1" x14ac:dyDescent="0.3">
      <c r="K353" s="56"/>
      <c r="X353" s="56"/>
      <c r="AK353" s="56"/>
      <c r="AX353" s="56"/>
    </row>
    <row r="354" spans="11:50" s="57" customFormat="1" ht="13.5" customHeight="1" x14ac:dyDescent="0.3">
      <c r="K354" s="56"/>
      <c r="X354" s="56"/>
      <c r="AK354" s="56"/>
      <c r="AX354" s="56"/>
    </row>
    <row r="355" spans="11:50" s="57" customFormat="1" ht="13.5" customHeight="1" x14ac:dyDescent="0.3">
      <c r="K355" s="56"/>
      <c r="X355" s="56"/>
      <c r="AK355" s="56"/>
      <c r="AX355" s="56"/>
    </row>
    <row r="356" spans="11:50" s="57" customFormat="1" ht="13.5" customHeight="1" x14ac:dyDescent="0.3">
      <c r="K356" s="56"/>
      <c r="X356" s="56"/>
      <c r="AK356" s="56"/>
      <c r="AX356" s="56"/>
    </row>
    <row r="357" spans="11:50" s="57" customFormat="1" ht="13.5" customHeight="1" x14ac:dyDescent="0.3">
      <c r="K357" s="56"/>
      <c r="X357" s="56"/>
      <c r="AK357" s="56"/>
      <c r="AX357" s="56"/>
    </row>
    <row r="358" spans="11:50" s="57" customFormat="1" ht="13.5" customHeight="1" x14ac:dyDescent="0.3">
      <c r="K358" s="56"/>
      <c r="X358" s="56"/>
      <c r="AK358" s="56"/>
      <c r="AX358" s="56"/>
    </row>
    <row r="359" spans="11:50" s="57" customFormat="1" ht="13.5" customHeight="1" x14ac:dyDescent="0.3">
      <c r="K359" s="56"/>
      <c r="X359" s="56"/>
      <c r="AK359" s="56"/>
      <c r="AX359" s="56"/>
    </row>
    <row r="360" spans="11:50" s="57" customFormat="1" ht="13.5" customHeight="1" x14ac:dyDescent="0.3">
      <c r="K360" s="56"/>
      <c r="X360" s="56"/>
      <c r="AK360" s="56"/>
      <c r="AX360" s="56"/>
    </row>
    <row r="361" spans="11:50" s="57" customFormat="1" ht="13.5" customHeight="1" x14ac:dyDescent="0.3">
      <c r="K361" s="56"/>
      <c r="X361" s="56"/>
      <c r="AK361" s="56"/>
      <c r="AX361" s="56"/>
    </row>
    <row r="362" spans="11:50" s="57" customFormat="1" ht="13.5" customHeight="1" x14ac:dyDescent="0.3">
      <c r="K362" s="56"/>
      <c r="X362" s="56"/>
      <c r="AK362" s="56"/>
      <c r="AX362" s="56"/>
    </row>
    <row r="363" spans="11:50" s="57" customFormat="1" ht="13.5" customHeight="1" x14ac:dyDescent="0.3">
      <c r="K363" s="56"/>
      <c r="X363" s="56"/>
      <c r="AK363" s="56"/>
      <c r="AX363" s="56"/>
    </row>
    <row r="364" spans="11:50" s="57" customFormat="1" ht="13.5" customHeight="1" x14ac:dyDescent="0.3">
      <c r="K364" s="56"/>
      <c r="X364" s="56"/>
      <c r="AK364" s="56"/>
      <c r="AX364" s="56"/>
    </row>
    <row r="365" spans="11:50" s="57" customFormat="1" ht="13.5" customHeight="1" x14ac:dyDescent="0.3">
      <c r="K365" s="56"/>
      <c r="X365" s="56"/>
      <c r="AK365" s="56"/>
      <c r="AX365" s="56"/>
    </row>
    <row r="366" spans="11:50" s="57" customFormat="1" ht="13.5" customHeight="1" x14ac:dyDescent="0.3">
      <c r="K366" s="56"/>
      <c r="X366" s="56"/>
      <c r="AK366" s="56"/>
      <c r="AX366" s="56"/>
    </row>
    <row r="367" spans="11:50" s="57" customFormat="1" ht="13.5" customHeight="1" x14ac:dyDescent="0.3">
      <c r="K367" s="56"/>
      <c r="X367" s="56"/>
      <c r="AK367" s="56"/>
      <c r="AX367" s="56"/>
    </row>
    <row r="368" spans="11:50" s="57" customFormat="1" ht="13.5" customHeight="1" x14ac:dyDescent="0.3">
      <c r="K368" s="56"/>
      <c r="X368" s="56"/>
      <c r="AK368" s="56"/>
      <c r="AX368" s="56"/>
    </row>
    <row r="369" spans="11:50" s="57" customFormat="1" ht="13.5" customHeight="1" x14ac:dyDescent="0.3">
      <c r="K369" s="56"/>
      <c r="X369" s="56"/>
      <c r="AK369" s="56"/>
      <c r="AX369" s="56"/>
    </row>
    <row r="370" spans="11:50" s="57" customFormat="1" ht="13.5" customHeight="1" x14ac:dyDescent="0.3">
      <c r="K370" s="56"/>
      <c r="X370" s="56"/>
      <c r="AK370" s="56"/>
      <c r="AX370" s="56"/>
    </row>
    <row r="371" spans="11:50" s="57" customFormat="1" ht="13.5" customHeight="1" x14ac:dyDescent="0.3">
      <c r="K371" s="56"/>
      <c r="X371" s="56"/>
      <c r="AK371" s="56"/>
      <c r="AX371" s="56"/>
    </row>
    <row r="372" spans="11:50" s="57" customFormat="1" ht="13.5" customHeight="1" x14ac:dyDescent="0.3">
      <c r="K372" s="56"/>
      <c r="X372" s="56"/>
      <c r="AK372" s="56"/>
      <c r="AX372" s="56"/>
    </row>
    <row r="373" spans="11:50" s="57" customFormat="1" ht="13.5" customHeight="1" x14ac:dyDescent="0.3">
      <c r="K373" s="56"/>
      <c r="X373" s="56"/>
      <c r="AK373" s="56"/>
      <c r="AX373" s="56"/>
    </row>
    <row r="374" spans="11:50" s="57" customFormat="1" ht="13.5" customHeight="1" x14ac:dyDescent="0.3">
      <c r="K374" s="56"/>
      <c r="X374" s="56"/>
      <c r="AK374" s="56"/>
      <c r="AX374" s="56"/>
    </row>
    <row r="375" spans="11:50" s="57" customFormat="1" ht="13.5" customHeight="1" x14ac:dyDescent="0.3">
      <c r="K375" s="56"/>
      <c r="X375" s="56"/>
      <c r="AK375" s="56"/>
      <c r="AX375" s="56"/>
    </row>
    <row r="376" spans="11:50" s="57" customFormat="1" ht="13.5" customHeight="1" x14ac:dyDescent="0.3">
      <c r="K376" s="56"/>
      <c r="X376" s="56"/>
      <c r="AK376" s="56"/>
      <c r="AX376" s="56"/>
    </row>
    <row r="377" spans="11:50" s="57" customFormat="1" ht="13.5" customHeight="1" x14ac:dyDescent="0.3">
      <c r="K377" s="56"/>
      <c r="X377" s="56"/>
      <c r="AK377" s="56"/>
      <c r="AX377" s="56"/>
    </row>
    <row r="378" spans="11:50" s="57" customFormat="1" ht="13.5" customHeight="1" x14ac:dyDescent="0.3">
      <c r="K378" s="56"/>
      <c r="X378" s="56"/>
      <c r="AK378" s="56"/>
      <c r="AX378" s="56"/>
    </row>
    <row r="379" spans="11:50" s="57" customFormat="1" ht="13.5" customHeight="1" x14ac:dyDescent="0.3">
      <c r="K379" s="56"/>
      <c r="X379" s="56"/>
      <c r="AK379" s="56"/>
      <c r="AX379" s="56"/>
    </row>
    <row r="380" spans="11:50" s="57" customFormat="1" ht="13.5" customHeight="1" x14ac:dyDescent="0.3">
      <c r="K380" s="56"/>
      <c r="X380" s="56"/>
      <c r="AK380" s="56"/>
      <c r="AX380" s="56"/>
    </row>
    <row r="381" spans="11:50" s="57" customFormat="1" ht="13.5" customHeight="1" x14ac:dyDescent="0.3">
      <c r="K381" s="56"/>
      <c r="X381" s="56"/>
      <c r="AK381" s="56"/>
      <c r="AX381" s="56"/>
    </row>
    <row r="382" spans="11:50" s="57" customFormat="1" ht="13.5" customHeight="1" x14ac:dyDescent="0.3">
      <c r="K382" s="56"/>
      <c r="X382" s="56"/>
      <c r="AK382" s="56"/>
      <c r="AX382" s="56"/>
    </row>
    <row r="383" spans="11:50" s="57" customFormat="1" ht="13.5" customHeight="1" x14ac:dyDescent="0.3">
      <c r="K383" s="56"/>
      <c r="X383" s="56"/>
      <c r="AK383" s="56"/>
      <c r="AX383" s="56"/>
    </row>
    <row r="384" spans="11:50" s="57" customFormat="1" ht="13.5" customHeight="1" x14ac:dyDescent="0.3">
      <c r="K384" s="56"/>
      <c r="X384" s="56"/>
      <c r="AK384" s="56"/>
      <c r="AX384" s="56"/>
    </row>
    <row r="385" spans="11:50" s="57" customFormat="1" ht="13.5" customHeight="1" x14ac:dyDescent="0.3">
      <c r="K385" s="56"/>
      <c r="X385" s="56"/>
      <c r="AK385" s="56"/>
      <c r="AX385" s="56"/>
    </row>
    <row r="386" spans="11:50" s="57" customFormat="1" ht="13.5" customHeight="1" x14ac:dyDescent="0.3">
      <c r="K386" s="56"/>
      <c r="X386" s="56"/>
      <c r="AK386" s="56"/>
      <c r="AX386" s="56"/>
    </row>
    <row r="387" spans="11:50" s="57" customFormat="1" ht="13.5" customHeight="1" x14ac:dyDescent="0.3">
      <c r="K387" s="56"/>
      <c r="X387" s="56"/>
      <c r="AK387" s="56"/>
      <c r="AX387" s="56"/>
    </row>
    <row r="388" spans="11:50" s="57" customFormat="1" ht="13.5" customHeight="1" x14ac:dyDescent="0.3">
      <c r="K388" s="56"/>
      <c r="X388" s="56"/>
      <c r="AK388" s="56"/>
      <c r="AX388" s="56"/>
    </row>
    <row r="389" spans="11:50" s="57" customFormat="1" ht="13.5" customHeight="1" x14ac:dyDescent="0.3">
      <c r="K389" s="56"/>
      <c r="X389" s="56"/>
      <c r="AK389" s="56"/>
      <c r="AX389" s="56"/>
    </row>
    <row r="390" spans="11:50" s="57" customFormat="1" ht="13.5" customHeight="1" x14ac:dyDescent="0.3">
      <c r="K390" s="56"/>
      <c r="X390" s="56"/>
      <c r="AK390" s="56"/>
      <c r="AX390" s="56"/>
    </row>
    <row r="391" spans="11:50" s="57" customFormat="1" ht="13.5" customHeight="1" x14ac:dyDescent="0.3">
      <c r="K391" s="56"/>
      <c r="X391" s="56"/>
      <c r="AK391" s="56"/>
      <c r="AX391" s="56"/>
    </row>
    <row r="392" spans="11:50" s="57" customFormat="1" ht="13.5" customHeight="1" x14ac:dyDescent="0.3">
      <c r="K392" s="56"/>
      <c r="X392" s="56"/>
      <c r="AK392" s="56"/>
      <c r="AX392" s="56"/>
    </row>
    <row r="393" spans="11:50" s="57" customFormat="1" ht="13.5" customHeight="1" x14ac:dyDescent="0.3">
      <c r="K393" s="56"/>
      <c r="X393" s="56"/>
      <c r="AK393" s="56"/>
      <c r="AX393" s="56"/>
    </row>
    <row r="394" spans="11:50" s="57" customFormat="1" ht="13.5" customHeight="1" x14ac:dyDescent="0.3">
      <c r="K394" s="56"/>
      <c r="X394" s="56"/>
      <c r="AK394" s="56"/>
      <c r="AX394" s="56"/>
    </row>
    <row r="395" spans="11:50" s="57" customFormat="1" ht="13.5" customHeight="1" x14ac:dyDescent="0.3">
      <c r="K395" s="56"/>
      <c r="X395" s="56"/>
      <c r="AK395" s="56"/>
      <c r="AX395" s="56"/>
    </row>
    <row r="396" spans="11:50" s="57" customFormat="1" ht="13.5" customHeight="1" x14ac:dyDescent="0.3">
      <c r="K396" s="56"/>
      <c r="X396" s="56"/>
      <c r="AK396" s="56"/>
      <c r="AX396" s="56"/>
    </row>
    <row r="397" spans="11:50" s="57" customFormat="1" ht="13.5" customHeight="1" x14ac:dyDescent="0.3">
      <c r="K397" s="56"/>
      <c r="X397" s="56"/>
      <c r="AK397" s="56"/>
      <c r="AX397" s="56"/>
    </row>
    <row r="398" spans="11:50" s="57" customFormat="1" ht="13.5" customHeight="1" x14ac:dyDescent="0.3">
      <c r="K398" s="56"/>
      <c r="X398" s="56"/>
      <c r="AK398" s="56"/>
      <c r="AX398" s="56"/>
    </row>
    <row r="399" spans="11:50" s="57" customFormat="1" ht="13.5" customHeight="1" x14ac:dyDescent="0.3">
      <c r="K399" s="56"/>
      <c r="X399" s="56"/>
      <c r="AK399" s="56"/>
      <c r="AX399" s="56"/>
    </row>
    <row r="400" spans="11:50" s="57" customFormat="1" ht="13.5" customHeight="1" x14ac:dyDescent="0.3">
      <c r="K400" s="56"/>
      <c r="X400" s="56"/>
      <c r="AK400" s="56"/>
      <c r="AX400" s="56"/>
    </row>
    <row r="401" spans="11:50" s="57" customFormat="1" ht="13.5" customHeight="1" x14ac:dyDescent="0.3">
      <c r="K401" s="56"/>
      <c r="X401" s="56"/>
      <c r="AK401" s="56"/>
      <c r="AX401" s="56"/>
    </row>
    <row r="402" spans="11:50" s="57" customFormat="1" ht="13.5" customHeight="1" x14ac:dyDescent="0.3">
      <c r="K402" s="56"/>
      <c r="X402" s="56"/>
      <c r="AK402" s="56"/>
      <c r="AX402" s="56"/>
    </row>
    <row r="403" spans="11:50" s="57" customFormat="1" ht="13.5" customHeight="1" x14ac:dyDescent="0.3">
      <c r="K403" s="56"/>
      <c r="X403" s="56"/>
      <c r="AK403" s="56"/>
      <c r="AX403" s="56"/>
    </row>
    <row r="404" spans="11:50" s="57" customFormat="1" ht="13.5" customHeight="1" x14ac:dyDescent="0.3">
      <c r="K404" s="56"/>
      <c r="X404" s="56"/>
      <c r="AK404" s="56"/>
      <c r="AX404" s="56"/>
    </row>
    <row r="405" spans="11:50" s="57" customFormat="1" ht="13.5" customHeight="1" x14ac:dyDescent="0.3">
      <c r="K405" s="56"/>
      <c r="X405" s="56"/>
      <c r="AK405" s="56"/>
      <c r="AX405" s="56"/>
    </row>
    <row r="406" spans="11:50" s="57" customFormat="1" ht="13.5" customHeight="1" x14ac:dyDescent="0.3">
      <c r="K406" s="56"/>
      <c r="X406" s="56"/>
      <c r="AK406" s="56"/>
      <c r="AX406" s="56"/>
    </row>
    <row r="407" spans="11:50" s="57" customFormat="1" ht="13.5" customHeight="1" x14ac:dyDescent="0.3">
      <c r="K407" s="56"/>
      <c r="X407" s="56"/>
      <c r="AK407" s="56"/>
      <c r="AX407" s="56"/>
    </row>
    <row r="408" spans="11:50" s="57" customFormat="1" ht="13.5" customHeight="1" x14ac:dyDescent="0.3">
      <c r="K408" s="56"/>
      <c r="X408" s="56"/>
      <c r="AK408" s="56"/>
      <c r="AX408" s="56"/>
    </row>
    <row r="409" spans="11:50" s="57" customFormat="1" ht="13.5" customHeight="1" x14ac:dyDescent="0.3">
      <c r="K409" s="56"/>
      <c r="X409" s="56"/>
      <c r="AK409" s="56"/>
      <c r="AX409" s="56"/>
    </row>
    <row r="410" spans="11:50" s="57" customFormat="1" ht="13.5" customHeight="1" x14ac:dyDescent="0.3">
      <c r="K410" s="56"/>
      <c r="X410" s="56"/>
      <c r="AK410" s="56"/>
      <c r="AX410" s="56"/>
    </row>
    <row r="411" spans="11:50" s="57" customFormat="1" ht="13.5" customHeight="1" x14ac:dyDescent="0.3">
      <c r="K411" s="56"/>
      <c r="X411" s="56"/>
      <c r="AK411" s="56"/>
      <c r="AX411" s="56"/>
    </row>
    <row r="412" spans="11:50" s="57" customFormat="1" ht="13.5" customHeight="1" x14ac:dyDescent="0.3">
      <c r="K412" s="56"/>
      <c r="X412" s="56"/>
      <c r="AK412" s="56"/>
      <c r="AX412" s="56"/>
    </row>
    <row r="413" spans="11:50" s="57" customFormat="1" ht="13.5" customHeight="1" x14ac:dyDescent="0.3">
      <c r="K413" s="56"/>
      <c r="X413" s="56"/>
      <c r="AK413" s="56"/>
      <c r="AX413" s="56"/>
    </row>
    <row r="414" spans="11:50" s="57" customFormat="1" ht="13.5" customHeight="1" x14ac:dyDescent="0.3">
      <c r="K414" s="56"/>
      <c r="X414" s="56"/>
      <c r="AK414" s="56"/>
      <c r="AX414" s="56"/>
    </row>
    <row r="415" spans="11:50" s="57" customFormat="1" ht="13.5" customHeight="1" x14ac:dyDescent="0.3">
      <c r="K415" s="56"/>
      <c r="X415" s="56"/>
      <c r="AK415" s="56"/>
      <c r="AX415" s="56"/>
    </row>
    <row r="416" spans="11:50" s="57" customFormat="1" ht="13.5" customHeight="1" x14ac:dyDescent="0.3">
      <c r="K416" s="56"/>
      <c r="X416" s="56"/>
      <c r="AK416" s="56"/>
      <c r="AX416" s="56"/>
    </row>
    <row r="417" spans="11:50" s="57" customFormat="1" ht="13.5" customHeight="1" x14ac:dyDescent="0.3">
      <c r="K417" s="56"/>
      <c r="X417" s="56"/>
      <c r="AK417" s="56"/>
      <c r="AX417" s="56"/>
    </row>
    <row r="418" spans="11:50" s="57" customFormat="1" ht="13.5" customHeight="1" x14ac:dyDescent="0.3">
      <c r="K418" s="56"/>
      <c r="X418" s="56"/>
      <c r="AK418" s="56"/>
      <c r="AX418" s="56"/>
    </row>
    <row r="419" spans="11:50" s="57" customFormat="1" ht="13.5" customHeight="1" x14ac:dyDescent="0.3">
      <c r="K419" s="56"/>
      <c r="X419" s="56"/>
      <c r="AK419" s="56"/>
      <c r="AX419" s="56"/>
    </row>
    <row r="420" spans="11:50" s="57" customFormat="1" ht="13.5" customHeight="1" x14ac:dyDescent="0.3">
      <c r="K420" s="56"/>
      <c r="X420" s="56"/>
      <c r="AK420" s="56"/>
      <c r="AX420" s="56"/>
    </row>
    <row r="421" spans="11:50" s="57" customFormat="1" ht="13.5" customHeight="1" x14ac:dyDescent="0.3">
      <c r="K421" s="56"/>
      <c r="X421" s="56"/>
      <c r="AK421" s="56"/>
      <c r="AX421" s="56"/>
    </row>
    <row r="422" spans="11:50" s="57" customFormat="1" ht="13.5" customHeight="1" x14ac:dyDescent="0.3">
      <c r="K422" s="56"/>
      <c r="X422" s="56"/>
      <c r="AK422" s="56"/>
      <c r="AX422" s="56"/>
    </row>
    <row r="423" spans="11:50" s="57" customFormat="1" ht="13.5" customHeight="1" x14ac:dyDescent="0.3">
      <c r="K423" s="56"/>
      <c r="X423" s="56"/>
      <c r="AK423" s="56"/>
      <c r="AX423" s="56"/>
    </row>
    <row r="424" spans="11:50" s="57" customFormat="1" ht="13.5" customHeight="1" x14ac:dyDescent="0.3">
      <c r="K424" s="56"/>
      <c r="X424" s="56"/>
      <c r="AK424" s="56"/>
      <c r="AX424" s="56"/>
    </row>
    <row r="425" spans="11:50" s="57" customFormat="1" ht="13.5" customHeight="1" x14ac:dyDescent="0.3">
      <c r="K425" s="56"/>
      <c r="X425" s="56"/>
      <c r="AK425" s="56"/>
      <c r="AX425" s="56"/>
    </row>
    <row r="426" spans="11:50" s="57" customFormat="1" ht="13.5" customHeight="1" x14ac:dyDescent="0.3">
      <c r="K426" s="56"/>
      <c r="X426" s="56"/>
      <c r="AK426" s="56"/>
      <c r="AX426" s="56"/>
    </row>
    <row r="427" spans="11:50" s="57" customFormat="1" ht="13.5" customHeight="1" x14ac:dyDescent="0.3">
      <c r="K427" s="56"/>
      <c r="X427" s="56"/>
      <c r="AK427" s="56"/>
      <c r="AX427" s="56"/>
    </row>
    <row r="428" spans="11:50" s="57" customFormat="1" ht="13.5" customHeight="1" x14ac:dyDescent="0.3">
      <c r="K428" s="56"/>
      <c r="X428" s="56"/>
      <c r="AK428" s="56"/>
      <c r="AX428" s="56"/>
    </row>
    <row r="429" spans="11:50" s="57" customFormat="1" ht="13.5" customHeight="1" x14ac:dyDescent="0.3">
      <c r="K429" s="56"/>
      <c r="X429" s="56"/>
      <c r="AK429" s="56"/>
      <c r="AX429" s="56"/>
    </row>
    <row r="430" spans="11:50" s="57" customFormat="1" ht="13.5" customHeight="1" x14ac:dyDescent="0.3">
      <c r="K430" s="56"/>
      <c r="X430" s="56"/>
      <c r="AK430" s="56"/>
      <c r="AX430" s="56"/>
    </row>
    <row r="431" spans="11:50" s="57" customFormat="1" ht="13.5" customHeight="1" x14ac:dyDescent="0.3">
      <c r="K431" s="56"/>
      <c r="X431" s="56"/>
      <c r="AK431" s="56"/>
      <c r="AX431" s="56"/>
    </row>
    <row r="432" spans="11:50" s="57" customFormat="1" ht="13.5" customHeight="1" x14ac:dyDescent="0.3">
      <c r="K432" s="56"/>
      <c r="X432" s="56"/>
      <c r="AK432" s="56"/>
      <c r="AX432" s="56"/>
    </row>
    <row r="433" spans="11:50" s="57" customFormat="1" ht="13.5" customHeight="1" x14ac:dyDescent="0.3">
      <c r="K433" s="56"/>
      <c r="X433" s="56"/>
      <c r="AK433" s="56"/>
      <c r="AX433" s="56"/>
    </row>
    <row r="434" spans="11:50" s="57" customFormat="1" ht="13.5" customHeight="1" x14ac:dyDescent="0.3">
      <c r="K434" s="56"/>
      <c r="X434" s="56"/>
      <c r="AK434" s="56"/>
      <c r="AX434" s="56"/>
    </row>
    <row r="435" spans="11:50" s="57" customFormat="1" ht="13.5" customHeight="1" x14ac:dyDescent="0.3">
      <c r="K435" s="56"/>
      <c r="X435" s="56"/>
      <c r="AK435" s="56"/>
      <c r="AX435" s="56"/>
    </row>
    <row r="436" spans="11:50" s="57" customFormat="1" ht="13.5" customHeight="1" x14ac:dyDescent="0.3">
      <c r="K436" s="56"/>
      <c r="X436" s="56"/>
      <c r="AK436" s="56"/>
      <c r="AX436" s="56"/>
    </row>
    <row r="437" spans="11:50" s="57" customFormat="1" ht="13.5" customHeight="1" x14ac:dyDescent="0.3">
      <c r="K437" s="56"/>
      <c r="X437" s="56"/>
      <c r="AK437" s="56"/>
      <c r="AX437" s="56"/>
    </row>
    <row r="438" spans="11:50" s="57" customFormat="1" ht="13.5" customHeight="1" x14ac:dyDescent="0.3">
      <c r="K438" s="56"/>
      <c r="X438" s="56"/>
      <c r="AK438" s="56"/>
      <c r="AX438" s="56"/>
    </row>
    <row r="439" spans="11:50" s="57" customFormat="1" ht="13.5" customHeight="1" x14ac:dyDescent="0.3">
      <c r="K439" s="56"/>
      <c r="X439" s="56"/>
      <c r="AK439" s="56"/>
      <c r="AX439" s="56"/>
    </row>
    <row r="440" spans="11:50" s="57" customFormat="1" ht="13.5" customHeight="1" x14ac:dyDescent="0.3">
      <c r="K440" s="56"/>
      <c r="X440" s="56"/>
      <c r="AK440" s="56"/>
      <c r="AX440" s="56"/>
    </row>
    <row r="441" spans="11:50" s="57" customFormat="1" ht="13.5" customHeight="1" x14ac:dyDescent="0.3">
      <c r="K441" s="56"/>
      <c r="X441" s="56"/>
      <c r="AK441" s="56"/>
      <c r="AX441" s="56"/>
    </row>
    <row r="442" spans="11:50" s="57" customFormat="1" ht="13.5" customHeight="1" x14ac:dyDescent="0.3">
      <c r="K442" s="56"/>
      <c r="X442" s="56"/>
      <c r="AK442" s="56"/>
      <c r="AX442" s="56"/>
    </row>
    <row r="443" spans="11:50" s="57" customFormat="1" ht="13.5" customHeight="1" x14ac:dyDescent="0.3">
      <c r="K443" s="56"/>
      <c r="X443" s="56"/>
      <c r="AK443" s="56"/>
      <c r="AX443" s="56"/>
    </row>
    <row r="444" spans="11:50" s="57" customFormat="1" ht="13.5" customHeight="1" x14ac:dyDescent="0.3">
      <c r="K444" s="56"/>
      <c r="X444" s="56"/>
      <c r="AK444" s="56"/>
      <c r="AX444" s="56"/>
    </row>
    <row r="445" spans="11:50" s="57" customFormat="1" ht="13.5" customHeight="1" x14ac:dyDescent="0.3">
      <c r="K445" s="56"/>
      <c r="X445" s="56"/>
      <c r="AK445" s="56"/>
      <c r="AX445" s="56"/>
    </row>
    <row r="446" spans="11:50" s="57" customFormat="1" ht="13.5" customHeight="1" x14ac:dyDescent="0.3">
      <c r="K446" s="56"/>
      <c r="X446" s="56"/>
      <c r="AK446" s="56"/>
      <c r="AX446" s="56"/>
    </row>
    <row r="447" spans="11:50" s="57" customFormat="1" ht="13.5" customHeight="1" x14ac:dyDescent="0.3">
      <c r="K447" s="56"/>
      <c r="X447" s="56"/>
      <c r="AK447" s="56"/>
      <c r="AX447" s="56"/>
    </row>
    <row r="448" spans="11:50" s="57" customFormat="1" ht="13.5" customHeight="1" x14ac:dyDescent="0.3">
      <c r="K448" s="56"/>
      <c r="X448" s="56"/>
      <c r="AK448" s="56"/>
      <c r="AX448" s="56"/>
    </row>
    <row r="449" spans="11:50" s="57" customFormat="1" ht="13.5" customHeight="1" x14ac:dyDescent="0.3">
      <c r="K449" s="56"/>
      <c r="X449" s="56"/>
      <c r="AK449" s="56"/>
      <c r="AX449" s="56"/>
    </row>
    <row r="450" spans="11:50" s="57" customFormat="1" ht="13.5" customHeight="1" x14ac:dyDescent="0.3">
      <c r="K450" s="56"/>
      <c r="X450" s="56"/>
      <c r="AK450" s="56"/>
      <c r="AX450" s="56"/>
    </row>
    <row r="451" spans="11:50" s="57" customFormat="1" ht="13.5" customHeight="1" x14ac:dyDescent="0.3">
      <c r="K451" s="56"/>
      <c r="X451" s="56"/>
      <c r="AK451" s="56"/>
      <c r="AX451" s="56"/>
    </row>
    <row r="452" spans="11:50" s="57" customFormat="1" ht="13.5" customHeight="1" x14ac:dyDescent="0.3">
      <c r="K452" s="56"/>
      <c r="X452" s="56"/>
      <c r="AK452" s="56"/>
      <c r="AX452" s="56"/>
    </row>
    <row r="453" spans="11:50" s="57" customFormat="1" ht="13.5" customHeight="1" x14ac:dyDescent="0.3">
      <c r="K453" s="56"/>
      <c r="X453" s="56"/>
      <c r="AK453" s="56"/>
      <c r="AX453" s="56"/>
    </row>
    <row r="454" spans="11:50" s="57" customFormat="1" ht="13.5" customHeight="1" x14ac:dyDescent="0.3">
      <c r="K454" s="56"/>
      <c r="X454" s="56"/>
      <c r="AK454" s="56"/>
      <c r="AX454" s="56"/>
    </row>
    <row r="455" spans="11:50" s="57" customFormat="1" ht="13.5" customHeight="1" x14ac:dyDescent="0.3">
      <c r="K455" s="56"/>
      <c r="X455" s="56"/>
      <c r="AK455" s="56"/>
      <c r="AX455" s="56"/>
    </row>
    <row r="456" spans="11:50" s="57" customFormat="1" ht="13.5" customHeight="1" x14ac:dyDescent="0.3">
      <c r="K456" s="56"/>
      <c r="X456" s="56"/>
      <c r="AK456" s="56"/>
      <c r="AX456" s="56"/>
    </row>
    <row r="457" spans="11:50" s="57" customFormat="1" ht="13.5" customHeight="1" x14ac:dyDescent="0.3">
      <c r="K457" s="56"/>
      <c r="X457" s="56"/>
      <c r="AK457" s="56"/>
      <c r="AX457" s="56"/>
    </row>
    <row r="458" spans="11:50" s="57" customFormat="1" ht="13.5" customHeight="1" x14ac:dyDescent="0.3">
      <c r="K458" s="56"/>
      <c r="X458" s="56"/>
      <c r="AK458" s="56"/>
      <c r="AX458" s="56"/>
    </row>
    <row r="459" spans="11:50" s="57" customFormat="1" ht="13.5" customHeight="1" x14ac:dyDescent="0.3">
      <c r="K459" s="56"/>
      <c r="X459" s="56"/>
      <c r="AK459" s="56"/>
      <c r="AX459" s="56"/>
    </row>
    <row r="460" spans="11:50" s="57" customFormat="1" ht="13.5" customHeight="1" x14ac:dyDescent="0.3">
      <c r="K460" s="56"/>
      <c r="X460" s="56"/>
      <c r="AK460" s="56"/>
      <c r="AX460" s="56"/>
    </row>
    <row r="461" spans="11:50" s="57" customFormat="1" ht="13.5" customHeight="1" x14ac:dyDescent="0.3">
      <c r="K461" s="56"/>
      <c r="X461" s="56"/>
      <c r="AK461" s="56"/>
      <c r="AX461" s="56"/>
    </row>
    <row r="462" spans="11:50" s="57" customFormat="1" ht="13.5" customHeight="1" x14ac:dyDescent="0.3">
      <c r="K462" s="56"/>
      <c r="X462" s="56"/>
      <c r="AK462" s="56"/>
      <c r="AX462" s="56"/>
    </row>
    <row r="463" spans="11:50" s="57" customFormat="1" ht="13.5" customHeight="1" x14ac:dyDescent="0.3">
      <c r="K463" s="56"/>
      <c r="X463" s="56"/>
      <c r="AK463" s="56"/>
      <c r="AX463" s="56"/>
    </row>
    <row r="464" spans="11:50" s="57" customFormat="1" ht="13.5" customHeight="1" x14ac:dyDescent="0.3">
      <c r="K464" s="56"/>
      <c r="X464" s="56"/>
      <c r="AK464" s="56"/>
      <c r="AX464" s="56"/>
    </row>
    <row r="465" spans="11:50" s="57" customFormat="1" ht="13.5" customHeight="1" x14ac:dyDescent="0.3">
      <c r="K465" s="56"/>
      <c r="X465" s="56"/>
      <c r="AK465" s="56"/>
      <c r="AX465" s="56"/>
    </row>
    <row r="466" spans="11:50" s="57" customFormat="1" ht="13.5" customHeight="1" x14ac:dyDescent="0.3">
      <c r="K466" s="56"/>
      <c r="X466" s="56"/>
      <c r="AK466" s="56"/>
      <c r="AX466" s="56"/>
    </row>
    <row r="467" spans="11:50" s="57" customFormat="1" ht="13.5" customHeight="1" x14ac:dyDescent="0.3">
      <c r="K467" s="56"/>
      <c r="X467" s="56"/>
      <c r="AK467" s="56"/>
      <c r="AX467" s="56"/>
    </row>
    <row r="468" spans="11:50" s="57" customFormat="1" ht="13.5" customHeight="1" x14ac:dyDescent="0.3">
      <c r="K468" s="56"/>
      <c r="X468" s="56"/>
      <c r="AK468" s="56"/>
      <c r="AX468" s="56"/>
    </row>
    <row r="469" spans="11:50" s="57" customFormat="1" ht="13.5" customHeight="1" x14ac:dyDescent="0.3">
      <c r="K469" s="56"/>
      <c r="X469" s="56"/>
      <c r="AK469" s="56"/>
      <c r="AX469" s="56"/>
    </row>
    <row r="470" spans="11:50" s="57" customFormat="1" ht="13.5" customHeight="1" x14ac:dyDescent="0.3">
      <c r="K470" s="56"/>
      <c r="X470" s="56"/>
      <c r="AK470" s="56"/>
      <c r="AX470" s="56"/>
    </row>
    <row r="471" spans="11:50" s="57" customFormat="1" ht="13.5" customHeight="1" x14ac:dyDescent="0.3">
      <c r="K471" s="56"/>
      <c r="X471" s="56"/>
      <c r="AK471" s="56"/>
      <c r="AX471" s="56"/>
    </row>
    <row r="472" spans="11:50" s="57" customFormat="1" ht="13.5" customHeight="1" x14ac:dyDescent="0.3">
      <c r="K472" s="56"/>
      <c r="X472" s="56"/>
      <c r="AK472" s="56"/>
      <c r="AX472" s="56"/>
    </row>
    <row r="473" spans="11:50" s="57" customFormat="1" ht="13.5" customHeight="1" x14ac:dyDescent="0.3">
      <c r="K473" s="56"/>
      <c r="X473" s="56"/>
      <c r="AK473" s="56"/>
      <c r="AX473" s="56"/>
    </row>
    <row r="474" spans="11:50" s="57" customFormat="1" ht="13.5" customHeight="1" x14ac:dyDescent="0.3">
      <c r="K474" s="56"/>
      <c r="X474" s="56"/>
      <c r="AK474" s="56"/>
      <c r="AX474" s="56"/>
    </row>
    <row r="475" spans="11:50" s="57" customFormat="1" ht="13.5" customHeight="1" x14ac:dyDescent="0.3">
      <c r="K475" s="56"/>
      <c r="X475" s="56"/>
      <c r="AK475" s="56"/>
      <c r="AX475" s="56"/>
    </row>
    <row r="476" spans="11:50" s="57" customFormat="1" ht="13.5" customHeight="1" x14ac:dyDescent="0.3">
      <c r="K476" s="56"/>
      <c r="X476" s="56"/>
      <c r="AK476" s="56"/>
      <c r="AX476" s="56"/>
    </row>
    <row r="477" spans="11:50" s="57" customFormat="1" ht="13.5" customHeight="1" x14ac:dyDescent="0.3">
      <c r="K477" s="56"/>
      <c r="X477" s="56"/>
      <c r="AK477" s="56"/>
      <c r="AX477" s="56"/>
    </row>
    <row r="478" spans="11:50" s="57" customFormat="1" ht="13.5" customHeight="1" x14ac:dyDescent="0.3">
      <c r="K478" s="56"/>
      <c r="X478" s="56"/>
      <c r="AK478" s="56"/>
      <c r="AX478" s="56"/>
    </row>
    <row r="479" spans="11:50" s="57" customFormat="1" ht="13.5" customHeight="1" x14ac:dyDescent="0.3">
      <c r="K479" s="56"/>
      <c r="X479" s="56"/>
      <c r="AK479" s="56"/>
      <c r="AX479" s="56"/>
    </row>
    <row r="480" spans="11:50" s="57" customFormat="1" ht="13.5" customHeight="1" x14ac:dyDescent="0.3">
      <c r="K480" s="56"/>
      <c r="X480" s="56"/>
      <c r="AK480" s="56"/>
      <c r="AX480" s="56"/>
    </row>
    <row r="481" spans="11:50" s="57" customFormat="1" ht="13.5" customHeight="1" x14ac:dyDescent="0.3">
      <c r="K481" s="56"/>
      <c r="X481" s="56"/>
      <c r="AK481" s="56"/>
      <c r="AX481" s="56"/>
    </row>
    <row r="482" spans="11:50" s="57" customFormat="1" ht="13.5" customHeight="1" x14ac:dyDescent="0.3">
      <c r="K482" s="56"/>
      <c r="X482" s="56"/>
      <c r="AK482" s="56"/>
      <c r="AX482" s="56"/>
    </row>
    <row r="483" spans="11:50" s="57" customFormat="1" ht="13.5" customHeight="1" x14ac:dyDescent="0.3">
      <c r="K483" s="56"/>
      <c r="X483" s="56"/>
      <c r="AK483" s="56"/>
      <c r="AX483" s="56"/>
    </row>
    <row r="484" spans="11:50" s="57" customFormat="1" ht="13.5" customHeight="1" x14ac:dyDescent="0.3">
      <c r="K484" s="56"/>
      <c r="X484" s="56"/>
      <c r="AK484" s="56"/>
      <c r="AX484" s="56"/>
    </row>
    <row r="485" spans="11:50" s="57" customFormat="1" ht="13.5" customHeight="1" x14ac:dyDescent="0.3">
      <c r="K485" s="56"/>
      <c r="X485" s="56"/>
      <c r="AK485" s="56"/>
      <c r="AX485" s="56"/>
    </row>
    <row r="486" spans="11:50" s="57" customFormat="1" ht="13.5" customHeight="1" x14ac:dyDescent="0.3">
      <c r="K486" s="56"/>
      <c r="X486" s="56"/>
      <c r="AK486" s="56"/>
      <c r="AX486" s="56"/>
    </row>
  </sheetData>
  <mergeCells count="1">
    <mergeCell ref="A1:AY2"/>
  </mergeCells>
  <conditionalFormatting sqref="G5:G164">
    <cfRule type="containsText" dxfId="86" priority="26" operator="containsText" text="Sucesso">
      <formula>NOT(ISERROR(SEARCH("Sucesso",G5)))</formula>
    </cfRule>
    <cfRule type="containsText" dxfId="85" priority="27" operator="containsText" text="Falha">
      <formula>NOT(ISERROR(SEARCH("Falha",G5)))</formula>
    </cfRule>
  </conditionalFormatting>
  <conditionalFormatting sqref="J5:J164">
    <cfRule type="containsText" dxfId="84" priority="31" operator="containsText" text="Sim">
      <formula>NOT(ISERROR(SEARCH("Sim",J5)))</formula>
    </cfRule>
  </conditionalFormatting>
  <conditionalFormatting sqref="T5:T164">
    <cfRule type="containsText" dxfId="83" priority="24" operator="containsText" text="Sucesso">
      <formula>NOT(ISERROR(SEARCH("Sucesso",T5)))</formula>
    </cfRule>
    <cfRule type="containsText" dxfId="82" priority="25" operator="containsText" text="Falha">
      <formula>NOT(ISERROR(SEARCH("Falha",T5)))</formula>
    </cfRule>
  </conditionalFormatting>
  <conditionalFormatting sqref="T167:T326">
    <cfRule type="containsText" dxfId="81" priority="19" operator="containsText" text="Sucesso">
      <formula>NOT(ISERROR(SEARCH("Sucesso",T167)))</formula>
    </cfRule>
    <cfRule type="containsText" dxfId="80" priority="20" operator="containsText" text="Falha">
      <formula>NOT(ISERROR(SEARCH("Falha",T167)))</formula>
    </cfRule>
  </conditionalFormatting>
  <conditionalFormatting sqref="W5:W164">
    <cfRule type="containsText" dxfId="79" priority="30" operator="containsText" text="Sim">
      <formula>NOT(ISERROR(SEARCH("Sim",W5)))</formula>
    </cfRule>
  </conditionalFormatting>
  <conditionalFormatting sqref="W167:W326">
    <cfRule type="containsText" dxfId="78" priority="21" operator="containsText" text="Sim">
      <formula>NOT(ISERROR(SEARCH("Sim",W167)))</formula>
    </cfRule>
  </conditionalFormatting>
  <conditionalFormatting sqref="AG5:AG164">
    <cfRule type="containsText" dxfId="77" priority="2" operator="containsText" text="Sucesso">
      <formula>NOT(ISERROR(SEARCH("Sucesso",AG5)))</formula>
    </cfRule>
    <cfRule type="containsText" dxfId="76" priority="3" operator="containsText" text="Falha">
      <formula>NOT(ISERROR(SEARCH("Falha",AG5)))</formula>
    </cfRule>
  </conditionalFormatting>
  <conditionalFormatting sqref="AG167:AG249">
    <cfRule type="containsText" dxfId="75" priority="16" operator="containsText" text="Sucesso">
      <formula>NOT(ISERROR(SEARCH("Sucesso",AG167)))</formula>
    </cfRule>
    <cfRule type="containsText" dxfId="74" priority="17" operator="containsText" text="Falha">
      <formula>NOT(ISERROR(SEARCH("Falha",AG167)))</formula>
    </cfRule>
  </conditionalFormatting>
  <conditionalFormatting sqref="AG255:AG297">
    <cfRule type="containsText" dxfId="73" priority="14" operator="containsText" text="Sucesso">
      <formula>NOT(ISERROR(SEARCH("Sucesso",AG255)))</formula>
    </cfRule>
    <cfRule type="containsText" dxfId="72" priority="15" operator="containsText" text="Falha">
      <formula>NOT(ISERROR(SEARCH("Falha",AG255)))</formula>
    </cfRule>
  </conditionalFormatting>
  <conditionalFormatting sqref="AG303:AG326">
    <cfRule type="containsText" dxfId="71" priority="10" operator="containsText" text="Sucesso">
      <formula>NOT(ISERROR(SEARCH("Sucesso",AG303)))</formula>
    </cfRule>
    <cfRule type="containsText" dxfId="70" priority="11" operator="containsText" text="Falha">
      <formula>NOT(ISERROR(SEARCH("Falha",AG303)))</formula>
    </cfRule>
  </conditionalFormatting>
  <conditionalFormatting sqref="AJ5:AJ164">
    <cfRule type="containsText" dxfId="69" priority="29" operator="containsText" text="Sim">
      <formula>NOT(ISERROR(SEARCH("Sim",AJ5)))</formula>
    </cfRule>
  </conditionalFormatting>
  <conditionalFormatting sqref="AJ167:AJ249">
    <cfRule type="containsText" dxfId="68" priority="18" operator="containsText" text="Sim">
      <formula>NOT(ISERROR(SEARCH("Sim",AJ167)))</formula>
    </cfRule>
  </conditionalFormatting>
  <conditionalFormatting sqref="AJ255:AJ297">
    <cfRule type="containsText" dxfId="67" priority="13" operator="containsText" text="Sim">
      <formula>NOT(ISERROR(SEARCH("Sim",AJ255)))</formula>
    </cfRule>
  </conditionalFormatting>
  <conditionalFormatting sqref="AJ303:AJ326">
    <cfRule type="containsText" dxfId="66" priority="12" operator="containsText" text="Sim">
      <formula>NOT(ISERROR(SEARCH("Sim",AJ303)))</formula>
    </cfRule>
  </conditionalFormatting>
  <conditionalFormatting sqref="AT5:AT164">
    <cfRule type="containsText" dxfId="65" priority="22" operator="containsText" text="Sucesso">
      <formula>NOT(ISERROR(SEARCH("Sucesso",AT5)))</formula>
    </cfRule>
    <cfRule type="containsText" dxfId="64" priority="23" operator="containsText" text="Falha">
      <formula>NOT(ISERROR(SEARCH("Falha",AT5)))</formula>
    </cfRule>
  </conditionalFormatting>
  <conditionalFormatting sqref="AT167:AT185">
    <cfRule type="containsText" dxfId="63" priority="7" operator="containsText" text="Sucesso">
      <formula>NOT(ISERROR(SEARCH("Sucesso",AT167)))</formula>
    </cfRule>
    <cfRule type="containsText" dxfId="62" priority="8" operator="containsText" text="Falha">
      <formula>NOT(ISERROR(SEARCH("Falha",AT167)))</formula>
    </cfRule>
  </conditionalFormatting>
  <conditionalFormatting sqref="AT191:AT326">
    <cfRule type="containsText" dxfId="61" priority="4" operator="containsText" text="Sucesso">
      <formula>NOT(ISERROR(SEARCH("Sucesso",AT191)))</formula>
    </cfRule>
    <cfRule type="containsText" dxfId="60" priority="5" operator="containsText" text="Falha">
      <formula>NOT(ISERROR(SEARCH("Falha",AT191)))</formula>
    </cfRule>
  </conditionalFormatting>
  <conditionalFormatting sqref="AW5:AW156">
    <cfRule type="containsText" dxfId="59" priority="28" operator="containsText" text="Sim">
      <formula>NOT(ISERROR(SEARCH("Sim",AW5)))</formula>
    </cfRule>
  </conditionalFormatting>
  <conditionalFormatting sqref="AW167:AW185">
    <cfRule type="containsText" dxfId="58" priority="9" operator="containsText" text="Sim">
      <formula>NOT(ISERROR(SEARCH("Sim",AW167)))</formula>
    </cfRule>
  </conditionalFormatting>
  <conditionalFormatting sqref="AW191:AW326">
    <cfRule type="containsText" dxfId="57" priority="6" operator="containsText" text="Sim">
      <formula>NOT(ISERROR(SEARCH("Sim",AW191)))</formula>
    </cfRule>
  </conditionalFormatting>
  <dataValidations count="1">
    <dataValidation type="list" sqref="H5:J164 U5:W164 AH5:AJ164 AU5:AW164 U167:W326 AH167:AJ249 AU167:AW185 AU191:AW326 AH255:AJ297 AH303:AJ326" xr:uid="{00000000-0002-0000-03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6"/>
  <sheetViews>
    <sheetView showGridLines="0" zoomScaleNormal="100" workbookViewId="0"/>
  </sheetViews>
  <sheetFormatPr defaultColWidth="8.6640625" defaultRowHeight="14.4" x14ac:dyDescent="0.3"/>
  <cols>
    <col min="1" max="1" width="17" customWidth="1"/>
    <col min="2" max="2" width="10" customWidth="1"/>
    <col min="3" max="3" width="26" customWidth="1"/>
    <col min="4" max="5" width="12" customWidth="1"/>
    <col min="6" max="7" width="23" customWidth="1"/>
    <col min="8" max="11" width="15" customWidth="1"/>
    <col min="12" max="12" width="13" customWidth="1"/>
    <col min="13" max="13" width="24" customWidth="1"/>
    <col min="14" max="16" width="15" customWidth="1"/>
    <col min="17" max="19" width="20" customWidth="1"/>
    <col min="20" max="20" width="18" customWidth="1"/>
    <col min="21" max="21" width="18" style="56" customWidth="1"/>
    <col min="22" max="24" width="18" customWidth="1"/>
    <col min="26" max="26" width="13" customWidth="1"/>
    <col min="27" max="27" width="24" customWidth="1"/>
    <col min="29" max="29" width="14.44140625" customWidth="1"/>
    <col min="35" max="35" width="8.6640625" style="56"/>
    <col min="40" max="40" width="13" customWidth="1"/>
    <col min="41" max="41" width="24" customWidth="1"/>
    <col min="43" max="43" width="14.44140625" customWidth="1"/>
    <col min="49" max="49" width="8.6640625" style="56"/>
    <col min="54" max="54" width="13" customWidth="1"/>
    <col min="55" max="55" width="24" customWidth="1"/>
  </cols>
  <sheetData>
    <row r="1" spans="1:55" ht="27.75" customHeight="1" x14ac:dyDescent="0.25">
      <c r="A1" s="9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</row>
    <row r="2" spans="1:55" ht="27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  <row r="3" spans="1:55" ht="21" customHeight="1" x14ac:dyDescent="0.4">
      <c r="A3" s="8" t="s">
        <v>148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 t="s">
        <v>148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C3" s="8" t="s">
        <v>148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Q3" s="8" t="s">
        <v>148</v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</row>
    <row r="4" spans="1:55" ht="33.75" customHeight="1" x14ac:dyDescent="0.25">
      <c r="A4" s="31" t="s">
        <v>6</v>
      </c>
      <c r="B4" s="31" t="s">
        <v>149</v>
      </c>
      <c r="C4" s="31" t="s">
        <v>150</v>
      </c>
      <c r="D4" s="31" t="s">
        <v>151</v>
      </c>
      <c r="E4" s="31" t="s">
        <v>152</v>
      </c>
      <c r="F4" s="31" t="s">
        <v>153</v>
      </c>
      <c r="G4" s="31" t="s">
        <v>154</v>
      </c>
      <c r="H4" s="31" t="s">
        <v>155</v>
      </c>
      <c r="I4" s="31" t="s">
        <v>156</v>
      </c>
      <c r="J4" s="31" t="s">
        <v>157</v>
      </c>
      <c r="K4" s="31" t="s">
        <v>159</v>
      </c>
      <c r="L4" s="31" t="s">
        <v>160</v>
      </c>
      <c r="M4" s="31" t="s">
        <v>161</v>
      </c>
      <c r="N4" s="57"/>
      <c r="O4" s="31" t="s">
        <v>162</v>
      </c>
      <c r="P4" s="31" t="s">
        <v>149</v>
      </c>
      <c r="Q4" s="31" t="s">
        <v>150</v>
      </c>
      <c r="R4" s="31" t="s">
        <v>151</v>
      </c>
      <c r="S4" s="31" t="s">
        <v>152</v>
      </c>
      <c r="T4" s="31" t="s">
        <v>153</v>
      </c>
      <c r="U4" s="58" t="s">
        <v>154</v>
      </c>
      <c r="V4" s="31" t="s">
        <v>155</v>
      </c>
      <c r="W4" s="31" t="s">
        <v>156</v>
      </c>
      <c r="X4" s="31" t="s">
        <v>157</v>
      </c>
      <c r="Y4" s="31" t="s">
        <v>159</v>
      </c>
      <c r="Z4" s="31" t="s">
        <v>160</v>
      </c>
      <c r="AA4" s="31" t="s">
        <v>161</v>
      </c>
      <c r="AB4" s="57"/>
      <c r="AC4" s="31" t="s">
        <v>162</v>
      </c>
      <c r="AD4" s="31" t="s">
        <v>149</v>
      </c>
      <c r="AE4" s="31" t="s">
        <v>150</v>
      </c>
      <c r="AF4" s="31" t="s">
        <v>151</v>
      </c>
      <c r="AG4" s="31" t="s">
        <v>152</v>
      </c>
      <c r="AH4" s="31" t="s">
        <v>153</v>
      </c>
      <c r="AI4" s="58" t="s">
        <v>154</v>
      </c>
      <c r="AJ4" s="31" t="s">
        <v>155</v>
      </c>
      <c r="AK4" s="31" t="s">
        <v>156</v>
      </c>
      <c r="AL4" s="31" t="s">
        <v>157</v>
      </c>
      <c r="AM4" s="31" t="s">
        <v>159</v>
      </c>
      <c r="AN4" s="31" t="s">
        <v>160</v>
      </c>
      <c r="AO4" s="31" t="s">
        <v>161</v>
      </c>
      <c r="AP4" s="57"/>
      <c r="AQ4" s="31" t="s">
        <v>162</v>
      </c>
      <c r="AR4" s="31" t="s">
        <v>149</v>
      </c>
      <c r="AS4" s="31" t="s">
        <v>150</v>
      </c>
      <c r="AT4" s="31" t="s">
        <v>151</v>
      </c>
      <c r="AU4" s="31" t="s">
        <v>152</v>
      </c>
      <c r="AV4" s="31" t="s">
        <v>153</v>
      </c>
      <c r="AW4" s="58" t="s">
        <v>154</v>
      </c>
      <c r="AX4" s="31" t="s">
        <v>155</v>
      </c>
      <c r="AY4" s="31" t="s">
        <v>156</v>
      </c>
      <c r="AZ4" s="31" t="s">
        <v>157</v>
      </c>
      <c r="BA4" s="31" t="s">
        <v>159</v>
      </c>
      <c r="BB4" s="31" t="s">
        <v>160</v>
      </c>
      <c r="BC4" s="31" t="s">
        <v>161</v>
      </c>
    </row>
    <row r="5" spans="1:55" ht="13.5" customHeight="1" x14ac:dyDescent="0.25">
      <c r="A5" s="59" t="s">
        <v>14</v>
      </c>
      <c r="B5" s="60">
        <v>1</v>
      </c>
      <c r="C5" s="61">
        <v>50.121675000000003</v>
      </c>
      <c r="D5" s="61">
        <v>3.4132370000000001</v>
      </c>
      <c r="E5" s="62">
        <v>0</v>
      </c>
      <c r="F5" s="62">
        <v>0</v>
      </c>
      <c r="G5" s="62">
        <v>1</v>
      </c>
      <c r="H5" s="63" t="s">
        <v>163</v>
      </c>
      <c r="I5" s="62">
        <v>0</v>
      </c>
      <c r="J5" s="61">
        <v>0</v>
      </c>
      <c r="K5" s="63" t="s">
        <v>164</v>
      </c>
      <c r="L5" s="60" t="str">
        <f>IF(C5="","",IF(OR(C5&lt;Resumo!$O$13,C5&gt;Resumo!$P$13),"Sim","Não"))</f>
        <v>Não</v>
      </c>
      <c r="M5" s="70"/>
      <c r="N5" s="57"/>
      <c r="O5" s="59" t="s">
        <v>25</v>
      </c>
      <c r="P5" s="60">
        <v>1</v>
      </c>
      <c r="Q5" s="61">
        <v>50.896532999999998</v>
      </c>
      <c r="R5" s="61">
        <v>3.4215499999999999</v>
      </c>
      <c r="S5" s="62">
        <v>0</v>
      </c>
      <c r="T5" s="62">
        <v>0</v>
      </c>
      <c r="U5" s="62">
        <v>1</v>
      </c>
      <c r="V5" s="63" t="s">
        <v>163</v>
      </c>
      <c r="W5" s="62">
        <v>0</v>
      </c>
      <c r="X5" s="61">
        <v>0</v>
      </c>
      <c r="Y5" s="63" t="s">
        <v>164</v>
      </c>
      <c r="Z5" s="60" t="str">
        <f>IF(Q5="","",IF(OR(Q5&lt;Resumo!$O$15,Q5&gt;Resumo!$P$15),"Sim","Não"))</f>
        <v>Não</v>
      </c>
      <c r="AA5" s="64"/>
      <c r="AB5" s="57"/>
      <c r="AC5" s="59" t="s">
        <v>34</v>
      </c>
      <c r="AD5" s="60">
        <v>1</v>
      </c>
      <c r="AE5" s="61">
        <v>47.284506</v>
      </c>
      <c r="AF5" s="61">
        <v>3.2466719999999998</v>
      </c>
      <c r="AG5" s="62">
        <v>0</v>
      </c>
      <c r="AH5" s="62">
        <v>0</v>
      </c>
      <c r="AI5" s="62">
        <v>1</v>
      </c>
      <c r="AJ5" s="63" t="s">
        <v>163</v>
      </c>
      <c r="AK5" s="62">
        <v>0</v>
      </c>
      <c r="AL5" s="61">
        <v>0</v>
      </c>
      <c r="AM5" s="63" t="s">
        <v>164</v>
      </c>
      <c r="AN5" s="60" t="str">
        <f>IF(AE5="","",IF(OR(AE5&lt;Resumo!$O$17,AE5&gt;Resumo!$P$17),"Sim","Não"))</f>
        <v>Não</v>
      </c>
      <c r="AO5" s="64"/>
      <c r="AP5" s="57"/>
      <c r="AQ5" s="59" t="s">
        <v>44</v>
      </c>
      <c r="AR5" s="60">
        <v>1</v>
      </c>
      <c r="AS5" s="61">
        <v>48.814802999999998</v>
      </c>
      <c r="AT5" s="61">
        <v>3.1757059999999999</v>
      </c>
      <c r="AU5" s="62">
        <v>0</v>
      </c>
      <c r="AV5" s="62">
        <v>0</v>
      </c>
      <c r="AW5" s="62">
        <v>1</v>
      </c>
      <c r="AX5" s="63" t="s">
        <v>163</v>
      </c>
      <c r="AY5" s="62">
        <v>0</v>
      </c>
      <c r="AZ5" s="61">
        <v>0</v>
      </c>
      <c r="BA5" s="63" t="s">
        <v>164</v>
      </c>
      <c r="BB5" s="60" t="str">
        <f>IF(AS5="","",IF(OR(AS5&lt;Resumo!$O$19,AS5&gt;Resumo!$P$19),"Sim","Não"))</f>
        <v>Não</v>
      </c>
      <c r="BC5" s="64"/>
    </row>
    <row r="6" spans="1:55" ht="13.5" customHeight="1" x14ac:dyDescent="0.25">
      <c r="A6" s="59" t="s">
        <v>14</v>
      </c>
      <c r="B6" s="66">
        <v>2</v>
      </c>
      <c r="C6" s="67">
        <v>52.197501000000003</v>
      </c>
      <c r="D6" s="67">
        <v>3.3766769999999999</v>
      </c>
      <c r="E6" s="68">
        <v>0</v>
      </c>
      <c r="F6" s="68">
        <v>0</v>
      </c>
      <c r="G6" s="68">
        <v>1</v>
      </c>
      <c r="H6" s="69" t="s">
        <v>163</v>
      </c>
      <c r="I6" s="68">
        <v>0</v>
      </c>
      <c r="J6" s="67">
        <v>0</v>
      </c>
      <c r="K6" s="69" t="s">
        <v>164</v>
      </c>
      <c r="L6" s="66" t="str">
        <f>IF(C6="","",IF(OR(C6&lt;Resumo!$O$13,C6&gt;Resumo!$P$13),"Sim","Não"))</f>
        <v>Não</v>
      </c>
      <c r="M6" s="70"/>
      <c r="N6" s="57"/>
      <c r="O6" s="59" t="s">
        <v>25</v>
      </c>
      <c r="P6" s="66">
        <v>2</v>
      </c>
      <c r="Q6" s="67">
        <v>51.110394999999997</v>
      </c>
      <c r="R6" s="67">
        <v>3.4082029999999999</v>
      </c>
      <c r="S6" s="68">
        <v>0</v>
      </c>
      <c r="T6" s="68">
        <v>0</v>
      </c>
      <c r="U6" s="68">
        <v>1</v>
      </c>
      <c r="V6" s="69" t="s">
        <v>163</v>
      </c>
      <c r="W6" s="68">
        <v>0</v>
      </c>
      <c r="X6" s="67">
        <v>0</v>
      </c>
      <c r="Y6" s="69" t="s">
        <v>164</v>
      </c>
      <c r="Z6" s="66" t="str">
        <f>IF(Q6="","",IF(OR(Q6&lt;Resumo!$O$15,Q6&gt;Resumo!$P$15),"Sim","Não"))</f>
        <v>Não</v>
      </c>
      <c r="AA6" s="70"/>
      <c r="AB6" s="57"/>
      <c r="AC6" s="59" t="s">
        <v>34</v>
      </c>
      <c r="AD6" s="66">
        <v>2</v>
      </c>
      <c r="AE6" s="67">
        <v>47.464249000000002</v>
      </c>
      <c r="AF6" s="67">
        <v>3.2621310000000001</v>
      </c>
      <c r="AG6" s="68">
        <v>0</v>
      </c>
      <c r="AH6" s="68">
        <v>0</v>
      </c>
      <c r="AI6" s="68">
        <v>1</v>
      </c>
      <c r="AJ6" s="69" t="s">
        <v>163</v>
      </c>
      <c r="AK6" s="68">
        <v>0</v>
      </c>
      <c r="AL6" s="67">
        <v>0</v>
      </c>
      <c r="AM6" s="69" t="s">
        <v>164</v>
      </c>
      <c r="AN6" s="66" t="str">
        <f>IF(AE6="","",IF(OR(AE6&lt;Resumo!$O$17,AE6&gt;Resumo!$P$17),"Sim","Não"))</f>
        <v>Sim</v>
      </c>
      <c r="AO6" s="70"/>
      <c r="AP6" s="57"/>
      <c r="AQ6" s="59" t="s">
        <v>44</v>
      </c>
      <c r="AR6" s="66">
        <v>2</v>
      </c>
      <c r="AS6" s="67">
        <v>47.249070000000003</v>
      </c>
      <c r="AT6" s="67">
        <v>3.1564489999999998</v>
      </c>
      <c r="AU6" s="68">
        <v>0</v>
      </c>
      <c r="AV6" s="68">
        <v>0</v>
      </c>
      <c r="AW6" s="68">
        <v>1</v>
      </c>
      <c r="AX6" s="69" t="s">
        <v>163</v>
      </c>
      <c r="AY6" s="68">
        <v>0</v>
      </c>
      <c r="AZ6" s="67">
        <v>0</v>
      </c>
      <c r="BA6" s="69" t="s">
        <v>164</v>
      </c>
      <c r="BB6" s="66" t="str">
        <f>IF(AS6="","",IF(OR(AS6&lt;Resumo!$O$19,AS6&gt;Resumo!$P$19),"Sim","Não"))</f>
        <v>Não</v>
      </c>
      <c r="BC6" s="70"/>
    </row>
    <row r="7" spans="1:55" ht="13.5" customHeight="1" x14ac:dyDescent="0.25">
      <c r="A7" s="59" t="s">
        <v>14</v>
      </c>
      <c r="B7" s="66">
        <v>3</v>
      </c>
      <c r="C7" s="67">
        <v>49.917945000000003</v>
      </c>
      <c r="D7" s="67">
        <v>3.3419189999999999</v>
      </c>
      <c r="E7" s="68">
        <v>0</v>
      </c>
      <c r="F7" s="68">
        <v>0</v>
      </c>
      <c r="G7" s="68">
        <v>1</v>
      </c>
      <c r="H7" s="69" t="s">
        <v>163</v>
      </c>
      <c r="I7" s="68">
        <v>0</v>
      </c>
      <c r="J7" s="67">
        <v>0</v>
      </c>
      <c r="K7" s="69" t="s">
        <v>164</v>
      </c>
      <c r="L7" s="66" t="str">
        <f>IF(C7="","",IF(OR(C7&lt;Resumo!$O$13,C7&gt;Resumo!$P$13),"Sim","Não"))</f>
        <v>Não</v>
      </c>
      <c r="M7" s="70"/>
      <c r="N7" s="57"/>
      <c r="O7" s="59" t="s">
        <v>25</v>
      </c>
      <c r="P7" s="66">
        <v>3</v>
      </c>
      <c r="Q7" s="67">
        <v>51.416004999999998</v>
      </c>
      <c r="R7" s="67">
        <v>3.3532259999999998</v>
      </c>
      <c r="S7" s="68">
        <v>0</v>
      </c>
      <c r="T7" s="68">
        <v>0</v>
      </c>
      <c r="U7" s="68">
        <v>1</v>
      </c>
      <c r="V7" s="69" t="s">
        <v>163</v>
      </c>
      <c r="W7" s="68">
        <v>0</v>
      </c>
      <c r="X7" s="67">
        <v>0</v>
      </c>
      <c r="Y7" s="69" t="s">
        <v>164</v>
      </c>
      <c r="Z7" s="66" t="str">
        <f>IF(Q7="","",IF(OR(Q7&lt;Resumo!$O$15,Q7&gt;Resumo!$P$15),"Sim","Não"))</f>
        <v>Não</v>
      </c>
      <c r="AA7" s="70"/>
      <c r="AB7" s="57"/>
      <c r="AC7" s="59" t="s">
        <v>34</v>
      </c>
      <c r="AD7" s="66">
        <v>3</v>
      </c>
      <c r="AE7" s="67">
        <v>47.143639999999998</v>
      </c>
      <c r="AF7" s="67">
        <v>3.2779060000000002</v>
      </c>
      <c r="AG7" s="68">
        <v>0</v>
      </c>
      <c r="AH7" s="68">
        <v>0</v>
      </c>
      <c r="AI7" s="68">
        <v>1</v>
      </c>
      <c r="AJ7" s="69" t="s">
        <v>163</v>
      </c>
      <c r="AK7" s="68">
        <v>0</v>
      </c>
      <c r="AL7" s="67">
        <v>0</v>
      </c>
      <c r="AM7" s="69" t="s">
        <v>164</v>
      </c>
      <c r="AN7" s="66" t="str">
        <f>IF(AE7="","",IF(OR(AE7&lt;Resumo!$O$17,AE7&gt;Resumo!$P$17),"Sim","Não"))</f>
        <v>Não</v>
      </c>
      <c r="AO7" s="70"/>
      <c r="AP7" s="57"/>
      <c r="AQ7" s="59" t="s">
        <v>44</v>
      </c>
      <c r="AR7" s="66">
        <v>3</v>
      </c>
      <c r="AS7" s="67">
        <v>48.948526000000001</v>
      </c>
      <c r="AT7" s="67">
        <v>3.1934520000000002</v>
      </c>
      <c r="AU7" s="68">
        <v>0</v>
      </c>
      <c r="AV7" s="68">
        <v>0</v>
      </c>
      <c r="AW7" s="68">
        <v>1</v>
      </c>
      <c r="AX7" s="69" t="s">
        <v>163</v>
      </c>
      <c r="AY7" s="68">
        <v>0</v>
      </c>
      <c r="AZ7" s="67">
        <v>0</v>
      </c>
      <c r="BA7" s="69" t="s">
        <v>164</v>
      </c>
      <c r="BB7" s="66" t="str">
        <f>IF(AS7="","",IF(OR(AS7&lt;Resumo!$O$19,AS7&gt;Resumo!$P$19),"Sim","Não"))</f>
        <v>Não</v>
      </c>
      <c r="BC7" s="70"/>
    </row>
    <row r="8" spans="1:55" ht="13.5" customHeight="1" x14ac:dyDescent="0.25">
      <c r="A8" s="59" t="s">
        <v>14</v>
      </c>
      <c r="B8" s="66">
        <v>4</v>
      </c>
      <c r="C8" s="67">
        <v>51.596654000000001</v>
      </c>
      <c r="D8" s="67">
        <v>3.4068679999999998</v>
      </c>
      <c r="E8" s="68">
        <v>0</v>
      </c>
      <c r="F8" s="68">
        <v>0</v>
      </c>
      <c r="G8" s="68">
        <v>1</v>
      </c>
      <c r="H8" s="69" t="s">
        <v>163</v>
      </c>
      <c r="I8" s="68">
        <v>0</v>
      </c>
      <c r="J8" s="67">
        <v>0</v>
      </c>
      <c r="K8" s="69" t="s">
        <v>164</v>
      </c>
      <c r="L8" s="66" t="str">
        <f>IF(C8="","",IF(OR(C8&lt;Resumo!$O$13,C8&gt;Resumo!$P$13),"Sim","Não"))</f>
        <v>Não</v>
      </c>
      <c r="M8" s="70"/>
      <c r="N8" s="57"/>
      <c r="O8" s="59" t="s">
        <v>25</v>
      </c>
      <c r="P8" s="66">
        <v>4</v>
      </c>
      <c r="Q8" s="67">
        <v>51.598370000000003</v>
      </c>
      <c r="R8" s="67">
        <v>3.4186190000000001</v>
      </c>
      <c r="S8" s="68">
        <v>0</v>
      </c>
      <c r="T8" s="68">
        <v>0</v>
      </c>
      <c r="U8" s="68">
        <v>1</v>
      </c>
      <c r="V8" s="69" t="s">
        <v>163</v>
      </c>
      <c r="W8" s="68">
        <v>0</v>
      </c>
      <c r="X8" s="67">
        <v>0</v>
      </c>
      <c r="Y8" s="69" t="s">
        <v>164</v>
      </c>
      <c r="Z8" s="66" t="str">
        <f>IF(Q8="","",IF(OR(Q8&lt;Resumo!$O$15,Q8&gt;Resumo!$P$15),"Sim","Não"))</f>
        <v>Sim</v>
      </c>
      <c r="AA8" s="70"/>
      <c r="AB8" s="57"/>
      <c r="AC8" s="59" t="s">
        <v>34</v>
      </c>
      <c r="AD8" s="66">
        <v>4</v>
      </c>
      <c r="AE8" s="67">
        <v>47.254776999999997</v>
      </c>
      <c r="AF8" s="67">
        <v>3.255163</v>
      </c>
      <c r="AG8" s="68">
        <v>0</v>
      </c>
      <c r="AH8" s="68">
        <v>0</v>
      </c>
      <c r="AI8" s="68">
        <v>1</v>
      </c>
      <c r="AJ8" s="69" t="s">
        <v>163</v>
      </c>
      <c r="AK8" s="68">
        <v>0</v>
      </c>
      <c r="AL8" s="67">
        <v>0</v>
      </c>
      <c r="AM8" s="69" t="s">
        <v>164</v>
      </c>
      <c r="AN8" s="66" t="str">
        <f>IF(AE8="","",IF(OR(AE8&lt;Resumo!$O$17,AE8&gt;Resumo!$P$17),"Sim","Não"))</f>
        <v>Não</v>
      </c>
      <c r="AO8" s="70"/>
      <c r="AP8" s="57"/>
      <c r="AQ8" s="59" t="s">
        <v>44</v>
      </c>
      <c r="AR8" s="66">
        <v>4</v>
      </c>
      <c r="AS8" s="67">
        <v>47.285637000000001</v>
      </c>
      <c r="AT8" s="67">
        <v>3.1863939999999999</v>
      </c>
      <c r="AU8" s="68">
        <v>0</v>
      </c>
      <c r="AV8" s="68">
        <v>0</v>
      </c>
      <c r="AW8" s="68">
        <v>1</v>
      </c>
      <c r="AX8" s="69" t="s">
        <v>163</v>
      </c>
      <c r="AY8" s="68">
        <v>0</v>
      </c>
      <c r="AZ8" s="67">
        <v>0</v>
      </c>
      <c r="BA8" s="69" t="s">
        <v>164</v>
      </c>
      <c r="BB8" s="66" t="str">
        <f>IF(AS8="","",IF(OR(AS8&lt;Resumo!$O$19,AS8&gt;Resumo!$P$19),"Sim","Não"))</f>
        <v>Não</v>
      </c>
      <c r="BC8" s="70"/>
    </row>
    <row r="9" spans="1:55" ht="13.5" customHeight="1" x14ac:dyDescent="0.25">
      <c r="A9" s="59" t="s">
        <v>14</v>
      </c>
      <c r="B9" s="66">
        <v>5</v>
      </c>
      <c r="C9" s="67">
        <v>50.034723</v>
      </c>
      <c r="D9" s="67">
        <v>3.3333900000000001</v>
      </c>
      <c r="E9" s="68">
        <v>0</v>
      </c>
      <c r="F9" s="68">
        <v>0</v>
      </c>
      <c r="G9" s="68">
        <v>1</v>
      </c>
      <c r="H9" s="69" t="s">
        <v>163</v>
      </c>
      <c r="I9" s="68">
        <v>0</v>
      </c>
      <c r="J9" s="67">
        <v>0</v>
      </c>
      <c r="K9" s="69" t="s">
        <v>164</v>
      </c>
      <c r="L9" s="66" t="str">
        <f>IF(C9="","",IF(OR(C9&lt;Resumo!$O$13,C9&gt;Resumo!$P$13),"Sim","Não"))</f>
        <v>Não</v>
      </c>
      <c r="M9" s="70"/>
      <c r="N9" s="57"/>
      <c r="O9" s="59" t="s">
        <v>25</v>
      </c>
      <c r="P9" s="66">
        <v>5</v>
      </c>
      <c r="Q9" s="67">
        <v>50.952795000000002</v>
      </c>
      <c r="R9" s="67">
        <v>3.3407840000000002</v>
      </c>
      <c r="S9" s="68">
        <v>0</v>
      </c>
      <c r="T9" s="68">
        <v>0</v>
      </c>
      <c r="U9" s="68">
        <v>1</v>
      </c>
      <c r="V9" s="69" t="s">
        <v>163</v>
      </c>
      <c r="W9" s="68">
        <v>0</v>
      </c>
      <c r="X9" s="67">
        <v>0</v>
      </c>
      <c r="Y9" s="69" t="s">
        <v>164</v>
      </c>
      <c r="Z9" s="66" t="str">
        <f>IF(Q9="","",IF(OR(Q9&lt;Resumo!$O$15,Q9&gt;Resumo!$P$15),"Sim","Não"))</f>
        <v>Não</v>
      </c>
      <c r="AA9" s="70"/>
      <c r="AB9" s="57"/>
      <c r="AC9" s="59" t="s">
        <v>34</v>
      </c>
      <c r="AD9" s="66">
        <v>5</v>
      </c>
      <c r="AE9" s="67">
        <v>58.322647000000003</v>
      </c>
      <c r="AF9" s="67">
        <v>3.2694009999999998</v>
      </c>
      <c r="AG9" s="68">
        <v>0</v>
      </c>
      <c r="AH9" s="68">
        <v>0</v>
      </c>
      <c r="AI9" s="68">
        <v>1</v>
      </c>
      <c r="AJ9" s="69" t="s">
        <v>163</v>
      </c>
      <c r="AK9" s="68">
        <v>0</v>
      </c>
      <c r="AL9" s="67">
        <v>0</v>
      </c>
      <c r="AM9" s="69" t="s">
        <v>164</v>
      </c>
      <c r="AN9" s="66" t="str">
        <f>IF(AE9="","",IF(OR(AE9&lt;Resumo!$O$17,AE9&gt;Resumo!$P$17),"Sim","Não"))</f>
        <v>Sim</v>
      </c>
      <c r="AO9" s="70"/>
      <c r="AP9" s="57"/>
      <c r="AQ9" s="59" t="s">
        <v>44</v>
      </c>
      <c r="AR9" s="66">
        <v>5</v>
      </c>
      <c r="AS9" s="67">
        <v>48.892392999999998</v>
      </c>
      <c r="AT9" s="67">
        <v>3.1233330000000001</v>
      </c>
      <c r="AU9" s="68">
        <v>0</v>
      </c>
      <c r="AV9" s="68">
        <v>0</v>
      </c>
      <c r="AW9" s="68">
        <v>1</v>
      </c>
      <c r="AX9" s="69" t="s">
        <v>163</v>
      </c>
      <c r="AY9" s="68">
        <v>0</v>
      </c>
      <c r="AZ9" s="67">
        <v>0</v>
      </c>
      <c r="BA9" s="69" t="s">
        <v>164</v>
      </c>
      <c r="BB9" s="66" t="str">
        <f>IF(AS9="","",IF(OR(AS9&lt;Resumo!$O$19,AS9&gt;Resumo!$P$19),"Sim","Não"))</f>
        <v>Não</v>
      </c>
      <c r="BC9" s="70"/>
    </row>
    <row r="10" spans="1:55" ht="13.5" customHeight="1" x14ac:dyDescent="0.25">
      <c r="A10" s="59" t="s">
        <v>14</v>
      </c>
      <c r="B10" s="66">
        <v>6</v>
      </c>
      <c r="C10" s="67">
        <v>51.439113999999996</v>
      </c>
      <c r="D10" s="67">
        <v>3.3461660000000002</v>
      </c>
      <c r="E10" s="68">
        <v>0</v>
      </c>
      <c r="F10" s="68">
        <v>0</v>
      </c>
      <c r="G10" s="68">
        <v>1</v>
      </c>
      <c r="H10" s="69" t="s">
        <v>163</v>
      </c>
      <c r="I10" s="68">
        <v>0</v>
      </c>
      <c r="J10" s="67">
        <v>0</v>
      </c>
      <c r="K10" s="69" t="s">
        <v>164</v>
      </c>
      <c r="L10" s="66" t="str">
        <f>IF(C10="","",IF(OR(C10&lt;Resumo!$O$13,C10&gt;Resumo!$P$13),"Sim","Não"))</f>
        <v>Não</v>
      </c>
      <c r="M10" s="70"/>
      <c r="N10" s="57"/>
      <c r="O10" s="59" t="s">
        <v>25</v>
      </c>
      <c r="P10" s="66">
        <v>6</v>
      </c>
      <c r="Q10" s="67">
        <v>50.841357000000002</v>
      </c>
      <c r="R10" s="67">
        <v>3.3483610000000001</v>
      </c>
      <c r="S10" s="68">
        <v>0</v>
      </c>
      <c r="T10" s="68">
        <v>0</v>
      </c>
      <c r="U10" s="68">
        <v>1</v>
      </c>
      <c r="V10" s="69" t="s">
        <v>163</v>
      </c>
      <c r="W10" s="68">
        <v>0</v>
      </c>
      <c r="X10" s="67">
        <v>0</v>
      </c>
      <c r="Y10" s="69" t="s">
        <v>164</v>
      </c>
      <c r="Z10" s="66" t="str">
        <f>IF(Q10="","",IF(OR(Q10&lt;Resumo!$O$15,Q10&gt;Resumo!$P$15),"Sim","Não"))</f>
        <v>Não</v>
      </c>
      <c r="AA10" s="70"/>
      <c r="AB10" s="57"/>
      <c r="AC10" s="59" t="s">
        <v>34</v>
      </c>
      <c r="AD10" s="66">
        <v>6</v>
      </c>
      <c r="AE10" s="67">
        <v>47.047638999999997</v>
      </c>
      <c r="AF10" s="67">
        <v>3.2117770000000001</v>
      </c>
      <c r="AG10" s="68">
        <v>0</v>
      </c>
      <c r="AH10" s="68">
        <v>0</v>
      </c>
      <c r="AI10" s="68">
        <v>1</v>
      </c>
      <c r="AJ10" s="69" t="s">
        <v>163</v>
      </c>
      <c r="AK10" s="68">
        <v>0</v>
      </c>
      <c r="AL10" s="67">
        <v>0</v>
      </c>
      <c r="AM10" s="69" t="s">
        <v>164</v>
      </c>
      <c r="AN10" s="66" t="str">
        <f>IF(AE10="","",IF(OR(AE10&lt;Resumo!$O$17,AE10&gt;Resumo!$P$17),"Sim","Não"))</f>
        <v>Não</v>
      </c>
      <c r="AO10" s="70"/>
      <c r="AP10" s="57"/>
      <c r="AQ10" s="59" t="s">
        <v>44</v>
      </c>
      <c r="AR10" s="66">
        <v>6</v>
      </c>
      <c r="AS10" s="67">
        <v>55.422224999999997</v>
      </c>
      <c r="AT10" s="67">
        <v>3.1460530000000002</v>
      </c>
      <c r="AU10" s="68">
        <v>0</v>
      </c>
      <c r="AV10" s="68">
        <v>0</v>
      </c>
      <c r="AW10" s="68">
        <v>1</v>
      </c>
      <c r="AX10" s="69" t="s">
        <v>163</v>
      </c>
      <c r="AY10" s="68">
        <v>0</v>
      </c>
      <c r="AZ10" s="67">
        <v>0</v>
      </c>
      <c r="BA10" s="69" t="s">
        <v>164</v>
      </c>
      <c r="BB10" s="66" t="str">
        <f>IF(AS10="","",IF(OR(AS10&lt;Resumo!$O$19,AS10&gt;Resumo!$P$19),"Sim","Não"))</f>
        <v>Não</v>
      </c>
      <c r="BC10" s="70"/>
    </row>
    <row r="11" spans="1:55" ht="13.5" customHeight="1" x14ac:dyDescent="0.25">
      <c r="A11" s="59" t="s">
        <v>14</v>
      </c>
      <c r="B11" s="66">
        <v>7</v>
      </c>
      <c r="C11" s="67">
        <v>51.541519999999998</v>
      </c>
      <c r="D11" s="67">
        <v>3.3506809999999998</v>
      </c>
      <c r="E11" s="68">
        <v>0</v>
      </c>
      <c r="F11" s="68">
        <v>0</v>
      </c>
      <c r="G11" s="68">
        <v>1</v>
      </c>
      <c r="H11" s="69" t="s">
        <v>163</v>
      </c>
      <c r="I11" s="68">
        <v>0</v>
      </c>
      <c r="J11" s="67">
        <v>0</v>
      </c>
      <c r="K11" s="69" t="s">
        <v>164</v>
      </c>
      <c r="L11" s="66" t="str">
        <f>IF(C11="","",IF(OR(C11&lt;Resumo!$O$13,C11&gt;Resumo!$P$13),"Sim","Não"))</f>
        <v>Não</v>
      </c>
      <c r="M11" s="70"/>
      <c r="N11" s="57"/>
      <c r="O11" s="59" t="s">
        <v>25</v>
      </c>
      <c r="P11" s="66">
        <v>7</v>
      </c>
      <c r="Q11" s="67">
        <v>50.731535000000001</v>
      </c>
      <c r="R11" s="67">
        <v>3.4114040000000001</v>
      </c>
      <c r="S11" s="68">
        <v>0</v>
      </c>
      <c r="T11" s="68">
        <v>0</v>
      </c>
      <c r="U11" s="68">
        <v>1</v>
      </c>
      <c r="V11" s="69" t="s">
        <v>163</v>
      </c>
      <c r="W11" s="68">
        <v>0</v>
      </c>
      <c r="X11" s="67">
        <v>0</v>
      </c>
      <c r="Y11" s="69" t="s">
        <v>164</v>
      </c>
      <c r="Z11" s="66" t="str">
        <f>IF(Q11="","",IF(OR(Q11&lt;Resumo!$O$15,Q11&gt;Resumo!$P$15),"Sim","Não"))</f>
        <v>Não</v>
      </c>
      <c r="AA11" s="70"/>
      <c r="AB11" s="57"/>
      <c r="AC11" s="59" t="s">
        <v>34</v>
      </c>
      <c r="AD11" s="66">
        <v>7</v>
      </c>
      <c r="AE11" s="67">
        <v>47.174492000000001</v>
      </c>
      <c r="AF11" s="67">
        <v>3.2510409999999998</v>
      </c>
      <c r="AG11" s="68">
        <v>0</v>
      </c>
      <c r="AH11" s="68">
        <v>0</v>
      </c>
      <c r="AI11" s="68">
        <v>1</v>
      </c>
      <c r="AJ11" s="69" t="s">
        <v>163</v>
      </c>
      <c r="AK11" s="68">
        <v>0</v>
      </c>
      <c r="AL11" s="67">
        <v>0</v>
      </c>
      <c r="AM11" s="69" t="s">
        <v>164</v>
      </c>
      <c r="AN11" s="66" t="str">
        <f>IF(AE11="","",IF(OR(AE11&lt;Resumo!$O$17,AE11&gt;Resumo!$P$17),"Sim","Não"))</f>
        <v>Não</v>
      </c>
      <c r="AO11" s="70"/>
      <c r="AP11" s="57"/>
      <c r="AQ11" s="59" t="s">
        <v>44</v>
      </c>
      <c r="AR11" s="66">
        <v>7</v>
      </c>
      <c r="AS11" s="67">
        <v>57.803879999999999</v>
      </c>
      <c r="AT11" s="67">
        <v>3.1929240000000001</v>
      </c>
      <c r="AU11" s="68">
        <v>0</v>
      </c>
      <c r="AV11" s="68">
        <v>0</v>
      </c>
      <c r="AW11" s="68">
        <v>1</v>
      </c>
      <c r="AX11" s="69" t="s">
        <v>163</v>
      </c>
      <c r="AY11" s="68">
        <v>0</v>
      </c>
      <c r="AZ11" s="67">
        <v>0</v>
      </c>
      <c r="BA11" s="69" t="s">
        <v>164</v>
      </c>
      <c r="BB11" s="66" t="str">
        <f>IF(AS11="","",IF(OR(AS11&lt;Resumo!$O$19,AS11&gt;Resumo!$P$19),"Sim","Não"))</f>
        <v>Não</v>
      </c>
      <c r="BC11" s="70"/>
    </row>
    <row r="12" spans="1:55" ht="13.5" customHeight="1" x14ac:dyDescent="0.25">
      <c r="A12" s="59" t="s">
        <v>14</v>
      </c>
      <c r="B12" s="66">
        <v>8</v>
      </c>
      <c r="C12" s="67">
        <v>50.181542999999998</v>
      </c>
      <c r="D12" s="67">
        <v>3.5010509999999999</v>
      </c>
      <c r="E12" s="68">
        <v>0</v>
      </c>
      <c r="F12" s="68">
        <v>0</v>
      </c>
      <c r="G12" s="68">
        <v>1</v>
      </c>
      <c r="H12" s="69" t="s">
        <v>163</v>
      </c>
      <c r="I12" s="68">
        <v>0</v>
      </c>
      <c r="J12" s="67">
        <v>0</v>
      </c>
      <c r="K12" s="69" t="s">
        <v>164</v>
      </c>
      <c r="L12" s="66" t="str">
        <f>IF(C12="","",IF(OR(C12&lt;Resumo!$O$13,C12&gt;Resumo!$P$13),"Sim","Não"))</f>
        <v>Não</v>
      </c>
      <c r="M12" s="70"/>
      <c r="N12" s="57"/>
      <c r="O12" s="59" t="s">
        <v>25</v>
      </c>
      <c r="P12" s="66">
        <v>8</v>
      </c>
      <c r="Q12" s="67">
        <v>50.651344999999999</v>
      </c>
      <c r="R12" s="67">
        <v>3.3448540000000002</v>
      </c>
      <c r="S12" s="68">
        <v>0</v>
      </c>
      <c r="T12" s="68">
        <v>0</v>
      </c>
      <c r="U12" s="68">
        <v>1</v>
      </c>
      <c r="V12" s="69" t="s">
        <v>163</v>
      </c>
      <c r="W12" s="68">
        <v>0</v>
      </c>
      <c r="X12" s="67">
        <v>0</v>
      </c>
      <c r="Y12" s="69" t="s">
        <v>164</v>
      </c>
      <c r="Z12" s="66" t="str">
        <f>IF(Q12="","",IF(OR(Q12&lt;Resumo!$O$15,Q12&gt;Resumo!$P$15),"Sim","Não"))</f>
        <v>Não</v>
      </c>
      <c r="AA12" s="70"/>
      <c r="AB12" s="57"/>
      <c r="AC12" s="59" t="s">
        <v>34</v>
      </c>
      <c r="AD12" s="66">
        <v>8</v>
      </c>
      <c r="AE12" s="67">
        <v>47.062905999999998</v>
      </c>
      <c r="AF12" s="67">
        <v>3.2242649999999999</v>
      </c>
      <c r="AG12" s="68">
        <v>0</v>
      </c>
      <c r="AH12" s="68">
        <v>0</v>
      </c>
      <c r="AI12" s="68">
        <v>1</v>
      </c>
      <c r="AJ12" s="69" t="s">
        <v>163</v>
      </c>
      <c r="AK12" s="68">
        <v>0</v>
      </c>
      <c r="AL12" s="67">
        <v>0</v>
      </c>
      <c r="AM12" s="69" t="s">
        <v>164</v>
      </c>
      <c r="AN12" s="66" t="str">
        <f>IF(AE12="","",IF(OR(AE12&lt;Resumo!$O$17,AE12&gt;Resumo!$P$17),"Sim","Não"))</f>
        <v>Não</v>
      </c>
      <c r="AO12" s="70"/>
      <c r="AP12" s="57"/>
      <c r="AQ12" s="59" t="s">
        <v>44</v>
      </c>
      <c r="AR12" s="66">
        <v>8</v>
      </c>
      <c r="AS12" s="67">
        <v>60.471984999999997</v>
      </c>
      <c r="AT12" s="67">
        <v>3.0870389999999999</v>
      </c>
      <c r="AU12" s="68">
        <v>0</v>
      </c>
      <c r="AV12" s="68">
        <v>0</v>
      </c>
      <c r="AW12" s="68">
        <v>1</v>
      </c>
      <c r="AX12" s="69" t="s">
        <v>163</v>
      </c>
      <c r="AY12" s="68">
        <v>0</v>
      </c>
      <c r="AZ12" s="67">
        <v>0</v>
      </c>
      <c r="BA12" s="69" t="s">
        <v>164</v>
      </c>
      <c r="BB12" s="66" t="str">
        <f>IF(AS12="","",IF(OR(AS12&lt;Resumo!$O$19,AS12&gt;Resumo!$P$19),"Sim","Não"))</f>
        <v>Sim</v>
      </c>
      <c r="BC12" s="70"/>
    </row>
    <row r="13" spans="1:55" ht="13.5" customHeight="1" x14ac:dyDescent="0.25">
      <c r="A13" s="59" t="s">
        <v>14</v>
      </c>
      <c r="B13" s="66">
        <v>9</v>
      </c>
      <c r="C13" s="67">
        <v>50.088624000000003</v>
      </c>
      <c r="D13" s="67">
        <v>3.3423400000000001</v>
      </c>
      <c r="E13" s="68">
        <v>0</v>
      </c>
      <c r="F13" s="68">
        <v>0</v>
      </c>
      <c r="G13" s="68">
        <v>1</v>
      </c>
      <c r="H13" s="69" t="s">
        <v>163</v>
      </c>
      <c r="I13" s="68">
        <v>0</v>
      </c>
      <c r="J13" s="67">
        <v>0</v>
      </c>
      <c r="K13" s="69" t="s">
        <v>164</v>
      </c>
      <c r="L13" s="66" t="str">
        <f>IF(C13="","",IF(OR(C13&lt;Resumo!$O$13,C13&gt;Resumo!$P$13),"Sim","Não"))</f>
        <v>Não</v>
      </c>
      <c r="M13" s="70"/>
      <c r="N13" s="57"/>
      <c r="O13" s="59" t="s">
        <v>25</v>
      </c>
      <c r="P13" s="66">
        <v>9</v>
      </c>
      <c r="Q13" s="67">
        <v>51.048262000000001</v>
      </c>
      <c r="R13" s="67">
        <v>3.4281039999999998</v>
      </c>
      <c r="S13" s="68">
        <v>0</v>
      </c>
      <c r="T13" s="68">
        <v>0</v>
      </c>
      <c r="U13" s="68">
        <v>1</v>
      </c>
      <c r="V13" s="69" t="s">
        <v>163</v>
      </c>
      <c r="W13" s="68">
        <v>0</v>
      </c>
      <c r="X13" s="67">
        <v>0</v>
      </c>
      <c r="Y13" s="69" t="s">
        <v>164</v>
      </c>
      <c r="Z13" s="66" t="str">
        <f>IF(Q13="","",IF(OR(Q13&lt;Resumo!$O$15,Q13&gt;Resumo!$P$15),"Sim","Não"))</f>
        <v>Não</v>
      </c>
      <c r="AA13" s="70"/>
      <c r="AB13" s="57"/>
      <c r="AC13" s="59" t="s">
        <v>34</v>
      </c>
      <c r="AD13" s="66">
        <v>9</v>
      </c>
      <c r="AE13" s="67">
        <v>47.159914000000001</v>
      </c>
      <c r="AF13" s="67">
        <v>3.2079629999999999</v>
      </c>
      <c r="AG13" s="68">
        <v>0</v>
      </c>
      <c r="AH13" s="68">
        <v>0</v>
      </c>
      <c r="AI13" s="68">
        <v>1</v>
      </c>
      <c r="AJ13" s="69" t="s">
        <v>163</v>
      </c>
      <c r="AK13" s="68">
        <v>0</v>
      </c>
      <c r="AL13" s="67">
        <v>0</v>
      </c>
      <c r="AM13" s="69" t="s">
        <v>164</v>
      </c>
      <c r="AN13" s="66" t="str">
        <f>IF(AE13="","",IF(OR(AE13&lt;Resumo!$O$17,AE13&gt;Resumo!$P$17),"Sim","Não"))</f>
        <v>Não</v>
      </c>
      <c r="AO13" s="70"/>
      <c r="AP13" s="57"/>
      <c r="AQ13" s="59" t="s">
        <v>44</v>
      </c>
      <c r="AR13" s="66">
        <v>9</v>
      </c>
      <c r="AS13" s="67">
        <v>48.943416999999997</v>
      </c>
      <c r="AT13" s="67">
        <v>3.107863</v>
      </c>
      <c r="AU13" s="68">
        <v>0</v>
      </c>
      <c r="AV13" s="68">
        <v>0</v>
      </c>
      <c r="AW13" s="68">
        <v>1</v>
      </c>
      <c r="AX13" s="69" t="s">
        <v>163</v>
      </c>
      <c r="AY13" s="68">
        <v>0</v>
      </c>
      <c r="AZ13" s="67">
        <v>0</v>
      </c>
      <c r="BA13" s="69" t="s">
        <v>164</v>
      </c>
      <c r="BB13" s="66" t="str">
        <f>IF(AS13="","",IF(OR(AS13&lt;Resumo!$O$19,AS13&gt;Resumo!$P$19),"Sim","Não"))</f>
        <v>Não</v>
      </c>
      <c r="BC13" s="70"/>
    </row>
    <row r="14" spans="1:55" ht="13.5" customHeight="1" x14ac:dyDescent="0.25">
      <c r="A14" s="59" t="s">
        <v>14</v>
      </c>
      <c r="B14" s="66">
        <v>10</v>
      </c>
      <c r="C14" s="67">
        <v>51.600292000000003</v>
      </c>
      <c r="D14" s="67">
        <v>3.3818489999999999</v>
      </c>
      <c r="E14" s="68">
        <v>0</v>
      </c>
      <c r="F14" s="68">
        <v>0</v>
      </c>
      <c r="G14" s="68">
        <v>1</v>
      </c>
      <c r="H14" s="69" t="s">
        <v>163</v>
      </c>
      <c r="I14" s="68">
        <v>0</v>
      </c>
      <c r="J14" s="67">
        <v>0</v>
      </c>
      <c r="K14" s="69" t="s">
        <v>164</v>
      </c>
      <c r="L14" s="66" t="str">
        <f>IF(C14="","",IF(OR(C14&lt;Resumo!$O$13,C14&gt;Resumo!$P$13),"Sim","Não"))</f>
        <v>Não</v>
      </c>
      <c r="M14" s="70"/>
      <c r="N14" s="57"/>
      <c r="O14" s="59" t="s">
        <v>25</v>
      </c>
      <c r="P14" s="66">
        <v>10</v>
      </c>
      <c r="Q14" s="67">
        <v>51.245235000000001</v>
      </c>
      <c r="R14" s="67">
        <v>3.3139210000000001</v>
      </c>
      <c r="S14" s="68">
        <v>0</v>
      </c>
      <c r="T14" s="68">
        <v>0</v>
      </c>
      <c r="U14" s="68">
        <v>1</v>
      </c>
      <c r="V14" s="69" t="s">
        <v>163</v>
      </c>
      <c r="W14" s="68">
        <v>0</v>
      </c>
      <c r="X14" s="67">
        <v>0</v>
      </c>
      <c r="Y14" s="69" t="s">
        <v>164</v>
      </c>
      <c r="Z14" s="66" t="str">
        <f>IF(Q14="","",IF(OR(Q14&lt;Resumo!$O$15,Q14&gt;Resumo!$P$15),"Sim","Não"))</f>
        <v>Não</v>
      </c>
      <c r="AA14" s="70"/>
      <c r="AB14" s="57"/>
      <c r="AC14" s="59" t="s">
        <v>34</v>
      </c>
      <c r="AD14" s="66">
        <v>10</v>
      </c>
      <c r="AE14" s="67">
        <v>47.174852999999999</v>
      </c>
      <c r="AF14" s="67">
        <v>3.2614369999999999</v>
      </c>
      <c r="AG14" s="68">
        <v>0</v>
      </c>
      <c r="AH14" s="68">
        <v>0</v>
      </c>
      <c r="AI14" s="68">
        <v>1</v>
      </c>
      <c r="AJ14" s="69" t="s">
        <v>163</v>
      </c>
      <c r="AK14" s="68">
        <v>0</v>
      </c>
      <c r="AL14" s="67">
        <v>0</v>
      </c>
      <c r="AM14" s="69" t="s">
        <v>164</v>
      </c>
      <c r="AN14" s="66" t="str">
        <f>IF(AE14="","",IF(OR(AE14&lt;Resumo!$O$17,AE14&gt;Resumo!$P$17),"Sim","Não"))</f>
        <v>Não</v>
      </c>
      <c r="AO14" s="70"/>
      <c r="AP14" s="57"/>
      <c r="AQ14" s="59" t="s">
        <v>44</v>
      </c>
      <c r="AR14" s="66">
        <v>10</v>
      </c>
      <c r="AS14" s="67">
        <v>48.842803000000004</v>
      </c>
      <c r="AT14" s="67">
        <v>3.1177890000000001</v>
      </c>
      <c r="AU14" s="68">
        <v>0</v>
      </c>
      <c r="AV14" s="68">
        <v>0</v>
      </c>
      <c r="AW14" s="68">
        <v>1</v>
      </c>
      <c r="AX14" s="69" t="s">
        <v>163</v>
      </c>
      <c r="AY14" s="68">
        <v>0</v>
      </c>
      <c r="AZ14" s="67">
        <v>0</v>
      </c>
      <c r="BA14" s="69" t="s">
        <v>164</v>
      </c>
      <c r="BB14" s="66" t="str">
        <f>IF(AS14="","",IF(OR(AS14&lt;Resumo!$O$19,AS14&gt;Resumo!$P$19),"Sim","Não"))</f>
        <v>Não</v>
      </c>
      <c r="BC14" s="70"/>
    </row>
    <row r="15" spans="1:55" ht="13.5" customHeight="1" x14ac:dyDescent="0.25">
      <c r="A15" s="59" t="s">
        <v>14</v>
      </c>
      <c r="B15" s="66">
        <v>11</v>
      </c>
      <c r="C15" s="67">
        <v>51.535997000000002</v>
      </c>
      <c r="D15" s="67">
        <v>3.3568929999999999</v>
      </c>
      <c r="E15" s="68">
        <v>0</v>
      </c>
      <c r="F15" s="68">
        <v>0</v>
      </c>
      <c r="G15" s="68">
        <v>1</v>
      </c>
      <c r="H15" s="69" t="s">
        <v>163</v>
      </c>
      <c r="I15" s="68">
        <v>0</v>
      </c>
      <c r="J15" s="67">
        <v>0</v>
      </c>
      <c r="K15" s="69" t="s">
        <v>164</v>
      </c>
      <c r="L15" s="66" t="str">
        <f>IF(C15="","",IF(OR(C15&lt;Resumo!$O$13,C15&gt;Resumo!$P$13),"Sim","Não"))</f>
        <v>Não</v>
      </c>
      <c r="M15" s="70"/>
      <c r="N15" s="57"/>
      <c r="O15" s="59" t="s">
        <v>25</v>
      </c>
      <c r="P15" s="66">
        <v>11</v>
      </c>
      <c r="Q15" s="67">
        <v>50.818125999999999</v>
      </c>
      <c r="R15" s="67">
        <v>3.3407040000000001</v>
      </c>
      <c r="S15" s="68">
        <v>0</v>
      </c>
      <c r="T15" s="68">
        <v>0</v>
      </c>
      <c r="U15" s="68">
        <v>1</v>
      </c>
      <c r="V15" s="69" t="s">
        <v>163</v>
      </c>
      <c r="W15" s="68">
        <v>0</v>
      </c>
      <c r="X15" s="67">
        <v>0</v>
      </c>
      <c r="Y15" s="69" t="s">
        <v>164</v>
      </c>
      <c r="Z15" s="66" t="str">
        <f>IF(Q15="","",IF(OR(Q15&lt;Resumo!$O$15,Q15&gt;Resumo!$P$15),"Sim","Não"))</f>
        <v>Não</v>
      </c>
      <c r="AA15" s="70"/>
      <c r="AB15" s="57"/>
      <c r="AC15" s="59" t="s">
        <v>34</v>
      </c>
      <c r="AD15" s="66">
        <v>11</v>
      </c>
      <c r="AE15" s="67">
        <v>47.172134</v>
      </c>
      <c r="AF15" s="67">
        <v>3.216688</v>
      </c>
      <c r="AG15" s="68">
        <v>0</v>
      </c>
      <c r="AH15" s="68">
        <v>0</v>
      </c>
      <c r="AI15" s="68">
        <v>1</v>
      </c>
      <c r="AJ15" s="69" t="s">
        <v>163</v>
      </c>
      <c r="AK15" s="68">
        <v>0</v>
      </c>
      <c r="AL15" s="67">
        <v>0</v>
      </c>
      <c r="AM15" s="69" t="s">
        <v>164</v>
      </c>
      <c r="AN15" s="66" t="str">
        <f>IF(AE15="","",IF(OR(AE15&lt;Resumo!$O$17,AE15&gt;Resumo!$P$17),"Sim","Não"))</f>
        <v>Não</v>
      </c>
      <c r="AO15" s="70"/>
      <c r="AP15" s="57"/>
      <c r="AQ15" s="59" t="s">
        <v>44</v>
      </c>
      <c r="AR15" s="66">
        <v>11</v>
      </c>
      <c r="AS15" s="67">
        <v>53.423732000000001</v>
      </c>
      <c r="AT15" s="67">
        <v>3.1128749999999998</v>
      </c>
      <c r="AU15" s="68">
        <v>0</v>
      </c>
      <c r="AV15" s="68">
        <v>0</v>
      </c>
      <c r="AW15" s="68">
        <v>1</v>
      </c>
      <c r="AX15" s="69" t="s">
        <v>163</v>
      </c>
      <c r="AY15" s="68">
        <v>0</v>
      </c>
      <c r="AZ15" s="67">
        <v>0</v>
      </c>
      <c r="BA15" s="69" t="s">
        <v>164</v>
      </c>
      <c r="BB15" s="66" t="str">
        <f>IF(AS15="","",IF(OR(AS15&lt;Resumo!$O$19,AS15&gt;Resumo!$P$19),"Sim","Não"))</f>
        <v>Não</v>
      </c>
      <c r="BC15" s="70"/>
    </row>
    <row r="16" spans="1:55" ht="13.5" customHeight="1" x14ac:dyDescent="0.25">
      <c r="A16" s="59" t="s">
        <v>14</v>
      </c>
      <c r="B16" s="66">
        <v>12</v>
      </c>
      <c r="C16" s="67">
        <v>50.155717000000003</v>
      </c>
      <c r="D16" s="67">
        <v>3.4050120000000001</v>
      </c>
      <c r="E16" s="68">
        <v>0</v>
      </c>
      <c r="F16" s="68">
        <v>0</v>
      </c>
      <c r="G16" s="68">
        <v>1</v>
      </c>
      <c r="H16" s="69" t="s">
        <v>163</v>
      </c>
      <c r="I16" s="68">
        <v>0</v>
      </c>
      <c r="J16" s="67">
        <v>0</v>
      </c>
      <c r="K16" s="69" t="s">
        <v>164</v>
      </c>
      <c r="L16" s="66" t="str">
        <f>IF(C16="","",IF(OR(C16&lt;Resumo!$O$13,C16&gt;Resumo!$P$13),"Sim","Não"))</f>
        <v>Não</v>
      </c>
      <c r="M16" s="70"/>
      <c r="N16" s="57"/>
      <c r="O16" s="59" t="s">
        <v>25</v>
      </c>
      <c r="P16" s="66">
        <v>12</v>
      </c>
      <c r="Q16" s="67">
        <v>50.808666000000002</v>
      </c>
      <c r="R16" s="67">
        <v>3.3205719999999999</v>
      </c>
      <c r="S16" s="68">
        <v>0</v>
      </c>
      <c r="T16" s="68">
        <v>0</v>
      </c>
      <c r="U16" s="68">
        <v>1</v>
      </c>
      <c r="V16" s="69" t="s">
        <v>163</v>
      </c>
      <c r="W16" s="68">
        <v>0</v>
      </c>
      <c r="X16" s="67">
        <v>0</v>
      </c>
      <c r="Y16" s="69" t="s">
        <v>164</v>
      </c>
      <c r="Z16" s="66" t="str">
        <f>IF(Q16="","",IF(OR(Q16&lt;Resumo!$O$15,Q16&gt;Resumo!$P$15),"Sim","Não"))</f>
        <v>Não</v>
      </c>
      <c r="AA16" s="70"/>
      <c r="AB16" s="57"/>
      <c r="AC16" s="59" t="s">
        <v>34</v>
      </c>
      <c r="AD16" s="66">
        <v>12</v>
      </c>
      <c r="AE16" s="67">
        <v>47.21696</v>
      </c>
      <c r="AF16" s="67">
        <v>3.2709480000000002</v>
      </c>
      <c r="AG16" s="68">
        <v>0</v>
      </c>
      <c r="AH16" s="68">
        <v>0</v>
      </c>
      <c r="AI16" s="68">
        <v>1</v>
      </c>
      <c r="AJ16" s="69" t="s">
        <v>163</v>
      </c>
      <c r="AK16" s="68">
        <v>0</v>
      </c>
      <c r="AL16" s="67">
        <v>0</v>
      </c>
      <c r="AM16" s="69" t="s">
        <v>164</v>
      </c>
      <c r="AN16" s="66" t="str">
        <f>IF(AE16="","",IF(OR(AE16&lt;Resumo!$O$17,AE16&gt;Resumo!$P$17),"Sim","Não"))</f>
        <v>Não</v>
      </c>
      <c r="AO16" s="70"/>
      <c r="AP16" s="57"/>
      <c r="AQ16" s="59" t="s">
        <v>44</v>
      </c>
      <c r="AR16" s="66">
        <v>12</v>
      </c>
      <c r="AS16" s="67">
        <v>49.103394999999999</v>
      </c>
      <c r="AT16" s="67">
        <v>3.2668889999999999</v>
      </c>
      <c r="AU16" s="68">
        <v>0</v>
      </c>
      <c r="AV16" s="68">
        <v>0</v>
      </c>
      <c r="AW16" s="68">
        <v>1</v>
      </c>
      <c r="AX16" s="69" t="s">
        <v>163</v>
      </c>
      <c r="AY16" s="68">
        <v>0</v>
      </c>
      <c r="AZ16" s="67">
        <v>0</v>
      </c>
      <c r="BA16" s="69" t="s">
        <v>164</v>
      </c>
      <c r="BB16" s="66" t="str">
        <f>IF(AS16="","",IF(OR(AS16&lt;Resumo!$O$19,AS16&gt;Resumo!$P$19),"Sim","Não"))</f>
        <v>Não</v>
      </c>
      <c r="BC16" s="70"/>
    </row>
    <row r="17" spans="1:55" ht="13.5" customHeight="1" x14ac:dyDescent="0.25">
      <c r="A17" s="59" t="s">
        <v>14</v>
      </c>
      <c r="B17" s="66">
        <v>13</v>
      </c>
      <c r="C17" s="67">
        <v>49.151743000000003</v>
      </c>
      <c r="D17" s="67">
        <v>3.2840910000000001</v>
      </c>
      <c r="E17" s="68">
        <v>0</v>
      </c>
      <c r="F17" s="68">
        <v>0</v>
      </c>
      <c r="G17" s="68">
        <v>1</v>
      </c>
      <c r="H17" s="69" t="s">
        <v>163</v>
      </c>
      <c r="I17" s="68">
        <v>0</v>
      </c>
      <c r="J17" s="67">
        <v>0</v>
      </c>
      <c r="K17" s="69" t="s">
        <v>164</v>
      </c>
      <c r="L17" s="66" t="str">
        <f>IF(C17="","",IF(OR(C17&lt;Resumo!$O$13,C17&gt;Resumo!$P$13),"Sim","Não"))</f>
        <v>Não</v>
      </c>
      <c r="M17" s="70"/>
      <c r="N17" s="57"/>
      <c r="O17" s="59" t="s">
        <v>25</v>
      </c>
      <c r="P17" s="66">
        <v>13</v>
      </c>
      <c r="Q17" s="67">
        <v>51.363346999999997</v>
      </c>
      <c r="R17" s="67">
        <v>3.3943509999999999</v>
      </c>
      <c r="S17" s="68">
        <v>0</v>
      </c>
      <c r="T17" s="68">
        <v>0</v>
      </c>
      <c r="U17" s="68">
        <v>1</v>
      </c>
      <c r="V17" s="69" t="s">
        <v>163</v>
      </c>
      <c r="W17" s="68">
        <v>0</v>
      </c>
      <c r="X17" s="67">
        <v>0</v>
      </c>
      <c r="Y17" s="69" t="s">
        <v>164</v>
      </c>
      <c r="Z17" s="66" t="str">
        <f>IF(Q17="","",IF(OR(Q17&lt;Resumo!$O$15,Q17&gt;Resumo!$P$15),"Sim","Não"))</f>
        <v>Não</v>
      </c>
      <c r="AA17" s="70"/>
      <c r="AB17" s="57"/>
      <c r="AC17" s="59" t="s">
        <v>34</v>
      </c>
      <c r="AD17" s="66">
        <v>13</v>
      </c>
      <c r="AE17" s="67">
        <v>47.051287000000002</v>
      </c>
      <c r="AF17" s="67">
        <v>3.2362329999999999</v>
      </c>
      <c r="AG17" s="68">
        <v>0</v>
      </c>
      <c r="AH17" s="68">
        <v>0</v>
      </c>
      <c r="AI17" s="68">
        <v>1</v>
      </c>
      <c r="AJ17" s="69" t="s">
        <v>163</v>
      </c>
      <c r="AK17" s="68">
        <v>0</v>
      </c>
      <c r="AL17" s="67">
        <v>0</v>
      </c>
      <c r="AM17" s="69" t="s">
        <v>164</v>
      </c>
      <c r="AN17" s="66" t="str">
        <f>IF(AE17="","",IF(OR(AE17&lt;Resumo!$O$17,AE17&gt;Resumo!$P$17),"Sim","Não"))</f>
        <v>Não</v>
      </c>
      <c r="AO17" s="70"/>
      <c r="AP17" s="57"/>
      <c r="AQ17" s="59" t="s">
        <v>44</v>
      </c>
      <c r="AR17" s="66">
        <v>13</v>
      </c>
      <c r="AS17" s="67">
        <v>53.534519000000003</v>
      </c>
      <c r="AT17" s="67">
        <v>3.167068</v>
      </c>
      <c r="AU17" s="68">
        <v>0</v>
      </c>
      <c r="AV17" s="68">
        <v>0</v>
      </c>
      <c r="AW17" s="68">
        <v>1</v>
      </c>
      <c r="AX17" s="69" t="s">
        <v>163</v>
      </c>
      <c r="AY17" s="68">
        <v>0</v>
      </c>
      <c r="AZ17" s="67">
        <v>0</v>
      </c>
      <c r="BA17" s="69" t="s">
        <v>164</v>
      </c>
      <c r="BB17" s="66" t="str">
        <f>IF(AS17="","",IF(OR(AS17&lt;Resumo!$O$19,AS17&gt;Resumo!$P$19),"Sim","Não"))</f>
        <v>Não</v>
      </c>
      <c r="BC17" s="70"/>
    </row>
    <row r="18" spans="1:55" ht="13.5" customHeight="1" x14ac:dyDescent="0.25">
      <c r="A18" s="59" t="s">
        <v>14</v>
      </c>
      <c r="B18" s="66">
        <v>14</v>
      </c>
      <c r="C18" s="67">
        <v>49.29365</v>
      </c>
      <c r="D18" s="67">
        <v>3.377259</v>
      </c>
      <c r="E18" s="68">
        <v>0</v>
      </c>
      <c r="F18" s="68">
        <v>0</v>
      </c>
      <c r="G18" s="68">
        <v>1</v>
      </c>
      <c r="H18" s="69" t="s">
        <v>163</v>
      </c>
      <c r="I18" s="68">
        <v>0</v>
      </c>
      <c r="J18" s="67">
        <v>0</v>
      </c>
      <c r="K18" s="69" t="s">
        <v>164</v>
      </c>
      <c r="L18" s="66" t="str">
        <f>IF(C18="","",IF(OR(C18&lt;Resumo!$O$13,C18&gt;Resumo!$P$13),"Sim","Não"))</f>
        <v>Não</v>
      </c>
      <c r="M18" s="70"/>
      <c r="N18" s="57"/>
      <c r="O18" s="59" t="s">
        <v>25</v>
      </c>
      <c r="P18" s="66">
        <v>14</v>
      </c>
      <c r="Q18" s="67">
        <v>50.907725999999997</v>
      </c>
      <c r="R18" s="67">
        <v>3.453354</v>
      </c>
      <c r="S18" s="68">
        <v>0</v>
      </c>
      <c r="T18" s="68">
        <v>0</v>
      </c>
      <c r="U18" s="68">
        <v>1</v>
      </c>
      <c r="V18" s="69" t="s">
        <v>163</v>
      </c>
      <c r="W18" s="68">
        <v>0</v>
      </c>
      <c r="X18" s="67">
        <v>0</v>
      </c>
      <c r="Y18" s="69" t="s">
        <v>164</v>
      </c>
      <c r="Z18" s="66" t="str">
        <f>IF(Q18="","",IF(OR(Q18&lt;Resumo!$O$15,Q18&gt;Resumo!$P$15),"Sim","Não"))</f>
        <v>Não</v>
      </c>
      <c r="AA18" s="70"/>
      <c r="AB18" s="57"/>
      <c r="AC18" s="59" t="s">
        <v>34</v>
      </c>
      <c r="AD18" s="66">
        <v>14</v>
      </c>
      <c r="AE18" s="67">
        <v>47.050145000000001</v>
      </c>
      <c r="AF18" s="67">
        <v>3.2439309999999999</v>
      </c>
      <c r="AG18" s="68">
        <v>0</v>
      </c>
      <c r="AH18" s="68">
        <v>0</v>
      </c>
      <c r="AI18" s="68">
        <v>1</v>
      </c>
      <c r="AJ18" s="69" t="s">
        <v>163</v>
      </c>
      <c r="AK18" s="68">
        <v>0</v>
      </c>
      <c r="AL18" s="67">
        <v>0</v>
      </c>
      <c r="AM18" s="69" t="s">
        <v>164</v>
      </c>
      <c r="AN18" s="66" t="str">
        <f>IF(AE18="","",IF(OR(AE18&lt;Resumo!$O$17,AE18&gt;Resumo!$P$17),"Sim","Não"))</f>
        <v>Não</v>
      </c>
      <c r="AO18" s="70"/>
      <c r="AP18" s="57"/>
      <c r="AQ18" s="59" t="s">
        <v>44</v>
      </c>
      <c r="AR18" s="66">
        <v>14</v>
      </c>
      <c r="AS18" s="67">
        <v>47.365662999999998</v>
      </c>
      <c r="AT18" s="67">
        <v>3.1112449999999998</v>
      </c>
      <c r="AU18" s="68">
        <v>0</v>
      </c>
      <c r="AV18" s="68">
        <v>0</v>
      </c>
      <c r="AW18" s="68">
        <v>1</v>
      </c>
      <c r="AX18" s="69" t="s">
        <v>163</v>
      </c>
      <c r="AY18" s="68">
        <v>0</v>
      </c>
      <c r="AZ18" s="67">
        <v>0</v>
      </c>
      <c r="BA18" s="69" t="s">
        <v>164</v>
      </c>
      <c r="BB18" s="66" t="str">
        <f>IF(AS18="","",IF(OR(AS18&lt;Resumo!$O$19,AS18&gt;Resumo!$P$19),"Sim","Não"))</f>
        <v>Não</v>
      </c>
      <c r="BC18" s="70"/>
    </row>
    <row r="19" spans="1:55" ht="13.5" customHeight="1" x14ac:dyDescent="0.25">
      <c r="A19" s="59" t="s">
        <v>14</v>
      </c>
      <c r="B19" s="66">
        <v>15</v>
      </c>
      <c r="C19" s="67">
        <v>51.673171000000004</v>
      </c>
      <c r="D19" s="67">
        <v>3.380039</v>
      </c>
      <c r="E19" s="68">
        <v>0</v>
      </c>
      <c r="F19" s="68">
        <v>0</v>
      </c>
      <c r="G19" s="68">
        <v>1</v>
      </c>
      <c r="H19" s="69" t="s">
        <v>163</v>
      </c>
      <c r="I19" s="68">
        <v>0</v>
      </c>
      <c r="J19" s="67">
        <v>0</v>
      </c>
      <c r="K19" s="69" t="s">
        <v>164</v>
      </c>
      <c r="L19" s="66" t="str">
        <f>IF(C19="","",IF(OR(C19&lt;Resumo!$O$13,C19&gt;Resumo!$P$13),"Sim","Não"))</f>
        <v>Não</v>
      </c>
      <c r="M19" s="70"/>
      <c r="N19" s="57"/>
      <c r="O19" s="59" t="s">
        <v>25</v>
      </c>
      <c r="P19" s="66">
        <v>15</v>
      </c>
      <c r="Q19" s="67">
        <v>50.875191999999998</v>
      </c>
      <c r="R19" s="67">
        <v>3.4098519999999999</v>
      </c>
      <c r="S19" s="68">
        <v>0</v>
      </c>
      <c r="T19" s="68">
        <v>0</v>
      </c>
      <c r="U19" s="68">
        <v>1</v>
      </c>
      <c r="V19" s="69" t="s">
        <v>163</v>
      </c>
      <c r="W19" s="68">
        <v>0</v>
      </c>
      <c r="X19" s="67">
        <v>0</v>
      </c>
      <c r="Y19" s="69" t="s">
        <v>164</v>
      </c>
      <c r="Z19" s="66" t="str">
        <f>IF(Q19="","",IF(OR(Q19&lt;Resumo!$O$15,Q19&gt;Resumo!$P$15),"Sim","Não"))</f>
        <v>Não</v>
      </c>
      <c r="AA19" s="70"/>
      <c r="AB19" s="57"/>
      <c r="AC19" s="59" t="s">
        <v>34</v>
      </c>
      <c r="AD19" s="66">
        <v>15</v>
      </c>
      <c r="AE19" s="67">
        <v>47.142829999999996</v>
      </c>
      <c r="AF19" s="67">
        <v>3.2432629999999998</v>
      </c>
      <c r="AG19" s="68">
        <v>0</v>
      </c>
      <c r="AH19" s="68">
        <v>0</v>
      </c>
      <c r="AI19" s="68">
        <v>1</v>
      </c>
      <c r="AJ19" s="69" t="s">
        <v>163</v>
      </c>
      <c r="AK19" s="68">
        <v>0</v>
      </c>
      <c r="AL19" s="67">
        <v>0</v>
      </c>
      <c r="AM19" s="69" t="s">
        <v>164</v>
      </c>
      <c r="AN19" s="66" t="str">
        <f>IF(AE19="","",IF(OR(AE19&lt;Resumo!$O$17,AE19&gt;Resumo!$P$17),"Sim","Não"))</f>
        <v>Não</v>
      </c>
      <c r="AO19" s="70"/>
      <c r="AP19" s="57"/>
      <c r="AQ19" s="59" t="s">
        <v>44</v>
      </c>
      <c r="AR19" s="66">
        <v>15</v>
      </c>
      <c r="AS19" s="67">
        <v>48.949102000000003</v>
      </c>
      <c r="AT19" s="67">
        <v>3.1395490000000001</v>
      </c>
      <c r="AU19" s="68">
        <v>0</v>
      </c>
      <c r="AV19" s="68">
        <v>0</v>
      </c>
      <c r="AW19" s="68">
        <v>1</v>
      </c>
      <c r="AX19" s="69" t="s">
        <v>163</v>
      </c>
      <c r="AY19" s="68">
        <v>0</v>
      </c>
      <c r="AZ19" s="67">
        <v>0</v>
      </c>
      <c r="BA19" s="69" t="s">
        <v>164</v>
      </c>
      <c r="BB19" s="66" t="str">
        <f>IF(AS19="","",IF(OR(AS19&lt;Resumo!$O$19,AS19&gt;Resumo!$P$19),"Sim","Não"))</f>
        <v>Não</v>
      </c>
      <c r="BC19" s="70"/>
    </row>
    <row r="20" spans="1:55" ht="13.5" customHeight="1" x14ac:dyDescent="0.25">
      <c r="A20" s="59" t="s">
        <v>14</v>
      </c>
      <c r="B20" s="66">
        <v>16</v>
      </c>
      <c r="C20" s="67">
        <v>51.723945999999998</v>
      </c>
      <c r="D20" s="67">
        <v>3.4126750000000001</v>
      </c>
      <c r="E20" s="68">
        <v>0</v>
      </c>
      <c r="F20" s="68">
        <v>0</v>
      </c>
      <c r="G20" s="68">
        <v>1</v>
      </c>
      <c r="H20" s="69" t="s">
        <v>163</v>
      </c>
      <c r="I20" s="68">
        <v>0</v>
      </c>
      <c r="J20" s="67">
        <v>0</v>
      </c>
      <c r="K20" s="69" t="s">
        <v>164</v>
      </c>
      <c r="L20" s="66" t="str">
        <f>IF(C20="","",IF(OR(C20&lt;Resumo!$O$13,C20&gt;Resumo!$P$13),"Sim","Não"))</f>
        <v>Não</v>
      </c>
      <c r="M20" s="70"/>
      <c r="N20" s="57"/>
      <c r="O20" s="59" t="s">
        <v>25</v>
      </c>
      <c r="P20" s="66">
        <v>16</v>
      </c>
      <c r="Q20" s="67">
        <v>51.081721562674197</v>
      </c>
      <c r="R20" s="67">
        <v>3.4295473808843902</v>
      </c>
      <c r="S20" s="68">
        <v>0</v>
      </c>
      <c r="T20" s="68">
        <v>0</v>
      </c>
      <c r="U20" s="68">
        <v>1</v>
      </c>
      <c r="V20" s="69" t="s">
        <v>163</v>
      </c>
      <c r="W20" s="68">
        <v>0</v>
      </c>
      <c r="X20" s="67">
        <v>0</v>
      </c>
      <c r="Y20" s="69" t="s">
        <v>164</v>
      </c>
      <c r="Z20" s="66" t="str">
        <f>IF(Q20="","",IF(OR(Q20&lt;Resumo!$O$15,Q20&gt;Resumo!$P$15),"Sim","Não"))</f>
        <v>Não</v>
      </c>
      <c r="AA20" s="70"/>
      <c r="AB20" s="57"/>
      <c r="AC20" s="59" t="s">
        <v>34</v>
      </c>
      <c r="AD20" s="66">
        <v>16</v>
      </c>
      <c r="AE20" s="67">
        <v>47.097104999999999</v>
      </c>
      <c r="AF20" s="67">
        <v>3.247808</v>
      </c>
      <c r="AG20" s="68">
        <v>0</v>
      </c>
      <c r="AH20" s="68">
        <v>0</v>
      </c>
      <c r="AI20" s="68">
        <v>1</v>
      </c>
      <c r="AJ20" s="69" t="s">
        <v>163</v>
      </c>
      <c r="AK20" s="68">
        <v>0</v>
      </c>
      <c r="AL20" s="67">
        <v>0</v>
      </c>
      <c r="AM20" s="69" t="s">
        <v>164</v>
      </c>
      <c r="AN20" s="66" t="str">
        <f>IF(AE20="","",IF(OR(AE20&lt;Resumo!$O$17,AE20&gt;Resumo!$P$17),"Sim","Não"))</f>
        <v>Não</v>
      </c>
      <c r="AO20" s="70"/>
      <c r="AP20" s="57"/>
      <c r="AQ20" s="59" t="s">
        <v>44</v>
      </c>
      <c r="AR20" s="66">
        <v>16</v>
      </c>
      <c r="AS20" s="67">
        <v>47.250621000000002</v>
      </c>
      <c r="AT20" s="67">
        <v>3.1508859999999999</v>
      </c>
      <c r="AU20" s="68">
        <v>0</v>
      </c>
      <c r="AV20" s="68">
        <v>0</v>
      </c>
      <c r="AW20" s="68">
        <v>1</v>
      </c>
      <c r="AX20" s="69" t="s">
        <v>163</v>
      </c>
      <c r="AY20" s="68">
        <v>0</v>
      </c>
      <c r="AZ20" s="67">
        <v>0</v>
      </c>
      <c r="BA20" s="69" t="s">
        <v>164</v>
      </c>
      <c r="BB20" s="66" t="str">
        <f>IF(AS20="","",IF(OR(AS20&lt;Resumo!$O$19,AS20&gt;Resumo!$P$19),"Sim","Não"))</f>
        <v>Não</v>
      </c>
      <c r="BC20" s="70"/>
    </row>
    <row r="21" spans="1:55" ht="13.5" customHeight="1" x14ac:dyDescent="0.25">
      <c r="A21" s="59" t="s">
        <v>14</v>
      </c>
      <c r="B21" s="66">
        <v>17</v>
      </c>
      <c r="C21" s="67">
        <v>49.289490999999998</v>
      </c>
      <c r="D21" s="67">
        <v>3.3900199999999998</v>
      </c>
      <c r="E21" s="68">
        <v>0</v>
      </c>
      <c r="F21" s="68">
        <v>0</v>
      </c>
      <c r="G21" s="68">
        <v>1</v>
      </c>
      <c r="H21" s="69" t="s">
        <v>163</v>
      </c>
      <c r="I21" s="68">
        <v>0</v>
      </c>
      <c r="J21" s="67">
        <v>0</v>
      </c>
      <c r="K21" s="69" t="s">
        <v>164</v>
      </c>
      <c r="L21" s="66" t="str">
        <f>IF(C21="","",IF(OR(C21&lt;Resumo!$O$13,C21&gt;Resumo!$P$13),"Sim","Não"))</f>
        <v>Não</v>
      </c>
      <c r="M21" s="70"/>
      <c r="N21" s="57"/>
      <c r="O21" s="59" t="s">
        <v>25</v>
      </c>
      <c r="P21" s="66">
        <v>17</v>
      </c>
      <c r="Q21" s="67">
        <v>51.025293940547101</v>
      </c>
      <c r="R21" s="67">
        <v>3.3720529352957298</v>
      </c>
      <c r="S21" s="68">
        <v>0</v>
      </c>
      <c r="T21" s="68">
        <v>0</v>
      </c>
      <c r="U21" s="68">
        <v>1</v>
      </c>
      <c r="V21" s="69" t="s">
        <v>163</v>
      </c>
      <c r="W21" s="68">
        <v>0</v>
      </c>
      <c r="X21" s="67">
        <v>0</v>
      </c>
      <c r="Y21" s="69" t="s">
        <v>164</v>
      </c>
      <c r="Z21" s="66" t="str">
        <f>IF(Q21="","",IF(OR(Q21&lt;Resumo!$O$15,Q21&gt;Resumo!$P$15),"Sim","Não"))</f>
        <v>Não</v>
      </c>
      <c r="AA21" s="70"/>
      <c r="AB21" s="57"/>
      <c r="AC21" s="59" t="s">
        <v>34</v>
      </c>
      <c r="AD21" s="66">
        <v>17</v>
      </c>
      <c r="AE21" s="67">
        <v>47.226292000000001</v>
      </c>
      <c r="AF21" s="67">
        <v>3.2214469999999999</v>
      </c>
      <c r="AG21" s="68">
        <v>0</v>
      </c>
      <c r="AH21" s="68">
        <v>0</v>
      </c>
      <c r="AI21" s="68">
        <v>1</v>
      </c>
      <c r="AJ21" s="69" t="s">
        <v>163</v>
      </c>
      <c r="AK21" s="68">
        <v>0</v>
      </c>
      <c r="AL21" s="67">
        <v>0</v>
      </c>
      <c r="AM21" s="69" t="s">
        <v>164</v>
      </c>
      <c r="AN21" s="66" t="str">
        <f>IF(AE21="","",IF(OR(AE21&lt;Resumo!$O$17,AE21&gt;Resumo!$P$17),"Sim","Não"))</f>
        <v>Não</v>
      </c>
      <c r="AO21" s="70"/>
      <c r="AP21" s="57"/>
      <c r="AQ21" s="59" t="s">
        <v>44</v>
      </c>
      <c r="AR21" s="66">
        <v>17</v>
      </c>
      <c r="AS21" s="67">
        <v>48.888067999999997</v>
      </c>
      <c r="AT21" s="67">
        <v>3.170725</v>
      </c>
      <c r="AU21" s="68">
        <v>0</v>
      </c>
      <c r="AV21" s="68">
        <v>0</v>
      </c>
      <c r="AW21" s="68">
        <v>1</v>
      </c>
      <c r="AX21" s="69" t="s">
        <v>163</v>
      </c>
      <c r="AY21" s="68">
        <v>0</v>
      </c>
      <c r="AZ21" s="67">
        <v>0</v>
      </c>
      <c r="BA21" s="69" t="s">
        <v>164</v>
      </c>
      <c r="BB21" s="66" t="str">
        <f>IF(AS21="","",IF(OR(AS21&lt;Resumo!$O$19,AS21&gt;Resumo!$P$19),"Sim","Não"))</f>
        <v>Não</v>
      </c>
      <c r="BC21" s="70"/>
    </row>
    <row r="22" spans="1:55" ht="13.5" customHeight="1" x14ac:dyDescent="0.25">
      <c r="A22" s="59" t="s">
        <v>14</v>
      </c>
      <c r="B22" s="66">
        <v>18</v>
      </c>
      <c r="C22" s="67">
        <v>50.044958999999999</v>
      </c>
      <c r="D22" s="67">
        <v>3.3572090000000001</v>
      </c>
      <c r="E22" s="68">
        <v>0</v>
      </c>
      <c r="F22" s="68">
        <v>0</v>
      </c>
      <c r="G22" s="68">
        <v>1</v>
      </c>
      <c r="H22" s="69" t="s">
        <v>163</v>
      </c>
      <c r="I22" s="68">
        <v>0</v>
      </c>
      <c r="J22" s="67">
        <v>0</v>
      </c>
      <c r="K22" s="69" t="s">
        <v>164</v>
      </c>
      <c r="L22" s="66" t="str">
        <f>IF(C22="","",IF(OR(C22&lt;Resumo!$O$13,C22&gt;Resumo!$P$13),"Sim","Não"))</f>
        <v>Não</v>
      </c>
      <c r="M22" s="70"/>
      <c r="N22" s="57"/>
      <c r="O22" s="59" t="s">
        <v>25</v>
      </c>
      <c r="P22" s="66">
        <v>18</v>
      </c>
      <c r="Q22" s="67">
        <v>50.980612346603202</v>
      </c>
      <c r="R22" s="67">
        <v>3.3624591941562501</v>
      </c>
      <c r="S22" s="68">
        <v>0</v>
      </c>
      <c r="T22" s="68">
        <v>0</v>
      </c>
      <c r="U22" s="68">
        <v>1</v>
      </c>
      <c r="V22" s="69" t="s">
        <v>163</v>
      </c>
      <c r="W22" s="68">
        <v>0</v>
      </c>
      <c r="X22" s="67">
        <v>0</v>
      </c>
      <c r="Y22" s="69" t="s">
        <v>164</v>
      </c>
      <c r="Z22" s="66" t="str">
        <f>IF(Q22="","",IF(OR(Q22&lt;Resumo!$O$15,Q22&gt;Resumo!$P$15),"Sim","Não"))</f>
        <v>Não</v>
      </c>
      <c r="AA22" s="70"/>
      <c r="AB22" s="57"/>
      <c r="AC22" s="59" t="s">
        <v>34</v>
      </c>
      <c r="AD22" s="66">
        <v>18</v>
      </c>
      <c r="AE22" s="67">
        <v>47.706659000000002</v>
      </c>
      <c r="AF22" s="67">
        <v>3.2330109999999999</v>
      </c>
      <c r="AG22" s="68">
        <v>0</v>
      </c>
      <c r="AH22" s="68">
        <v>0</v>
      </c>
      <c r="AI22" s="68">
        <v>1</v>
      </c>
      <c r="AJ22" s="69" t="s">
        <v>163</v>
      </c>
      <c r="AK22" s="68">
        <v>0</v>
      </c>
      <c r="AL22" s="67">
        <v>0</v>
      </c>
      <c r="AM22" s="69" t="s">
        <v>164</v>
      </c>
      <c r="AN22" s="66" t="str">
        <f>IF(AE22="","",IF(OR(AE22&lt;Resumo!$O$17,AE22&gt;Resumo!$P$17),"Sim","Não"))</f>
        <v>Sim</v>
      </c>
      <c r="AO22" s="70"/>
      <c r="AP22" s="57"/>
      <c r="AQ22" s="59" t="s">
        <v>44</v>
      </c>
      <c r="AR22" s="66">
        <v>18</v>
      </c>
      <c r="AS22" s="67">
        <v>51.628069000000004</v>
      </c>
      <c r="AT22" s="67">
        <v>3.145235</v>
      </c>
      <c r="AU22" s="68">
        <v>0</v>
      </c>
      <c r="AV22" s="68">
        <v>0</v>
      </c>
      <c r="AW22" s="68">
        <v>1</v>
      </c>
      <c r="AX22" s="69" t="s">
        <v>163</v>
      </c>
      <c r="AY22" s="68">
        <v>0</v>
      </c>
      <c r="AZ22" s="67">
        <v>0</v>
      </c>
      <c r="BA22" s="69" t="s">
        <v>164</v>
      </c>
      <c r="BB22" s="66" t="str">
        <f>IF(AS22="","",IF(OR(AS22&lt;Resumo!$O$19,AS22&gt;Resumo!$P$19),"Sim","Não"))</f>
        <v>Não</v>
      </c>
      <c r="BC22" s="70"/>
    </row>
    <row r="23" spans="1:55" ht="13.5" customHeight="1" x14ac:dyDescent="0.25">
      <c r="A23" s="59" t="s">
        <v>14</v>
      </c>
      <c r="B23" s="66">
        <v>19</v>
      </c>
      <c r="C23" s="67">
        <v>50.076689000000002</v>
      </c>
      <c r="D23" s="67">
        <v>3.3669310000000001</v>
      </c>
      <c r="E23" s="68">
        <v>0</v>
      </c>
      <c r="F23" s="68">
        <v>0</v>
      </c>
      <c r="G23" s="68">
        <v>1</v>
      </c>
      <c r="H23" s="69" t="s">
        <v>163</v>
      </c>
      <c r="I23" s="68">
        <v>0</v>
      </c>
      <c r="J23" s="67">
        <v>0</v>
      </c>
      <c r="K23" s="69" t="s">
        <v>164</v>
      </c>
      <c r="L23" s="66" t="str">
        <f>IF(C23="","",IF(OR(C23&lt;Resumo!$O$13,C23&gt;Resumo!$P$13),"Sim","Não"))</f>
        <v>Não</v>
      </c>
      <c r="M23" s="70"/>
      <c r="N23" s="57"/>
      <c r="O23" s="59" t="s">
        <v>25</v>
      </c>
      <c r="P23" s="66">
        <v>19</v>
      </c>
      <c r="Q23" s="67">
        <v>50.979977498408502</v>
      </c>
      <c r="R23" s="67">
        <v>3.3982796797177399</v>
      </c>
      <c r="S23" s="68">
        <v>0</v>
      </c>
      <c r="T23" s="68">
        <v>0</v>
      </c>
      <c r="U23" s="68">
        <v>1</v>
      </c>
      <c r="V23" s="69" t="s">
        <v>163</v>
      </c>
      <c r="W23" s="68">
        <v>0</v>
      </c>
      <c r="X23" s="67">
        <v>0</v>
      </c>
      <c r="Y23" s="69" t="s">
        <v>164</v>
      </c>
      <c r="Z23" s="66" t="str">
        <f>IF(Q23="","",IF(OR(Q23&lt;Resumo!$O$15,Q23&gt;Resumo!$P$15),"Sim","Não"))</f>
        <v>Não</v>
      </c>
      <c r="AA23" s="70"/>
      <c r="AB23" s="57"/>
      <c r="AC23" s="59" t="s">
        <v>34</v>
      </c>
      <c r="AD23" s="66">
        <v>19</v>
      </c>
      <c r="AE23" s="67">
        <v>47.172277999999999</v>
      </c>
      <c r="AF23" s="67">
        <v>3.2565379999999999</v>
      </c>
      <c r="AG23" s="68">
        <v>0</v>
      </c>
      <c r="AH23" s="68">
        <v>0</v>
      </c>
      <c r="AI23" s="68">
        <v>1</v>
      </c>
      <c r="AJ23" s="69" t="s">
        <v>163</v>
      </c>
      <c r="AK23" s="68">
        <v>0</v>
      </c>
      <c r="AL23" s="67">
        <v>0</v>
      </c>
      <c r="AM23" s="69" t="s">
        <v>164</v>
      </c>
      <c r="AN23" s="66" t="str">
        <f>IF(AE23="","",IF(OR(AE23&lt;Resumo!$O$17,AE23&gt;Resumo!$P$17),"Sim","Não"))</f>
        <v>Não</v>
      </c>
      <c r="AO23" s="70"/>
      <c r="AP23" s="57"/>
      <c r="AQ23" s="59" t="s">
        <v>44</v>
      </c>
      <c r="AR23" s="66">
        <v>19</v>
      </c>
      <c r="AS23" s="67">
        <v>49.472448999999997</v>
      </c>
      <c r="AT23" s="67">
        <v>3.163176</v>
      </c>
      <c r="AU23" s="68">
        <v>0</v>
      </c>
      <c r="AV23" s="68">
        <v>0</v>
      </c>
      <c r="AW23" s="68">
        <v>1</v>
      </c>
      <c r="AX23" s="69" t="s">
        <v>163</v>
      </c>
      <c r="AY23" s="68">
        <v>0</v>
      </c>
      <c r="AZ23" s="67">
        <v>0</v>
      </c>
      <c r="BA23" s="69" t="s">
        <v>164</v>
      </c>
      <c r="BB23" s="66" t="str">
        <f>IF(AS23="","",IF(OR(AS23&lt;Resumo!$O$19,AS23&gt;Resumo!$P$19),"Sim","Não"))</f>
        <v>Não</v>
      </c>
      <c r="BC23" s="70"/>
    </row>
    <row r="24" spans="1:55" ht="13.5" customHeight="1" x14ac:dyDescent="0.25">
      <c r="A24" s="59" t="s">
        <v>14</v>
      </c>
      <c r="B24" s="66">
        <v>20</v>
      </c>
      <c r="C24" s="67">
        <v>56.114477999999998</v>
      </c>
      <c r="D24" s="67">
        <v>3.459762</v>
      </c>
      <c r="E24" s="68">
        <v>0</v>
      </c>
      <c r="F24" s="68">
        <v>0</v>
      </c>
      <c r="G24" s="68">
        <v>1</v>
      </c>
      <c r="H24" s="69" t="s">
        <v>163</v>
      </c>
      <c r="I24" s="68">
        <v>0</v>
      </c>
      <c r="J24" s="67">
        <v>0</v>
      </c>
      <c r="K24" s="69" t="s">
        <v>164</v>
      </c>
      <c r="L24" s="66" t="str">
        <f>IF(C24="","",IF(OR(C24&lt;Resumo!$O$13,C24&gt;Resumo!$P$13),"Sim","Não"))</f>
        <v>Sim</v>
      </c>
      <c r="M24" s="70"/>
      <c r="N24" s="57"/>
      <c r="O24" s="59" t="s">
        <v>25</v>
      </c>
      <c r="P24" s="66">
        <v>20</v>
      </c>
      <c r="Q24" s="67">
        <v>50.915214464931601</v>
      </c>
      <c r="R24" s="67">
        <v>3.3902677748915799</v>
      </c>
      <c r="S24" s="68">
        <v>0</v>
      </c>
      <c r="T24" s="68">
        <v>0</v>
      </c>
      <c r="U24" s="68">
        <v>1</v>
      </c>
      <c r="V24" s="69" t="s">
        <v>163</v>
      </c>
      <c r="W24" s="68">
        <v>0</v>
      </c>
      <c r="X24" s="67">
        <v>0</v>
      </c>
      <c r="Y24" s="69" t="s">
        <v>164</v>
      </c>
      <c r="Z24" s="66" t="str">
        <f>IF(Q24="","",IF(OR(Q24&lt;Resumo!$O$15,Q24&gt;Resumo!$P$15),"Sim","Não"))</f>
        <v>Não</v>
      </c>
      <c r="AA24" s="70"/>
      <c r="AB24" s="57"/>
      <c r="AC24" s="59" t="s">
        <v>34</v>
      </c>
      <c r="AD24" s="66">
        <v>20</v>
      </c>
      <c r="AE24" s="67">
        <v>47.144198000000003</v>
      </c>
      <c r="AF24" s="67">
        <v>3.2520199999999999</v>
      </c>
      <c r="AG24" s="68">
        <v>0</v>
      </c>
      <c r="AH24" s="68">
        <v>0</v>
      </c>
      <c r="AI24" s="68">
        <v>1</v>
      </c>
      <c r="AJ24" s="69" t="s">
        <v>163</v>
      </c>
      <c r="AK24" s="68">
        <v>0</v>
      </c>
      <c r="AL24" s="67">
        <v>0</v>
      </c>
      <c r="AM24" s="69" t="s">
        <v>164</v>
      </c>
      <c r="AN24" s="66" t="str">
        <f>IF(AE24="","",IF(OR(AE24&lt;Resumo!$O$17,AE24&gt;Resumo!$P$17),"Sim","Não"))</f>
        <v>Não</v>
      </c>
      <c r="AO24" s="70"/>
      <c r="AP24" s="57"/>
      <c r="AQ24" s="59" t="s">
        <v>44</v>
      </c>
      <c r="AR24" s="66">
        <v>20</v>
      </c>
      <c r="AS24" s="67">
        <v>52.490319</v>
      </c>
      <c r="AT24" s="67">
        <v>3.138061</v>
      </c>
      <c r="AU24" s="68">
        <v>0</v>
      </c>
      <c r="AV24" s="68">
        <v>0</v>
      </c>
      <c r="AW24" s="68">
        <v>1</v>
      </c>
      <c r="AX24" s="69" t="s">
        <v>163</v>
      </c>
      <c r="AY24" s="68">
        <v>0</v>
      </c>
      <c r="AZ24" s="67">
        <v>0</v>
      </c>
      <c r="BA24" s="69" t="s">
        <v>164</v>
      </c>
      <c r="BB24" s="66" t="str">
        <f>IF(AS24="","",IF(OR(AS24&lt;Resumo!$O$19,AS24&gt;Resumo!$P$19),"Sim","Não"))</f>
        <v>Não</v>
      </c>
      <c r="BC24" s="70"/>
    </row>
    <row r="25" spans="1:55" ht="21" customHeight="1" x14ac:dyDescent="0.25">
      <c r="A25" s="72" t="s">
        <v>166</v>
      </c>
      <c r="B25" s="72"/>
      <c r="C25" s="73"/>
      <c r="D25" s="73"/>
      <c r="E25" s="74"/>
      <c r="F25" s="74"/>
      <c r="G25" s="75"/>
      <c r="H25" s="72"/>
      <c r="I25" s="74"/>
      <c r="J25" s="73"/>
      <c r="K25" s="72"/>
      <c r="L25" s="72"/>
      <c r="M25" s="76"/>
      <c r="N25" s="57"/>
      <c r="O25" s="72" t="s">
        <v>166</v>
      </c>
      <c r="P25" s="72"/>
      <c r="Q25" s="73"/>
      <c r="R25" s="73"/>
      <c r="S25" s="74"/>
      <c r="T25" s="74"/>
      <c r="U25" s="74"/>
      <c r="V25" s="72"/>
      <c r="W25" s="74"/>
      <c r="X25" s="73"/>
      <c r="Y25" s="72"/>
      <c r="Z25" s="72"/>
      <c r="AA25" s="76"/>
      <c r="AB25" s="57"/>
      <c r="AC25" s="72" t="s">
        <v>166</v>
      </c>
      <c r="AD25" s="72"/>
      <c r="AE25" s="73"/>
      <c r="AF25" s="73"/>
      <c r="AG25" s="74"/>
      <c r="AH25" s="74"/>
      <c r="AI25" s="74"/>
      <c r="AJ25" s="72"/>
      <c r="AK25" s="74"/>
      <c r="AL25" s="73"/>
      <c r="AM25" s="72"/>
      <c r="AN25" s="72"/>
      <c r="AO25" s="76"/>
      <c r="AP25" s="57"/>
      <c r="AQ25" s="72" t="s">
        <v>166</v>
      </c>
      <c r="AR25" s="72"/>
      <c r="AS25" s="73"/>
      <c r="AT25" s="73"/>
      <c r="AU25" s="74"/>
      <c r="AV25" s="74"/>
      <c r="AW25" s="74"/>
      <c r="AX25" s="72"/>
      <c r="AY25" s="74"/>
      <c r="AZ25" s="73"/>
      <c r="BA25" s="72"/>
      <c r="BB25" s="72"/>
      <c r="BC25" s="76"/>
    </row>
    <row r="26" spans="1:55" ht="36" customHeight="1" x14ac:dyDescent="0.25">
      <c r="A26" s="31" t="s">
        <v>162</v>
      </c>
      <c r="B26" s="31" t="s">
        <v>149</v>
      </c>
      <c r="C26" s="77" t="s">
        <v>150</v>
      </c>
      <c r="D26" s="77" t="s">
        <v>151</v>
      </c>
      <c r="E26" s="58" t="s">
        <v>152</v>
      </c>
      <c r="F26" s="58" t="s">
        <v>153</v>
      </c>
      <c r="G26" s="78" t="s">
        <v>154</v>
      </c>
      <c r="H26" s="31" t="s">
        <v>155</v>
      </c>
      <c r="I26" s="58" t="s">
        <v>156</v>
      </c>
      <c r="J26" s="77" t="s">
        <v>157</v>
      </c>
      <c r="K26" s="31" t="s">
        <v>159</v>
      </c>
      <c r="L26" s="31" t="s">
        <v>160</v>
      </c>
      <c r="M26" s="79" t="s">
        <v>161</v>
      </c>
      <c r="N26" s="57"/>
      <c r="O26" s="31" t="s">
        <v>162</v>
      </c>
      <c r="P26" s="31" t="s">
        <v>149</v>
      </c>
      <c r="Q26" s="77" t="s">
        <v>150</v>
      </c>
      <c r="R26" s="77" t="s">
        <v>151</v>
      </c>
      <c r="S26" s="58" t="s">
        <v>152</v>
      </c>
      <c r="T26" s="58" t="s">
        <v>153</v>
      </c>
      <c r="U26" s="58" t="s">
        <v>154</v>
      </c>
      <c r="V26" s="31" t="s">
        <v>155</v>
      </c>
      <c r="W26" s="58" t="s">
        <v>156</v>
      </c>
      <c r="X26" s="77" t="s">
        <v>157</v>
      </c>
      <c r="Y26" s="31" t="s">
        <v>159</v>
      </c>
      <c r="Z26" s="31" t="s">
        <v>160</v>
      </c>
      <c r="AA26" s="79" t="s">
        <v>161</v>
      </c>
      <c r="AB26" s="57"/>
      <c r="AC26" s="31" t="s">
        <v>162</v>
      </c>
      <c r="AD26" s="31" t="s">
        <v>149</v>
      </c>
      <c r="AE26" s="77" t="s">
        <v>150</v>
      </c>
      <c r="AF26" s="77" t="s">
        <v>151</v>
      </c>
      <c r="AG26" s="58" t="s">
        <v>152</v>
      </c>
      <c r="AH26" s="58" t="s">
        <v>153</v>
      </c>
      <c r="AI26" s="58" t="s">
        <v>154</v>
      </c>
      <c r="AJ26" s="31" t="s">
        <v>155</v>
      </c>
      <c r="AK26" s="58" t="s">
        <v>156</v>
      </c>
      <c r="AL26" s="77" t="s">
        <v>157</v>
      </c>
      <c r="AM26" s="31" t="s">
        <v>159</v>
      </c>
      <c r="AN26" s="31" t="s">
        <v>160</v>
      </c>
      <c r="AO26" s="79" t="s">
        <v>161</v>
      </c>
      <c r="AP26" s="57"/>
      <c r="AQ26" s="31" t="s">
        <v>162</v>
      </c>
      <c r="AR26" s="31" t="s">
        <v>149</v>
      </c>
      <c r="AS26" s="77" t="s">
        <v>150</v>
      </c>
      <c r="AT26" s="77" t="s">
        <v>151</v>
      </c>
      <c r="AU26" s="58" t="s">
        <v>152</v>
      </c>
      <c r="AV26" s="58" t="s">
        <v>153</v>
      </c>
      <c r="AW26" s="58" t="s">
        <v>154</v>
      </c>
      <c r="AX26" s="31" t="s">
        <v>155</v>
      </c>
      <c r="AY26" s="58" t="s">
        <v>156</v>
      </c>
      <c r="AZ26" s="77" t="s">
        <v>157</v>
      </c>
      <c r="BA26" s="31" t="s">
        <v>159</v>
      </c>
      <c r="BB26" s="31" t="s">
        <v>160</v>
      </c>
      <c r="BC26" s="79" t="s">
        <v>161</v>
      </c>
    </row>
    <row r="27" spans="1:55" ht="13.5" customHeight="1" x14ac:dyDescent="0.25">
      <c r="A27" s="80" t="s">
        <v>130</v>
      </c>
      <c r="B27" s="66">
        <v>1</v>
      </c>
      <c r="C27" s="61">
        <v>54.762554999999999</v>
      </c>
      <c r="D27" s="61">
        <v>1.0924659999999999</v>
      </c>
      <c r="E27" s="62">
        <v>0</v>
      </c>
      <c r="F27" s="62">
        <v>0</v>
      </c>
      <c r="G27" s="62">
        <v>1</v>
      </c>
      <c r="H27" s="63" t="s">
        <v>163</v>
      </c>
      <c r="I27" s="62">
        <v>0</v>
      </c>
      <c r="J27" s="61"/>
      <c r="K27" s="63" t="s">
        <v>164</v>
      </c>
      <c r="L27" s="60" t="str">
        <f>IF(C27="","",IF(OR(C27&lt;Resumo!$O$14,C27&gt;Resumo!$P$14),"Sim","Não"))</f>
        <v>Sim</v>
      </c>
      <c r="M27" s="70"/>
      <c r="N27" s="57"/>
      <c r="O27" s="80" t="s">
        <v>133</v>
      </c>
      <c r="P27" s="66">
        <v>1</v>
      </c>
      <c r="Q27" s="67">
        <v>47.567258000000002</v>
      </c>
      <c r="R27" s="67">
        <v>1.0943579999999999</v>
      </c>
      <c r="S27" s="68">
        <v>0</v>
      </c>
      <c r="T27" s="68">
        <v>0</v>
      </c>
      <c r="U27" s="68">
        <v>1</v>
      </c>
      <c r="V27" s="69" t="s">
        <v>163</v>
      </c>
      <c r="W27" s="68">
        <v>0</v>
      </c>
      <c r="X27" s="67"/>
      <c r="Y27" s="69" t="s">
        <v>164</v>
      </c>
      <c r="Z27" s="66" t="str">
        <f>IF(Q27="","",IF(OR(Q27&lt;Resumo!$O$16,Q27&gt;Resumo!$P$16),"Sim","Não"))</f>
        <v>Não</v>
      </c>
      <c r="AA27" s="70"/>
      <c r="AB27" s="57"/>
      <c r="AC27" s="80" t="s">
        <v>136</v>
      </c>
      <c r="AD27" s="66">
        <v>1</v>
      </c>
      <c r="AE27" s="81">
        <v>44.969555</v>
      </c>
      <c r="AF27" s="81">
        <v>0.96831900000000004</v>
      </c>
      <c r="AG27" s="81">
        <v>0</v>
      </c>
      <c r="AH27" s="81">
        <v>0</v>
      </c>
      <c r="AI27" s="81">
        <v>1</v>
      </c>
      <c r="AJ27" s="81" t="s">
        <v>163</v>
      </c>
      <c r="AK27" s="81">
        <v>0</v>
      </c>
      <c r="AL27" s="81"/>
      <c r="AM27" s="81" t="s">
        <v>164</v>
      </c>
      <c r="AN27" s="83" t="str">
        <f>IF(AE27="","",IF(OR(AE27&lt;Resumo!$O$18,AE27&gt;Resumo!$P$18),"Sim","Não"))</f>
        <v>Não</v>
      </c>
      <c r="AO27" s="84"/>
      <c r="AP27" s="57"/>
      <c r="AQ27" s="80" t="s">
        <v>139</v>
      </c>
      <c r="AR27" s="66">
        <v>1</v>
      </c>
      <c r="AS27" s="95">
        <v>45.184130000000003</v>
      </c>
      <c r="AT27" s="95">
        <v>1.1044119999999999</v>
      </c>
      <c r="AU27" s="68">
        <v>0</v>
      </c>
      <c r="AV27" s="68">
        <v>0</v>
      </c>
      <c r="AW27" s="68">
        <v>1</v>
      </c>
      <c r="AX27" s="69" t="s">
        <v>163</v>
      </c>
      <c r="AY27" s="68">
        <v>0</v>
      </c>
      <c r="AZ27" s="95"/>
      <c r="BA27" s="69" t="s">
        <v>164</v>
      </c>
      <c r="BB27" s="66" t="str">
        <f>IF(AS27="","",IF(OR(AS27&lt;Resumo!$O$20,AS27&gt;Resumo!$P$20),"Sim","Não"))</f>
        <v>Não</v>
      </c>
      <c r="BC27" s="70"/>
    </row>
    <row r="28" spans="1:55" ht="13.5" customHeight="1" x14ac:dyDescent="0.25">
      <c r="A28" s="80" t="s">
        <v>130</v>
      </c>
      <c r="B28" s="66">
        <v>2</v>
      </c>
      <c r="C28" s="67">
        <v>45.638987</v>
      </c>
      <c r="D28" s="67">
        <v>1.090705</v>
      </c>
      <c r="E28" s="68">
        <v>0</v>
      </c>
      <c r="F28" s="68">
        <v>0</v>
      </c>
      <c r="G28" s="68">
        <v>1</v>
      </c>
      <c r="H28" s="69" t="s">
        <v>163</v>
      </c>
      <c r="I28" s="68">
        <v>0</v>
      </c>
      <c r="J28" s="67"/>
      <c r="K28" s="69" t="s">
        <v>164</v>
      </c>
      <c r="L28" s="66" t="str">
        <f>IF(C28="","",IF(OR(C28&lt;Resumo!$O$14,C28&gt;Resumo!$P$14),"Sim","Não"))</f>
        <v>Não</v>
      </c>
      <c r="M28" s="70"/>
      <c r="N28" s="57"/>
      <c r="O28" s="80" t="s">
        <v>133</v>
      </c>
      <c r="P28" s="66">
        <v>2</v>
      </c>
      <c r="Q28" s="67">
        <v>47.088113</v>
      </c>
      <c r="R28" s="67">
        <v>1.0990770000000001</v>
      </c>
      <c r="S28" s="68">
        <v>0</v>
      </c>
      <c r="T28" s="68">
        <v>0</v>
      </c>
      <c r="U28" s="68">
        <v>1</v>
      </c>
      <c r="V28" s="69" t="s">
        <v>163</v>
      </c>
      <c r="W28" s="68">
        <v>0</v>
      </c>
      <c r="X28" s="67"/>
      <c r="Y28" s="69" t="s">
        <v>164</v>
      </c>
      <c r="Z28" s="66" t="str">
        <f>IF(Q28="","",IF(OR(Q28&lt;Resumo!$O$16,Q28&gt;Resumo!$P$16),"Sim","Não"))</f>
        <v>Não</v>
      </c>
      <c r="AA28" s="70"/>
      <c r="AB28" s="57"/>
      <c r="AC28" s="80" t="s">
        <v>136</v>
      </c>
      <c r="AD28" s="66">
        <v>2</v>
      </c>
      <c r="AE28" s="81">
        <v>52.135640000000002</v>
      </c>
      <c r="AF28" s="81">
        <v>1.0693459999999999</v>
      </c>
      <c r="AG28" s="81">
        <v>0</v>
      </c>
      <c r="AH28" s="81">
        <v>0</v>
      </c>
      <c r="AI28" s="81">
        <v>1</v>
      </c>
      <c r="AJ28" s="81" t="s">
        <v>163</v>
      </c>
      <c r="AK28" s="81">
        <v>0</v>
      </c>
      <c r="AL28" s="81"/>
      <c r="AM28" s="81" t="s">
        <v>164</v>
      </c>
      <c r="AN28" s="83" t="str">
        <f>IF(AE28="","",IF(OR(AE28&lt;Resumo!$O$18,AE28&gt;Resumo!$P$18),"Sim","Não"))</f>
        <v>Sim</v>
      </c>
      <c r="AO28" s="84"/>
      <c r="AP28" s="57"/>
      <c r="AQ28" s="80" t="s">
        <v>139</v>
      </c>
      <c r="AR28" s="66">
        <v>2</v>
      </c>
      <c r="AS28" s="95">
        <v>55.756135999999998</v>
      </c>
      <c r="AT28" s="95">
        <v>1.0555810000000001</v>
      </c>
      <c r="AU28" s="68">
        <v>0</v>
      </c>
      <c r="AV28" s="68">
        <v>0</v>
      </c>
      <c r="AW28" s="68">
        <v>1</v>
      </c>
      <c r="AX28" s="69" t="s">
        <v>163</v>
      </c>
      <c r="AY28" s="68">
        <v>0</v>
      </c>
      <c r="AZ28" s="95"/>
      <c r="BA28" s="69" t="s">
        <v>164</v>
      </c>
      <c r="BB28" s="66" t="str">
        <f>IF(AS28="","",IF(OR(AS28&lt;Resumo!$O$20,AS28&gt;Resumo!$P$20),"Sim","Não"))</f>
        <v>Sim</v>
      </c>
      <c r="BC28" s="70"/>
    </row>
    <row r="29" spans="1:55" ht="13.5" customHeight="1" x14ac:dyDescent="0.25">
      <c r="A29" s="80" t="s">
        <v>130</v>
      </c>
      <c r="B29" s="66">
        <v>3</v>
      </c>
      <c r="C29" s="67">
        <v>47.50638</v>
      </c>
      <c r="D29" s="67">
        <v>1.020599</v>
      </c>
      <c r="E29" s="68">
        <v>0</v>
      </c>
      <c r="F29" s="68">
        <v>0</v>
      </c>
      <c r="G29" s="68">
        <v>1</v>
      </c>
      <c r="H29" s="69" t="s">
        <v>163</v>
      </c>
      <c r="I29" s="68">
        <v>0</v>
      </c>
      <c r="J29" s="67"/>
      <c r="K29" s="69" t="s">
        <v>164</v>
      </c>
      <c r="L29" s="66" t="str">
        <f>IF(C29="","",IF(OR(C29&lt;Resumo!$O$14,C29&gt;Resumo!$P$14),"Sim","Não"))</f>
        <v>Não</v>
      </c>
      <c r="M29" s="70"/>
      <c r="N29" s="57"/>
      <c r="O29" s="80" t="s">
        <v>133</v>
      </c>
      <c r="P29" s="66">
        <v>3</v>
      </c>
      <c r="Q29" s="67">
        <v>46.984219000000003</v>
      </c>
      <c r="R29" s="67">
        <v>1.077852</v>
      </c>
      <c r="S29" s="68">
        <v>0</v>
      </c>
      <c r="T29" s="68">
        <v>0</v>
      </c>
      <c r="U29" s="68">
        <v>1</v>
      </c>
      <c r="V29" s="69" t="s">
        <v>163</v>
      </c>
      <c r="W29" s="68">
        <v>0</v>
      </c>
      <c r="X29" s="67"/>
      <c r="Y29" s="69" t="s">
        <v>164</v>
      </c>
      <c r="Z29" s="66" t="str">
        <f>IF(Q29="","",IF(OR(Q29&lt;Resumo!$O$16,Q29&gt;Resumo!$P$16),"Sim","Não"))</f>
        <v>Não</v>
      </c>
      <c r="AA29" s="70"/>
      <c r="AB29" s="57"/>
      <c r="AC29" s="80" t="s">
        <v>136</v>
      </c>
      <c r="AD29" s="66">
        <v>3</v>
      </c>
      <c r="AE29" s="81">
        <v>44.969760000000001</v>
      </c>
      <c r="AF29" s="81">
        <v>1.0283979999999999</v>
      </c>
      <c r="AG29" s="81">
        <v>0</v>
      </c>
      <c r="AH29" s="81">
        <v>0</v>
      </c>
      <c r="AI29" s="81">
        <v>1</v>
      </c>
      <c r="AJ29" s="81" t="s">
        <v>163</v>
      </c>
      <c r="AK29" s="81">
        <v>0</v>
      </c>
      <c r="AL29" s="81"/>
      <c r="AM29" s="81" t="s">
        <v>164</v>
      </c>
      <c r="AN29" s="83" t="str">
        <f>IF(AE29="","",IF(OR(AE29&lt;Resumo!$O$18,AE29&gt;Resumo!$P$18),"Sim","Não"))</f>
        <v>Não</v>
      </c>
      <c r="AO29" s="84"/>
      <c r="AP29" s="57"/>
      <c r="AQ29" s="80" t="s">
        <v>139</v>
      </c>
      <c r="AR29" s="66">
        <v>3</v>
      </c>
      <c r="AS29" s="95">
        <v>47.664048999999999</v>
      </c>
      <c r="AT29" s="95">
        <v>1.1133219999999999</v>
      </c>
      <c r="AU29" s="68">
        <v>0</v>
      </c>
      <c r="AV29" s="68">
        <v>0</v>
      </c>
      <c r="AW29" s="68">
        <v>1</v>
      </c>
      <c r="AX29" s="69" t="s">
        <v>163</v>
      </c>
      <c r="AY29" s="68">
        <v>0</v>
      </c>
      <c r="AZ29" s="95"/>
      <c r="BA29" s="69" t="s">
        <v>164</v>
      </c>
      <c r="BB29" s="66" t="str">
        <f>IF(AS29="","",IF(OR(AS29&lt;Resumo!$O$20,AS29&gt;Resumo!$P$20),"Sim","Não"))</f>
        <v>Não</v>
      </c>
      <c r="BC29" s="70"/>
    </row>
    <row r="30" spans="1:55" ht="13.5" customHeight="1" x14ac:dyDescent="0.25">
      <c r="A30" s="80" t="s">
        <v>130</v>
      </c>
      <c r="B30" s="66">
        <v>4</v>
      </c>
      <c r="C30" s="67">
        <v>47.818452000000001</v>
      </c>
      <c r="D30" s="67">
        <v>1.0776870000000001</v>
      </c>
      <c r="E30" s="68">
        <v>0</v>
      </c>
      <c r="F30" s="68">
        <v>0</v>
      </c>
      <c r="G30" s="68">
        <v>1</v>
      </c>
      <c r="H30" s="69" t="s">
        <v>163</v>
      </c>
      <c r="I30" s="68">
        <v>0</v>
      </c>
      <c r="J30" s="67"/>
      <c r="K30" s="69" t="s">
        <v>164</v>
      </c>
      <c r="L30" s="66" t="str">
        <f>IF(C30="","",IF(OR(C30&lt;Resumo!$O$14,C30&gt;Resumo!$P$14),"Sim","Não"))</f>
        <v>Não</v>
      </c>
      <c r="M30" s="70"/>
      <c r="N30" s="57"/>
      <c r="O30" s="80" t="s">
        <v>133</v>
      </c>
      <c r="P30" s="66">
        <v>4</v>
      </c>
      <c r="Q30" s="67">
        <v>51.5289</v>
      </c>
      <c r="R30" s="67">
        <v>1.1062209999999999</v>
      </c>
      <c r="S30" s="68">
        <v>0</v>
      </c>
      <c r="T30" s="68">
        <v>0</v>
      </c>
      <c r="U30" s="68">
        <v>1</v>
      </c>
      <c r="V30" s="69" t="s">
        <v>163</v>
      </c>
      <c r="W30" s="68">
        <v>0</v>
      </c>
      <c r="X30" s="67"/>
      <c r="Y30" s="69" t="s">
        <v>164</v>
      </c>
      <c r="Z30" s="66" t="str">
        <f>IF(Q30="","",IF(OR(Q30&lt;Resumo!$O$16,Q30&gt;Resumo!$P$16),"Sim","Não"))</f>
        <v>Sim</v>
      </c>
      <c r="AA30" s="70"/>
      <c r="AB30" s="57"/>
      <c r="AC30" s="80" t="s">
        <v>136</v>
      </c>
      <c r="AD30" s="66">
        <v>4</v>
      </c>
      <c r="AE30" s="81">
        <v>45.008383000000002</v>
      </c>
      <c r="AF30" s="81">
        <v>1.067644</v>
      </c>
      <c r="AG30" s="81">
        <v>0</v>
      </c>
      <c r="AH30" s="81">
        <v>0</v>
      </c>
      <c r="AI30" s="81">
        <v>1</v>
      </c>
      <c r="AJ30" s="81" t="s">
        <v>163</v>
      </c>
      <c r="AK30" s="81">
        <v>0</v>
      </c>
      <c r="AL30" s="81"/>
      <c r="AM30" s="81" t="s">
        <v>164</v>
      </c>
      <c r="AN30" s="83" t="str">
        <f>IF(AE30="","",IF(OR(AE30&lt;Resumo!$O$18,AE30&gt;Resumo!$P$18),"Sim","Não"))</f>
        <v>Não</v>
      </c>
      <c r="AO30" s="84"/>
      <c r="AP30" s="57"/>
      <c r="AQ30" s="80" t="s">
        <v>139</v>
      </c>
      <c r="AR30" s="66">
        <v>4</v>
      </c>
      <c r="AS30" s="95">
        <v>48.317774999999997</v>
      </c>
      <c r="AT30" s="95">
        <v>1.0418860000000001</v>
      </c>
      <c r="AU30" s="68">
        <v>0</v>
      </c>
      <c r="AV30" s="68">
        <v>0</v>
      </c>
      <c r="AW30" s="68">
        <v>1</v>
      </c>
      <c r="AX30" s="69" t="s">
        <v>163</v>
      </c>
      <c r="AY30" s="68">
        <v>0</v>
      </c>
      <c r="AZ30" s="95"/>
      <c r="BA30" s="69" t="s">
        <v>164</v>
      </c>
      <c r="BB30" s="66" t="str">
        <f>IF(AS30="","",IF(OR(AS30&lt;Resumo!$O$20,AS30&gt;Resumo!$P$20),"Sim","Não"))</f>
        <v>Não</v>
      </c>
      <c r="BC30" s="70"/>
    </row>
    <row r="31" spans="1:55" ht="13.5" customHeight="1" x14ac:dyDescent="0.25">
      <c r="A31" s="80" t="s">
        <v>130</v>
      </c>
      <c r="B31" s="66">
        <v>5</v>
      </c>
      <c r="C31" s="67">
        <v>46.212964999999997</v>
      </c>
      <c r="D31" s="67">
        <v>1.0648299999999999</v>
      </c>
      <c r="E31" s="68">
        <v>0</v>
      </c>
      <c r="F31" s="68">
        <v>0</v>
      </c>
      <c r="G31" s="68">
        <v>1</v>
      </c>
      <c r="H31" s="69" t="s">
        <v>163</v>
      </c>
      <c r="I31" s="68">
        <v>0</v>
      </c>
      <c r="J31" s="67"/>
      <c r="K31" s="69" t="s">
        <v>164</v>
      </c>
      <c r="L31" s="66" t="str">
        <f>IF(C31="","",IF(OR(C31&lt;Resumo!$O$14,C31&gt;Resumo!$P$14),"Sim","Não"))</f>
        <v>Não</v>
      </c>
      <c r="M31" s="70"/>
      <c r="N31" s="57"/>
      <c r="O31" s="80" t="s">
        <v>133</v>
      </c>
      <c r="P31" s="66">
        <v>5</v>
      </c>
      <c r="Q31" s="67">
        <v>47.071739000000001</v>
      </c>
      <c r="R31" s="67">
        <v>1.0752999999999999</v>
      </c>
      <c r="S31" s="68">
        <v>0</v>
      </c>
      <c r="T31" s="68">
        <v>0</v>
      </c>
      <c r="U31" s="68">
        <v>1</v>
      </c>
      <c r="V31" s="69" t="s">
        <v>163</v>
      </c>
      <c r="W31" s="68">
        <v>0</v>
      </c>
      <c r="X31" s="67"/>
      <c r="Y31" s="69" t="s">
        <v>164</v>
      </c>
      <c r="Z31" s="66" t="str">
        <f>IF(Q31="","",IF(OR(Q31&lt;Resumo!$O$16,Q31&gt;Resumo!$P$16),"Sim","Não"))</f>
        <v>Não</v>
      </c>
      <c r="AA31" s="70"/>
      <c r="AB31" s="57"/>
      <c r="AC31" s="80" t="s">
        <v>136</v>
      </c>
      <c r="AD31" s="66">
        <v>5</v>
      </c>
      <c r="AE31" s="81">
        <v>44.981974000000001</v>
      </c>
      <c r="AF31" s="81">
        <v>1.0462899999999999</v>
      </c>
      <c r="AG31" s="81">
        <v>0</v>
      </c>
      <c r="AH31" s="81">
        <v>0</v>
      </c>
      <c r="AI31" s="81">
        <v>1</v>
      </c>
      <c r="AJ31" s="81" t="s">
        <v>163</v>
      </c>
      <c r="AK31" s="81">
        <v>0</v>
      </c>
      <c r="AL31" s="81"/>
      <c r="AM31" s="81" t="s">
        <v>164</v>
      </c>
      <c r="AN31" s="83" t="str">
        <f>IF(AE31="","",IF(OR(AE31&lt;Resumo!$O$18,AE31&gt;Resumo!$P$18),"Sim","Não"))</f>
        <v>Não</v>
      </c>
      <c r="AO31" s="84"/>
      <c r="AP31" s="57"/>
      <c r="AQ31" s="80" t="s">
        <v>139</v>
      </c>
      <c r="AR31" s="66">
        <v>5</v>
      </c>
      <c r="AS31" s="95">
        <v>45.117578999999999</v>
      </c>
      <c r="AT31" s="95">
        <v>1.028799</v>
      </c>
      <c r="AU31" s="68">
        <v>0</v>
      </c>
      <c r="AV31" s="68">
        <v>0</v>
      </c>
      <c r="AW31" s="68">
        <v>1</v>
      </c>
      <c r="AX31" s="69" t="s">
        <v>163</v>
      </c>
      <c r="AY31" s="68">
        <v>0</v>
      </c>
      <c r="AZ31" s="95"/>
      <c r="BA31" s="69" t="s">
        <v>164</v>
      </c>
      <c r="BB31" s="66" t="str">
        <f>IF(AS31="","",IF(OR(AS31&lt;Resumo!$O$20,AS31&gt;Resumo!$P$20),"Sim","Não"))</f>
        <v>Não</v>
      </c>
      <c r="BC31" s="70"/>
    </row>
    <row r="32" spans="1:55" ht="13.5" customHeight="1" x14ac:dyDescent="0.25">
      <c r="A32" s="80" t="s">
        <v>130</v>
      </c>
      <c r="B32" s="66">
        <v>6</v>
      </c>
      <c r="C32" s="67">
        <v>55.880271999999998</v>
      </c>
      <c r="D32" s="67">
        <v>1.102231</v>
      </c>
      <c r="E32" s="68">
        <v>0</v>
      </c>
      <c r="F32" s="68">
        <v>0</v>
      </c>
      <c r="G32" s="68">
        <v>1</v>
      </c>
      <c r="H32" s="69" t="s">
        <v>163</v>
      </c>
      <c r="I32" s="68">
        <v>0</v>
      </c>
      <c r="J32" s="67"/>
      <c r="K32" s="69" t="s">
        <v>164</v>
      </c>
      <c r="L32" s="66" t="str">
        <f>IF(C32="","",IF(OR(C32&lt;Resumo!$O$14,C32&gt;Resumo!$P$14),"Sim","Não"))</f>
        <v>Sim</v>
      </c>
      <c r="M32" s="70"/>
      <c r="N32" s="57"/>
      <c r="O32" s="80" t="s">
        <v>133</v>
      </c>
      <c r="P32" s="66">
        <v>6</v>
      </c>
      <c r="Q32" s="67">
        <v>47.048274999999997</v>
      </c>
      <c r="R32" s="67">
        <v>1.1019410000000001</v>
      </c>
      <c r="S32" s="68">
        <v>0</v>
      </c>
      <c r="T32" s="68">
        <v>0</v>
      </c>
      <c r="U32" s="68">
        <v>1</v>
      </c>
      <c r="V32" s="69" t="s">
        <v>163</v>
      </c>
      <c r="W32" s="68">
        <v>0</v>
      </c>
      <c r="X32" s="67"/>
      <c r="Y32" s="69" t="s">
        <v>164</v>
      </c>
      <c r="Z32" s="66" t="str">
        <f>IF(Q32="","",IF(OR(Q32&lt;Resumo!$O$16,Q32&gt;Resumo!$P$16),"Sim","Não"))</f>
        <v>Não</v>
      </c>
      <c r="AA32" s="70"/>
      <c r="AB32" s="57"/>
      <c r="AC32" s="80" t="s">
        <v>136</v>
      </c>
      <c r="AD32" s="66">
        <v>6</v>
      </c>
      <c r="AE32" s="81">
        <v>45.068626999999999</v>
      </c>
      <c r="AF32" s="81">
        <v>1.1211949999999999</v>
      </c>
      <c r="AG32" s="81">
        <v>0</v>
      </c>
      <c r="AH32" s="81">
        <v>0</v>
      </c>
      <c r="AI32" s="81">
        <v>1</v>
      </c>
      <c r="AJ32" s="81" t="s">
        <v>163</v>
      </c>
      <c r="AK32" s="81">
        <v>0</v>
      </c>
      <c r="AL32" s="81"/>
      <c r="AM32" s="81" t="s">
        <v>164</v>
      </c>
      <c r="AN32" s="83" t="str">
        <f>IF(AE32="","",IF(OR(AE32&lt;Resumo!$O$18,AE32&gt;Resumo!$P$18),"Sim","Não"))</f>
        <v>Não</v>
      </c>
      <c r="AO32" s="84"/>
      <c r="AP32" s="57"/>
      <c r="AQ32" s="80" t="s">
        <v>139</v>
      </c>
      <c r="AR32" s="66">
        <v>6</v>
      </c>
      <c r="AS32" s="95">
        <v>47.535027999999997</v>
      </c>
      <c r="AT32" s="95">
        <v>1.0625910000000001</v>
      </c>
      <c r="AU32" s="68">
        <v>0</v>
      </c>
      <c r="AV32" s="68">
        <v>0</v>
      </c>
      <c r="AW32" s="68">
        <v>1</v>
      </c>
      <c r="AX32" s="69" t="s">
        <v>163</v>
      </c>
      <c r="AY32" s="68">
        <v>0</v>
      </c>
      <c r="AZ32" s="95"/>
      <c r="BA32" s="69" t="s">
        <v>164</v>
      </c>
      <c r="BB32" s="66" t="str">
        <f>IF(AS32="","",IF(OR(AS32&lt;Resumo!$O$20,AS32&gt;Resumo!$P$20),"Sim","Não"))</f>
        <v>Não</v>
      </c>
      <c r="BC32" s="70"/>
    </row>
    <row r="33" spans="1:55" ht="13.5" customHeight="1" x14ac:dyDescent="0.25">
      <c r="A33" s="80" t="s">
        <v>130</v>
      </c>
      <c r="B33" s="66">
        <v>7</v>
      </c>
      <c r="C33" s="67">
        <v>45.459499000000001</v>
      </c>
      <c r="D33" s="67">
        <v>1.0598609999999999</v>
      </c>
      <c r="E33" s="68">
        <v>0</v>
      </c>
      <c r="F33" s="68">
        <v>0</v>
      </c>
      <c r="G33" s="68">
        <v>1</v>
      </c>
      <c r="H33" s="69" t="s">
        <v>163</v>
      </c>
      <c r="I33" s="68">
        <v>0</v>
      </c>
      <c r="J33" s="67"/>
      <c r="K33" s="69" t="s">
        <v>164</v>
      </c>
      <c r="L33" s="66" t="str">
        <f>IF(C33="","",IF(OR(C33&lt;Resumo!$O$14,C33&gt;Resumo!$P$14),"Sim","Não"))</f>
        <v>Não</v>
      </c>
      <c r="M33" s="70"/>
      <c r="N33" s="57"/>
      <c r="O33" s="80" t="s">
        <v>133</v>
      </c>
      <c r="P33" s="66">
        <v>7</v>
      </c>
      <c r="Q33" s="67">
        <v>47.404553999999997</v>
      </c>
      <c r="R33" s="67">
        <v>1.0503960000000001</v>
      </c>
      <c r="S33" s="68">
        <v>0</v>
      </c>
      <c r="T33" s="68">
        <v>0</v>
      </c>
      <c r="U33" s="68">
        <v>1</v>
      </c>
      <c r="V33" s="69" t="s">
        <v>163</v>
      </c>
      <c r="W33" s="68">
        <v>0</v>
      </c>
      <c r="X33" s="67"/>
      <c r="Y33" s="69" t="s">
        <v>164</v>
      </c>
      <c r="Z33" s="66" t="str">
        <f>IF(Q33="","",IF(OR(Q33&lt;Resumo!$O$16,Q33&gt;Resumo!$P$16),"Sim","Não"))</f>
        <v>Não</v>
      </c>
      <c r="AA33" s="70"/>
      <c r="AB33" s="57"/>
      <c r="AC33" s="80" t="s">
        <v>136</v>
      </c>
      <c r="AD33" s="66">
        <v>7</v>
      </c>
      <c r="AE33" s="81">
        <v>56.05236</v>
      </c>
      <c r="AF33" s="81">
        <v>1.0603739999999999</v>
      </c>
      <c r="AG33" s="81">
        <v>0</v>
      </c>
      <c r="AH33" s="81">
        <v>0</v>
      </c>
      <c r="AI33" s="81">
        <v>1</v>
      </c>
      <c r="AJ33" s="81" t="s">
        <v>163</v>
      </c>
      <c r="AK33" s="81">
        <v>0</v>
      </c>
      <c r="AL33" s="81"/>
      <c r="AM33" s="81" t="s">
        <v>164</v>
      </c>
      <c r="AN33" s="83" t="str">
        <f>IF(AE33="","",IF(OR(AE33&lt;Resumo!$O$18,AE33&gt;Resumo!$P$18),"Sim","Não"))</f>
        <v>Sim</v>
      </c>
      <c r="AO33" s="84"/>
      <c r="AP33" s="57"/>
      <c r="AQ33" s="80" t="s">
        <v>139</v>
      </c>
      <c r="AR33" s="66">
        <v>7</v>
      </c>
      <c r="AS33" s="95">
        <v>49.234504000000001</v>
      </c>
      <c r="AT33" s="95">
        <v>1.0200180000000001</v>
      </c>
      <c r="AU33" s="68">
        <v>0</v>
      </c>
      <c r="AV33" s="68">
        <v>0</v>
      </c>
      <c r="AW33" s="68">
        <v>1</v>
      </c>
      <c r="AX33" s="69" t="s">
        <v>163</v>
      </c>
      <c r="AY33" s="68">
        <v>0</v>
      </c>
      <c r="AZ33" s="95"/>
      <c r="BA33" s="69" t="s">
        <v>164</v>
      </c>
      <c r="BB33" s="66" t="str">
        <f>IF(AS33="","",IF(OR(AS33&lt;Resumo!$O$20,AS33&gt;Resumo!$P$20),"Sim","Não"))</f>
        <v>Não</v>
      </c>
      <c r="BC33" s="70"/>
    </row>
    <row r="34" spans="1:55" ht="13.5" customHeight="1" x14ac:dyDescent="0.25">
      <c r="A34" s="80" t="s">
        <v>130</v>
      </c>
      <c r="B34" s="66">
        <v>8</v>
      </c>
      <c r="C34" s="67">
        <v>47.620040000000003</v>
      </c>
      <c r="D34" s="67">
        <v>0.92327599999999999</v>
      </c>
      <c r="E34" s="68">
        <v>0</v>
      </c>
      <c r="F34" s="68">
        <v>0</v>
      </c>
      <c r="G34" s="68">
        <v>1</v>
      </c>
      <c r="H34" s="69" t="s">
        <v>163</v>
      </c>
      <c r="I34" s="68">
        <v>0</v>
      </c>
      <c r="J34" s="67"/>
      <c r="K34" s="69" t="s">
        <v>164</v>
      </c>
      <c r="L34" s="66" t="str">
        <f>IF(C34="","",IF(OR(C34&lt;Resumo!$O$14,C34&gt;Resumo!$P$14),"Sim","Não"))</f>
        <v>Não</v>
      </c>
      <c r="M34" s="70"/>
      <c r="N34" s="57"/>
      <c r="O34" s="80" t="s">
        <v>133</v>
      </c>
      <c r="P34" s="66">
        <v>8</v>
      </c>
      <c r="Q34" s="67">
        <v>47.439016000000002</v>
      </c>
      <c r="R34" s="67">
        <v>1.062225</v>
      </c>
      <c r="S34" s="68">
        <v>0</v>
      </c>
      <c r="T34" s="68">
        <v>0</v>
      </c>
      <c r="U34" s="68">
        <v>1</v>
      </c>
      <c r="V34" s="69" t="s">
        <v>163</v>
      </c>
      <c r="W34" s="68">
        <v>0</v>
      </c>
      <c r="X34" s="67"/>
      <c r="Y34" s="69" t="s">
        <v>164</v>
      </c>
      <c r="Z34" s="66" t="str">
        <f>IF(Q34="","",IF(OR(Q34&lt;Resumo!$O$16,Q34&gt;Resumo!$P$16),"Sim","Não"))</f>
        <v>Não</v>
      </c>
      <c r="AA34" s="70"/>
      <c r="AB34" s="57"/>
      <c r="AC34" s="80" t="s">
        <v>136</v>
      </c>
      <c r="AD34" s="66">
        <v>8</v>
      </c>
      <c r="AE34" s="81">
        <v>45.027659999999997</v>
      </c>
      <c r="AF34" s="81">
        <v>1.074263</v>
      </c>
      <c r="AG34" s="81">
        <v>0</v>
      </c>
      <c r="AH34" s="81">
        <v>0</v>
      </c>
      <c r="AI34" s="81">
        <v>1</v>
      </c>
      <c r="AJ34" s="81" t="s">
        <v>163</v>
      </c>
      <c r="AK34" s="81">
        <v>0</v>
      </c>
      <c r="AL34" s="81"/>
      <c r="AM34" s="81" t="s">
        <v>164</v>
      </c>
      <c r="AN34" s="83" t="str">
        <f>IF(AE34="","",IF(OR(AE34&lt;Resumo!$O$18,AE34&gt;Resumo!$P$18),"Sim","Não"))</f>
        <v>Não</v>
      </c>
      <c r="AO34" s="84"/>
      <c r="AP34" s="57"/>
      <c r="AQ34" s="80" t="s">
        <v>139</v>
      </c>
      <c r="AR34" s="66">
        <v>8</v>
      </c>
      <c r="AS34" s="95">
        <v>45.055028999999998</v>
      </c>
      <c r="AT34" s="95">
        <v>1.0136750000000001</v>
      </c>
      <c r="AU34" s="68">
        <v>0</v>
      </c>
      <c r="AV34" s="68">
        <v>0</v>
      </c>
      <c r="AW34" s="68">
        <v>1</v>
      </c>
      <c r="AX34" s="69" t="s">
        <v>163</v>
      </c>
      <c r="AY34" s="68">
        <v>0</v>
      </c>
      <c r="AZ34" s="95"/>
      <c r="BA34" s="69" t="s">
        <v>164</v>
      </c>
      <c r="BB34" s="66" t="str">
        <f>IF(AS34="","",IF(OR(AS34&lt;Resumo!$O$20,AS34&gt;Resumo!$P$20),"Sim","Não"))</f>
        <v>Não</v>
      </c>
      <c r="BC34" s="70"/>
    </row>
    <row r="35" spans="1:55" ht="17.25" customHeight="1" x14ac:dyDescent="0.25">
      <c r="A35" s="80" t="s">
        <v>130</v>
      </c>
      <c r="B35" s="66">
        <v>9</v>
      </c>
      <c r="C35" s="67">
        <v>47.630566000000002</v>
      </c>
      <c r="D35" s="67">
        <v>1.0331859999999999</v>
      </c>
      <c r="E35" s="68">
        <v>0</v>
      </c>
      <c r="F35" s="68">
        <v>0</v>
      </c>
      <c r="G35" s="68">
        <v>1</v>
      </c>
      <c r="H35" s="69" t="s">
        <v>163</v>
      </c>
      <c r="I35" s="68">
        <v>0</v>
      </c>
      <c r="J35" s="67"/>
      <c r="K35" s="69" t="s">
        <v>164</v>
      </c>
      <c r="L35" s="66" t="str">
        <f>IF(C35="","",IF(OR(C35&lt;Resumo!$O$14,C35&gt;Resumo!$P$14),"Sim","Não"))</f>
        <v>Não</v>
      </c>
      <c r="M35" s="70"/>
      <c r="O35" s="80" t="s">
        <v>133</v>
      </c>
      <c r="P35" s="66">
        <v>9</v>
      </c>
      <c r="Q35" s="67">
        <v>46.966281000000002</v>
      </c>
      <c r="R35" s="67">
        <v>1.0245299999999999</v>
      </c>
      <c r="S35" s="68">
        <v>0</v>
      </c>
      <c r="T35" s="68">
        <v>0</v>
      </c>
      <c r="U35" s="68">
        <v>1</v>
      </c>
      <c r="V35" s="69" t="s">
        <v>163</v>
      </c>
      <c r="W35" s="68">
        <v>0</v>
      </c>
      <c r="X35" s="67"/>
      <c r="Y35" s="69" t="s">
        <v>164</v>
      </c>
      <c r="Z35" s="66" t="str">
        <f>IF(Q35="","",IF(OR(Q35&lt;Resumo!$O$16,Q35&gt;Resumo!$P$16),"Sim","Não"))</f>
        <v>Não</v>
      </c>
      <c r="AA35" s="70"/>
      <c r="AC35" s="80" t="s">
        <v>136</v>
      </c>
      <c r="AD35" s="66">
        <v>9</v>
      </c>
      <c r="AE35" s="81">
        <v>44.921168000000002</v>
      </c>
      <c r="AF35" s="81">
        <v>0.97408700000000004</v>
      </c>
      <c r="AG35" s="81">
        <v>0</v>
      </c>
      <c r="AH35" s="81">
        <v>0</v>
      </c>
      <c r="AI35" s="81">
        <v>1</v>
      </c>
      <c r="AJ35" s="81" t="s">
        <v>163</v>
      </c>
      <c r="AK35" s="81">
        <v>0</v>
      </c>
      <c r="AL35" s="81"/>
      <c r="AM35" s="81" t="s">
        <v>164</v>
      </c>
      <c r="AN35" s="83" t="str">
        <f>IF(AE35="","",IF(OR(AE35&lt;Resumo!$O$18,AE35&gt;Resumo!$P$18),"Sim","Não"))</f>
        <v>Não</v>
      </c>
      <c r="AO35" s="84"/>
      <c r="AQ35" s="80" t="s">
        <v>139</v>
      </c>
      <c r="AR35" s="66">
        <v>9</v>
      </c>
      <c r="AS35" s="95">
        <v>45.050001000000002</v>
      </c>
      <c r="AT35" s="95">
        <v>1.0409040000000001</v>
      </c>
      <c r="AU35" s="68">
        <v>0</v>
      </c>
      <c r="AV35" s="68">
        <v>0</v>
      </c>
      <c r="AW35" s="68">
        <v>1</v>
      </c>
      <c r="AX35" s="69" t="s">
        <v>163</v>
      </c>
      <c r="AY35" s="68">
        <v>0</v>
      </c>
      <c r="AZ35" s="95"/>
      <c r="BA35" s="69" t="s">
        <v>164</v>
      </c>
      <c r="BB35" s="66" t="str">
        <f>IF(AS35="","",IF(OR(AS35&lt;Resumo!$O$20,AS35&gt;Resumo!$P$20),"Sim","Não"))</f>
        <v>Não</v>
      </c>
      <c r="BC35" s="70"/>
    </row>
    <row r="36" spans="1:55" ht="16.5" customHeight="1" x14ac:dyDescent="0.25">
      <c r="A36" s="80" t="s">
        <v>130</v>
      </c>
      <c r="B36" s="66">
        <v>10</v>
      </c>
      <c r="C36" s="67">
        <v>45.528201000000003</v>
      </c>
      <c r="D36" s="67">
        <v>1.028961</v>
      </c>
      <c r="E36" s="68">
        <v>0</v>
      </c>
      <c r="F36" s="68">
        <v>0</v>
      </c>
      <c r="G36" s="68">
        <v>1</v>
      </c>
      <c r="H36" s="69" t="s">
        <v>163</v>
      </c>
      <c r="I36" s="68">
        <v>0</v>
      </c>
      <c r="J36" s="67"/>
      <c r="K36" s="69" t="s">
        <v>164</v>
      </c>
      <c r="L36" s="66" t="str">
        <f>IF(C36="","",IF(OR(C36&lt;Resumo!$O$14,C36&gt;Resumo!$P$14),"Sim","Não"))</f>
        <v>Não</v>
      </c>
      <c r="M36" s="70"/>
      <c r="N36" s="57"/>
      <c r="O36" s="80" t="s">
        <v>133</v>
      </c>
      <c r="P36" s="66">
        <v>10</v>
      </c>
      <c r="Q36" s="67">
        <v>46.964322000000003</v>
      </c>
      <c r="R36" s="67">
        <v>1.000345</v>
      </c>
      <c r="S36" s="68">
        <v>0</v>
      </c>
      <c r="T36" s="68">
        <v>0</v>
      </c>
      <c r="U36" s="68">
        <v>1</v>
      </c>
      <c r="V36" s="69" t="s">
        <v>163</v>
      </c>
      <c r="W36" s="68">
        <v>0</v>
      </c>
      <c r="X36" s="67"/>
      <c r="Y36" s="69" t="s">
        <v>164</v>
      </c>
      <c r="Z36" s="66" t="str">
        <f>IF(Q36="","",IF(OR(Q36&lt;Resumo!$O$16,Q36&gt;Resumo!$P$16),"Sim","Não"))</f>
        <v>Não</v>
      </c>
      <c r="AA36" s="70"/>
      <c r="AB36" s="57"/>
      <c r="AC36" s="80" t="s">
        <v>136</v>
      </c>
      <c r="AD36" s="66">
        <v>10</v>
      </c>
      <c r="AE36" s="81">
        <v>45.029062000000003</v>
      </c>
      <c r="AF36" s="81">
        <v>1.0642320000000001</v>
      </c>
      <c r="AG36" s="81">
        <v>0</v>
      </c>
      <c r="AH36" s="81">
        <v>0</v>
      </c>
      <c r="AI36" s="81">
        <v>1</v>
      </c>
      <c r="AJ36" s="81" t="s">
        <v>163</v>
      </c>
      <c r="AK36" s="81">
        <v>0</v>
      </c>
      <c r="AL36" s="81"/>
      <c r="AM36" s="81" t="s">
        <v>164</v>
      </c>
      <c r="AN36" s="83" t="str">
        <f>IF(AE36="","",IF(OR(AE36&lt;Resumo!$O$18,AE36&gt;Resumo!$P$18),"Sim","Não"))</f>
        <v>Não</v>
      </c>
      <c r="AO36" s="84"/>
      <c r="AP36" s="57"/>
      <c r="AQ36" s="80" t="s">
        <v>139</v>
      </c>
      <c r="AR36" s="66">
        <v>10</v>
      </c>
      <c r="AS36" s="95">
        <v>45.125132999999998</v>
      </c>
      <c r="AT36" s="95">
        <v>1.0939989999999999</v>
      </c>
      <c r="AU36" s="68">
        <v>0</v>
      </c>
      <c r="AV36" s="68">
        <v>0</v>
      </c>
      <c r="AW36" s="68">
        <v>1</v>
      </c>
      <c r="AX36" s="69" t="s">
        <v>163</v>
      </c>
      <c r="AY36" s="68">
        <v>0</v>
      </c>
      <c r="AZ36" s="95"/>
      <c r="BA36" s="69" t="s">
        <v>164</v>
      </c>
      <c r="BB36" s="66" t="str">
        <f>IF(AS36="","",IF(OR(AS36&lt;Resumo!$O$20,AS36&gt;Resumo!$P$20),"Sim","Não"))</f>
        <v>Não</v>
      </c>
      <c r="BC36" s="70"/>
    </row>
    <row r="37" spans="1:55" ht="13.5" customHeight="1" x14ac:dyDescent="0.25">
      <c r="A37" s="80" t="s">
        <v>130</v>
      </c>
      <c r="B37" s="66">
        <v>11</v>
      </c>
      <c r="C37" s="67">
        <v>45.363616</v>
      </c>
      <c r="D37" s="67">
        <v>0.97709100000000004</v>
      </c>
      <c r="E37" s="68">
        <v>0</v>
      </c>
      <c r="F37" s="68">
        <v>0</v>
      </c>
      <c r="G37" s="68">
        <v>1</v>
      </c>
      <c r="H37" s="69" t="s">
        <v>163</v>
      </c>
      <c r="I37" s="68">
        <v>0</v>
      </c>
      <c r="J37" s="67"/>
      <c r="K37" s="69" t="s">
        <v>164</v>
      </c>
      <c r="L37" s="66" t="str">
        <f>IF(C37="","",IF(OR(C37&lt;Resumo!$O$14,C37&gt;Resumo!$P$14),"Sim","Não"))</f>
        <v>Não</v>
      </c>
      <c r="M37" s="70"/>
      <c r="N37" s="57"/>
      <c r="O37" s="80" t="s">
        <v>133</v>
      </c>
      <c r="P37" s="66">
        <v>11</v>
      </c>
      <c r="Q37" s="67">
        <v>47.583066000000002</v>
      </c>
      <c r="R37" s="67">
        <v>1.115785</v>
      </c>
      <c r="S37" s="68">
        <v>0</v>
      </c>
      <c r="T37" s="68">
        <v>0</v>
      </c>
      <c r="U37" s="68">
        <v>1</v>
      </c>
      <c r="V37" s="69" t="s">
        <v>163</v>
      </c>
      <c r="W37" s="68">
        <v>0</v>
      </c>
      <c r="X37" s="67"/>
      <c r="Y37" s="69" t="s">
        <v>164</v>
      </c>
      <c r="Z37" s="66" t="str">
        <f>IF(Q37="","",IF(OR(Q37&lt;Resumo!$O$16,Q37&gt;Resumo!$P$16),"Sim","Não"))</f>
        <v>Não</v>
      </c>
      <c r="AA37" s="70"/>
      <c r="AB37" s="57"/>
      <c r="AC37" s="80" t="s">
        <v>136</v>
      </c>
      <c r="AD37" s="66">
        <v>11</v>
      </c>
      <c r="AE37" s="81">
        <v>45.043548000000001</v>
      </c>
      <c r="AF37" s="81">
        <v>0.98463100000000003</v>
      </c>
      <c r="AG37" s="81">
        <v>0</v>
      </c>
      <c r="AH37" s="81">
        <v>0</v>
      </c>
      <c r="AI37" s="81">
        <v>1</v>
      </c>
      <c r="AJ37" s="81" t="s">
        <v>163</v>
      </c>
      <c r="AK37" s="81">
        <v>0</v>
      </c>
      <c r="AL37" s="81"/>
      <c r="AM37" s="81" t="s">
        <v>164</v>
      </c>
      <c r="AN37" s="83" t="str">
        <f>IF(AE37="","",IF(OR(AE37&lt;Resumo!$O$18,AE37&gt;Resumo!$P$18),"Sim","Não"))</f>
        <v>Não</v>
      </c>
      <c r="AO37" s="84"/>
      <c r="AP37" s="57"/>
      <c r="AQ37" s="80" t="s">
        <v>139</v>
      </c>
      <c r="AR37" s="66">
        <v>11</v>
      </c>
      <c r="AS37" s="95">
        <v>46.732588999999997</v>
      </c>
      <c r="AT37" s="95">
        <v>1.0764940000000001</v>
      </c>
      <c r="AU37" s="68">
        <v>0</v>
      </c>
      <c r="AV37" s="68">
        <v>0</v>
      </c>
      <c r="AW37" s="68">
        <v>1</v>
      </c>
      <c r="AX37" s="69" t="s">
        <v>163</v>
      </c>
      <c r="AY37" s="68">
        <v>0</v>
      </c>
      <c r="AZ37" s="95"/>
      <c r="BA37" s="69" t="s">
        <v>164</v>
      </c>
      <c r="BB37" s="66" t="str">
        <f>IF(AS37="","",IF(OR(AS37&lt;Resumo!$O$20,AS37&gt;Resumo!$P$20),"Sim","Não"))</f>
        <v>Não</v>
      </c>
      <c r="BC37" s="70"/>
    </row>
    <row r="38" spans="1:55" ht="13.5" customHeight="1" x14ac:dyDescent="0.25">
      <c r="A38" s="80" t="s">
        <v>130</v>
      </c>
      <c r="B38" s="66">
        <v>12</v>
      </c>
      <c r="C38" s="67">
        <v>48.138916999999999</v>
      </c>
      <c r="D38" s="67">
        <v>0.94667900000000005</v>
      </c>
      <c r="E38" s="68">
        <v>0</v>
      </c>
      <c r="F38" s="68">
        <v>0</v>
      </c>
      <c r="G38" s="68">
        <v>1</v>
      </c>
      <c r="H38" s="69" t="s">
        <v>163</v>
      </c>
      <c r="I38" s="68">
        <v>0</v>
      </c>
      <c r="J38" s="67"/>
      <c r="K38" s="69" t="s">
        <v>164</v>
      </c>
      <c r="L38" s="66" t="str">
        <f>IF(C38="","",IF(OR(C38&lt;Resumo!$O$14,C38&gt;Resumo!$P$14),"Sim","Não"))</f>
        <v>Não</v>
      </c>
      <c r="M38" s="70"/>
      <c r="N38" s="57"/>
      <c r="O38" s="80" t="s">
        <v>133</v>
      </c>
      <c r="P38" s="66">
        <v>12</v>
      </c>
      <c r="Q38" s="67">
        <v>47.462276000000003</v>
      </c>
      <c r="R38" s="67">
        <v>0.96832600000000002</v>
      </c>
      <c r="S38" s="68">
        <v>0</v>
      </c>
      <c r="T38" s="68">
        <v>0</v>
      </c>
      <c r="U38" s="68">
        <v>1</v>
      </c>
      <c r="V38" s="69" t="s">
        <v>163</v>
      </c>
      <c r="W38" s="68">
        <v>0</v>
      </c>
      <c r="X38" s="67"/>
      <c r="Y38" s="69" t="s">
        <v>164</v>
      </c>
      <c r="Z38" s="66" t="str">
        <f>IF(Q38="","",IF(OR(Q38&lt;Resumo!$O$16,Q38&gt;Resumo!$P$16),"Sim","Não"))</f>
        <v>Não</v>
      </c>
      <c r="AA38" s="70"/>
      <c r="AB38" s="57"/>
      <c r="AC38" s="80" t="s">
        <v>136</v>
      </c>
      <c r="AD38" s="66">
        <v>12</v>
      </c>
      <c r="AE38" s="81">
        <v>45.134509999999999</v>
      </c>
      <c r="AF38" s="81">
        <v>1.078039</v>
      </c>
      <c r="AG38" s="81">
        <v>0</v>
      </c>
      <c r="AH38" s="81">
        <v>0</v>
      </c>
      <c r="AI38" s="81">
        <v>1</v>
      </c>
      <c r="AJ38" s="81" t="s">
        <v>163</v>
      </c>
      <c r="AK38" s="81">
        <v>0</v>
      </c>
      <c r="AL38" s="81"/>
      <c r="AM38" s="81" t="s">
        <v>164</v>
      </c>
      <c r="AN38" s="83" t="str">
        <f>IF(AE38="","",IF(OR(AE38&lt;Resumo!$O$18,AE38&gt;Resumo!$P$18),"Sim","Não"))</f>
        <v>Não</v>
      </c>
      <c r="AO38" s="84"/>
      <c r="AP38" s="57"/>
      <c r="AQ38" s="80" t="s">
        <v>139</v>
      </c>
      <c r="AR38" s="66">
        <v>12</v>
      </c>
      <c r="AS38" s="95">
        <v>46.790126999999998</v>
      </c>
      <c r="AT38" s="95">
        <v>1.0540499999999999</v>
      </c>
      <c r="AU38" s="68">
        <v>0</v>
      </c>
      <c r="AV38" s="68">
        <v>0</v>
      </c>
      <c r="AW38" s="68">
        <v>1</v>
      </c>
      <c r="AX38" s="69" t="s">
        <v>163</v>
      </c>
      <c r="AY38" s="68">
        <v>0</v>
      </c>
      <c r="AZ38" s="95"/>
      <c r="BA38" s="69" t="s">
        <v>164</v>
      </c>
      <c r="BB38" s="66" t="str">
        <f>IF(AS38="","",IF(OR(AS38&lt;Resumo!$O$20,AS38&gt;Resumo!$P$20),"Sim","Não"))</f>
        <v>Não</v>
      </c>
      <c r="BC38" s="70"/>
    </row>
    <row r="39" spans="1:55" ht="13.5" customHeight="1" x14ac:dyDescent="0.25">
      <c r="A39" s="80" t="s">
        <v>130</v>
      </c>
      <c r="B39" s="66">
        <v>13</v>
      </c>
      <c r="C39" s="67">
        <v>46.077328999999999</v>
      </c>
      <c r="D39" s="67">
        <v>1.01407</v>
      </c>
      <c r="E39" s="68">
        <v>0</v>
      </c>
      <c r="F39" s="68">
        <v>0</v>
      </c>
      <c r="G39" s="68">
        <v>1</v>
      </c>
      <c r="H39" s="69" t="s">
        <v>163</v>
      </c>
      <c r="I39" s="68">
        <v>0</v>
      </c>
      <c r="J39" s="67"/>
      <c r="K39" s="69" t="s">
        <v>164</v>
      </c>
      <c r="L39" s="66" t="str">
        <f>IF(C39="","",IF(OR(C39&lt;Resumo!$O$14,C39&gt;Resumo!$P$14),"Sim","Não"))</f>
        <v>Não</v>
      </c>
      <c r="M39" s="70"/>
      <c r="N39" s="57"/>
      <c r="O39" s="80" t="s">
        <v>133</v>
      </c>
      <c r="P39" s="66">
        <v>13</v>
      </c>
      <c r="Q39" s="67">
        <v>46.968623999999998</v>
      </c>
      <c r="R39" s="67">
        <v>1.072058</v>
      </c>
      <c r="S39" s="68">
        <v>0</v>
      </c>
      <c r="T39" s="68">
        <v>0</v>
      </c>
      <c r="U39" s="68">
        <v>1</v>
      </c>
      <c r="V39" s="69" t="s">
        <v>163</v>
      </c>
      <c r="W39" s="68">
        <v>0</v>
      </c>
      <c r="X39" s="67"/>
      <c r="Y39" s="69" t="s">
        <v>164</v>
      </c>
      <c r="Z39" s="66" t="str">
        <f>IF(Q39="","",IF(OR(Q39&lt;Resumo!$O$16,Q39&gt;Resumo!$P$16),"Sim","Não"))</f>
        <v>Não</v>
      </c>
      <c r="AA39" s="70"/>
      <c r="AB39" s="57"/>
      <c r="AC39" s="80" t="s">
        <v>136</v>
      </c>
      <c r="AD39" s="66">
        <v>13</v>
      </c>
      <c r="AE39" s="81">
        <v>45.068657999999999</v>
      </c>
      <c r="AF39" s="81">
        <v>1.1014459999999999</v>
      </c>
      <c r="AG39" s="81">
        <v>0</v>
      </c>
      <c r="AH39" s="81">
        <v>0</v>
      </c>
      <c r="AI39" s="81">
        <v>1</v>
      </c>
      <c r="AJ39" s="81" t="s">
        <v>163</v>
      </c>
      <c r="AK39" s="81">
        <v>0</v>
      </c>
      <c r="AL39" s="81"/>
      <c r="AM39" s="81" t="s">
        <v>164</v>
      </c>
      <c r="AN39" s="83" t="str">
        <f>IF(AE39="","",IF(OR(AE39&lt;Resumo!$O$18,AE39&gt;Resumo!$P$18),"Sim","Não"))</f>
        <v>Não</v>
      </c>
      <c r="AO39" s="84"/>
      <c r="AP39" s="57"/>
      <c r="AQ39" s="80" t="s">
        <v>139</v>
      </c>
      <c r="AR39" s="66">
        <v>13</v>
      </c>
      <c r="AS39" s="95">
        <v>46.626869999999997</v>
      </c>
      <c r="AT39" s="95">
        <v>1.0024109999999999</v>
      </c>
      <c r="AU39" s="68">
        <v>0</v>
      </c>
      <c r="AV39" s="68">
        <v>0</v>
      </c>
      <c r="AW39" s="68">
        <v>1</v>
      </c>
      <c r="AX39" s="69" t="s">
        <v>163</v>
      </c>
      <c r="AY39" s="68">
        <v>0</v>
      </c>
      <c r="AZ39" s="95"/>
      <c r="BA39" s="69" t="s">
        <v>164</v>
      </c>
      <c r="BB39" s="66" t="str">
        <f>IF(AS39="","",IF(OR(AS39&lt;Resumo!$O$20,AS39&gt;Resumo!$P$20),"Sim","Não"))</f>
        <v>Não</v>
      </c>
      <c r="BC39" s="70"/>
    </row>
    <row r="40" spans="1:55" ht="13.5" customHeight="1" x14ac:dyDescent="0.25">
      <c r="A40" s="80" t="s">
        <v>130</v>
      </c>
      <c r="B40" s="66">
        <v>14</v>
      </c>
      <c r="C40" s="67">
        <v>45.555422</v>
      </c>
      <c r="D40" s="67">
        <v>1.0150239999999999</v>
      </c>
      <c r="E40" s="68">
        <v>0</v>
      </c>
      <c r="F40" s="68">
        <v>0</v>
      </c>
      <c r="G40" s="68">
        <v>1</v>
      </c>
      <c r="H40" s="69" t="s">
        <v>163</v>
      </c>
      <c r="I40" s="68">
        <v>0</v>
      </c>
      <c r="J40" s="67"/>
      <c r="K40" s="69" t="s">
        <v>164</v>
      </c>
      <c r="L40" s="66" t="str">
        <f>IF(C40="","",IF(OR(C40&lt;Resumo!$O$14,C40&gt;Resumo!$P$14),"Sim","Não"))</f>
        <v>Não</v>
      </c>
      <c r="M40" s="70"/>
      <c r="N40" s="57"/>
      <c r="O40" s="80" t="s">
        <v>133</v>
      </c>
      <c r="P40" s="66">
        <v>14</v>
      </c>
      <c r="Q40" s="67">
        <v>47.038271000000002</v>
      </c>
      <c r="R40" s="67">
        <v>1.074919</v>
      </c>
      <c r="S40" s="68">
        <v>0</v>
      </c>
      <c r="T40" s="68">
        <v>0</v>
      </c>
      <c r="U40" s="68">
        <v>1</v>
      </c>
      <c r="V40" s="69" t="s">
        <v>163</v>
      </c>
      <c r="W40" s="68">
        <v>0</v>
      </c>
      <c r="X40" s="67"/>
      <c r="Y40" s="69" t="s">
        <v>164</v>
      </c>
      <c r="Z40" s="66" t="str">
        <f>IF(Q40="","",IF(OR(Q40&lt;Resumo!$O$16,Q40&gt;Resumo!$P$16),"Sim","Não"))</f>
        <v>Não</v>
      </c>
      <c r="AA40" s="70"/>
      <c r="AB40" s="57"/>
      <c r="AC40" s="80" t="s">
        <v>136</v>
      </c>
      <c r="AD40" s="66">
        <v>14</v>
      </c>
      <c r="AE40" s="81">
        <v>45.025092999999998</v>
      </c>
      <c r="AF40" s="81">
        <v>1.07185</v>
      </c>
      <c r="AG40" s="81">
        <v>0</v>
      </c>
      <c r="AH40" s="81">
        <v>0</v>
      </c>
      <c r="AI40" s="81">
        <v>1</v>
      </c>
      <c r="AJ40" s="81" t="s">
        <v>163</v>
      </c>
      <c r="AK40" s="81">
        <v>0</v>
      </c>
      <c r="AL40" s="81"/>
      <c r="AM40" s="81" t="s">
        <v>164</v>
      </c>
      <c r="AN40" s="83" t="str">
        <f>IF(AE40="","",IF(OR(AE40&lt;Resumo!$O$18,AE40&gt;Resumo!$P$18),"Sim","Não"))</f>
        <v>Não</v>
      </c>
      <c r="AO40" s="84"/>
      <c r="AP40" s="57"/>
      <c r="AQ40" s="80" t="s">
        <v>139</v>
      </c>
      <c r="AR40" s="66">
        <v>14</v>
      </c>
      <c r="AS40" s="95">
        <v>46.886879</v>
      </c>
      <c r="AT40" s="95">
        <v>1.122873</v>
      </c>
      <c r="AU40" s="68">
        <v>0</v>
      </c>
      <c r="AV40" s="68">
        <v>0</v>
      </c>
      <c r="AW40" s="68">
        <v>1</v>
      </c>
      <c r="AX40" s="69" t="s">
        <v>163</v>
      </c>
      <c r="AY40" s="68">
        <v>0</v>
      </c>
      <c r="AZ40" s="95"/>
      <c r="BA40" s="69" t="s">
        <v>164</v>
      </c>
      <c r="BB40" s="66" t="str">
        <f>IF(AS40="","",IF(OR(AS40&lt;Resumo!$O$20,AS40&gt;Resumo!$P$20),"Sim","Não"))</f>
        <v>Não</v>
      </c>
      <c r="BC40" s="70"/>
    </row>
    <row r="41" spans="1:55" ht="13.5" customHeight="1" x14ac:dyDescent="0.25">
      <c r="A41" s="80" t="s">
        <v>130</v>
      </c>
      <c r="B41" s="66">
        <v>15</v>
      </c>
      <c r="C41" s="67">
        <v>51.566037000000001</v>
      </c>
      <c r="D41" s="67">
        <v>1.0423819999999999</v>
      </c>
      <c r="E41" s="68">
        <v>0</v>
      </c>
      <c r="F41" s="68">
        <v>0</v>
      </c>
      <c r="G41" s="68">
        <v>1</v>
      </c>
      <c r="H41" s="69" t="s">
        <v>163</v>
      </c>
      <c r="I41" s="68">
        <v>0</v>
      </c>
      <c r="J41" s="67"/>
      <c r="K41" s="69" t="s">
        <v>164</v>
      </c>
      <c r="L41" s="66" t="str">
        <f>IF(C41="","",IF(OR(C41&lt;Resumo!$O$14,C41&gt;Resumo!$P$14),"Sim","Não"))</f>
        <v>Sim</v>
      </c>
      <c r="M41" s="70"/>
      <c r="N41" s="57"/>
      <c r="O41" s="80" t="s">
        <v>133</v>
      </c>
      <c r="P41" s="66">
        <v>15</v>
      </c>
      <c r="Q41" s="67">
        <v>47.074399</v>
      </c>
      <c r="R41" s="67">
        <v>1.0702499999999999</v>
      </c>
      <c r="S41" s="68">
        <v>0</v>
      </c>
      <c r="T41" s="68">
        <v>0</v>
      </c>
      <c r="U41" s="68">
        <v>1</v>
      </c>
      <c r="V41" s="69" t="s">
        <v>163</v>
      </c>
      <c r="W41" s="68">
        <v>0</v>
      </c>
      <c r="X41" s="67"/>
      <c r="Y41" s="69" t="s">
        <v>164</v>
      </c>
      <c r="Z41" s="66" t="str">
        <f>IF(Q41="","",IF(OR(Q41&lt;Resumo!$O$16,Q41&gt;Resumo!$P$16),"Sim","Não"))</f>
        <v>Não</v>
      </c>
      <c r="AA41" s="70"/>
      <c r="AB41" s="57"/>
      <c r="AC41" s="80" t="s">
        <v>136</v>
      </c>
      <c r="AD41" s="66">
        <v>15</v>
      </c>
      <c r="AE41" s="81">
        <v>51.221007</v>
      </c>
      <c r="AF41" s="81">
        <v>1.0472589999999999</v>
      </c>
      <c r="AG41" s="81">
        <v>0</v>
      </c>
      <c r="AH41" s="81">
        <v>0</v>
      </c>
      <c r="AI41" s="81">
        <v>1</v>
      </c>
      <c r="AJ41" s="81" t="s">
        <v>163</v>
      </c>
      <c r="AK41" s="81">
        <v>0</v>
      </c>
      <c r="AL41" s="81"/>
      <c r="AM41" s="81" t="s">
        <v>164</v>
      </c>
      <c r="AN41" s="83" t="str">
        <f>IF(AE41="","",IF(OR(AE41&lt;Resumo!$O$18,AE41&gt;Resumo!$P$18),"Sim","Não"))</f>
        <v>Sim</v>
      </c>
      <c r="AO41" s="84"/>
      <c r="AP41" s="57"/>
      <c r="AQ41" s="80" t="s">
        <v>139</v>
      </c>
      <c r="AR41" s="66">
        <v>15</v>
      </c>
      <c r="AS41" s="95">
        <v>45.083337999999998</v>
      </c>
      <c r="AT41" s="95">
        <v>1.0623720000000001</v>
      </c>
      <c r="AU41" s="68">
        <v>0</v>
      </c>
      <c r="AV41" s="68">
        <v>0</v>
      </c>
      <c r="AW41" s="68">
        <v>1</v>
      </c>
      <c r="AX41" s="69" t="s">
        <v>163</v>
      </c>
      <c r="AY41" s="68">
        <v>0</v>
      </c>
      <c r="AZ41" s="95"/>
      <c r="BA41" s="69" t="s">
        <v>164</v>
      </c>
      <c r="BB41" s="66" t="str">
        <f>IF(AS41="","",IF(OR(AS41&lt;Resumo!$O$20,AS41&gt;Resumo!$P$20),"Sim","Não"))</f>
        <v>Não</v>
      </c>
      <c r="BC41" s="70"/>
    </row>
    <row r="42" spans="1:55" ht="45" customHeight="1" x14ac:dyDescent="0.25">
      <c r="A42" s="80" t="s">
        <v>130</v>
      </c>
      <c r="B42" s="66">
        <v>16</v>
      </c>
      <c r="C42" s="67">
        <v>46.236493000000003</v>
      </c>
      <c r="D42" s="67">
        <v>1.0257750000000001</v>
      </c>
      <c r="E42" s="68">
        <v>0</v>
      </c>
      <c r="F42" s="68">
        <v>0</v>
      </c>
      <c r="G42" s="68">
        <v>1</v>
      </c>
      <c r="H42" s="69" t="s">
        <v>163</v>
      </c>
      <c r="I42" s="68">
        <v>0</v>
      </c>
      <c r="J42" s="67"/>
      <c r="K42" s="69" t="s">
        <v>164</v>
      </c>
      <c r="L42" s="66" t="str">
        <f>IF(C42="","",IF(OR(C42&lt;Resumo!$O$14,C42&gt;Resumo!$P$14),"Sim","Não"))</f>
        <v>Não</v>
      </c>
      <c r="M42" s="70"/>
      <c r="N42" s="57"/>
      <c r="O42" s="80" t="s">
        <v>133</v>
      </c>
      <c r="P42" s="66">
        <v>16</v>
      </c>
      <c r="Q42" s="67">
        <v>35.404105999999999</v>
      </c>
      <c r="R42" s="67">
        <v>1.4901040000000001</v>
      </c>
      <c r="S42" s="68">
        <v>0</v>
      </c>
      <c r="T42" s="68">
        <v>0</v>
      </c>
      <c r="U42" s="68">
        <v>0</v>
      </c>
      <c r="V42" s="69" t="s">
        <v>77</v>
      </c>
      <c r="W42" s="68">
        <v>1</v>
      </c>
      <c r="X42" s="67">
        <v>14.342824</v>
      </c>
      <c r="Y42" s="69" t="s">
        <v>167</v>
      </c>
      <c r="Z42" s="66" t="str">
        <f>IF(Q42="","",IF(OR(Q42&lt;Resumo!$O$16,Q42&gt;Resumo!$P$16),"Sim","Não"))</f>
        <v>Sim</v>
      </c>
      <c r="AA42" s="70" t="s">
        <v>238</v>
      </c>
      <c r="AB42" s="57"/>
      <c r="AC42" s="80" t="s">
        <v>136</v>
      </c>
      <c r="AD42" s="66">
        <v>16</v>
      </c>
      <c r="AE42" s="81">
        <v>45.597248999999998</v>
      </c>
      <c r="AF42" s="81">
        <v>1.052765</v>
      </c>
      <c r="AG42" s="81">
        <v>0</v>
      </c>
      <c r="AH42" s="81">
        <v>0</v>
      </c>
      <c r="AI42" s="81">
        <v>1</v>
      </c>
      <c r="AJ42" s="81" t="s">
        <v>163</v>
      </c>
      <c r="AK42" s="81">
        <v>0</v>
      </c>
      <c r="AL42" s="81"/>
      <c r="AM42" s="81" t="s">
        <v>164</v>
      </c>
      <c r="AN42" s="83" t="str">
        <f>IF(AE42="","",IF(OR(AE42&lt;Resumo!$O$18,AE42&gt;Resumo!$P$18),"Sim","Não"))</f>
        <v>Não</v>
      </c>
      <c r="AO42" s="84"/>
      <c r="AP42" s="57"/>
      <c r="AQ42" s="80" t="s">
        <v>139</v>
      </c>
      <c r="AR42" s="66">
        <v>16</v>
      </c>
      <c r="AS42" s="95">
        <v>46.794336999999999</v>
      </c>
      <c r="AT42" s="95">
        <v>1.089847</v>
      </c>
      <c r="AU42" s="68">
        <v>0</v>
      </c>
      <c r="AV42" s="68">
        <v>0</v>
      </c>
      <c r="AW42" s="68">
        <v>1</v>
      </c>
      <c r="AX42" s="69" t="s">
        <v>163</v>
      </c>
      <c r="AY42" s="68">
        <v>0</v>
      </c>
      <c r="AZ42" s="95"/>
      <c r="BA42" s="69" t="s">
        <v>164</v>
      </c>
      <c r="BB42" s="66" t="str">
        <f>IF(AS42="","",IF(OR(AS42&lt;Resumo!$O$20,AS42&gt;Resumo!$P$20),"Sim","Não"))</f>
        <v>Não</v>
      </c>
      <c r="BC42" s="70"/>
    </row>
    <row r="43" spans="1:55" ht="13.5" customHeight="1" x14ac:dyDescent="0.25">
      <c r="A43" s="80" t="s">
        <v>130</v>
      </c>
      <c r="B43" s="66">
        <v>17</v>
      </c>
      <c r="C43" s="67">
        <v>46.286451</v>
      </c>
      <c r="D43" s="67">
        <v>1.0455429999999999</v>
      </c>
      <c r="E43" s="68">
        <v>0</v>
      </c>
      <c r="F43" s="68">
        <v>0</v>
      </c>
      <c r="G43" s="68">
        <v>1</v>
      </c>
      <c r="H43" s="69" t="s">
        <v>163</v>
      </c>
      <c r="I43" s="68">
        <v>0</v>
      </c>
      <c r="J43" s="67"/>
      <c r="K43" s="69" t="s">
        <v>164</v>
      </c>
      <c r="L43" s="66" t="str">
        <f>IF(C43="","",IF(OR(C43&lt;Resumo!$O$14,C43&gt;Resumo!$P$14),"Sim","Não"))</f>
        <v>Não</v>
      </c>
      <c r="M43" s="70"/>
      <c r="N43" s="57"/>
      <c r="O43" s="80" t="s">
        <v>133</v>
      </c>
      <c r="P43" s="66">
        <v>17</v>
      </c>
      <c r="Q43" s="67">
        <v>47.093255999999997</v>
      </c>
      <c r="R43" s="67">
        <v>1.0446329999999999</v>
      </c>
      <c r="S43" s="68">
        <v>0</v>
      </c>
      <c r="T43" s="68">
        <v>0</v>
      </c>
      <c r="U43" s="68">
        <v>1</v>
      </c>
      <c r="V43" s="69" t="s">
        <v>163</v>
      </c>
      <c r="W43" s="68">
        <v>0</v>
      </c>
      <c r="X43" s="67"/>
      <c r="Y43" s="69" t="s">
        <v>164</v>
      </c>
      <c r="Z43" s="66" t="str">
        <f>IF(Q43="","",IF(OR(Q43&lt;Resumo!$O$16,Q43&gt;Resumo!$P$16),"Sim","Não"))</f>
        <v>Não</v>
      </c>
      <c r="AA43" s="70"/>
      <c r="AB43" s="57"/>
      <c r="AC43" s="80" t="s">
        <v>136</v>
      </c>
      <c r="AD43" s="66">
        <v>17</v>
      </c>
      <c r="AE43" s="81">
        <v>45.910181999999999</v>
      </c>
      <c r="AF43" s="81">
        <v>1.0663929999999999</v>
      </c>
      <c r="AG43" s="81">
        <v>0</v>
      </c>
      <c r="AH43" s="81">
        <v>0</v>
      </c>
      <c r="AI43" s="81">
        <v>1</v>
      </c>
      <c r="AJ43" s="81" t="s">
        <v>163</v>
      </c>
      <c r="AK43" s="81">
        <v>0</v>
      </c>
      <c r="AL43" s="81"/>
      <c r="AM43" s="81" t="s">
        <v>164</v>
      </c>
      <c r="AN43" s="83" t="str">
        <f>IF(AE43="","",IF(OR(AE43&lt;Resumo!$O$18,AE43&gt;Resumo!$P$18),"Sim","Não"))</f>
        <v>Não</v>
      </c>
      <c r="AO43" s="84"/>
      <c r="AP43" s="57"/>
      <c r="AQ43" s="80" t="s">
        <v>139</v>
      </c>
      <c r="AR43" s="66">
        <v>17</v>
      </c>
      <c r="AS43" s="95">
        <v>45.101753000000002</v>
      </c>
      <c r="AT43" s="95">
        <v>1.1002099999999999</v>
      </c>
      <c r="AU43" s="68">
        <v>0</v>
      </c>
      <c r="AV43" s="68">
        <v>0</v>
      </c>
      <c r="AW43" s="68">
        <v>1</v>
      </c>
      <c r="AX43" s="69" t="s">
        <v>163</v>
      </c>
      <c r="AY43" s="68">
        <v>0</v>
      </c>
      <c r="AZ43" s="95"/>
      <c r="BA43" s="69" t="s">
        <v>164</v>
      </c>
      <c r="BB43" s="66" t="str">
        <f>IF(AS43="","",IF(OR(AS43&lt;Resumo!$O$20,AS43&gt;Resumo!$P$20),"Sim","Não"))</f>
        <v>Não</v>
      </c>
      <c r="BC43" s="70"/>
    </row>
    <row r="44" spans="1:55" ht="13.5" customHeight="1" x14ac:dyDescent="0.25">
      <c r="A44" s="80" t="s">
        <v>130</v>
      </c>
      <c r="B44" s="66">
        <v>18</v>
      </c>
      <c r="C44" s="67">
        <v>47.530085999999997</v>
      </c>
      <c r="D44" s="67">
        <v>1.0553520000000001</v>
      </c>
      <c r="E44" s="68">
        <v>0</v>
      </c>
      <c r="F44" s="68">
        <v>0</v>
      </c>
      <c r="G44" s="68">
        <v>1</v>
      </c>
      <c r="H44" s="69" t="s">
        <v>163</v>
      </c>
      <c r="I44" s="68">
        <v>0</v>
      </c>
      <c r="J44" s="67"/>
      <c r="K44" s="69" t="s">
        <v>164</v>
      </c>
      <c r="L44" s="66" t="str">
        <f>IF(C44="","",IF(OR(C44&lt;Resumo!$O$14,C44&gt;Resumo!$P$14),"Sim","Não"))</f>
        <v>Não</v>
      </c>
      <c r="M44" s="70"/>
      <c r="N44" s="57"/>
      <c r="O44" s="80" t="s">
        <v>133</v>
      </c>
      <c r="P44" s="66">
        <v>18</v>
      </c>
      <c r="Q44" s="67">
        <v>47.420276000000001</v>
      </c>
      <c r="R44" s="67">
        <v>0.98167000000000004</v>
      </c>
      <c r="S44" s="68">
        <v>0</v>
      </c>
      <c r="T44" s="68">
        <v>0</v>
      </c>
      <c r="U44" s="68">
        <v>1</v>
      </c>
      <c r="V44" s="69" t="s">
        <v>163</v>
      </c>
      <c r="W44" s="68">
        <v>0</v>
      </c>
      <c r="X44" s="67"/>
      <c r="Y44" s="69" t="s">
        <v>164</v>
      </c>
      <c r="Z44" s="66" t="str">
        <f>IF(Q44="","",IF(OR(Q44&lt;Resumo!$O$16,Q44&gt;Resumo!$P$16),"Sim","Não"))</f>
        <v>Não</v>
      </c>
      <c r="AA44" s="70"/>
      <c r="AB44" s="57"/>
      <c r="AC44" s="80" t="s">
        <v>136</v>
      </c>
      <c r="AD44" s="66">
        <v>18</v>
      </c>
      <c r="AE44" s="81">
        <v>46.93103</v>
      </c>
      <c r="AF44" s="81">
        <v>1.040127</v>
      </c>
      <c r="AG44" s="81">
        <v>0</v>
      </c>
      <c r="AH44" s="81">
        <v>0</v>
      </c>
      <c r="AI44" s="81">
        <v>1</v>
      </c>
      <c r="AJ44" s="81" t="s">
        <v>163</v>
      </c>
      <c r="AK44" s="81">
        <v>0</v>
      </c>
      <c r="AL44" s="81"/>
      <c r="AM44" s="81" t="s">
        <v>164</v>
      </c>
      <c r="AN44" s="83" t="str">
        <f>IF(AE44="","",IF(OR(AE44&lt;Resumo!$O$18,AE44&gt;Resumo!$P$18),"Sim","Não"))</f>
        <v>Não</v>
      </c>
      <c r="AO44" s="84"/>
      <c r="AP44" s="57"/>
      <c r="AQ44" s="80" t="s">
        <v>139</v>
      </c>
      <c r="AR44" s="66">
        <v>18</v>
      </c>
      <c r="AS44" s="95">
        <v>46.743991000000001</v>
      </c>
      <c r="AT44" s="95">
        <v>1.0655749999999999</v>
      </c>
      <c r="AU44" s="68">
        <v>0</v>
      </c>
      <c r="AV44" s="68">
        <v>0</v>
      </c>
      <c r="AW44" s="68">
        <v>1</v>
      </c>
      <c r="AX44" s="69" t="s">
        <v>163</v>
      </c>
      <c r="AY44" s="68">
        <v>0</v>
      </c>
      <c r="AZ44" s="95"/>
      <c r="BA44" s="69" t="s">
        <v>164</v>
      </c>
      <c r="BB44" s="66" t="str">
        <f>IF(AS44="","",IF(OR(AS44&lt;Resumo!$O$20,AS44&gt;Resumo!$P$20),"Sim","Não"))</f>
        <v>Não</v>
      </c>
      <c r="BC44" s="70"/>
    </row>
    <row r="45" spans="1:55" ht="13.5" customHeight="1" x14ac:dyDescent="0.25">
      <c r="A45" s="80" t="s">
        <v>130</v>
      </c>
      <c r="B45" s="66">
        <v>19</v>
      </c>
      <c r="C45" s="67">
        <v>46.338631999999997</v>
      </c>
      <c r="D45" s="67">
        <v>1.0999639999999999</v>
      </c>
      <c r="E45" s="68">
        <v>0</v>
      </c>
      <c r="F45" s="68">
        <v>0</v>
      </c>
      <c r="G45" s="68">
        <v>1</v>
      </c>
      <c r="H45" s="69" t="s">
        <v>163</v>
      </c>
      <c r="I45" s="68">
        <v>0</v>
      </c>
      <c r="J45" s="67"/>
      <c r="K45" s="69" t="s">
        <v>164</v>
      </c>
      <c r="L45" s="66" t="str">
        <f>IF(C45="","",IF(OR(C45&lt;Resumo!$O$14,C45&gt;Resumo!$P$14),"Sim","Não"))</f>
        <v>Não</v>
      </c>
      <c r="M45" s="70"/>
      <c r="N45" s="57"/>
      <c r="O45" s="80" t="s">
        <v>133</v>
      </c>
      <c r="P45" s="66">
        <v>19</v>
      </c>
      <c r="Q45" s="67">
        <v>46.991601000000003</v>
      </c>
      <c r="R45" s="67">
        <v>1.074875</v>
      </c>
      <c r="S45" s="68">
        <v>0</v>
      </c>
      <c r="T45" s="68">
        <v>0</v>
      </c>
      <c r="U45" s="68">
        <v>1</v>
      </c>
      <c r="V45" s="69" t="s">
        <v>163</v>
      </c>
      <c r="W45" s="68">
        <v>0</v>
      </c>
      <c r="X45" s="67"/>
      <c r="Y45" s="69" t="s">
        <v>164</v>
      </c>
      <c r="Z45" s="66" t="str">
        <f>IF(Q45="","",IF(OR(Q45&lt;Resumo!$O$16,Q45&gt;Resumo!$P$16),"Sim","Não"))</f>
        <v>Não</v>
      </c>
      <c r="AA45" s="70"/>
      <c r="AB45" s="57"/>
      <c r="AC45" s="80" t="s">
        <v>136</v>
      </c>
      <c r="AD45" s="66">
        <v>19</v>
      </c>
      <c r="AE45" s="81">
        <v>47.554395999999997</v>
      </c>
      <c r="AF45" s="81">
        <v>1.0716460000000001</v>
      </c>
      <c r="AG45" s="81">
        <v>0</v>
      </c>
      <c r="AH45" s="81">
        <v>0</v>
      </c>
      <c r="AI45" s="81">
        <v>1</v>
      </c>
      <c r="AJ45" s="81" t="s">
        <v>163</v>
      </c>
      <c r="AK45" s="81">
        <v>0</v>
      </c>
      <c r="AL45" s="81"/>
      <c r="AM45" s="81" t="s">
        <v>164</v>
      </c>
      <c r="AN45" s="83" t="str">
        <f>IF(AE45="","",IF(OR(AE45&lt;Resumo!$O$18,AE45&gt;Resumo!$P$18),"Sim","Não"))</f>
        <v>Não</v>
      </c>
      <c r="AO45" s="84"/>
      <c r="AP45" s="57"/>
      <c r="AQ45" s="80" t="s">
        <v>139</v>
      </c>
      <c r="AR45" s="66">
        <v>19</v>
      </c>
      <c r="AS45" s="95">
        <v>44.953144000000002</v>
      </c>
      <c r="AT45" s="95">
        <v>1.060038</v>
      </c>
      <c r="AU45" s="68">
        <v>0</v>
      </c>
      <c r="AV45" s="68">
        <v>0</v>
      </c>
      <c r="AW45" s="68">
        <v>1</v>
      </c>
      <c r="AX45" s="69" t="s">
        <v>163</v>
      </c>
      <c r="AY45" s="68">
        <v>0</v>
      </c>
      <c r="AZ45" s="95"/>
      <c r="BA45" s="69" t="s">
        <v>164</v>
      </c>
      <c r="BB45" s="66" t="str">
        <f>IF(AS45="","",IF(OR(AS45&lt;Resumo!$O$20,AS45&gt;Resumo!$P$20),"Sim","Não"))</f>
        <v>Não</v>
      </c>
      <c r="BC45" s="70"/>
    </row>
    <row r="46" spans="1:55" ht="13.5" customHeight="1" x14ac:dyDescent="0.25">
      <c r="A46" s="80" t="s">
        <v>130</v>
      </c>
      <c r="B46" s="66">
        <v>20</v>
      </c>
      <c r="C46" s="67">
        <v>47.708157</v>
      </c>
      <c r="D46" s="67">
        <v>1.1111660000000001</v>
      </c>
      <c r="E46" s="68">
        <v>0</v>
      </c>
      <c r="F46" s="68">
        <v>0</v>
      </c>
      <c r="G46" s="68">
        <v>1</v>
      </c>
      <c r="H46" s="69" t="s">
        <v>163</v>
      </c>
      <c r="I46" s="68">
        <v>0</v>
      </c>
      <c r="J46" s="67"/>
      <c r="K46" s="69" t="s">
        <v>164</v>
      </c>
      <c r="L46" s="66" t="str">
        <f>IF(C46="","",IF(OR(C46&lt;Resumo!$O$14,C46&gt;Resumo!$P$14),"Sim","Não"))</f>
        <v>Não</v>
      </c>
      <c r="M46" s="70"/>
      <c r="N46" s="57"/>
      <c r="O46" s="80" t="s">
        <v>133</v>
      </c>
      <c r="P46" s="66">
        <v>20</v>
      </c>
      <c r="Q46" s="67">
        <v>47.476030999999999</v>
      </c>
      <c r="R46" s="67">
        <v>1.052111</v>
      </c>
      <c r="S46" s="68">
        <v>0</v>
      </c>
      <c r="T46" s="68">
        <v>0</v>
      </c>
      <c r="U46" s="68">
        <v>1</v>
      </c>
      <c r="V46" s="69" t="s">
        <v>163</v>
      </c>
      <c r="W46" s="68">
        <v>0</v>
      </c>
      <c r="X46" s="67"/>
      <c r="Y46" s="69" t="s">
        <v>164</v>
      </c>
      <c r="Z46" s="66" t="str">
        <f>IF(Q46="","",IF(OR(Q46&lt;Resumo!$O$16,Q46&gt;Resumo!$P$16),"Sim","Não"))</f>
        <v>Não</v>
      </c>
      <c r="AA46" s="70"/>
      <c r="AB46" s="57"/>
      <c r="AC46" s="80" t="s">
        <v>136</v>
      </c>
      <c r="AD46" s="66">
        <v>20</v>
      </c>
      <c r="AE46" s="81">
        <v>46.414476999999998</v>
      </c>
      <c r="AF46" s="81">
        <v>1.0243679999999999</v>
      </c>
      <c r="AG46" s="81">
        <v>0</v>
      </c>
      <c r="AH46" s="81">
        <v>0</v>
      </c>
      <c r="AI46" s="81">
        <v>1</v>
      </c>
      <c r="AJ46" s="81" t="s">
        <v>163</v>
      </c>
      <c r="AK46" s="81">
        <v>0</v>
      </c>
      <c r="AL46" s="81"/>
      <c r="AM46" s="81" t="s">
        <v>164</v>
      </c>
      <c r="AN46" s="83" t="str">
        <f>IF(AE46="","",IF(OR(AE46&lt;Resumo!$O$18,AE46&gt;Resumo!$P$18),"Sim","Não"))</f>
        <v>Não</v>
      </c>
      <c r="AO46" s="84"/>
      <c r="AP46" s="57"/>
      <c r="AQ46" s="80" t="s">
        <v>139</v>
      </c>
      <c r="AR46" s="66">
        <v>20</v>
      </c>
      <c r="AS46" s="95">
        <v>47.515903000000002</v>
      </c>
      <c r="AT46" s="95">
        <v>0.99751800000000002</v>
      </c>
      <c r="AU46" s="68">
        <v>0</v>
      </c>
      <c r="AV46" s="68">
        <v>0</v>
      </c>
      <c r="AW46" s="68">
        <v>1</v>
      </c>
      <c r="AX46" s="69" t="s">
        <v>163</v>
      </c>
      <c r="AY46" s="68">
        <v>0</v>
      </c>
      <c r="AZ46" s="95"/>
      <c r="BA46" s="69" t="s">
        <v>164</v>
      </c>
      <c r="BB46" s="66" t="str">
        <f>IF(AS46="","",IF(OR(AS46&lt;Resumo!$O$20,AS46&gt;Resumo!$P$20),"Sim","Não"))</f>
        <v>Não</v>
      </c>
      <c r="BC46" s="70"/>
    </row>
    <row r="47" spans="1:55" ht="13.5" customHeight="1" x14ac:dyDescent="0.3">
      <c r="N47" s="57"/>
      <c r="AB47" s="57"/>
      <c r="AP47" s="57"/>
    </row>
    <row r="48" spans="1:55" ht="13.5" customHeight="1" x14ac:dyDescent="0.3">
      <c r="N48" s="57"/>
      <c r="AB48" s="57"/>
      <c r="AP48" s="57"/>
    </row>
    <row r="49" spans="14:42" ht="13.5" customHeight="1" x14ac:dyDescent="0.3">
      <c r="N49" s="57"/>
      <c r="AB49" s="57"/>
      <c r="AP49" s="57"/>
    </row>
    <row r="50" spans="14:42" ht="13.5" customHeight="1" x14ac:dyDescent="0.3">
      <c r="N50" s="57"/>
      <c r="AB50" s="57"/>
      <c r="AP50" s="57"/>
    </row>
    <row r="51" spans="14:42" ht="13.5" customHeight="1" x14ac:dyDescent="0.3">
      <c r="N51" s="57"/>
      <c r="AB51" s="57"/>
      <c r="AP51" s="57"/>
    </row>
    <row r="52" spans="14:42" ht="13.5" customHeight="1" x14ac:dyDescent="0.3">
      <c r="N52" s="57"/>
      <c r="AB52" s="57"/>
      <c r="AP52" s="57"/>
    </row>
    <row r="53" spans="14:42" ht="13.5" customHeight="1" x14ac:dyDescent="0.3">
      <c r="N53" s="57"/>
      <c r="AB53" s="57"/>
      <c r="AP53" s="57"/>
    </row>
    <row r="54" spans="14:42" ht="13.5" customHeight="1" x14ac:dyDescent="0.3">
      <c r="N54" s="57"/>
      <c r="AB54" s="57"/>
      <c r="AP54" s="57"/>
    </row>
    <row r="55" spans="14:42" ht="13.5" customHeight="1" x14ac:dyDescent="0.3">
      <c r="N55" s="57"/>
      <c r="AB55" s="57"/>
      <c r="AP55" s="57"/>
    </row>
    <row r="56" spans="14:42" ht="13.5" customHeight="1" x14ac:dyDescent="0.3">
      <c r="N56" s="57"/>
      <c r="AB56" s="57"/>
      <c r="AP56" s="57"/>
    </row>
    <row r="57" spans="14:42" ht="13.5" customHeight="1" x14ac:dyDescent="0.3">
      <c r="N57" s="57"/>
      <c r="AB57" s="57"/>
      <c r="AP57" s="57"/>
    </row>
    <row r="58" spans="14:42" ht="13.5" customHeight="1" x14ac:dyDescent="0.3">
      <c r="N58" s="57"/>
      <c r="AB58" s="57"/>
      <c r="AP58" s="57"/>
    </row>
    <row r="59" spans="14:42" ht="13.5" customHeight="1" x14ac:dyDescent="0.3">
      <c r="N59" s="57"/>
      <c r="AB59" s="57"/>
      <c r="AP59" s="57"/>
    </row>
    <row r="60" spans="14:42" ht="13.5" customHeight="1" x14ac:dyDescent="0.3">
      <c r="N60" s="57"/>
      <c r="AB60" s="57"/>
      <c r="AP60" s="57"/>
    </row>
    <row r="61" spans="14:42" ht="13.5" customHeight="1" x14ac:dyDescent="0.3">
      <c r="N61" s="57"/>
      <c r="AB61" s="57"/>
      <c r="AP61" s="57"/>
    </row>
    <row r="62" spans="14:42" ht="13.5" customHeight="1" x14ac:dyDescent="0.3">
      <c r="N62" s="57"/>
      <c r="AB62" s="57"/>
      <c r="AP62" s="57"/>
    </row>
    <row r="63" spans="14:42" ht="13.5" customHeight="1" x14ac:dyDescent="0.3">
      <c r="N63" s="57"/>
      <c r="AB63" s="57"/>
      <c r="AP63" s="57"/>
    </row>
    <row r="64" spans="14:42" ht="13.5" customHeight="1" x14ac:dyDescent="0.3">
      <c r="N64" s="57"/>
      <c r="AB64" s="57"/>
      <c r="AP64" s="57"/>
    </row>
    <row r="65" spans="14:42" ht="13.5" customHeight="1" x14ac:dyDescent="0.3">
      <c r="N65" s="57"/>
      <c r="AB65" s="57"/>
      <c r="AP65" s="57"/>
    </row>
    <row r="66" spans="14:42" ht="13.5" customHeight="1" x14ac:dyDescent="0.3">
      <c r="N66" s="57"/>
      <c r="AB66" s="57"/>
      <c r="AP66" s="57"/>
    </row>
  </sheetData>
  <mergeCells count="5">
    <mergeCell ref="A1:BC2"/>
    <mergeCell ref="A3:M3"/>
    <mergeCell ref="O3:AA3"/>
    <mergeCell ref="AC3:AO3"/>
    <mergeCell ref="AQ3:BC3"/>
  </mergeCells>
  <conditionalFormatting sqref="H5:H24">
    <cfRule type="containsText" dxfId="56" priority="22" operator="containsText" text="Sucesso">
      <formula>NOT(ISERROR(SEARCH("Sucesso",H5)))</formula>
    </cfRule>
    <cfRule type="containsText" dxfId="55" priority="23" operator="containsText" text="Falha">
      <formula>NOT(ISERROR(SEARCH("Falha",H5)))</formula>
    </cfRule>
  </conditionalFormatting>
  <conditionalFormatting sqref="H27:H46">
    <cfRule type="containsText" dxfId="54" priority="10" operator="containsText" text="Sucesso">
      <formula>NOT(ISERROR(SEARCH("Sucesso",H27)))</formula>
    </cfRule>
    <cfRule type="containsText" dxfId="53" priority="11" operator="containsText" text="Falha">
      <formula>NOT(ISERROR(SEARCH("Falha",H27)))</formula>
    </cfRule>
  </conditionalFormatting>
  <conditionalFormatting sqref="L5:L24">
    <cfRule type="containsText" dxfId="52" priority="24" operator="containsText" text="Sim">
      <formula>NOT(ISERROR(SEARCH("Sim",L5)))</formula>
    </cfRule>
    <cfRule type="containsText" dxfId="51" priority="25" operator="containsText" text="Sim">
      <formula>NOT(ISERROR(SEARCH("Sim",L5)))</formula>
    </cfRule>
    <cfRule type="containsText" dxfId="50" priority="26" operator="containsText" text="Não">
      <formula>NOT(ISERROR(SEARCH("Não",L5)))</formula>
    </cfRule>
  </conditionalFormatting>
  <conditionalFormatting sqref="L27:L46">
    <cfRule type="containsText" dxfId="49" priority="12" operator="containsText" text="Sim">
      <formula>NOT(ISERROR(SEARCH("Sim",L27)))</formula>
    </cfRule>
    <cfRule type="containsText" dxfId="48" priority="13" operator="containsText" text="Sim">
      <formula>NOT(ISERROR(SEARCH("Sim",L27)))</formula>
    </cfRule>
    <cfRule type="containsText" dxfId="47" priority="14" operator="containsText" text="Não">
      <formula>NOT(ISERROR(SEARCH("Não",L27)))</formula>
    </cfRule>
  </conditionalFormatting>
  <conditionalFormatting sqref="V5:V24">
    <cfRule type="containsText" dxfId="46" priority="27" operator="containsText" text="Sucesso">
      <formula>NOT(ISERROR(SEARCH("Sucesso",V5)))</formula>
    </cfRule>
    <cfRule type="containsText" dxfId="45" priority="28" operator="containsText" text="Falha">
      <formula>NOT(ISERROR(SEARCH("Falha",V5)))</formula>
    </cfRule>
  </conditionalFormatting>
  <conditionalFormatting sqref="V27:V46">
    <cfRule type="containsText" dxfId="44" priority="6" operator="containsText" text="Sucesso">
      <formula>NOT(ISERROR(SEARCH("Sucesso",V27)))</formula>
    </cfRule>
    <cfRule type="containsText" dxfId="43" priority="7" operator="containsText" text="Falha">
      <formula>NOT(ISERROR(SEARCH("Falha",V27)))</formula>
    </cfRule>
  </conditionalFormatting>
  <conditionalFormatting sqref="Z5:Z24">
    <cfRule type="containsText" dxfId="42" priority="29" operator="containsText" text="Sim">
      <formula>NOT(ISERROR(SEARCH("Sim",Z5)))</formula>
    </cfRule>
    <cfRule type="containsText" dxfId="41" priority="30" operator="containsText" text="Não">
      <formula>NOT(ISERROR(SEARCH("Não",Z5)))</formula>
    </cfRule>
  </conditionalFormatting>
  <conditionalFormatting sqref="Z27:Z46">
    <cfRule type="containsText" dxfId="40" priority="8" operator="containsText" text="Sim">
      <formula>NOT(ISERROR(SEARCH("Sim",Z27)))</formula>
    </cfRule>
    <cfRule type="containsText" dxfId="39" priority="9" operator="containsText" text="Não">
      <formula>NOT(ISERROR(SEARCH("Não",Z27)))</formula>
    </cfRule>
  </conditionalFormatting>
  <conditionalFormatting sqref="AJ5:AJ24">
    <cfRule type="containsText" dxfId="38" priority="20" operator="containsText" text="Sucesso">
      <formula>NOT(ISERROR(SEARCH("Sucesso",AJ5)))</formula>
    </cfRule>
    <cfRule type="containsText" dxfId="37" priority="21" operator="containsText" text="Falha">
      <formula>NOT(ISERROR(SEARCH("Falha",AJ5)))</formula>
    </cfRule>
  </conditionalFormatting>
  <conditionalFormatting sqref="AN5:AN24">
    <cfRule type="containsText" dxfId="36" priority="17" operator="containsText" text="Sim">
      <formula>NOT(ISERROR(SEARCH("Sim",AN5)))</formula>
    </cfRule>
    <cfRule type="containsText" dxfId="35" priority="18" operator="containsText" text="Sim">
      <formula>NOT(ISERROR(SEARCH("Sim",AN5)))</formula>
    </cfRule>
    <cfRule type="containsText" dxfId="34" priority="19" operator="containsText" text="Não">
      <formula>NOT(ISERROR(SEARCH("Não",AN5)))</formula>
    </cfRule>
  </conditionalFormatting>
  <conditionalFormatting sqref="AX5:AX24">
    <cfRule type="containsText" dxfId="33" priority="15" operator="containsText" text="Sucesso">
      <formula>NOT(ISERROR(SEARCH("Sucesso",AX5)))</formula>
    </cfRule>
    <cfRule type="containsText" dxfId="32" priority="16" operator="containsText" text="Falha">
      <formula>NOT(ISERROR(SEARCH("Falha",AX5)))</formula>
    </cfRule>
  </conditionalFormatting>
  <conditionalFormatting sqref="AX27:AX46">
    <cfRule type="containsText" dxfId="31" priority="2" operator="containsText" text="Sucesso">
      <formula>NOT(ISERROR(SEARCH("Sucesso",AX27)))</formula>
    </cfRule>
    <cfRule type="containsText" dxfId="30" priority="3" operator="containsText" text="Falha">
      <formula>NOT(ISERROR(SEARCH("Falha",AX27)))</formula>
    </cfRule>
  </conditionalFormatting>
  <conditionalFormatting sqref="BB5:BB24">
    <cfRule type="containsText" dxfId="29" priority="31" operator="containsText" text="Sim">
      <formula>NOT(ISERROR(SEARCH("Sim",BB5)))</formula>
    </cfRule>
    <cfRule type="containsText" dxfId="28" priority="32" operator="containsText" text="Não">
      <formula>NOT(ISERROR(SEARCH("Não",BB5)))</formula>
    </cfRule>
  </conditionalFormatting>
  <conditionalFormatting sqref="BB27:BB46">
    <cfRule type="containsText" dxfId="27" priority="4" operator="containsText" text="Sim">
      <formula>NOT(ISERROR(SEARCH("Sim",BB27)))</formula>
    </cfRule>
    <cfRule type="containsText" dxfId="26" priority="5" operator="containsText" text="Não">
      <formula>NOT(ISERROR(SEARCH("Não",BB27)))</formula>
    </cfRule>
  </conditionalFormatting>
  <dataValidations count="1">
    <dataValidation type="list" sqref="H5:H24 V5:V24 AJ5:AJ24 AX5:AX24 H27:H46 V27:V46 AX27:AX46" xr:uid="{00000000-0002-0000-0400-000000000000}">
      <formula1>"Sucesso,Falha,Cancelado,Incompleto"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27"/>
  <sheetViews>
    <sheetView showGridLines="0" zoomScaleNormal="100" workbookViewId="0"/>
  </sheetViews>
  <sheetFormatPr defaultColWidth="8.6640625" defaultRowHeight="14.4" x14ac:dyDescent="0.3"/>
  <cols>
    <col min="1" max="1" width="17" customWidth="1"/>
    <col min="2" max="2" width="13" customWidth="1"/>
    <col min="3" max="3" width="12.21875" customWidth="1"/>
    <col min="4" max="4" width="14" customWidth="1"/>
    <col min="5" max="6" width="15" customWidth="1"/>
    <col min="7" max="7" width="24" customWidth="1"/>
    <col min="8" max="10" width="16" customWidth="1"/>
    <col min="11" max="11" width="16" style="56" customWidth="1"/>
    <col min="12" max="12" width="22" customWidth="1"/>
    <col min="14" max="14" width="16.33203125" customWidth="1"/>
    <col min="16" max="16" width="12.21875" customWidth="1"/>
    <col min="17" max="17" width="14" customWidth="1"/>
    <col min="18" max="19" width="15" customWidth="1"/>
    <col min="20" max="20" width="24" customWidth="1"/>
    <col min="24" max="24" width="8.6640625" style="56"/>
    <col min="25" max="25" width="22" customWidth="1"/>
    <col min="27" max="27" width="16.33203125" customWidth="1"/>
    <col min="29" max="29" width="12.6640625" customWidth="1"/>
    <col min="30" max="30" width="14" customWidth="1"/>
    <col min="31" max="32" width="15" customWidth="1"/>
    <col min="33" max="33" width="24" customWidth="1"/>
    <col min="37" max="37" width="8.6640625" style="56"/>
    <col min="38" max="38" width="22" customWidth="1"/>
    <col min="40" max="40" width="16.33203125" customWidth="1"/>
    <col min="42" max="42" width="12.6640625" customWidth="1"/>
    <col min="43" max="43" width="14" customWidth="1"/>
    <col min="44" max="45" width="15" customWidth="1"/>
    <col min="46" max="46" width="24" customWidth="1"/>
    <col min="50" max="50" width="8.6640625" style="56"/>
    <col min="51" max="51" width="22" customWidth="1"/>
  </cols>
  <sheetData>
    <row r="1" spans="1:55" ht="27.75" customHeight="1" x14ac:dyDescent="0.4">
      <c r="A1" s="9" t="s">
        <v>239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6"/>
      <c r="BA1" s="96"/>
      <c r="BB1" s="96"/>
      <c r="BC1" s="96"/>
    </row>
    <row r="2" spans="1:55" ht="27.75" customHeight="1" x14ac:dyDescent="0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6"/>
      <c r="BA2" s="96"/>
      <c r="BB2" s="96"/>
      <c r="BC2" s="96"/>
    </row>
    <row r="3" spans="1:55" ht="21" customHeight="1" x14ac:dyDescent="0.4">
      <c r="A3" s="85" t="s">
        <v>148</v>
      </c>
      <c r="N3" s="85" t="s">
        <v>148</v>
      </c>
      <c r="AA3" s="85" t="s">
        <v>148</v>
      </c>
      <c r="AN3" s="85" t="s">
        <v>148</v>
      </c>
    </row>
    <row r="4" spans="1:55" ht="33.75" customHeight="1" x14ac:dyDescent="0.25">
      <c r="A4" s="31" t="s">
        <v>6</v>
      </c>
      <c r="B4" s="31" t="s">
        <v>149</v>
      </c>
      <c r="C4" s="31" t="s">
        <v>50</v>
      </c>
      <c r="D4" s="31" t="s">
        <v>171</v>
      </c>
      <c r="E4" s="31" t="s">
        <v>172</v>
      </c>
      <c r="F4" s="31" t="s">
        <v>173</v>
      </c>
      <c r="G4" s="31" t="s">
        <v>174</v>
      </c>
      <c r="H4" s="31" t="s">
        <v>63</v>
      </c>
      <c r="I4" s="31" t="s">
        <v>175</v>
      </c>
      <c r="J4" s="31" t="s">
        <v>77</v>
      </c>
      <c r="K4" s="58" t="s">
        <v>176</v>
      </c>
      <c r="L4" s="31" t="s">
        <v>161</v>
      </c>
      <c r="N4" s="31" t="s">
        <v>6</v>
      </c>
      <c r="O4" s="31" t="s">
        <v>149</v>
      </c>
      <c r="P4" s="31" t="s">
        <v>50</v>
      </c>
      <c r="Q4" s="31" t="s">
        <v>171</v>
      </c>
      <c r="R4" s="31" t="s">
        <v>172</v>
      </c>
      <c r="S4" s="31" t="s">
        <v>173</v>
      </c>
      <c r="T4" s="31" t="s">
        <v>174</v>
      </c>
      <c r="U4" s="31" t="s">
        <v>63</v>
      </c>
      <c r="V4" s="31" t="s">
        <v>175</v>
      </c>
      <c r="W4" s="31" t="s">
        <v>77</v>
      </c>
      <c r="X4" s="58" t="s">
        <v>176</v>
      </c>
      <c r="Y4" s="31" t="s">
        <v>161</v>
      </c>
      <c r="AA4" s="31" t="s">
        <v>6</v>
      </c>
      <c r="AB4" s="31" t="s">
        <v>149</v>
      </c>
      <c r="AC4" s="31" t="s">
        <v>50</v>
      </c>
      <c r="AD4" s="31" t="s">
        <v>171</v>
      </c>
      <c r="AE4" s="31" t="s">
        <v>172</v>
      </c>
      <c r="AF4" s="31" t="s">
        <v>173</v>
      </c>
      <c r="AG4" s="31" t="s">
        <v>174</v>
      </c>
      <c r="AH4" s="31" t="s">
        <v>63</v>
      </c>
      <c r="AI4" s="31" t="s">
        <v>175</v>
      </c>
      <c r="AJ4" s="31" t="s">
        <v>77</v>
      </c>
      <c r="AK4" s="58" t="s">
        <v>176</v>
      </c>
      <c r="AL4" s="31" t="s">
        <v>161</v>
      </c>
      <c r="AN4" s="31" t="s">
        <v>6</v>
      </c>
      <c r="AO4" s="31" t="s">
        <v>149</v>
      </c>
      <c r="AP4" s="31" t="s">
        <v>50</v>
      </c>
      <c r="AQ4" s="31" t="s">
        <v>171</v>
      </c>
      <c r="AR4" s="31" t="s">
        <v>172</v>
      </c>
      <c r="AS4" s="31" t="s">
        <v>173</v>
      </c>
      <c r="AT4" s="31" t="s">
        <v>174</v>
      </c>
      <c r="AU4" s="31" t="s">
        <v>63</v>
      </c>
      <c r="AV4" s="31" t="s">
        <v>175</v>
      </c>
      <c r="AW4" s="31" t="s">
        <v>77</v>
      </c>
      <c r="AX4" s="58" t="s">
        <v>176</v>
      </c>
      <c r="AY4" s="31" t="s">
        <v>161</v>
      </c>
    </row>
    <row r="5" spans="1:55" ht="13.5" customHeight="1" x14ac:dyDescent="0.25">
      <c r="A5" s="59" t="s">
        <v>14</v>
      </c>
      <c r="B5" s="60">
        <v>1</v>
      </c>
      <c r="C5" s="60" t="s">
        <v>62</v>
      </c>
      <c r="D5" s="69" t="s">
        <v>177</v>
      </c>
      <c r="E5" s="61">
        <v>0.45472299999999999</v>
      </c>
      <c r="F5" s="61" t="s">
        <v>178</v>
      </c>
      <c r="G5" s="64" t="s">
        <v>179</v>
      </c>
      <c r="H5" s="62">
        <v>0</v>
      </c>
      <c r="I5" s="62">
        <v>0</v>
      </c>
      <c r="J5" s="62">
        <v>0</v>
      </c>
      <c r="K5" s="34">
        <f t="shared" ref="K5:K36" si="0">IF(COUNTA(J5)=0,"",1-J5)</f>
        <v>1</v>
      </c>
      <c r="L5" s="86"/>
      <c r="N5" s="59" t="s">
        <v>25</v>
      </c>
      <c r="O5" s="60">
        <v>1</v>
      </c>
      <c r="P5" s="60" t="s">
        <v>62</v>
      </c>
      <c r="Q5" s="69" t="s">
        <v>177</v>
      </c>
      <c r="R5" s="61">
        <v>0.45283400000000001</v>
      </c>
      <c r="S5" s="61" t="s">
        <v>178</v>
      </c>
      <c r="T5" s="64" t="s">
        <v>179</v>
      </c>
      <c r="U5" s="62">
        <v>0</v>
      </c>
      <c r="V5" s="62">
        <v>0</v>
      </c>
      <c r="W5" s="62">
        <v>0</v>
      </c>
      <c r="X5" s="34">
        <f t="shared" ref="X5:X36" si="1">IF(COUNTA(W5)=0,"",1-W5)</f>
        <v>1</v>
      </c>
      <c r="Y5" s="86"/>
      <c r="AA5" s="59" t="s">
        <v>34</v>
      </c>
      <c r="AB5" s="60">
        <v>1</v>
      </c>
      <c r="AC5" s="60" t="s">
        <v>62</v>
      </c>
      <c r="AD5" s="69" t="s">
        <v>177</v>
      </c>
      <c r="AE5" s="61">
        <v>0.45472299999999999</v>
      </c>
      <c r="AF5" s="61" t="s">
        <v>178</v>
      </c>
      <c r="AG5" s="64" t="s">
        <v>179</v>
      </c>
      <c r="AH5" s="62">
        <v>0</v>
      </c>
      <c r="AI5" s="62">
        <v>0</v>
      </c>
      <c r="AJ5" s="62">
        <v>0</v>
      </c>
      <c r="AK5" s="34">
        <f t="shared" ref="AK5:AK36" si="2">IF(COUNTA(AJ5)=0,"",1-AJ5)</f>
        <v>1</v>
      </c>
      <c r="AL5" s="86"/>
      <c r="AN5" s="59" t="s">
        <v>44</v>
      </c>
      <c r="AO5" s="60">
        <v>1</v>
      </c>
      <c r="AP5" s="60" t="s">
        <v>62</v>
      </c>
      <c r="AQ5" s="69" t="s">
        <v>177</v>
      </c>
      <c r="AR5" s="61">
        <v>0.45322600000000002</v>
      </c>
      <c r="AS5" s="61" t="s">
        <v>178</v>
      </c>
      <c r="AT5" s="64" t="s">
        <v>179</v>
      </c>
      <c r="AU5" s="62">
        <v>0</v>
      </c>
      <c r="AV5" s="62">
        <v>0</v>
      </c>
      <c r="AW5" s="62">
        <v>0</v>
      </c>
      <c r="AX5" s="34">
        <f t="shared" ref="AX5:AX36" si="3">IF(COUNTA(AW5)=0,"",1-AW5)</f>
        <v>1</v>
      </c>
      <c r="AY5" s="86"/>
    </row>
    <row r="6" spans="1:55" ht="13.5" customHeight="1" x14ac:dyDescent="0.25">
      <c r="A6" s="59" t="s">
        <v>14</v>
      </c>
      <c r="B6" s="66">
        <v>1</v>
      </c>
      <c r="C6" s="66" t="s">
        <v>68</v>
      </c>
      <c r="D6" s="69" t="s">
        <v>177</v>
      </c>
      <c r="E6" s="67">
        <v>1.903E-3</v>
      </c>
      <c r="F6" s="67">
        <v>0.36724600000000002</v>
      </c>
      <c r="G6" s="70" t="s">
        <v>181</v>
      </c>
      <c r="H6" s="68">
        <v>0</v>
      </c>
      <c r="I6" s="68">
        <v>0</v>
      </c>
      <c r="J6" s="68">
        <v>0</v>
      </c>
      <c r="K6" s="40">
        <f t="shared" si="0"/>
        <v>1</v>
      </c>
      <c r="L6" s="87"/>
      <c r="N6" s="59" t="s">
        <v>25</v>
      </c>
      <c r="O6" s="66">
        <v>1</v>
      </c>
      <c r="P6" s="66" t="s">
        <v>68</v>
      </c>
      <c r="Q6" s="69" t="s">
        <v>177</v>
      </c>
      <c r="R6" s="67">
        <v>6.6090000000000003E-3</v>
      </c>
      <c r="S6" s="67">
        <v>0.41556100000000001</v>
      </c>
      <c r="T6" s="70" t="s">
        <v>181</v>
      </c>
      <c r="U6" s="68">
        <v>0</v>
      </c>
      <c r="V6" s="68">
        <v>0</v>
      </c>
      <c r="W6" s="68">
        <v>0</v>
      </c>
      <c r="X6" s="40">
        <f t="shared" si="1"/>
        <v>1</v>
      </c>
      <c r="Y6" s="87"/>
      <c r="AA6" s="59" t="s">
        <v>34</v>
      </c>
      <c r="AB6" s="66">
        <v>1</v>
      </c>
      <c r="AC6" s="66" t="s">
        <v>68</v>
      </c>
      <c r="AD6" s="69" t="s">
        <v>177</v>
      </c>
      <c r="AE6" s="67">
        <v>1.903E-3</v>
      </c>
      <c r="AF6" s="67">
        <v>0.36724600000000002</v>
      </c>
      <c r="AG6" s="70" t="s">
        <v>181</v>
      </c>
      <c r="AH6" s="68">
        <v>0</v>
      </c>
      <c r="AI6" s="68">
        <v>0</v>
      </c>
      <c r="AJ6" s="68">
        <v>0</v>
      </c>
      <c r="AK6" s="40">
        <f t="shared" si="2"/>
        <v>1</v>
      </c>
      <c r="AL6" s="87"/>
      <c r="AN6" s="59" t="s">
        <v>44</v>
      </c>
      <c r="AO6" s="66">
        <v>1</v>
      </c>
      <c r="AP6" s="66" t="s">
        <v>68</v>
      </c>
      <c r="AQ6" s="69" t="s">
        <v>177</v>
      </c>
      <c r="AR6" s="67">
        <v>4.8120000000000003E-3</v>
      </c>
      <c r="AS6" s="67">
        <v>0.34003499999999998</v>
      </c>
      <c r="AT6" s="70" t="s">
        <v>181</v>
      </c>
      <c r="AU6" s="68">
        <v>0</v>
      </c>
      <c r="AV6" s="68">
        <v>0</v>
      </c>
      <c r="AW6" s="68">
        <v>0</v>
      </c>
      <c r="AX6" s="40">
        <f t="shared" si="3"/>
        <v>1</v>
      </c>
      <c r="AY6" s="87"/>
    </row>
    <row r="7" spans="1:55" ht="13.5" customHeight="1" x14ac:dyDescent="0.25">
      <c r="A7" s="59" t="s">
        <v>14</v>
      </c>
      <c r="B7" s="66">
        <v>1</v>
      </c>
      <c r="C7" s="66" t="s">
        <v>74</v>
      </c>
      <c r="D7" s="69" t="s">
        <v>177</v>
      </c>
      <c r="E7" s="67">
        <v>17.047599999999999</v>
      </c>
      <c r="F7" s="67">
        <v>0.46320299999999998</v>
      </c>
      <c r="G7" s="70" t="s">
        <v>182</v>
      </c>
      <c r="H7" s="68">
        <v>0</v>
      </c>
      <c r="I7" s="68">
        <v>0</v>
      </c>
      <c r="J7" s="68">
        <v>0</v>
      </c>
      <c r="K7" s="40">
        <f t="shared" si="0"/>
        <v>1</v>
      </c>
      <c r="L7" s="87"/>
      <c r="N7" s="59" t="s">
        <v>25</v>
      </c>
      <c r="O7" s="66">
        <v>1</v>
      </c>
      <c r="P7" s="66" t="s">
        <v>74</v>
      </c>
      <c r="Q7" s="69" t="s">
        <v>177</v>
      </c>
      <c r="R7" s="67">
        <v>16.968869999999999</v>
      </c>
      <c r="S7" s="67">
        <v>0.45509899999999998</v>
      </c>
      <c r="T7" s="70" t="s">
        <v>182</v>
      </c>
      <c r="U7" s="68">
        <v>0</v>
      </c>
      <c r="V7" s="68">
        <v>0</v>
      </c>
      <c r="W7" s="68">
        <v>0</v>
      </c>
      <c r="X7" s="40">
        <f t="shared" si="1"/>
        <v>1</v>
      </c>
      <c r="Y7" s="87"/>
      <c r="AA7" s="59" t="s">
        <v>34</v>
      </c>
      <c r="AB7" s="66">
        <v>1</v>
      </c>
      <c r="AC7" s="66" t="s">
        <v>74</v>
      </c>
      <c r="AD7" s="69" t="s">
        <v>177</v>
      </c>
      <c r="AE7" s="67">
        <v>17.047599999999999</v>
      </c>
      <c r="AF7" s="67">
        <v>0.46320299999999998</v>
      </c>
      <c r="AG7" s="70" t="s">
        <v>182</v>
      </c>
      <c r="AH7" s="68">
        <v>0</v>
      </c>
      <c r="AI7" s="68">
        <v>0</v>
      </c>
      <c r="AJ7" s="68">
        <v>0</v>
      </c>
      <c r="AK7" s="40">
        <f t="shared" si="2"/>
        <v>1</v>
      </c>
      <c r="AL7" s="87"/>
      <c r="AN7" s="59" t="s">
        <v>44</v>
      </c>
      <c r="AO7" s="66">
        <v>1</v>
      </c>
      <c r="AP7" s="66" t="s">
        <v>74</v>
      </c>
      <c r="AQ7" s="69" t="s">
        <v>177</v>
      </c>
      <c r="AR7" s="67">
        <v>17.474249</v>
      </c>
      <c r="AS7" s="67">
        <v>0.40629199999999999</v>
      </c>
      <c r="AT7" s="70" t="s">
        <v>182</v>
      </c>
      <c r="AU7" s="68">
        <v>0</v>
      </c>
      <c r="AV7" s="68">
        <v>0</v>
      </c>
      <c r="AW7" s="68">
        <v>0</v>
      </c>
      <c r="AX7" s="40">
        <f t="shared" si="3"/>
        <v>1</v>
      </c>
      <c r="AY7" s="87"/>
    </row>
    <row r="8" spans="1:55" ht="22.5" customHeight="1" x14ac:dyDescent="0.25">
      <c r="A8" s="59" t="s">
        <v>14</v>
      </c>
      <c r="B8" s="66">
        <v>1</v>
      </c>
      <c r="C8" s="66" t="s">
        <v>80</v>
      </c>
      <c r="D8" s="69" t="s">
        <v>177</v>
      </c>
      <c r="E8" s="67">
        <v>3.9960000000000004E-3</v>
      </c>
      <c r="F8" s="67">
        <v>0.89663099999999996</v>
      </c>
      <c r="G8" s="70" t="s">
        <v>183</v>
      </c>
      <c r="H8" s="68">
        <v>0</v>
      </c>
      <c r="I8" s="68">
        <v>0</v>
      </c>
      <c r="J8" s="68">
        <v>0</v>
      </c>
      <c r="K8" s="40">
        <f t="shared" si="0"/>
        <v>1</v>
      </c>
      <c r="L8" s="87"/>
      <c r="N8" s="59" t="s">
        <v>25</v>
      </c>
      <c r="O8" s="66">
        <v>1</v>
      </c>
      <c r="P8" s="66" t="s">
        <v>80</v>
      </c>
      <c r="Q8" s="69" t="s">
        <v>177</v>
      </c>
      <c r="R8" s="67">
        <v>4.3800000000000002E-3</v>
      </c>
      <c r="S8" s="67">
        <v>0.85605699999999996</v>
      </c>
      <c r="T8" s="70" t="s">
        <v>183</v>
      </c>
      <c r="U8" s="68">
        <v>0</v>
      </c>
      <c r="V8" s="68">
        <v>0</v>
      </c>
      <c r="W8" s="68">
        <v>0</v>
      </c>
      <c r="X8" s="40">
        <f t="shared" si="1"/>
        <v>1</v>
      </c>
      <c r="Y8" s="87"/>
      <c r="AA8" s="59" t="s">
        <v>34</v>
      </c>
      <c r="AB8" s="66">
        <v>1</v>
      </c>
      <c r="AC8" s="66" t="s">
        <v>80</v>
      </c>
      <c r="AD8" s="69" t="s">
        <v>177</v>
      </c>
      <c r="AE8" s="67">
        <v>3.9960000000000004E-3</v>
      </c>
      <c r="AF8" s="67">
        <v>0.89663099999999996</v>
      </c>
      <c r="AG8" s="70" t="s">
        <v>183</v>
      </c>
      <c r="AH8" s="68">
        <v>0</v>
      </c>
      <c r="AI8" s="68">
        <v>0</v>
      </c>
      <c r="AJ8" s="68">
        <v>0</v>
      </c>
      <c r="AK8" s="40">
        <f t="shared" si="2"/>
        <v>1</v>
      </c>
      <c r="AL8" s="87"/>
      <c r="AN8" s="59" t="s">
        <v>44</v>
      </c>
      <c r="AO8" s="66">
        <v>1</v>
      </c>
      <c r="AP8" s="66" t="s">
        <v>80</v>
      </c>
      <c r="AQ8" s="69" t="s">
        <v>177</v>
      </c>
      <c r="AR8" s="67">
        <v>3.679E-3</v>
      </c>
      <c r="AS8" s="67">
        <v>0.85965599999999998</v>
      </c>
      <c r="AT8" s="70" t="s">
        <v>183</v>
      </c>
      <c r="AU8" s="68">
        <v>0</v>
      </c>
      <c r="AV8" s="68">
        <v>0</v>
      </c>
      <c r="AW8" s="68">
        <v>0</v>
      </c>
      <c r="AX8" s="40">
        <f t="shared" si="3"/>
        <v>1</v>
      </c>
      <c r="AY8" s="87"/>
    </row>
    <row r="9" spans="1:55" ht="13.5" customHeight="1" x14ac:dyDescent="0.25">
      <c r="A9" s="59" t="s">
        <v>14</v>
      </c>
      <c r="B9" s="66">
        <v>1</v>
      </c>
      <c r="C9" s="66" t="s">
        <v>85</v>
      </c>
      <c r="D9" s="69" t="s">
        <v>177</v>
      </c>
      <c r="E9" s="67">
        <v>3.2390000000000001E-3</v>
      </c>
      <c r="F9" s="67">
        <v>0.37023299999999998</v>
      </c>
      <c r="G9" s="70" t="s">
        <v>181</v>
      </c>
      <c r="H9" s="68">
        <v>0</v>
      </c>
      <c r="I9" s="68">
        <v>0</v>
      </c>
      <c r="J9" s="68">
        <v>0</v>
      </c>
      <c r="K9" s="40">
        <f t="shared" si="0"/>
        <v>1</v>
      </c>
      <c r="L9" s="87"/>
      <c r="N9" s="59" t="s">
        <v>25</v>
      </c>
      <c r="O9" s="66">
        <v>1</v>
      </c>
      <c r="P9" s="66" t="s">
        <v>85</v>
      </c>
      <c r="Q9" s="69" t="s">
        <v>177</v>
      </c>
      <c r="R9" s="67">
        <v>2.032E-3</v>
      </c>
      <c r="S9" s="67">
        <v>0.38192399999999999</v>
      </c>
      <c r="T9" s="70" t="s">
        <v>181</v>
      </c>
      <c r="U9" s="68">
        <v>0</v>
      </c>
      <c r="V9" s="68">
        <v>0</v>
      </c>
      <c r="W9" s="68">
        <v>0</v>
      </c>
      <c r="X9" s="40">
        <f t="shared" si="1"/>
        <v>1</v>
      </c>
      <c r="Y9" s="87"/>
      <c r="AA9" s="59" t="s">
        <v>34</v>
      </c>
      <c r="AB9" s="66">
        <v>1</v>
      </c>
      <c r="AC9" s="66" t="s">
        <v>85</v>
      </c>
      <c r="AD9" s="69" t="s">
        <v>177</v>
      </c>
      <c r="AE9" s="67">
        <v>3.2390000000000001E-3</v>
      </c>
      <c r="AF9" s="67">
        <v>0.37023299999999998</v>
      </c>
      <c r="AG9" s="70" t="s">
        <v>181</v>
      </c>
      <c r="AH9" s="68">
        <v>0</v>
      </c>
      <c r="AI9" s="68">
        <v>0</v>
      </c>
      <c r="AJ9" s="68">
        <v>0</v>
      </c>
      <c r="AK9" s="40">
        <f t="shared" si="2"/>
        <v>1</v>
      </c>
      <c r="AL9" s="87"/>
      <c r="AN9" s="59" t="s">
        <v>44</v>
      </c>
      <c r="AO9" s="66">
        <v>1</v>
      </c>
      <c r="AP9" s="66" t="s">
        <v>85</v>
      </c>
      <c r="AQ9" s="69" t="s">
        <v>177</v>
      </c>
      <c r="AR9" s="67">
        <v>1.7780000000000001E-3</v>
      </c>
      <c r="AS9" s="67">
        <v>0.35487999999999997</v>
      </c>
      <c r="AT9" s="70" t="s">
        <v>181</v>
      </c>
      <c r="AU9" s="68">
        <v>0</v>
      </c>
      <c r="AV9" s="68">
        <v>0</v>
      </c>
      <c r="AW9" s="68">
        <v>0</v>
      </c>
      <c r="AX9" s="40">
        <f t="shared" si="3"/>
        <v>1</v>
      </c>
      <c r="AY9" s="87"/>
    </row>
    <row r="10" spans="1:55" ht="13.5" customHeight="1" x14ac:dyDescent="0.25">
      <c r="A10" s="59" t="s">
        <v>14</v>
      </c>
      <c r="B10" s="66">
        <v>1</v>
      </c>
      <c r="C10" s="66" t="s">
        <v>86</v>
      </c>
      <c r="D10" s="69" t="s">
        <v>177</v>
      </c>
      <c r="E10" s="67">
        <v>15.516833999999999</v>
      </c>
      <c r="F10" s="67">
        <v>0.475047</v>
      </c>
      <c r="G10" s="70" t="s">
        <v>182</v>
      </c>
      <c r="H10" s="68">
        <v>0</v>
      </c>
      <c r="I10" s="68">
        <v>0</v>
      </c>
      <c r="J10" s="68">
        <v>0</v>
      </c>
      <c r="K10" s="40">
        <f t="shared" si="0"/>
        <v>1</v>
      </c>
      <c r="L10" s="87"/>
      <c r="N10" s="59" t="s">
        <v>25</v>
      </c>
      <c r="O10" s="66">
        <v>1</v>
      </c>
      <c r="P10" s="66" t="s">
        <v>86</v>
      </c>
      <c r="Q10" s="69" t="s">
        <v>177</v>
      </c>
      <c r="R10" s="67">
        <v>16.321598999999999</v>
      </c>
      <c r="S10" s="67">
        <v>0.46843400000000002</v>
      </c>
      <c r="T10" s="70" t="s">
        <v>182</v>
      </c>
      <c r="U10" s="68">
        <v>0</v>
      </c>
      <c r="V10" s="68">
        <v>0</v>
      </c>
      <c r="W10" s="68">
        <v>0</v>
      </c>
      <c r="X10" s="40">
        <f t="shared" si="1"/>
        <v>1</v>
      </c>
      <c r="Y10" s="87"/>
      <c r="AA10" s="59" t="s">
        <v>34</v>
      </c>
      <c r="AB10" s="66">
        <v>1</v>
      </c>
      <c r="AC10" s="66" t="s">
        <v>86</v>
      </c>
      <c r="AD10" s="69" t="s">
        <v>177</v>
      </c>
      <c r="AE10" s="67">
        <v>15.516833999999999</v>
      </c>
      <c r="AF10" s="67">
        <v>0.475047</v>
      </c>
      <c r="AG10" s="70" t="s">
        <v>182</v>
      </c>
      <c r="AH10" s="68">
        <v>0</v>
      </c>
      <c r="AI10" s="68">
        <v>0</v>
      </c>
      <c r="AJ10" s="68">
        <v>0</v>
      </c>
      <c r="AK10" s="40">
        <f t="shared" si="2"/>
        <v>1</v>
      </c>
      <c r="AL10" s="87"/>
      <c r="AN10" s="59" t="s">
        <v>44</v>
      </c>
      <c r="AO10" s="66">
        <v>1</v>
      </c>
      <c r="AP10" s="66" t="s">
        <v>86</v>
      </c>
      <c r="AQ10" s="69" t="s">
        <v>177</v>
      </c>
      <c r="AR10" s="67">
        <v>14.829521</v>
      </c>
      <c r="AS10" s="67">
        <v>0.41952499999999998</v>
      </c>
      <c r="AT10" s="70" t="s">
        <v>182</v>
      </c>
      <c r="AU10" s="68">
        <v>0</v>
      </c>
      <c r="AV10" s="68">
        <v>0</v>
      </c>
      <c r="AW10" s="68">
        <v>0</v>
      </c>
      <c r="AX10" s="40">
        <f t="shared" si="3"/>
        <v>1</v>
      </c>
      <c r="AY10" s="87"/>
    </row>
    <row r="11" spans="1:55" ht="13.5" customHeight="1" x14ac:dyDescent="0.25">
      <c r="A11" s="59" t="s">
        <v>14</v>
      </c>
      <c r="B11" s="66">
        <v>1</v>
      </c>
      <c r="C11" s="66" t="s">
        <v>87</v>
      </c>
      <c r="D11" s="69" t="s">
        <v>177</v>
      </c>
      <c r="E11" s="67">
        <v>5.3889999999999997E-3</v>
      </c>
      <c r="F11" s="67">
        <v>0.366618</v>
      </c>
      <c r="G11" s="70" t="s">
        <v>184</v>
      </c>
      <c r="H11" s="68">
        <v>0</v>
      </c>
      <c r="I11" s="68">
        <v>0</v>
      </c>
      <c r="J11" s="68">
        <v>0</v>
      </c>
      <c r="K11" s="40">
        <f t="shared" si="0"/>
        <v>1</v>
      </c>
      <c r="L11" s="87"/>
      <c r="N11" s="59" t="s">
        <v>25</v>
      </c>
      <c r="O11" s="66">
        <v>1</v>
      </c>
      <c r="P11" s="66" t="s">
        <v>87</v>
      </c>
      <c r="Q11" s="69" t="s">
        <v>177</v>
      </c>
      <c r="R11" s="67">
        <v>3.5339999999999998E-3</v>
      </c>
      <c r="S11" s="67">
        <v>0.37126500000000001</v>
      </c>
      <c r="T11" s="70" t="s">
        <v>184</v>
      </c>
      <c r="U11" s="68">
        <v>0</v>
      </c>
      <c r="V11" s="68">
        <v>0</v>
      </c>
      <c r="W11" s="68">
        <v>0</v>
      </c>
      <c r="X11" s="40">
        <f t="shared" si="1"/>
        <v>1</v>
      </c>
      <c r="Y11" s="87"/>
      <c r="AA11" s="59" t="s">
        <v>34</v>
      </c>
      <c r="AB11" s="66">
        <v>1</v>
      </c>
      <c r="AC11" s="66" t="s">
        <v>87</v>
      </c>
      <c r="AD11" s="69" t="s">
        <v>177</v>
      </c>
      <c r="AE11" s="67">
        <v>5.3889999999999997E-3</v>
      </c>
      <c r="AF11" s="67">
        <v>0.366618</v>
      </c>
      <c r="AG11" s="70" t="s">
        <v>184</v>
      </c>
      <c r="AH11" s="68">
        <v>0</v>
      </c>
      <c r="AI11" s="68">
        <v>0</v>
      </c>
      <c r="AJ11" s="68">
        <v>0</v>
      </c>
      <c r="AK11" s="40">
        <f t="shared" si="2"/>
        <v>1</v>
      </c>
      <c r="AL11" s="87"/>
      <c r="AN11" s="59" t="s">
        <v>44</v>
      </c>
      <c r="AO11" s="66">
        <v>1</v>
      </c>
      <c r="AP11" s="66" t="s">
        <v>87</v>
      </c>
      <c r="AQ11" s="69" t="s">
        <v>177</v>
      </c>
      <c r="AR11" s="67">
        <v>3.4740000000000001E-3</v>
      </c>
      <c r="AS11" s="67">
        <v>0.37450800000000001</v>
      </c>
      <c r="AT11" s="70" t="s">
        <v>184</v>
      </c>
      <c r="AU11" s="68">
        <v>0</v>
      </c>
      <c r="AV11" s="68">
        <v>0</v>
      </c>
      <c r="AW11" s="68">
        <v>0</v>
      </c>
      <c r="AX11" s="40">
        <f t="shared" si="3"/>
        <v>1</v>
      </c>
      <c r="AY11" s="87"/>
    </row>
    <row r="12" spans="1:55" ht="13.5" customHeight="1" x14ac:dyDescent="0.25">
      <c r="A12" s="59" t="s">
        <v>14</v>
      </c>
      <c r="B12" s="66">
        <v>1</v>
      </c>
      <c r="C12" s="66" t="s">
        <v>88</v>
      </c>
      <c r="D12" s="69" t="s">
        <v>177</v>
      </c>
      <c r="E12" s="67">
        <v>13.673700999999999</v>
      </c>
      <c r="F12" s="67">
        <v>0.47426000000000001</v>
      </c>
      <c r="G12" s="70" t="s">
        <v>164</v>
      </c>
      <c r="H12" s="68">
        <v>0</v>
      </c>
      <c r="I12" s="68">
        <v>0</v>
      </c>
      <c r="J12" s="68">
        <v>0</v>
      </c>
      <c r="K12" s="40">
        <f t="shared" si="0"/>
        <v>1</v>
      </c>
      <c r="L12" s="87"/>
      <c r="N12" s="59" t="s">
        <v>25</v>
      </c>
      <c r="O12" s="66">
        <v>1</v>
      </c>
      <c r="P12" s="66" t="s">
        <v>88</v>
      </c>
      <c r="Q12" s="69" t="s">
        <v>177</v>
      </c>
      <c r="R12" s="67">
        <v>13.713730999999999</v>
      </c>
      <c r="S12" s="67">
        <v>0.47320899999999999</v>
      </c>
      <c r="T12" s="70" t="s">
        <v>164</v>
      </c>
      <c r="U12" s="68">
        <v>0</v>
      </c>
      <c r="V12" s="68">
        <v>0</v>
      </c>
      <c r="W12" s="68">
        <v>0</v>
      </c>
      <c r="X12" s="40">
        <f t="shared" si="1"/>
        <v>1</v>
      </c>
      <c r="Y12" s="87"/>
      <c r="AA12" s="59" t="s">
        <v>34</v>
      </c>
      <c r="AB12" s="66">
        <v>1</v>
      </c>
      <c r="AC12" s="66" t="s">
        <v>88</v>
      </c>
      <c r="AD12" s="69" t="s">
        <v>177</v>
      </c>
      <c r="AE12" s="67">
        <v>13.673700999999999</v>
      </c>
      <c r="AF12" s="67">
        <v>0.47426000000000001</v>
      </c>
      <c r="AG12" s="70" t="s">
        <v>164</v>
      </c>
      <c r="AH12" s="68">
        <v>0</v>
      </c>
      <c r="AI12" s="68">
        <v>0</v>
      </c>
      <c r="AJ12" s="68">
        <v>0</v>
      </c>
      <c r="AK12" s="40">
        <f t="shared" si="2"/>
        <v>1</v>
      </c>
      <c r="AL12" s="87"/>
      <c r="AN12" s="59" t="s">
        <v>44</v>
      </c>
      <c r="AO12" s="66">
        <v>1</v>
      </c>
      <c r="AP12" s="66" t="s">
        <v>88</v>
      </c>
      <c r="AQ12" s="69" t="s">
        <v>177</v>
      </c>
      <c r="AR12" s="67">
        <v>12.867663</v>
      </c>
      <c r="AS12" s="67">
        <v>0.42081099999999999</v>
      </c>
      <c r="AT12" s="70" t="s">
        <v>164</v>
      </c>
      <c r="AU12" s="68">
        <v>0</v>
      </c>
      <c r="AV12" s="68">
        <v>0</v>
      </c>
      <c r="AW12" s="68">
        <v>0</v>
      </c>
      <c r="AX12" s="40">
        <f t="shared" si="3"/>
        <v>1</v>
      </c>
      <c r="AY12" s="87"/>
    </row>
    <row r="13" spans="1:55" ht="13.5" customHeight="1" x14ac:dyDescent="0.25">
      <c r="A13" s="59" t="s">
        <v>14</v>
      </c>
      <c r="B13" s="66">
        <v>2</v>
      </c>
      <c r="C13" s="66" t="s">
        <v>62</v>
      </c>
      <c r="D13" s="69" t="s">
        <v>177</v>
      </c>
      <c r="E13" s="67">
        <v>0.45150299999999999</v>
      </c>
      <c r="F13" s="67" t="s">
        <v>178</v>
      </c>
      <c r="G13" s="70" t="s">
        <v>185</v>
      </c>
      <c r="H13" s="68">
        <v>0</v>
      </c>
      <c r="I13" s="68">
        <v>0</v>
      </c>
      <c r="J13" s="68">
        <v>0</v>
      </c>
      <c r="K13" s="40">
        <f t="shared" si="0"/>
        <v>1</v>
      </c>
      <c r="L13" s="87"/>
      <c r="N13" s="59" t="s">
        <v>25</v>
      </c>
      <c r="O13" s="66">
        <v>2</v>
      </c>
      <c r="P13" s="66" t="s">
        <v>62</v>
      </c>
      <c r="Q13" s="69" t="s">
        <v>177</v>
      </c>
      <c r="R13" s="67">
        <v>0.44705600000000001</v>
      </c>
      <c r="S13" s="67" t="s">
        <v>178</v>
      </c>
      <c r="T13" s="70" t="s">
        <v>185</v>
      </c>
      <c r="U13" s="68">
        <v>0</v>
      </c>
      <c r="V13" s="68">
        <v>0</v>
      </c>
      <c r="W13" s="68">
        <v>0</v>
      </c>
      <c r="X13" s="40">
        <f t="shared" si="1"/>
        <v>1</v>
      </c>
      <c r="Y13" s="87"/>
      <c r="AA13" s="59" t="s">
        <v>34</v>
      </c>
      <c r="AB13" s="66">
        <v>2</v>
      </c>
      <c r="AC13" s="66" t="s">
        <v>62</v>
      </c>
      <c r="AD13" s="69" t="s">
        <v>177</v>
      </c>
      <c r="AE13" s="67">
        <v>0.45150299999999999</v>
      </c>
      <c r="AF13" s="67" t="s">
        <v>178</v>
      </c>
      <c r="AG13" s="70" t="s">
        <v>185</v>
      </c>
      <c r="AH13" s="68">
        <v>0</v>
      </c>
      <c r="AI13" s="68">
        <v>0</v>
      </c>
      <c r="AJ13" s="68">
        <v>0</v>
      </c>
      <c r="AK13" s="40">
        <f t="shared" si="2"/>
        <v>1</v>
      </c>
      <c r="AL13" s="87"/>
      <c r="AN13" s="59" t="s">
        <v>44</v>
      </c>
      <c r="AO13" s="66">
        <v>2</v>
      </c>
      <c r="AP13" s="66" t="s">
        <v>62</v>
      </c>
      <c r="AQ13" s="69" t="s">
        <v>177</v>
      </c>
      <c r="AR13" s="67">
        <v>0.45118900000000001</v>
      </c>
      <c r="AS13" s="67" t="s">
        <v>178</v>
      </c>
      <c r="AT13" s="70" t="s">
        <v>185</v>
      </c>
      <c r="AU13" s="68">
        <v>0</v>
      </c>
      <c r="AV13" s="68">
        <v>0</v>
      </c>
      <c r="AW13" s="68">
        <v>0</v>
      </c>
      <c r="AX13" s="40">
        <f t="shared" si="3"/>
        <v>1</v>
      </c>
      <c r="AY13" s="87"/>
    </row>
    <row r="14" spans="1:55" ht="13.5" customHeight="1" x14ac:dyDescent="0.25">
      <c r="A14" s="59" t="s">
        <v>14</v>
      </c>
      <c r="B14" s="66">
        <v>2</v>
      </c>
      <c r="C14" s="66" t="s">
        <v>68</v>
      </c>
      <c r="D14" s="69" t="s">
        <v>177</v>
      </c>
      <c r="E14" s="67">
        <v>5.1199999999999998E-4</v>
      </c>
      <c r="F14" s="67">
        <v>0.35376299999999999</v>
      </c>
      <c r="G14" s="70" t="s">
        <v>181</v>
      </c>
      <c r="H14" s="68">
        <v>0</v>
      </c>
      <c r="I14" s="68">
        <v>0</v>
      </c>
      <c r="J14" s="68">
        <v>0</v>
      </c>
      <c r="K14" s="40">
        <f t="shared" si="0"/>
        <v>1</v>
      </c>
      <c r="L14" s="87"/>
      <c r="N14" s="59" t="s">
        <v>25</v>
      </c>
      <c r="O14" s="66">
        <v>2</v>
      </c>
      <c r="P14" s="66" t="s">
        <v>68</v>
      </c>
      <c r="Q14" s="69" t="s">
        <v>177</v>
      </c>
      <c r="R14" s="67">
        <v>3.1029999999999999E-3</v>
      </c>
      <c r="S14" s="67">
        <v>0.417404</v>
      </c>
      <c r="T14" s="70" t="s">
        <v>181</v>
      </c>
      <c r="U14" s="68">
        <v>0</v>
      </c>
      <c r="V14" s="68">
        <v>0</v>
      </c>
      <c r="W14" s="68">
        <v>0</v>
      </c>
      <c r="X14" s="40">
        <f t="shared" si="1"/>
        <v>1</v>
      </c>
      <c r="Y14" s="87"/>
      <c r="AA14" s="59" t="s">
        <v>34</v>
      </c>
      <c r="AB14" s="66">
        <v>2</v>
      </c>
      <c r="AC14" s="66" t="s">
        <v>68</v>
      </c>
      <c r="AD14" s="69" t="s">
        <v>177</v>
      </c>
      <c r="AE14" s="67">
        <v>5.1199999999999998E-4</v>
      </c>
      <c r="AF14" s="67">
        <v>0.35376299999999999</v>
      </c>
      <c r="AG14" s="70" t="s">
        <v>181</v>
      </c>
      <c r="AH14" s="68">
        <v>0</v>
      </c>
      <c r="AI14" s="68">
        <v>0</v>
      </c>
      <c r="AJ14" s="68">
        <v>0</v>
      </c>
      <c r="AK14" s="40">
        <f t="shared" si="2"/>
        <v>1</v>
      </c>
      <c r="AL14" s="87"/>
      <c r="AN14" s="59" t="s">
        <v>44</v>
      </c>
      <c r="AO14" s="66">
        <v>2</v>
      </c>
      <c r="AP14" s="66" t="s">
        <v>68</v>
      </c>
      <c r="AQ14" s="69" t="s">
        <v>177</v>
      </c>
      <c r="AR14" s="67">
        <v>1.201E-3</v>
      </c>
      <c r="AS14" s="67">
        <v>0.33943099999999998</v>
      </c>
      <c r="AT14" s="70" t="s">
        <v>181</v>
      </c>
      <c r="AU14" s="68">
        <v>0</v>
      </c>
      <c r="AV14" s="68">
        <v>0</v>
      </c>
      <c r="AW14" s="68">
        <v>0</v>
      </c>
      <c r="AX14" s="40">
        <f t="shared" si="3"/>
        <v>1</v>
      </c>
      <c r="AY14" s="87"/>
    </row>
    <row r="15" spans="1:55" ht="13.5" customHeight="1" x14ac:dyDescent="0.25">
      <c r="A15" s="59" t="s">
        <v>14</v>
      </c>
      <c r="B15" s="66">
        <v>2</v>
      </c>
      <c r="C15" s="66" t="s">
        <v>74</v>
      </c>
      <c r="D15" s="69" t="s">
        <v>177</v>
      </c>
      <c r="E15" s="67">
        <v>18.448658000000002</v>
      </c>
      <c r="F15" s="67">
        <v>0.48055500000000001</v>
      </c>
      <c r="G15" s="70" t="s">
        <v>182</v>
      </c>
      <c r="H15" s="68">
        <v>0</v>
      </c>
      <c r="I15" s="68">
        <v>0</v>
      </c>
      <c r="J15" s="68">
        <v>0</v>
      </c>
      <c r="K15" s="40">
        <f t="shared" si="0"/>
        <v>1</v>
      </c>
      <c r="L15" s="87"/>
      <c r="N15" s="59" t="s">
        <v>25</v>
      </c>
      <c r="O15" s="66">
        <v>2</v>
      </c>
      <c r="P15" s="66" t="s">
        <v>74</v>
      </c>
      <c r="Q15" s="69" t="s">
        <v>177</v>
      </c>
      <c r="R15" s="67">
        <v>17.023721999999999</v>
      </c>
      <c r="S15" s="67">
        <v>0.46137899999999998</v>
      </c>
      <c r="T15" s="70" t="s">
        <v>182</v>
      </c>
      <c r="U15" s="68">
        <v>0</v>
      </c>
      <c r="V15" s="68">
        <v>0</v>
      </c>
      <c r="W15" s="68">
        <v>0</v>
      </c>
      <c r="X15" s="40">
        <f t="shared" si="1"/>
        <v>1</v>
      </c>
      <c r="Y15" s="87"/>
      <c r="AA15" s="59" t="s">
        <v>34</v>
      </c>
      <c r="AB15" s="66">
        <v>2</v>
      </c>
      <c r="AC15" s="66" t="s">
        <v>74</v>
      </c>
      <c r="AD15" s="69" t="s">
        <v>177</v>
      </c>
      <c r="AE15" s="67">
        <v>18.448658000000002</v>
      </c>
      <c r="AF15" s="67">
        <v>0.48055500000000001</v>
      </c>
      <c r="AG15" s="70" t="s">
        <v>182</v>
      </c>
      <c r="AH15" s="68">
        <v>0</v>
      </c>
      <c r="AI15" s="68">
        <v>0</v>
      </c>
      <c r="AJ15" s="68">
        <v>0</v>
      </c>
      <c r="AK15" s="40">
        <f t="shared" si="2"/>
        <v>1</v>
      </c>
      <c r="AL15" s="87"/>
      <c r="AN15" s="59" t="s">
        <v>44</v>
      </c>
      <c r="AO15" s="66">
        <v>2</v>
      </c>
      <c r="AP15" s="66" t="s">
        <v>74</v>
      </c>
      <c r="AQ15" s="69" t="s">
        <v>177</v>
      </c>
      <c r="AR15" s="67">
        <v>16.272718000000001</v>
      </c>
      <c r="AS15" s="67">
        <v>0.432286</v>
      </c>
      <c r="AT15" s="70" t="s">
        <v>182</v>
      </c>
      <c r="AU15" s="68">
        <v>0</v>
      </c>
      <c r="AV15" s="68">
        <v>0</v>
      </c>
      <c r="AW15" s="68">
        <v>0</v>
      </c>
      <c r="AX15" s="40">
        <f t="shared" si="3"/>
        <v>1</v>
      </c>
      <c r="AY15" s="87"/>
    </row>
    <row r="16" spans="1:55" ht="22.5" customHeight="1" x14ac:dyDescent="0.25">
      <c r="A16" s="59" t="s">
        <v>14</v>
      </c>
      <c r="B16" s="66">
        <v>2</v>
      </c>
      <c r="C16" s="66" t="s">
        <v>80</v>
      </c>
      <c r="D16" s="69" t="s">
        <v>177</v>
      </c>
      <c r="E16" s="67">
        <v>4.2700000000000004E-3</v>
      </c>
      <c r="F16" s="67">
        <v>0.88997599999999999</v>
      </c>
      <c r="G16" s="70" t="s">
        <v>186</v>
      </c>
      <c r="H16" s="68">
        <v>0</v>
      </c>
      <c r="I16" s="68">
        <v>0</v>
      </c>
      <c r="J16" s="68">
        <v>0</v>
      </c>
      <c r="K16" s="40">
        <f t="shared" si="0"/>
        <v>1</v>
      </c>
      <c r="L16" s="87"/>
      <c r="N16" s="59" t="s">
        <v>25</v>
      </c>
      <c r="O16" s="66">
        <v>2</v>
      </c>
      <c r="P16" s="66" t="s">
        <v>80</v>
      </c>
      <c r="Q16" s="69" t="s">
        <v>177</v>
      </c>
      <c r="R16" s="67">
        <v>5.3220000000000003E-3</v>
      </c>
      <c r="S16" s="67">
        <v>0.84720200000000001</v>
      </c>
      <c r="T16" s="70" t="s">
        <v>186</v>
      </c>
      <c r="U16" s="68">
        <v>0</v>
      </c>
      <c r="V16" s="68">
        <v>0</v>
      </c>
      <c r="W16" s="68">
        <v>0</v>
      </c>
      <c r="X16" s="40">
        <f t="shared" si="1"/>
        <v>1</v>
      </c>
      <c r="Y16" s="87"/>
      <c r="AA16" s="59" t="s">
        <v>34</v>
      </c>
      <c r="AB16" s="66">
        <v>2</v>
      </c>
      <c r="AC16" s="66" t="s">
        <v>80</v>
      </c>
      <c r="AD16" s="69" t="s">
        <v>177</v>
      </c>
      <c r="AE16" s="67">
        <v>4.2700000000000004E-3</v>
      </c>
      <c r="AF16" s="67">
        <v>0.88997599999999999</v>
      </c>
      <c r="AG16" s="70" t="s">
        <v>186</v>
      </c>
      <c r="AH16" s="68">
        <v>0</v>
      </c>
      <c r="AI16" s="68">
        <v>0</v>
      </c>
      <c r="AJ16" s="68">
        <v>0</v>
      </c>
      <c r="AK16" s="40">
        <f t="shared" si="2"/>
        <v>1</v>
      </c>
      <c r="AL16" s="87"/>
      <c r="AN16" s="59" t="s">
        <v>44</v>
      </c>
      <c r="AO16" s="66">
        <v>2</v>
      </c>
      <c r="AP16" s="66" t="s">
        <v>80</v>
      </c>
      <c r="AQ16" s="69" t="s">
        <v>177</v>
      </c>
      <c r="AR16" s="67">
        <v>3.4250000000000001E-3</v>
      </c>
      <c r="AS16" s="67">
        <v>0.83552700000000002</v>
      </c>
      <c r="AT16" s="70" t="s">
        <v>186</v>
      </c>
      <c r="AU16" s="68">
        <v>0</v>
      </c>
      <c r="AV16" s="68">
        <v>0</v>
      </c>
      <c r="AW16" s="68">
        <v>0</v>
      </c>
      <c r="AX16" s="40">
        <f t="shared" si="3"/>
        <v>1</v>
      </c>
      <c r="AY16" s="87"/>
    </row>
    <row r="17" spans="1:51" ht="13.5" customHeight="1" x14ac:dyDescent="0.25">
      <c r="A17" s="59" t="s">
        <v>14</v>
      </c>
      <c r="B17" s="66">
        <v>2</v>
      </c>
      <c r="C17" s="66" t="s">
        <v>85</v>
      </c>
      <c r="D17" s="69" t="s">
        <v>177</v>
      </c>
      <c r="E17" s="67">
        <v>1.9139999999999999E-3</v>
      </c>
      <c r="F17" s="67">
        <v>0.384741</v>
      </c>
      <c r="G17" s="70" t="s">
        <v>181</v>
      </c>
      <c r="H17" s="68">
        <v>0</v>
      </c>
      <c r="I17" s="68">
        <v>0</v>
      </c>
      <c r="J17" s="68">
        <v>0</v>
      </c>
      <c r="K17" s="40">
        <f t="shared" si="0"/>
        <v>1</v>
      </c>
      <c r="L17" s="87"/>
      <c r="N17" s="59" t="s">
        <v>25</v>
      </c>
      <c r="O17" s="66">
        <v>2</v>
      </c>
      <c r="P17" s="66" t="s">
        <v>85</v>
      </c>
      <c r="Q17" s="69" t="s">
        <v>177</v>
      </c>
      <c r="R17" s="67">
        <v>1.763E-3</v>
      </c>
      <c r="S17" s="67">
        <v>0.383241</v>
      </c>
      <c r="T17" s="70" t="s">
        <v>181</v>
      </c>
      <c r="U17" s="68">
        <v>0</v>
      </c>
      <c r="V17" s="68">
        <v>0</v>
      </c>
      <c r="W17" s="68">
        <v>0</v>
      </c>
      <c r="X17" s="40">
        <f t="shared" si="1"/>
        <v>1</v>
      </c>
      <c r="Y17" s="87"/>
      <c r="AA17" s="59" t="s">
        <v>34</v>
      </c>
      <c r="AB17" s="66">
        <v>2</v>
      </c>
      <c r="AC17" s="66" t="s">
        <v>85</v>
      </c>
      <c r="AD17" s="69" t="s">
        <v>177</v>
      </c>
      <c r="AE17" s="67">
        <v>1.9139999999999999E-3</v>
      </c>
      <c r="AF17" s="67">
        <v>0.384741</v>
      </c>
      <c r="AG17" s="70" t="s">
        <v>181</v>
      </c>
      <c r="AH17" s="68">
        <v>0</v>
      </c>
      <c r="AI17" s="68">
        <v>0</v>
      </c>
      <c r="AJ17" s="68">
        <v>0</v>
      </c>
      <c r="AK17" s="40">
        <f t="shared" si="2"/>
        <v>1</v>
      </c>
      <c r="AL17" s="87"/>
      <c r="AN17" s="59" t="s">
        <v>44</v>
      </c>
      <c r="AO17" s="66">
        <v>2</v>
      </c>
      <c r="AP17" s="66" t="s">
        <v>85</v>
      </c>
      <c r="AQ17" s="69" t="s">
        <v>177</v>
      </c>
      <c r="AR17" s="67">
        <v>2.0730000000000002E-3</v>
      </c>
      <c r="AS17" s="67">
        <v>0.38936199999999999</v>
      </c>
      <c r="AT17" s="70" t="s">
        <v>181</v>
      </c>
      <c r="AU17" s="68">
        <v>0</v>
      </c>
      <c r="AV17" s="68">
        <v>0</v>
      </c>
      <c r="AW17" s="68">
        <v>0</v>
      </c>
      <c r="AX17" s="40">
        <f t="shared" si="3"/>
        <v>1</v>
      </c>
      <c r="AY17" s="87"/>
    </row>
    <row r="18" spans="1:51" ht="13.5" customHeight="1" x14ac:dyDescent="0.25">
      <c r="A18" s="59" t="s">
        <v>14</v>
      </c>
      <c r="B18" s="66">
        <v>2</v>
      </c>
      <c r="C18" s="66" t="s">
        <v>86</v>
      </c>
      <c r="D18" s="69" t="s">
        <v>177</v>
      </c>
      <c r="E18" s="67">
        <v>15.716438999999999</v>
      </c>
      <c r="F18" s="67">
        <v>0.462758</v>
      </c>
      <c r="G18" s="70" t="s">
        <v>182</v>
      </c>
      <c r="H18" s="68">
        <v>0</v>
      </c>
      <c r="I18" s="68">
        <v>0</v>
      </c>
      <c r="J18" s="68">
        <v>0</v>
      </c>
      <c r="K18" s="40">
        <f t="shared" si="0"/>
        <v>1</v>
      </c>
      <c r="L18" s="87"/>
      <c r="N18" s="59" t="s">
        <v>25</v>
      </c>
      <c r="O18" s="66">
        <v>2</v>
      </c>
      <c r="P18" s="66" t="s">
        <v>86</v>
      </c>
      <c r="Q18" s="69" t="s">
        <v>177</v>
      </c>
      <c r="R18" s="67">
        <v>16.496590999999999</v>
      </c>
      <c r="S18" s="67">
        <v>0.46245599999999998</v>
      </c>
      <c r="T18" s="70" t="s">
        <v>182</v>
      </c>
      <c r="U18" s="68">
        <v>0</v>
      </c>
      <c r="V18" s="68">
        <v>0</v>
      </c>
      <c r="W18" s="68">
        <v>0</v>
      </c>
      <c r="X18" s="40">
        <f t="shared" si="1"/>
        <v>1</v>
      </c>
      <c r="Y18" s="87"/>
      <c r="AA18" s="59" t="s">
        <v>34</v>
      </c>
      <c r="AB18" s="66">
        <v>2</v>
      </c>
      <c r="AC18" s="66" t="s">
        <v>86</v>
      </c>
      <c r="AD18" s="69" t="s">
        <v>177</v>
      </c>
      <c r="AE18" s="67">
        <v>15.716438999999999</v>
      </c>
      <c r="AF18" s="67">
        <v>0.462758</v>
      </c>
      <c r="AG18" s="70" t="s">
        <v>182</v>
      </c>
      <c r="AH18" s="68">
        <v>0</v>
      </c>
      <c r="AI18" s="68">
        <v>0</v>
      </c>
      <c r="AJ18" s="68">
        <v>0</v>
      </c>
      <c r="AK18" s="40">
        <f t="shared" si="2"/>
        <v>1</v>
      </c>
      <c r="AL18" s="87"/>
      <c r="AN18" s="59" t="s">
        <v>44</v>
      </c>
      <c r="AO18" s="66">
        <v>2</v>
      </c>
      <c r="AP18" s="66" t="s">
        <v>86</v>
      </c>
      <c r="AQ18" s="69" t="s">
        <v>177</v>
      </c>
      <c r="AR18" s="67">
        <v>14.980568999999999</v>
      </c>
      <c r="AS18" s="67">
        <v>0.43878899999999998</v>
      </c>
      <c r="AT18" s="70" t="s">
        <v>182</v>
      </c>
      <c r="AU18" s="68">
        <v>0</v>
      </c>
      <c r="AV18" s="68">
        <v>0</v>
      </c>
      <c r="AW18" s="68">
        <v>0</v>
      </c>
      <c r="AX18" s="40">
        <f t="shared" si="3"/>
        <v>1</v>
      </c>
      <c r="AY18" s="87"/>
    </row>
    <row r="19" spans="1:51" ht="13.5" customHeight="1" x14ac:dyDescent="0.25">
      <c r="A19" s="59" t="s">
        <v>14</v>
      </c>
      <c r="B19" s="66">
        <v>2</v>
      </c>
      <c r="C19" s="66" t="s">
        <v>87</v>
      </c>
      <c r="D19" s="69" t="s">
        <v>177</v>
      </c>
      <c r="E19" s="67">
        <v>3.8809999999999999E-3</v>
      </c>
      <c r="F19" s="67">
        <v>0.349242</v>
      </c>
      <c r="G19" s="70" t="s">
        <v>184</v>
      </c>
      <c r="H19" s="68">
        <v>0</v>
      </c>
      <c r="I19" s="68">
        <v>0</v>
      </c>
      <c r="J19" s="68">
        <v>0</v>
      </c>
      <c r="K19" s="40">
        <f t="shared" si="0"/>
        <v>1</v>
      </c>
      <c r="L19" s="87"/>
      <c r="N19" s="59" t="s">
        <v>25</v>
      </c>
      <c r="O19" s="66">
        <v>2</v>
      </c>
      <c r="P19" s="66" t="s">
        <v>87</v>
      </c>
      <c r="Q19" s="69" t="s">
        <v>177</v>
      </c>
      <c r="R19" s="67">
        <v>4.176E-3</v>
      </c>
      <c r="S19" s="67">
        <v>0.38192100000000001</v>
      </c>
      <c r="T19" s="70" t="s">
        <v>184</v>
      </c>
      <c r="U19" s="68">
        <v>0</v>
      </c>
      <c r="V19" s="68">
        <v>0</v>
      </c>
      <c r="W19" s="68">
        <v>0</v>
      </c>
      <c r="X19" s="40">
        <f t="shared" si="1"/>
        <v>1</v>
      </c>
      <c r="Y19" s="87"/>
      <c r="AA19" s="59" t="s">
        <v>34</v>
      </c>
      <c r="AB19" s="66">
        <v>2</v>
      </c>
      <c r="AC19" s="66" t="s">
        <v>87</v>
      </c>
      <c r="AD19" s="69" t="s">
        <v>177</v>
      </c>
      <c r="AE19" s="67">
        <v>3.8809999999999999E-3</v>
      </c>
      <c r="AF19" s="67">
        <v>0.349242</v>
      </c>
      <c r="AG19" s="70" t="s">
        <v>184</v>
      </c>
      <c r="AH19" s="68">
        <v>0</v>
      </c>
      <c r="AI19" s="68">
        <v>0</v>
      </c>
      <c r="AJ19" s="68">
        <v>0</v>
      </c>
      <c r="AK19" s="40">
        <f t="shared" si="2"/>
        <v>1</v>
      </c>
      <c r="AL19" s="87"/>
      <c r="AN19" s="59" t="s">
        <v>44</v>
      </c>
      <c r="AO19" s="66">
        <v>2</v>
      </c>
      <c r="AP19" s="66" t="s">
        <v>87</v>
      </c>
      <c r="AQ19" s="69" t="s">
        <v>177</v>
      </c>
      <c r="AR19" s="67">
        <v>5.3619999999999996E-3</v>
      </c>
      <c r="AS19" s="67">
        <v>0.354215</v>
      </c>
      <c r="AT19" s="70" t="s">
        <v>184</v>
      </c>
      <c r="AU19" s="68">
        <v>0</v>
      </c>
      <c r="AV19" s="68">
        <v>0</v>
      </c>
      <c r="AW19" s="68">
        <v>0</v>
      </c>
      <c r="AX19" s="40">
        <f t="shared" si="3"/>
        <v>1</v>
      </c>
      <c r="AY19" s="87"/>
    </row>
    <row r="20" spans="1:51" ht="13.5" customHeight="1" x14ac:dyDescent="0.25">
      <c r="A20" s="59" t="s">
        <v>14</v>
      </c>
      <c r="B20" s="66">
        <v>2</v>
      </c>
      <c r="C20" s="66" t="s">
        <v>88</v>
      </c>
      <c r="D20" s="69" t="s">
        <v>177</v>
      </c>
      <c r="E20" s="67">
        <v>14.192907999999999</v>
      </c>
      <c r="F20" s="67">
        <v>0.45564199999999999</v>
      </c>
      <c r="G20" s="70" t="s">
        <v>164</v>
      </c>
      <c r="H20" s="68">
        <v>0</v>
      </c>
      <c r="I20" s="68">
        <v>0</v>
      </c>
      <c r="J20" s="68">
        <v>0</v>
      </c>
      <c r="K20" s="40">
        <f t="shared" si="0"/>
        <v>1</v>
      </c>
      <c r="L20" s="87"/>
      <c r="N20" s="59" t="s">
        <v>25</v>
      </c>
      <c r="O20" s="66">
        <v>2</v>
      </c>
      <c r="P20" s="66" t="s">
        <v>88</v>
      </c>
      <c r="Q20" s="69" t="s">
        <v>177</v>
      </c>
      <c r="R20" s="67">
        <v>13.714342</v>
      </c>
      <c r="S20" s="67">
        <v>0.45459899999999998</v>
      </c>
      <c r="T20" s="70" t="s">
        <v>164</v>
      </c>
      <c r="U20" s="68">
        <v>0</v>
      </c>
      <c r="V20" s="68">
        <v>0</v>
      </c>
      <c r="W20" s="68">
        <v>0</v>
      </c>
      <c r="X20" s="40">
        <f t="shared" si="1"/>
        <v>1</v>
      </c>
      <c r="Y20" s="87"/>
      <c r="AA20" s="59" t="s">
        <v>34</v>
      </c>
      <c r="AB20" s="66">
        <v>2</v>
      </c>
      <c r="AC20" s="66" t="s">
        <v>88</v>
      </c>
      <c r="AD20" s="69" t="s">
        <v>177</v>
      </c>
      <c r="AE20" s="67">
        <v>14.192907999999999</v>
      </c>
      <c r="AF20" s="67">
        <v>0.45564199999999999</v>
      </c>
      <c r="AG20" s="70" t="s">
        <v>164</v>
      </c>
      <c r="AH20" s="68">
        <v>0</v>
      </c>
      <c r="AI20" s="68">
        <v>0</v>
      </c>
      <c r="AJ20" s="68">
        <v>0</v>
      </c>
      <c r="AK20" s="40">
        <f t="shared" si="2"/>
        <v>1</v>
      </c>
      <c r="AL20" s="87"/>
      <c r="AN20" s="59" t="s">
        <v>44</v>
      </c>
      <c r="AO20" s="66">
        <v>2</v>
      </c>
      <c r="AP20" s="66" t="s">
        <v>88</v>
      </c>
      <c r="AQ20" s="69" t="s">
        <v>177</v>
      </c>
      <c r="AR20" s="67">
        <v>12.374836999999999</v>
      </c>
      <c r="AS20" s="67">
        <v>0.366838</v>
      </c>
      <c r="AT20" s="70" t="s">
        <v>164</v>
      </c>
      <c r="AU20" s="68">
        <v>0</v>
      </c>
      <c r="AV20" s="68">
        <v>0</v>
      </c>
      <c r="AW20" s="68">
        <v>0</v>
      </c>
      <c r="AX20" s="40">
        <f t="shared" si="3"/>
        <v>1</v>
      </c>
      <c r="AY20" s="87"/>
    </row>
    <row r="21" spans="1:51" ht="13.5" customHeight="1" x14ac:dyDescent="0.25">
      <c r="A21" s="59" t="s">
        <v>14</v>
      </c>
      <c r="B21" s="66">
        <v>3</v>
      </c>
      <c r="C21" s="66" t="s">
        <v>62</v>
      </c>
      <c r="D21" s="69" t="s">
        <v>177</v>
      </c>
      <c r="E21" s="67">
        <v>0.45164300000000002</v>
      </c>
      <c r="F21" s="67" t="s">
        <v>178</v>
      </c>
      <c r="G21" s="70" t="s">
        <v>187</v>
      </c>
      <c r="H21" s="68">
        <v>0</v>
      </c>
      <c r="I21" s="68">
        <v>0</v>
      </c>
      <c r="J21" s="68">
        <v>0</v>
      </c>
      <c r="K21" s="40">
        <f t="shared" si="0"/>
        <v>1</v>
      </c>
      <c r="L21" s="87"/>
      <c r="N21" s="59" t="s">
        <v>25</v>
      </c>
      <c r="O21" s="66">
        <v>3</v>
      </c>
      <c r="P21" s="66" t="s">
        <v>62</v>
      </c>
      <c r="Q21" s="69" t="s">
        <v>177</v>
      </c>
      <c r="R21" s="67">
        <v>0.45184999999999997</v>
      </c>
      <c r="S21" s="67" t="s">
        <v>178</v>
      </c>
      <c r="T21" s="70" t="s">
        <v>187</v>
      </c>
      <c r="U21" s="68">
        <v>0</v>
      </c>
      <c r="V21" s="68">
        <v>0</v>
      </c>
      <c r="W21" s="68">
        <v>0</v>
      </c>
      <c r="X21" s="40">
        <f t="shared" si="1"/>
        <v>1</v>
      </c>
      <c r="Y21" s="87"/>
      <c r="AA21" s="59" t="s">
        <v>34</v>
      </c>
      <c r="AB21" s="66">
        <v>3</v>
      </c>
      <c r="AC21" s="66" t="s">
        <v>62</v>
      </c>
      <c r="AD21" s="69" t="s">
        <v>177</v>
      </c>
      <c r="AE21" s="67">
        <v>0.45164300000000002</v>
      </c>
      <c r="AF21" s="67" t="s">
        <v>178</v>
      </c>
      <c r="AG21" s="70" t="s">
        <v>187</v>
      </c>
      <c r="AH21" s="68">
        <v>0</v>
      </c>
      <c r="AI21" s="68">
        <v>0</v>
      </c>
      <c r="AJ21" s="68">
        <v>0</v>
      </c>
      <c r="AK21" s="40">
        <f t="shared" si="2"/>
        <v>1</v>
      </c>
      <c r="AL21" s="87"/>
      <c r="AN21" s="59" t="s">
        <v>44</v>
      </c>
      <c r="AO21" s="66">
        <v>3</v>
      </c>
      <c r="AP21" s="66" t="s">
        <v>62</v>
      </c>
      <c r="AQ21" s="69" t="s">
        <v>177</v>
      </c>
      <c r="AR21" s="67">
        <v>0.45180500000000001</v>
      </c>
      <c r="AS21" s="67" t="s">
        <v>178</v>
      </c>
      <c r="AT21" s="70" t="s">
        <v>187</v>
      </c>
      <c r="AU21" s="68">
        <v>0</v>
      </c>
      <c r="AV21" s="68">
        <v>0</v>
      </c>
      <c r="AW21" s="68">
        <v>0</v>
      </c>
      <c r="AX21" s="40">
        <f t="shared" si="3"/>
        <v>1</v>
      </c>
      <c r="AY21" s="87"/>
    </row>
    <row r="22" spans="1:51" ht="13.5" customHeight="1" x14ac:dyDescent="0.25">
      <c r="A22" s="59" t="s">
        <v>14</v>
      </c>
      <c r="B22" s="66">
        <v>3</v>
      </c>
      <c r="C22" s="66" t="s">
        <v>68</v>
      </c>
      <c r="D22" s="69" t="s">
        <v>177</v>
      </c>
      <c r="E22" s="67">
        <v>2.9619999999999998E-3</v>
      </c>
      <c r="F22" s="67">
        <v>0.35259800000000002</v>
      </c>
      <c r="G22" s="70" t="s">
        <v>181</v>
      </c>
      <c r="H22" s="68">
        <v>0</v>
      </c>
      <c r="I22" s="68">
        <v>0</v>
      </c>
      <c r="J22" s="68">
        <v>0</v>
      </c>
      <c r="K22" s="40">
        <f t="shared" si="0"/>
        <v>1</v>
      </c>
      <c r="L22" s="87"/>
      <c r="N22" s="59" t="s">
        <v>25</v>
      </c>
      <c r="O22" s="66">
        <v>3</v>
      </c>
      <c r="P22" s="66" t="s">
        <v>68</v>
      </c>
      <c r="Q22" s="69" t="s">
        <v>177</v>
      </c>
      <c r="R22" s="67">
        <v>1.6789999999999999E-3</v>
      </c>
      <c r="S22" s="67">
        <v>0.36554599999999998</v>
      </c>
      <c r="T22" s="70" t="s">
        <v>181</v>
      </c>
      <c r="U22" s="68">
        <v>0</v>
      </c>
      <c r="V22" s="68">
        <v>0</v>
      </c>
      <c r="W22" s="68">
        <v>0</v>
      </c>
      <c r="X22" s="40">
        <f t="shared" si="1"/>
        <v>1</v>
      </c>
      <c r="Y22" s="87"/>
      <c r="AA22" s="59" t="s">
        <v>34</v>
      </c>
      <c r="AB22" s="66">
        <v>3</v>
      </c>
      <c r="AC22" s="66" t="s">
        <v>68</v>
      </c>
      <c r="AD22" s="69" t="s">
        <v>177</v>
      </c>
      <c r="AE22" s="67">
        <v>2.9619999999999998E-3</v>
      </c>
      <c r="AF22" s="67">
        <v>0.35259800000000002</v>
      </c>
      <c r="AG22" s="70" t="s">
        <v>181</v>
      </c>
      <c r="AH22" s="68">
        <v>0</v>
      </c>
      <c r="AI22" s="68">
        <v>0</v>
      </c>
      <c r="AJ22" s="68">
        <v>0</v>
      </c>
      <c r="AK22" s="40">
        <f t="shared" si="2"/>
        <v>1</v>
      </c>
      <c r="AL22" s="87"/>
      <c r="AN22" s="59" t="s">
        <v>44</v>
      </c>
      <c r="AO22" s="66">
        <v>3</v>
      </c>
      <c r="AP22" s="66" t="s">
        <v>68</v>
      </c>
      <c r="AQ22" s="69" t="s">
        <v>177</v>
      </c>
      <c r="AR22" s="67">
        <v>1.828E-3</v>
      </c>
      <c r="AS22" s="67">
        <v>0.32769900000000002</v>
      </c>
      <c r="AT22" s="70" t="s">
        <v>181</v>
      </c>
      <c r="AU22" s="68">
        <v>0</v>
      </c>
      <c r="AV22" s="68">
        <v>0</v>
      </c>
      <c r="AW22" s="68">
        <v>0</v>
      </c>
      <c r="AX22" s="40">
        <f t="shared" si="3"/>
        <v>1</v>
      </c>
      <c r="AY22" s="87"/>
    </row>
    <row r="23" spans="1:51" ht="13.5" customHeight="1" x14ac:dyDescent="0.25">
      <c r="A23" s="59" t="s">
        <v>14</v>
      </c>
      <c r="B23" s="66">
        <v>3</v>
      </c>
      <c r="C23" s="66" t="s">
        <v>74</v>
      </c>
      <c r="D23" s="69" t="s">
        <v>177</v>
      </c>
      <c r="E23" s="67">
        <v>17.036864999999999</v>
      </c>
      <c r="F23" s="67">
        <v>0.473771</v>
      </c>
      <c r="G23" s="70" t="s">
        <v>182</v>
      </c>
      <c r="H23" s="68">
        <v>0</v>
      </c>
      <c r="I23" s="68">
        <v>0</v>
      </c>
      <c r="J23" s="68">
        <v>0</v>
      </c>
      <c r="K23" s="40">
        <f t="shared" si="0"/>
        <v>1</v>
      </c>
      <c r="L23" s="87"/>
      <c r="N23" s="59" t="s">
        <v>25</v>
      </c>
      <c r="O23" s="66">
        <v>3</v>
      </c>
      <c r="P23" s="66" t="s">
        <v>74</v>
      </c>
      <c r="Q23" s="69" t="s">
        <v>177</v>
      </c>
      <c r="R23" s="67">
        <v>16.969618000000001</v>
      </c>
      <c r="S23" s="67">
        <v>0.45850000000000002</v>
      </c>
      <c r="T23" s="70" t="s">
        <v>182</v>
      </c>
      <c r="U23" s="68">
        <v>0</v>
      </c>
      <c r="V23" s="68">
        <v>0</v>
      </c>
      <c r="W23" s="68">
        <v>0</v>
      </c>
      <c r="X23" s="40">
        <f t="shared" si="1"/>
        <v>1</v>
      </c>
      <c r="Y23" s="87"/>
      <c r="AA23" s="59" t="s">
        <v>34</v>
      </c>
      <c r="AB23" s="66">
        <v>3</v>
      </c>
      <c r="AC23" s="66" t="s">
        <v>74</v>
      </c>
      <c r="AD23" s="69" t="s">
        <v>177</v>
      </c>
      <c r="AE23" s="67">
        <v>17.036864999999999</v>
      </c>
      <c r="AF23" s="67">
        <v>0.473771</v>
      </c>
      <c r="AG23" s="70" t="s">
        <v>182</v>
      </c>
      <c r="AH23" s="68">
        <v>0</v>
      </c>
      <c r="AI23" s="68">
        <v>0</v>
      </c>
      <c r="AJ23" s="68">
        <v>0</v>
      </c>
      <c r="AK23" s="40">
        <f t="shared" si="2"/>
        <v>1</v>
      </c>
      <c r="AL23" s="87"/>
      <c r="AN23" s="59" t="s">
        <v>44</v>
      </c>
      <c r="AO23" s="66">
        <v>3</v>
      </c>
      <c r="AP23" s="66" t="s">
        <v>74</v>
      </c>
      <c r="AQ23" s="69" t="s">
        <v>177</v>
      </c>
      <c r="AR23" s="67">
        <v>17.405380999999998</v>
      </c>
      <c r="AS23" s="67">
        <v>0.42946800000000002</v>
      </c>
      <c r="AT23" s="70" t="s">
        <v>182</v>
      </c>
      <c r="AU23" s="68">
        <v>0</v>
      </c>
      <c r="AV23" s="68">
        <v>0</v>
      </c>
      <c r="AW23" s="68">
        <v>0</v>
      </c>
      <c r="AX23" s="40">
        <f t="shared" si="3"/>
        <v>1</v>
      </c>
      <c r="AY23" s="87"/>
    </row>
    <row r="24" spans="1:51" ht="22.5" customHeight="1" x14ac:dyDescent="0.25">
      <c r="A24" s="59" t="s">
        <v>14</v>
      </c>
      <c r="B24" s="66">
        <v>3</v>
      </c>
      <c r="C24" s="66" t="s">
        <v>80</v>
      </c>
      <c r="D24" s="69" t="s">
        <v>177</v>
      </c>
      <c r="E24" s="67">
        <v>5.1130000000000004E-3</v>
      </c>
      <c r="F24" s="67">
        <v>0.83502399999999999</v>
      </c>
      <c r="G24" s="70" t="s">
        <v>188</v>
      </c>
      <c r="H24" s="68">
        <v>0</v>
      </c>
      <c r="I24" s="68">
        <v>0</v>
      </c>
      <c r="J24" s="68">
        <v>0</v>
      </c>
      <c r="K24" s="40">
        <f t="shared" si="0"/>
        <v>1</v>
      </c>
      <c r="L24" s="87"/>
      <c r="N24" s="59" t="s">
        <v>25</v>
      </c>
      <c r="O24" s="66">
        <v>3</v>
      </c>
      <c r="P24" s="66" t="s">
        <v>80</v>
      </c>
      <c r="Q24" s="69" t="s">
        <v>177</v>
      </c>
      <c r="R24" s="67">
        <v>4.731E-3</v>
      </c>
      <c r="S24" s="67">
        <v>0.88705199999999995</v>
      </c>
      <c r="T24" s="70" t="s">
        <v>188</v>
      </c>
      <c r="U24" s="68">
        <v>0</v>
      </c>
      <c r="V24" s="68">
        <v>0</v>
      </c>
      <c r="W24" s="68">
        <v>0</v>
      </c>
      <c r="X24" s="40">
        <f t="shared" si="1"/>
        <v>1</v>
      </c>
      <c r="Y24" s="87"/>
      <c r="AA24" s="59" t="s">
        <v>34</v>
      </c>
      <c r="AB24" s="66">
        <v>3</v>
      </c>
      <c r="AC24" s="66" t="s">
        <v>80</v>
      </c>
      <c r="AD24" s="69" t="s">
        <v>177</v>
      </c>
      <c r="AE24" s="67">
        <v>5.1130000000000004E-3</v>
      </c>
      <c r="AF24" s="67">
        <v>0.83502399999999999</v>
      </c>
      <c r="AG24" s="70" t="s">
        <v>188</v>
      </c>
      <c r="AH24" s="68">
        <v>0</v>
      </c>
      <c r="AI24" s="68">
        <v>0</v>
      </c>
      <c r="AJ24" s="68">
        <v>0</v>
      </c>
      <c r="AK24" s="40">
        <f t="shared" si="2"/>
        <v>1</v>
      </c>
      <c r="AL24" s="87"/>
      <c r="AN24" s="59" t="s">
        <v>44</v>
      </c>
      <c r="AO24" s="66">
        <v>3</v>
      </c>
      <c r="AP24" s="66" t="s">
        <v>80</v>
      </c>
      <c r="AQ24" s="69" t="s">
        <v>177</v>
      </c>
      <c r="AR24" s="67">
        <v>6.2440000000000004E-3</v>
      </c>
      <c r="AS24" s="67">
        <v>0.87132200000000004</v>
      </c>
      <c r="AT24" s="70" t="s">
        <v>188</v>
      </c>
      <c r="AU24" s="68">
        <v>0</v>
      </c>
      <c r="AV24" s="68">
        <v>0</v>
      </c>
      <c r="AW24" s="68">
        <v>0</v>
      </c>
      <c r="AX24" s="40">
        <f t="shared" si="3"/>
        <v>1</v>
      </c>
      <c r="AY24" s="87"/>
    </row>
    <row r="25" spans="1:51" ht="13.5" customHeight="1" x14ac:dyDescent="0.25">
      <c r="A25" s="59" t="s">
        <v>14</v>
      </c>
      <c r="B25" s="66">
        <v>3</v>
      </c>
      <c r="C25" s="66" t="s">
        <v>85</v>
      </c>
      <c r="D25" s="69" t="s">
        <v>177</v>
      </c>
      <c r="E25" s="67">
        <v>1.6230000000000001E-3</v>
      </c>
      <c r="F25" s="67">
        <v>0.38162299999999999</v>
      </c>
      <c r="G25" s="70" t="s">
        <v>181</v>
      </c>
      <c r="H25" s="68">
        <v>0</v>
      </c>
      <c r="I25" s="68">
        <v>0</v>
      </c>
      <c r="J25" s="68">
        <v>0</v>
      </c>
      <c r="K25" s="40">
        <f t="shared" si="0"/>
        <v>1</v>
      </c>
      <c r="L25" s="87"/>
      <c r="N25" s="59" t="s">
        <v>25</v>
      </c>
      <c r="O25" s="66">
        <v>3</v>
      </c>
      <c r="P25" s="66" t="s">
        <v>85</v>
      </c>
      <c r="Q25" s="69" t="s">
        <v>177</v>
      </c>
      <c r="R25" s="67">
        <v>2.104E-3</v>
      </c>
      <c r="S25" s="67">
        <v>0.369371</v>
      </c>
      <c r="T25" s="70" t="s">
        <v>181</v>
      </c>
      <c r="U25" s="68">
        <v>0</v>
      </c>
      <c r="V25" s="68">
        <v>0</v>
      </c>
      <c r="W25" s="68">
        <v>0</v>
      </c>
      <c r="X25" s="40">
        <f t="shared" si="1"/>
        <v>1</v>
      </c>
      <c r="Y25" s="87"/>
      <c r="AA25" s="59" t="s">
        <v>34</v>
      </c>
      <c r="AB25" s="66">
        <v>3</v>
      </c>
      <c r="AC25" s="66" t="s">
        <v>85</v>
      </c>
      <c r="AD25" s="69" t="s">
        <v>177</v>
      </c>
      <c r="AE25" s="67">
        <v>1.6230000000000001E-3</v>
      </c>
      <c r="AF25" s="67">
        <v>0.38162299999999999</v>
      </c>
      <c r="AG25" s="70" t="s">
        <v>181</v>
      </c>
      <c r="AH25" s="68">
        <v>0</v>
      </c>
      <c r="AI25" s="68">
        <v>0</v>
      </c>
      <c r="AJ25" s="68">
        <v>0</v>
      </c>
      <c r="AK25" s="40">
        <f t="shared" si="2"/>
        <v>1</v>
      </c>
      <c r="AL25" s="87"/>
      <c r="AN25" s="59" t="s">
        <v>44</v>
      </c>
      <c r="AO25" s="66">
        <v>3</v>
      </c>
      <c r="AP25" s="66" t="s">
        <v>85</v>
      </c>
      <c r="AQ25" s="69" t="s">
        <v>177</v>
      </c>
      <c r="AR25" s="67">
        <v>4.9160000000000002E-3</v>
      </c>
      <c r="AS25" s="67">
        <v>0.35713499999999998</v>
      </c>
      <c r="AT25" s="70" t="s">
        <v>181</v>
      </c>
      <c r="AU25" s="68">
        <v>0</v>
      </c>
      <c r="AV25" s="68">
        <v>0</v>
      </c>
      <c r="AW25" s="68">
        <v>0</v>
      </c>
      <c r="AX25" s="40">
        <f t="shared" si="3"/>
        <v>1</v>
      </c>
      <c r="AY25" s="87"/>
    </row>
    <row r="26" spans="1:51" ht="13.5" customHeight="1" x14ac:dyDescent="0.25">
      <c r="A26" s="59" t="s">
        <v>14</v>
      </c>
      <c r="B26" s="66">
        <v>3</v>
      </c>
      <c r="C26" s="66" t="s">
        <v>86</v>
      </c>
      <c r="D26" s="69" t="s">
        <v>177</v>
      </c>
      <c r="E26" s="67">
        <v>15.3948</v>
      </c>
      <c r="F26" s="67">
        <v>0.46291399999999999</v>
      </c>
      <c r="G26" s="70" t="s">
        <v>182</v>
      </c>
      <c r="H26" s="68">
        <v>0</v>
      </c>
      <c r="I26" s="68">
        <v>0</v>
      </c>
      <c r="J26" s="68">
        <v>0</v>
      </c>
      <c r="K26" s="40">
        <f t="shared" si="0"/>
        <v>1</v>
      </c>
      <c r="L26" s="87"/>
      <c r="N26" s="59" t="s">
        <v>25</v>
      </c>
      <c r="O26" s="66">
        <v>3</v>
      </c>
      <c r="P26" s="66" t="s">
        <v>86</v>
      </c>
      <c r="Q26" s="69" t="s">
        <v>177</v>
      </c>
      <c r="R26" s="67">
        <v>16.384516999999999</v>
      </c>
      <c r="S26" s="67">
        <v>0.47595399999999999</v>
      </c>
      <c r="T26" s="70" t="s">
        <v>182</v>
      </c>
      <c r="U26" s="68">
        <v>0</v>
      </c>
      <c r="V26" s="68">
        <v>0</v>
      </c>
      <c r="W26" s="68">
        <v>0</v>
      </c>
      <c r="X26" s="40">
        <f t="shared" si="1"/>
        <v>1</v>
      </c>
      <c r="Y26" s="87"/>
      <c r="AA26" s="59" t="s">
        <v>34</v>
      </c>
      <c r="AB26" s="66">
        <v>3</v>
      </c>
      <c r="AC26" s="66" t="s">
        <v>86</v>
      </c>
      <c r="AD26" s="69" t="s">
        <v>177</v>
      </c>
      <c r="AE26" s="67">
        <v>15.3948</v>
      </c>
      <c r="AF26" s="67">
        <v>0.46291399999999999</v>
      </c>
      <c r="AG26" s="70" t="s">
        <v>182</v>
      </c>
      <c r="AH26" s="68">
        <v>0</v>
      </c>
      <c r="AI26" s="68">
        <v>0</v>
      </c>
      <c r="AJ26" s="68">
        <v>0</v>
      </c>
      <c r="AK26" s="40">
        <f t="shared" si="2"/>
        <v>1</v>
      </c>
      <c r="AL26" s="87"/>
      <c r="AN26" s="59" t="s">
        <v>44</v>
      </c>
      <c r="AO26" s="66">
        <v>3</v>
      </c>
      <c r="AP26" s="66" t="s">
        <v>86</v>
      </c>
      <c r="AQ26" s="69" t="s">
        <v>177</v>
      </c>
      <c r="AR26" s="67">
        <v>14.837406</v>
      </c>
      <c r="AS26" s="67">
        <v>0.42309099999999999</v>
      </c>
      <c r="AT26" s="70" t="s">
        <v>182</v>
      </c>
      <c r="AU26" s="68">
        <v>0</v>
      </c>
      <c r="AV26" s="68">
        <v>0</v>
      </c>
      <c r="AW26" s="68">
        <v>0</v>
      </c>
      <c r="AX26" s="40">
        <f t="shared" si="3"/>
        <v>1</v>
      </c>
      <c r="AY26" s="87"/>
    </row>
    <row r="27" spans="1:51" ht="13.5" customHeight="1" x14ac:dyDescent="0.25">
      <c r="A27" s="59" t="s">
        <v>14</v>
      </c>
      <c r="B27" s="66">
        <v>3</v>
      </c>
      <c r="C27" s="66" t="s">
        <v>87</v>
      </c>
      <c r="D27" s="69" t="s">
        <v>177</v>
      </c>
      <c r="E27" s="67">
        <v>5.5250000000000004E-3</v>
      </c>
      <c r="F27" s="67">
        <v>0.35452499999999998</v>
      </c>
      <c r="G27" s="70" t="s">
        <v>184</v>
      </c>
      <c r="H27" s="68">
        <v>0</v>
      </c>
      <c r="I27" s="68">
        <v>0</v>
      </c>
      <c r="J27" s="68">
        <v>0</v>
      </c>
      <c r="K27" s="40">
        <f t="shared" si="0"/>
        <v>1</v>
      </c>
      <c r="L27" s="87"/>
      <c r="N27" s="59" t="s">
        <v>25</v>
      </c>
      <c r="O27" s="66">
        <v>3</v>
      </c>
      <c r="P27" s="66" t="s">
        <v>87</v>
      </c>
      <c r="Q27" s="69" t="s">
        <v>177</v>
      </c>
      <c r="R27" s="67">
        <v>4.4850000000000003E-3</v>
      </c>
      <c r="S27" s="67">
        <v>0.32186700000000001</v>
      </c>
      <c r="T27" s="70" t="s">
        <v>184</v>
      </c>
      <c r="U27" s="68">
        <v>0</v>
      </c>
      <c r="V27" s="68">
        <v>0</v>
      </c>
      <c r="W27" s="68">
        <v>0</v>
      </c>
      <c r="X27" s="40">
        <f t="shared" si="1"/>
        <v>1</v>
      </c>
      <c r="Y27" s="87"/>
      <c r="AA27" s="59" t="s">
        <v>34</v>
      </c>
      <c r="AB27" s="66">
        <v>3</v>
      </c>
      <c r="AC27" s="66" t="s">
        <v>87</v>
      </c>
      <c r="AD27" s="69" t="s">
        <v>177</v>
      </c>
      <c r="AE27" s="67">
        <v>5.5250000000000004E-3</v>
      </c>
      <c r="AF27" s="67">
        <v>0.35452499999999998</v>
      </c>
      <c r="AG27" s="70" t="s">
        <v>184</v>
      </c>
      <c r="AH27" s="68">
        <v>0</v>
      </c>
      <c r="AI27" s="68">
        <v>0</v>
      </c>
      <c r="AJ27" s="68">
        <v>0</v>
      </c>
      <c r="AK27" s="40">
        <f t="shared" si="2"/>
        <v>1</v>
      </c>
      <c r="AL27" s="87"/>
      <c r="AN27" s="59" t="s">
        <v>44</v>
      </c>
      <c r="AO27" s="66">
        <v>3</v>
      </c>
      <c r="AP27" s="66" t="s">
        <v>87</v>
      </c>
      <c r="AQ27" s="69" t="s">
        <v>177</v>
      </c>
      <c r="AR27" s="67">
        <v>2.918E-3</v>
      </c>
      <c r="AS27" s="67">
        <v>0.34984799999999999</v>
      </c>
      <c r="AT27" s="70" t="s">
        <v>184</v>
      </c>
      <c r="AU27" s="68">
        <v>0</v>
      </c>
      <c r="AV27" s="68">
        <v>0</v>
      </c>
      <c r="AW27" s="68">
        <v>0</v>
      </c>
      <c r="AX27" s="40">
        <f t="shared" si="3"/>
        <v>1</v>
      </c>
      <c r="AY27" s="87"/>
    </row>
    <row r="28" spans="1:51" ht="13.5" customHeight="1" x14ac:dyDescent="0.25">
      <c r="A28" s="59" t="s">
        <v>14</v>
      </c>
      <c r="B28" s="66">
        <v>3</v>
      </c>
      <c r="C28" s="66" t="s">
        <v>88</v>
      </c>
      <c r="D28" s="69" t="s">
        <v>177</v>
      </c>
      <c r="E28" s="67">
        <v>13.67624</v>
      </c>
      <c r="F28" s="67">
        <v>0.481464</v>
      </c>
      <c r="G28" s="70" t="s">
        <v>164</v>
      </c>
      <c r="H28" s="68">
        <v>0</v>
      </c>
      <c r="I28" s="68">
        <v>0</v>
      </c>
      <c r="J28" s="68">
        <v>0</v>
      </c>
      <c r="K28" s="40">
        <f t="shared" si="0"/>
        <v>1</v>
      </c>
      <c r="L28" s="87"/>
      <c r="N28" s="59" t="s">
        <v>25</v>
      </c>
      <c r="O28" s="66">
        <v>3</v>
      </c>
      <c r="P28" s="66" t="s">
        <v>88</v>
      </c>
      <c r="Q28" s="69" t="s">
        <v>177</v>
      </c>
      <c r="R28" s="67">
        <v>14.242853</v>
      </c>
      <c r="S28" s="67">
        <v>0.474935</v>
      </c>
      <c r="T28" s="70" t="s">
        <v>164</v>
      </c>
      <c r="U28" s="68">
        <v>0</v>
      </c>
      <c r="V28" s="68">
        <v>0</v>
      </c>
      <c r="W28" s="68">
        <v>0</v>
      </c>
      <c r="X28" s="40">
        <f t="shared" si="1"/>
        <v>1</v>
      </c>
      <c r="Y28" s="87"/>
      <c r="AA28" s="59" t="s">
        <v>34</v>
      </c>
      <c r="AB28" s="66">
        <v>3</v>
      </c>
      <c r="AC28" s="66" t="s">
        <v>88</v>
      </c>
      <c r="AD28" s="69" t="s">
        <v>177</v>
      </c>
      <c r="AE28" s="67">
        <v>13.67624</v>
      </c>
      <c r="AF28" s="67">
        <v>0.481464</v>
      </c>
      <c r="AG28" s="70" t="s">
        <v>164</v>
      </c>
      <c r="AH28" s="68">
        <v>0</v>
      </c>
      <c r="AI28" s="68">
        <v>0</v>
      </c>
      <c r="AJ28" s="68">
        <v>0</v>
      </c>
      <c r="AK28" s="40">
        <f t="shared" si="2"/>
        <v>1</v>
      </c>
      <c r="AL28" s="87"/>
      <c r="AN28" s="59" t="s">
        <v>44</v>
      </c>
      <c r="AO28" s="66">
        <v>3</v>
      </c>
      <c r="AP28" s="66" t="s">
        <v>88</v>
      </c>
      <c r="AQ28" s="69" t="s">
        <v>177</v>
      </c>
      <c r="AR28" s="67">
        <v>13.043766</v>
      </c>
      <c r="AS28" s="67">
        <v>0.434888</v>
      </c>
      <c r="AT28" s="70" t="s">
        <v>164</v>
      </c>
      <c r="AU28" s="68">
        <v>0</v>
      </c>
      <c r="AV28" s="68">
        <v>0</v>
      </c>
      <c r="AW28" s="68">
        <v>0</v>
      </c>
      <c r="AX28" s="40">
        <f t="shared" si="3"/>
        <v>1</v>
      </c>
      <c r="AY28" s="87"/>
    </row>
    <row r="29" spans="1:51" ht="13.5" customHeight="1" x14ac:dyDescent="0.25">
      <c r="A29" s="59" t="s">
        <v>14</v>
      </c>
      <c r="B29" s="66">
        <v>4</v>
      </c>
      <c r="C29" s="66" t="s">
        <v>62</v>
      </c>
      <c r="D29" s="69" t="s">
        <v>177</v>
      </c>
      <c r="E29" s="67">
        <v>0.45169999999999999</v>
      </c>
      <c r="F29" s="67" t="s">
        <v>178</v>
      </c>
      <c r="G29" s="70" t="s">
        <v>189</v>
      </c>
      <c r="H29" s="68">
        <v>0</v>
      </c>
      <c r="I29" s="68">
        <v>0</v>
      </c>
      <c r="J29" s="68">
        <v>0</v>
      </c>
      <c r="K29" s="40">
        <f t="shared" si="0"/>
        <v>1</v>
      </c>
      <c r="L29" s="87"/>
      <c r="N29" s="59" t="s">
        <v>25</v>
      </c>
      <c r="O29" s="66">
        <v>4</v>
      </c>
      <c r="P29" s="66" t="s">
        <v>62</v>
      </c>
      <c r="Q29" s="69" t="s">
        <v>177</v>
      </c>
      <c r="R29" s="67">
        <v>0.45189000000000001</v>
      </c>
      <c r="S29" s="67" t="s">
        <v>178</v>
      </c>
      <c r="T29" s="70" t="s">
        <v>189</v>
      </c>
      <c r="U29" s="68">
        <v>0</v>
      </c>
      <c r="V29" s="68">
        <v>0</v>
      </c>
      <c r="W29" s="68">
        <v>0</v>
      </c>
      <c r="X29" s="40">
        <f t="shared" si="1"/>
        <v>1</v>
      </c>
      <c r="Y29" s="87"/>
      <c r="AA29" s="59" t="s">
        <v>34</v>
      </c>
      <c r="AB29" s="66">
        <v>4</v>
      </c>
      <c r="AC29" s="66" t="s">
        <v>62</v>
      </c>
      <c r="AD29" s="69" t="s">
        <v>177</v>
      </c>
      <c r="AE29" s="67">
        <v>0.45169999999999999</v>
      </c>
      <c r="AF29" s="67" t="s">
        <v>178</v>
      </c>
      <c r="AG29" s="70" t="s">
        <v>189</v>
      </c>
      <c r="AH29" s="68">
        <v>0</v>
      </c>
      <c r="AI29" s="68">
        <v>0</v>
      </c>
      <c r="AJ29" s="68">
        <v>0</v>
      </c>
      <c r="AK29" s="40">
        <f t="shared" si="2"/>
        <v>1</v>
      </c>
      <c r="AL29" s="87"/>
      <c r="AN29" s="59" t="s">
        <v>44</v>
      </c>
      <c r="AO29" s="66">
        <v>4</v>
      </c>
      <c r="AP29" s="66" t="s">
        <v>62</v>
      </c>
      <c r="AQ29" s="69" t="s">
        <v>177</v>
      </c>
      <c r="AR29" s="67">
        <v>0.45161600000000002</v>
      </c>
      <c r="AS29" s="67" t="s">
        <v>178</v>
      </c>
      <c r="AT29" s="70" t="s">
        <v>189</v>
      </c>
      <c r="AU29" s="68">
        <v>0</v>
      </c>
      <c r="AV29" s="68">
        <v>0</v>
      </c>
      <c r="AW29" s="68">
        <v>0</v>
      </c>
      <c r="AX29" s="40">
        <f t="shared" si="3"/>
        <v>1</v>
      </c>
      <c r="AY29" s="87"/>
    </row>
    <row r="30" spans="1:51" ht="13.5" customHeight="1" x14ac:dyDescent="0.25">
      <c r="A30" s="59" t="s">
        <v>14</v>
      </c>
      <c r="B30" s="66">
        <v>4</v>
      </c>
      <c r="C30" s="66" t="s">
        <v>68</v>
      </c>
      <c r="D30" s="69" t="s">
        <v>177</v>
      </c>
      <c r="E30" s="67">
        <v>1.9530000000000001E-3</v>
      </c>
      <c r="F30" s="67">
        <v>0.36757499999999999</v>
      </c>
      <c r="G30" s="70" t="s">
        <v>181</v>
      </c>
      <c r="H30" s="68">
        <v>0</v>
      </c>
      <c r="I30" s="68">
        <v>0</v>
      </c>
      <c r="J30" s="68">
        <v>0</v>
      </c>
      <c r="K30" s="40">
        <f t="shared" si="0"/>
        <v>1</v>
      </c>
      <c r="L30" s="87"/>
      <c r="N30" s="59" t="s">
        <v>25</v>
      </c>
      <c r="O30" s="66">
        <v>4</v>
      </c>
      <c r="P30" s="66" t="s">
        <v>68</v>
      </c>
      <c r="Q30" s="69" t="s">
        <v>177</v>
      </c>
      <c r="R30" s="67">
        <v>1.6199999999999999E-3</v>
      </c>
      <c r="S30" s="67">
        <v>0.36831700000000001</v>
      </c>
      <c r="T30" s="70" t="s">
        <v>181</v>
      </c>
      <c r="U30" s="68">
        <v>0</v>
      </c>
      <c r="V30" s="68">
        <v>0</v>
      </c>
      <c r="W30" s="68">
        <v>0</v>
      </c>
      <c r="X30" s="40">
        <f t="shared" si="1"/>
        <v>1</v>
      </c>
      <c r="Y30" s="87"/>
      <c r="AA30" s="59" t="s">
        <v>34</v>
      </c>
      <c r="AB30" s="66">
        <v>4</v>
      </c>
      <c r="AC30" s="66" t="s">
        <v>68</v>
      </c>
      <c r="AD30" s="69" t="s">
        <v>177</v>
      </c>
      <c r="AE30" s="67">
        <v>1.9530000000000001E-3</v>
      </c>
      <c r="AF30" s="67">
        <v>0.36757499999999999</v>
      </c>
      <c r="AG30" s="70" t="s">
        <v>181</v>
      </c>
      <c r="AH30" s="68">
        <v>0</v>
      </c>
      <c r="AI30" s="68">
        <v>0</v>
      </c>
      <c r="AJ30" s="68">
        <v>0</v>
      </c>
      <c r="AK30" s="40">
        <f t="shared" si="2"/>
        <v>1</v>
      </c>
      <c r="AL30" s="87"/>
      <c r="AN30" s="59" t="s">
        <v>44</v>
      </c>
      <c r="AO30" s="66">
        <v>4</v>
      </c>
      <c r="AP30" s="66" t="s">
        <v>68</v>
      </c>
      <c r="AQ30" s="69" t="s">
        <v>177</v>
      </c>
      <c r="AR30" s="67">
        <v>1.5399999999999999E-3</v>
      </c>
      <c r="AS30" s="67">
        <v>0.355292</v>
      </c>
      <c r="AT30" s="70" t="s">
        <v>181</v>
      </c>
      <c r="AU30" s="68">
        <v>0</v>
      </c>
      <c r="AV30" s="68">
        <v>0</v>
      </c>
      <c r="AW30" s="68">
        <v>0</v>
      </c>
      <c r="AX30" s="40">
        <f t="shared" si="3"/>
        <v>1</v>
      </c>
      <c r="AY30" s="87"/>
    </row>
    <row r="31" spans="1:51" ht="13.5" customHeight="1" x14ac:dyDescent="0.25">
      <c r="A31" s="59" t="s">
        <v>14</v>
      </c>
      <c r="B31" s="66">
        <v>4</v>
      </c>
      <c r="C31" s="66" t="s">
        <v>74</v>
      </c>
      <c r="D31" s="69" t="s">
        <v>177</v>
      </c>
      <c r="E31" s="67">
        <v>18.529326999999999</v>
      </c>
      <c r="F31" s="67">
        <v>0.45998299999999998</v>
      </c>
      <c r="G31" s="70" t="s">
        <v>182</v>
      </c>
      <c r="H31" s="68">
        <v>0</v>
      </c>
      <c r="I31" s="68">
        <v>0</v>
      </c>
      <c r="J31" s="68">
        <v>0</v>
      </c>
      <c r="K31" s="40">
        <f t="shared" si="0"/>
        <v>1</v>
      </c>
      <c r="L31" s="87"/>
      <c r="N31" s="59" t="s">
        <v>25</v>
      </c>
      <c r="O31" s="66">
        <v>4</v>
      </c>
      <c r="P31" s="66" t="s">
        <v>74</v>
      </c>
      <c r="Q31" s="69" t="s">
        <v>177</v>
      </c>
      <c r="R31" s="67">
        <v>17.001747000000002</v>
      </c>
      <c r="S31" s="67">
        <v>0.45706200000000002</v>
      </c>
      <c r="T31" s="70" t="s">
        <v>182</v>
      </c>
      <c r="U31" s="68">
        <v>0</v>
      </c>
      <c r="V31" s="68">
        <v>0</v>
      </c>
      <c r="W31" s="68">
        <v>0</v>
      </c>
      <c r="X31" s="40">
        <f t="shared" si="1"/>
        <v>1</v>
      </c>
      <c r="Y31" s="87"/>
      <c r="AA31" s="59" t="s">
        <v>34</v>
      </c>
      <c r="AB31" s="66">
        <v>4</v>
      </c>
      <c r="AC31" s="66" t="s">
        <v>74</v>
      </c>
      <c r="AD31" s="69" t="s">
        <v>177</v>
      </c>
      <c r="AE31" s="67">
        <v>18.529326999999999</v>
      </c>
      <c r="AF31" s="67">
        <v>0.45998299999999998</v>
      </c>
      <c r="AG31" s="70" t="s">
        <v>182</v>
      </c>
      <c r="AH31" s="68">
        <v>0</v>
      </c>
      <c r="AI31" s="68">
        <v>0</v>
      </c>
      <c r="AJ31" s="68">
        <v>0</v>
      </c>
      <c r="AK31" s="40">
        <f t="shared" si="2"/>
        <v>1</v>
      </c>
      <c r="AL31" s="87"/>
      <c r="AN31" s="59" t="s">
        <v>44</v>
      </c>
      <c r="AO31" s="66">
        <v>4</v>
      </c>
      <c r="AP31" s="66" t="s">
        <v>74</v>
      </c>
      <c r="AQ31" s="69" t="s">
        <v>177</v>
      </c>
      <c r="AR31" s="67">
        <v>16.278464</v>
      </c>
      <c r="AS31" s="67">
        <v>0.428759</v>
      </c>
      <c r="AT31" s="70" t="s">
        <v>182</v>
      </c>
      <c r="AU31" s="68">
        <v>0</v>
      </c>
      <c r="AV31" s="68">
        <v>0</v>
      </c>
      <c r="AW31" s="68">
        <v>0</v>
      </c>
      <c r="AX31" s="40">
        <f t="shared" si="3"/>
        <v>1</v>
      </c>
      <c r="AY31" s="87"/>
    </row>
    <row r="32" spans="1:51" ht="22.5" customHeight="1" x14ac:dyDescent="0.25">
      <c r="A32" s="59" t="s">
        <v>14</v>
      </c>
      <c r="B32" s="66">
        <v>4</v>
      </c>
      <c r="C32" s="66" t="s">
        <v>80</v>
      </c>
      <c r="D32" s="69" t="s">
        <v>177</v>
      </c>
      <c r="E32" s="67">
        <v>4.5719999999999997E-3</v>
      </c>
      <c r="F32" s="67">
        <v>0.90310299999999999</v>
      </c>
      <c r="G32" s="70" t="s">
        <v>190</v>
      </c>
      <c r="H32" s="68">
        <v>0</v>
      </c>
      <c r="I32" s="68">
        <v>0</v>
      </c>
      <c r="J32" s="68">
        <v>0</v>
      </c>
      <c r="K32" s="40">
        <f t="shared" si="0"/>
        <v>1</v>
      </c>
      <c r="L32" s="87"/>
      <c r="N32" s="59" t="s">
        <v>25</v>
      </c>
      <c r="O32" s="66">
        <v>4</v>
      </c>
      <c r="P32" s="66" t="s">
        <v>80</v>
      </c>
      <c r="Q32" s="69" t="s">
        <v>177</v>
      </c>
      <c r="R32" s="67">
        <v>3.9919999999999999E-3</v>
      </c>
      <c r="S32" s="67">
        <v>0.89707800000000004</v>
      </c>
      <c r="T32" s="70" t="s">
        <v>190</v>
      </c>
      <c r="U32" s="68">
        <v>0</v>
      </c>
      <c r="V32" s="68">
        <v>0</v>
      </c>
      <c r="W32" s="68">
        <v>0</v>
      </c>
      <c r="X32" s="40">
        <f t="shared" si="1"/>
        <v>1</v>
      </c>
      <c r="Y32" s="87"/>
      <c r="AA32" s="59" t="s">
        <v>34</v>
      </c>
      <c r="AB32" s="66">
        <v>4</v>
      </c>
      <c r="AC32" s="66" t="s">
        <v>80</v>
      </c>
      <c r="AD32" s="69" t="s">
        <v>177</v>
      </c>
      <c r="AE32" s="67">
        <v>4.5719999999999997E-3</v>
      </c>
      <c r="AF32" s="67">
        <v>0.90310299999999999</v>
      </c>
      <c r="AG32" s="70" t="s">
        <v>190</v>
      </c>
      <c r="AH32" s="68">
        <v>0</v>
      </c>
      <c r="AI32" s="68">
        <v>0</v>
      </c>
      <c r="AJ32" s="68">
        <v>0</v>
      </c>
      <c r="AK32" s="40">
        <f t="shared" si="2"/>
        <v>1</v>
      </c>
      <c r="AL32" s="87"/>
      <c r="AN32" s="59" t="s">
        <v>44</v>
      </c>
      <c r="AO32" s="66">
        <v>4</v>
      </c>
      <c r="AP32" s="66" t="s">
        <v>80</v>
      </c>
      <c r="AQ32" s="69" t="s">
        <v>177</v>
      </c>
      <c r="AR32" s="67">
        <v>3.2729999999999999E-3</v>
      </c>
      <c r="AS32" s="67">
        <v>0.86124599999999996</v>
      </c>
      <c r="AT32" s="70" t="s">
        <v>190</v>
      </c>
      <c r="AU32" s="68">
        <v>0</v>
      </c>
      <c r="AV32" s="68">
        <v>0</v>
      </c>
      <c r="AW32" s="68">
        <v>0</v>
      </c>
      <c r="AX32" s="40">
        <f t="shared" si="3"/>
        <v>1</v>
      </c>
      <c r="AY32" s="87"/>
    </row>
    <row r="33" spans="1:51" ht="13.5" customHeight="1" x14ac:dyDescent="0.25">
      <c r="A33" s="59" t="s">
        <v>14</v>
      </c>
      <c r="B33" s="66">
        <v>4</v>
      </c>
      <c r="C33" s="66" t="s">
        <v>85</v>
      </c>
      <c r="D33" s="69" t="s">
        <v>177</v>
      </c>
      <c r="E33" s="67">
        <v>1.882E-3</v>
      </c>
      <c r="F33" s="67">
        <v>0.37977899999999998</v>
      </c>
      <c r="G33" s="70" t="s">
        <v>181</v>
      </c>
      <c r="H33" s="68">
        <v>0</v>
      </c>
      <c r="I33" s="68">
        <v>0</v>
      </c>
      <c r="J33" s="68">
        <v>0</v>
      </c>
      <c r="K33" s="40">
        <f t="shared" si="0"/>
        <v>1</v>
      </c>
      <c r="L33" s="87"/>
      <c r="N33" s="59" t="s">
        <v>25</v>
      </c>
      <c r="O33" s="66">
        <v>4</v>
      </c>
      <c r="P33" s="66" t="s">
        <v>85</v>
      </c>
      <c r="Q33" s="69" t="s">
        <v>177</v>
      </c>
      <c r="R33" s="67">
        <v>1.789E-3</v>
      </c>
      <c r="S33" s="67">
        <v>0.348831</v>
      </c>
      <c r="T33" s="70" t="s">
        <v>181</v>
      </c>
      <c r="U33" s="68">
        <v>0</v>
      </c>
      <c r="V33" s="68">
        <v>0</v>
      </c>
      <c r="W33" s="68">
        <v>0</v>
      </c>
      <c r="X33" s="40">
        <f t="shared" si="1"/>
        <v>1</v>
      </c>
      <c r="Y33" s="87"/>
      <c r="AA33" s="59" t="s">
        <v>34</v>
      </c>
      <c r="AB33" s="66">
        <v>4</v>
      </c>
      <c r="AC33" s="66" t="s">
        <v>85</v>
      </c>
      <c r="AD33" s="69" t="s">
        <v>177</v>
      </c>
      <c r="AE33" s="67">
        <v>1.882E-3</v>
      </c>
      <c r="AF33" s="67">
        <v>0.37977899999999998</v>
      </c>
      <c r="AG33" s="70" t="s">
        <v>181</v>
      </c>
      <c r="AH33" s="68">
        <v>0</v>
      </c>
      <c r="AI33" s="68">
        <v>0</v>
      </c>
      <c r="AJ33" s="68">
        <v>0</v>
      </c>
      <c r="AK33" s="40">
        <f t="shared" si="2"/>
        <v>1</v>
      </c>
      <c r="AL33" s="87"/>
      <c r="AN33" s="59" t="s">
        <v>44</v>
      </c>
      <c r="AO33" s="66">
        <v>4</v>
      </c>
      <c r="AP33" s="66" t="s">
        <v>85</v>
      </c>
      <c r="AQ33" s="69" t="s">
        <v>177</v>
      </c>
      <c r="AR33" s="67">
        <v>1.4660000000000001E-3</v>
      </c>
      <c r="AS33" s="67">
        <v>0.35654799999999998</v>
      </c>
      <c r="AT33" s="70" t="s">
        <v>181</v>
      </c>
      <c r="AU33" s="68">
        <v>0</v>
      </c>
      <c r="AV33" s="68">
        <v>0</v>
      </c>
      <c r="AW33" s="68">
        <v>0</v>
      </c>
      <c r="AX33" s="40">
        <f t="shared" si="3"/>
        <v>1</v>
      </c>
      <c r="AY33" s="87"/>
    </row>
    <row r="34" spans="1:51" ht="13.5" customHeight="1" x14ac:dyDescent="0.25">
      <c r="A34" s="59" t="s">
        <v>14</v>
      </c>
      <c r="B34" s="66">
        <v>4</v>
      </c>
      <c r="C34" s="66" t="s">
        <v>86</v>
      </c>
      <c r="D34" s="69" t="s">
        <v>177</v>
      </c>
      <c r="E34" s="67">
        <v>15.573746999999999</v>
      </c>
      <c r="F34" s="67">
        <v>0.47657500000000003</v>
      </c>
      <c r="G34" s="70" t="s">
        <v>182</v>
      </c>
      <c r="H34" s="68">
        <v>0</v>
      </c>
      <c r="I34" s="68">
        <v>0</v>
      </c>
      <c r="J34" s="68">
        <v>0</v>
      </c>
      <c r="K34" s="40">
        <f t="shared" si="0"/>
        <v>1</v>
      </c>
      <c r="L34" s="87"/>
      <c r="N34" s="59" t="s">
        <v>25</v>
      </c>
      <c r="O34" s="66">
        <v>4</v>
      </c>
      <c r="P34" s="66" t="s">
        <v>86</v>
      </c>
      <c r="Q34" s="69" t="s">
        <v>177</v>
      </c>
      <c r="R34" s="67">
        <v>16.436484</v>
      </c>
      <c r="S34" s="67">
        <v>0.47700900000000002</v>
      </c>
      <c r="T34" s="70" t="s">
        <v>182</v>
      </c>
      <c r="U34" s="68">
        <v>0</v>
      </c>
      <c r="V34" s="68">
        <v>0</v>
      </c>
      <c r="W34" s="68">
        <v>0</v>
      </c>
      <c r="X34" s="40">
        <f t="shared" si="1"/>
        <v>1</v>
      </c>
      <c r="Y34" s="87"/>
      <c r="AA34" s="59" t="s">
        <v>34</v>
      </c>
      <c r="AB34" s="66">
        <v>4</v>
      </c>
      <c r="AC34" s="66" t="s">
        <v>86</v>
      </c>
      <c r="AD34" s="69" t="s">
        <v>177</v>
      </c>
      <c r="AE34" s="67">
        <v>15.573746999999999</v>
      </c>
      <c r="AF34" s="67">
        <v>0.47657500000000003</v>
      </c>
      <c r="AG34" s="70" t="s">
        <v>182</v>
      </c>
      <c r="AH34" s="68">
        <v>0</v>
      </c>
      <c r="AI34" s="68">
        <v>0</v>
      </c>
      <c r="AJ34" s="68">
        <v>0</v>
      </c>
      <c r="AK34" s="40">
        <f t="shared" si="2"/>
        <v>1</v>
      </c>
      <c r="AL34" s="87"/>
      <c r="AN34" s="59" t="s">
        <v>44</v>
      </c>
      <c r="AO34" s="66">
        <v>4</v>
      </c>
      <c r="AP34" s="66" t="s">
        <v>86</v>
      </c>
      <c r="AQ34" s="69" t="s">
        <v>177</v>
      </c>
      <c r="AR34" s="67">
        <v>14.885554000000001</v>
      </c>
      <c r="AS34" s="67">
        <v>0.43938700000000003</v>
      </c>
      <c r="AT34" s="70" t="s">
        <v>182</v>
      </c>
      <c r="AU34" s="68">
        <v>0</v>
      </c>
      <c r="AV34" s="68">
        <v>0</v>
      </c>
      <c r="AW34" s="68">
        <v>0</v>
      </c>
      <c r="AX34" s="40">
        <f t="shared" si="3"/>
        <v>1</v>
      </c>
      <c r="AY34" s="87"/>
    </row>
    <row r="35" spans="1:51" ht="13.5" customHeight="1" x14ac:dyDescent="0.25">
      <c r="A35" s="59" t="s">
        <v>14</v>
      </c>
      <c r="B35" s="66">
        <v>4</v>
      </c>
      <c r="C35" s="66" t="s">
        <v>87</v>
      </c>
      <c r="D35" s="69" t="s">
        <v>177</v>
      </c>
      <c r="E35" s="67">
        <v>4.1539999999999997E-3</v>
      </c>
      <c r="F35" s="67">
        <v>0.34498200000000001</v>
      </c>
      <c r="G35" s="70" t="s">
        <v>184</v>
      </c>
      <c r="H35" s="68">
        <v>0</v>
      </c>
      <c r="I35" s="68">
        <v>0</v>
      </c>
      <c r="J35" s="68">
        <v>0</v>
      </c>
      <c r="K35" s="40">
        <f t="shared" si="0"/>
        <v>1</v>
      </c>
      <c r="L35" s="87"/>
      <c r="N35" s="59" t="s">
        <v>25</v>
      </c>
      <c r="O35" s="66">
        <v>4</v>
      </c>
      <c r="P35" s="66" t="s">
        <v>87</v>
      </c>
      <c r="Q35" s="69" t="s">
        <v>177</v>
      </c>
      <c r="R35" s="67">
        <v>3.6080000000000001E-3</v>
      </c>
      <c r="S35" s="67">
        <v>0.39630900000000002</v>
      </c>
      <c r="T35" s="70" t="s">
        <v>184</v>
      </c>
      <c r="U35" s="68">
        <v>0</v>
      </c>
      <c r="V35" s="68">
        <v>0</v>
      </c>
      <c r="W35" s="68">
        <v>0</v>
      </c>
      <c r="X35" s="40">
        <f t="shared" si="1"/>
        <v>1</v>
      </c>
      <c r="Y35" s="87"/>
      <c r="AA35" s="59" t="s">
        <v>34</v>
      </c>
      <c r="AB35" s="66">
        <v>4</v>
      </c>
      <c r="AC35" s="66" t="s">
        <v>87</v>
      </c>
      <c r="AD35" s="69" t="s">
        <v>177</v>
      </c>
      <c r="AE35" s="67">
        <v>4.1539999999999997E-3</v>
      </c>
      <c r="AF35" s="67">
        <v>0.34498200000000001</v>
      </c>
      <c r="AG35" s="70" t="s">
        <v>184</v>
      </c>
      <c r="AH35" s="68">
        <v>0</v>
      </c>
      <c r="AI35" s="68">
        <v>0</v>
      </c>
      <c r="AJ35" s="68">
        <v>0</v>
      </c>
      <c r="AK35" s="40">
        <f t="shared" si="2"/>
        <v>1</v>
      </c>
      <c r="AL35" s="87"/>
      <c r="AN35" s="59" t="s">
        <v>44</v>
      </c>
      <c r="AO35" s="66">
        <v>4</v>
      </c>
      <c r="AP35" s="66" t="s">
        <v>87</v>
      </c>
      <c r="AQ35" s="69" t="s">
        <v>177</v>
      </c>
      <c r="AR35" s="67">
        <v>3.46E-3</v>
      </c>
      <c r="AS35" s="67">
        <v>0.32591100000000001</v>
      </c>
      <c r="AT35" s="70" t="s">
        <v>184</v>
      </c>
      <c r="AU35" s="68">
        <v>0</v>
      </c>
      <c r="AV35" s="68">
        <v>0</v>
      </c>
      <c r="AW35" s="68">
        <v>0</v>
      </c>
      <c r="AX35" s="40">
        <f t="shared" si="3"/>
        <v>1</v>
      </c>
      <c r="AY35" s="87"/>
    </row>
    <row r="36" spans="1:51" ht="13.5" customHeight="1" x14ac:dyDescent="0.25">
      <c r="A36" s="59" t="s">
        <v>14</v>
      </c>
      <c r="B36" s="66">
        <v>4</v>
      </c>
      <c r="C36" s="66" t="s">
        <v>88</v>
      </c>
      <c r="D36" s="69" t="s">
        <v>177</v>
      </c>
      <c r="E36" s="67">
        <v>13.621559</v>
      </c>
      <c r="F36" s="67">
        <v>0.47487099999999999</v>
      </c>
      <c r="G36" s="70" t="s">
        <v>164</v>
      </c>
      <c r="H36" s="68">
        <v>0</v>
      </c>
      <c r="I36" s="68">
        <v>0</v>
      </c>
      <c r="J36" s="68">
        <v>0</v>
      </c>
      <c r="K36" s="40">
        <f t="shared" si="0"/>
        <v>1</v>
      </c>
      <c r="L36" s="87"/>
      <c r="N36" s="59" t="s">
        <v>25</v>
      </c>
      <c r="O36" s="66">
        <v>4</v>
      </c>
      <c r="P36" s="66" t="s">
        <v>88</v>
      </c>
      <c r="Q36" s="69" t="s">
        <v>177</v>
      </c>
      <c r="R36" s="67">
        <v>14.277536</v>
      </c>
      <c r="S36" s="67">
        <v>0.47401399999999999</v>
      </c>
      <c r="T36" s="70" t="s">
        <v>164</v>
      </c>
      <c r="U36" s="68">
        <v>0</v>
      </c>
      <c r="V36" s="68">
        <v>0</v>
      </c>
      <c r="W36" s="68">
        <v>0</v>
      </c>
      <c r="X36" s="40">
        <f t="shared" si="1"/>
        <v>1</v>
      </c>
      <c r="Y36" s="87"/>
      <c r="AA36" s="59" t="s">
        <v>34</v>
      </c>
      <c r="AB36" s="66">
        <v>4</v>
      </c>
      <c r="AC36" s="66" t="s">
        <v>88</v>
      </c>
      <c r="AD36" s="69" t="s">
        <v>177</v>
      </c>
      <c r="AE36" s="67">
        <v>13.621559</v>
      </c>
      <c r="AF36" s="67">
        <v>0.47487099999999999</v>
      </c>
      <c r="AG36" s="70" t="s">
        <v>164</v>
      </c>
      <c r="AH36" s="68">
        <v>0</v>
      </c>
      <c r="AI36" s="68">
        <v>0</v>
      </c>
      <c r="AJ36" s="68">
        <v>0</v>
      </c>
      <c r="AK36" s="40">
        <f t="shared" si="2"/>
        <v>1</v>
      </c>
      <c r="AL36" s="87"/>
      <c r="AN36" s="59" t="s">
        <v>44</v>
      </c>
      <c r="AO36" s="66">
        <v>4</v>
      </c>
      <c r="AP36" s="66" t="s">
        <v>88</v>
      </c>
      <c r="AQ36" s="69" t="s">
        <v>177</v>
      </c>
      <c r="AR36" s="67">
        <v>12.473100000000001</v>
      </c>
      <c r="AS36" s="67">
        <v>0.41925099999999998</v>
      </c>
      <c r="AT36" s="70" t="s">
        <v>164</v>
      </c>
      <c r="AU36" s="68">
        <v>0</v>
      </c>
      <c r="AV36" s="68">
        <v>0</v>
      </c>
      <c r="AW36" s="68">
        <v>0</v>
      </c>
      <c r="AX36" s="40">
        <f t="shared" si="3"/>
        <v>1</v>
      </c>
      <c r="AY36" s="87"/>
    </row>
    <row r="37" spans="1:51" ht="13.5" customHeight="1" x14ac:dyDescent="0.25">
      <c r="A37" s="59" t="s">
        <v>14</v>
      </c>
      <c r="B37" s="66">
        <v>5</v>
      </c>
      <c r="C37" s="66" t="s">
        <v>62</v>
      </c>
      <c r="D37" s="69" t="s">
        <v>177</v>
      </c>
      <c r="E37" s="67">
        <v>0.45547100000000001</v>
      </c>
      <c r="F37" s="67" t="s">
        <v>178</v>
      </c>
      <c r="G37" s="70" t="s">
        <v>191</v>
      </c>
      <c r="H37" s="68">
        <v>0</v>
      </c>
      <c r="I37" s="68">
        <v>0</v>
      </c>
      <c r="J37" s="68">
        <v>0</v>
      </c>
      <c r="K37" s="40">
        <f t="shared" ref="K37:K68" si="4">IF(COUNTA(J37)=0,"",1-J37)</f>
        <v>1</v>
      </c>
      <c r="L37" s="87"/>
      <c r="N37" s="59" t="s">
        <v>25</v>
      </c>
      <c r="O37" s="66">
        <v>5</v>
      </c>
      <c r="P37" s="66" t="s">
        <v>62</v>
      </c>
      <c r="Q37" s="69" t="s">
        <v>177</v>
      </c>
      <c r="R37" s="67">
        <v>0.45317200000000002</v>
      </c>
      <c r="S37" s="67" t="s">
        <v>178</v>
      </c>
      <c r="T37" s="70" t="s">
        <v>191</v>
      </c>
      <c r="U37" s="68">
        <v>0</v>
      </c>
      <c r="V37" s="68">
        <v>0</v>
      </c>
      <c r="W37" s="68">
        <v>0</v>
      </c>
      <c r="X37" s="40">
        <f t="shared" ref="X37:X68" si="5">IF(COUNTA(W37)=0,"",1-W37)</f>
        <v>1</v>
      </c>
      <c r="Y37" s="87"/>
      <c r="AA37" s="59" t="s">
        <v>34</v>
      </c>
      <c r="AB37" s="66">
        <v>5</v>
      </c>
      <c r="AC37" s="66" t="s">
        <v>62</v>
      </c>
      <c r="AD37" s="69" t="s">
        <v>177</v>
      </c>
      <c r="AE37" s="67">
        <v>0.45547100000000001</v>
      </c>
      <c r="AF37" s="67" t="s">
        <v>178</v>
      </c>
      <c r="AG37" s="70" t="s">
        <v>191</v>
      </c>
      <c r="AH37" s="68">
        <v>0</v>
      </c>
      <c r="AI37" s="68">
        <v>0</v>
      </c>
      <c r="AJ37" s="68">
        <v>0</v>
      </c>
      <c r="AK37" s="40">
        <f t="shared" ref="AK37:AK68" si="6">IF(COUNTA(AJ37)=0,"",1-AJ37)</f>
        <v>1</v>
      </c>
      <c r="AL37" s="87"/>
      <c r="AN37" s="59" t="s">
        <v>44</v>
      </c>
      <c r="AO37" s="66">
        <v>5</v>
      </c>
      <c r="AP37" s="66" t="s">
        <v>62</v>
      </c>
      <c r="AQ37" s="69" t="s">
        <v>177</v>
      </c>
      <c r="AR37" s="67">
        <v>0.452511</v>
      </c>
      <c r="AS37" s="67" t="s">
        <v>178</v>
      </c>
      <c r="AT37" s="70" t="s">
        <v>191</v>
      </c>
      <c r="AU37" s="68">
        <v>0</v>
      </c>
      <c r="AV37" s="68">
        <v>0</v>
      </c>
      <c r="AW37" s="68">
        <v>0</v>
      </c>
      <c r="AX37" s="40">
        <f t="shared" ref="AX37:AX68" si="7">IF(COUNTA(AW37)=0,"",1-AW37)</f>
        <v>1</v>
      </c>
      <c r="AY37" s="87"/>
    </row>
    <row r="38" spans="1:51" ht="13.5" customHeight="1" x14ac:dyDescent="0.25">
      <c r="A38" s="59" t="s">
        <v>14</v>
      </c>
      <c r="B38" s="66">
        <v>5</v>
      </c>
      <c r="C38" s="66" t="s">
        <v>68</v>
      </c>
      <c r="D38" s="69" t="s">
        <v>177</v>
      </c>
      <c r="E38" s="67">
        <v>2.4599999999999999E-3</v>
      </c>
      <c r="F38" s="67">
        <v>0.34937099999999999</v>
      </c>
      <c r="G38" s="70" t="s">
        <v>181</v>
      </c>
      <c r="H38" s="68">
        <v>0</v>
      </c>
      <c r="I38" s="68">
        <v>0</v>
      </c>
      <c r="J38" s="68">
        <v>0</v>
      </c>
      <c r="K38" s="40">
        <f t="shared" si="4"/>
        <v>1</v>
      </c>
      <c r="L38" s="87"/>
      <c r="N38" s="59" t="s">
        <v>25</v>
      </c>
      <c r="O38" s="66">
        <v>5</v>
      </c>
      <c r="P38" s="66" t="s">
        <v>68</v>
      </c>
      <c r="Q38" s="69" t="s">
        <v>177</v>
      </c>
      <c r="R38" s="67">
        <v>1.9759999999999999E-3</v>
      </c>
      <c r="S38" s="67">
        <v>0.36710599999999999</v>
      </c>
      <c r="T38" s="70" t="s">
        <v>181</v>
      </c>
      <c r="U38" s="68">
        <v>0</v>
      </c>
      <c r="V38" s="68">
        <v>0</v>
      </c>
      <c r="W38" s="68">
        <v>0</v>
      </c>
      <c r="X38" s="40">
        <f t="shared" si="5"/>
        <v>1</v>
      </c>
      <c r="Y38" s="87"/>
      <c r="AA38" s="59" t="s">
        <v>34</v>
      </c>
      <c r="AB38" s="66">
        <v>5</v>
      </c>
      <c r="AC38" s="66" t="s">
        <v>68</v>
      </c>
      <c r="AD38" s="69" t="s">
        <v>177</v>
      </c>
      <c r="AE38" s="67">
        <v>2.4599999999999999E-3</v>
      </c>
      <c r="AF38" s="67">
        <v>0.34937099999999999</v>
      </c>
      <c r="AG38" s="70" t="s">
        <v>181</v>
      </c>
      <c r="AH38" s="68">
        <v>0</v>
      </c>
      <c r="AI38" s="68">
        <v>0</v>
      </c>
      <c r="AJ38" s="68">
        <v>0</v>
      </c>
      <c r="AK38" s="40">
        <f t="shared" si="6"/>
        <v>1</v>
      </c>
      <c r="AL38" s="87"/>
      <c r="AN38" s="59" t="s">
        <v>44</v>
      </c>
      <c r="AO38" s="66">
        <v>5</v>
      </c>
      <c r="AP38" s="66" t="s">
        <v>68</v>
      </c>
      <c r="AQ38" s="69" t="s">
        <v>177</v>
      </c>
      <c r="AR38" s="67">
        <v>1.8289999999999999E-3</v>
      </c>
      <c r="AS38" s="67">
        <v>0.34253400000000001</v>
      </c>
      <c r="AT38" s="70" t="s">
        <v>181</v>
      </c>
      <c r="AU38" s="68">
        <v>0</v>
      </c>
      <c r="AV38" s="68">
        <v>0</v>
      </c>
      <c r="AW38" s="68">
        <v>0</v>
      </c>
      <c r="AX38" s="40">
        <f t="shared" si="7"/>
        <v>1</v>
      </c>
      <c r="AY38" s="87"/>
    </row>
    <row r="39" spans="1:51" ht="13.5" customHeight="1" x14ac:dyDescent="0.25">
      <c r="A39" s="59" t="s">
        <v>14</v>
      </c>
      <c r="B39" s="66">
        <v>5</v>
      </c>
      <c r="C39" s="66" t="s">
        <v>74</v>
      </c>
      <c r="D39" s="69" t="s">
        <v>177</v>
      </c>
      <c r="E39" s="67">
        <v>17.042987</v>
      </c>
      <c r="F39" s="67">
        <v>0.47466199999999997</v>
      </c>
      <c r="G39" s="70" t="s">
        <v>182</v>
      </c>
      <c r="H39" s="68">
        <v>0</v>
      </c>
      <c r="I39" s="68">
        <v>0</v>
      </c>
      <c r="J39" s="68">
        <v>0</v>
      </c>
      <c r="K39" s="40">
        <f t="shared" si="4"/>
        <v>1</v>
      </c>
      <c r="L39" s="87"/>
      <c r="N39" s="59" t="s">
        <v>25</v>
      </c>
      <c r="O39" s="66">
        <v>5</v>
      </c>
      <c r="P39" s="66" t="s">
        <v>74</v>
      </c>
      <c r="Q39" s="69" t="s">
        <v>177</v>
      </c>
      <c r="R39" s="67">
        <v>16.950292000000001</v>
      </c>
      <c r="S39" s="67">
        <v>0.458175</v>
      </c>
      <c r="T39" s="70" t="s">
        <v>182</v>
      </c>
      <c r="U39" s="68">
        <v>0</v>
      </c>
      <c r="V39" s="68">
        <v>0</v>
      </c>
      <c r="W39" s="68">
        <v>0</v>
      </c>
      <c r="X39" s="40">
        <f t="shared" si="5"/>
        <v>1</v>
      </c>
      <c r="Y39" s="87"/>
      <c r="AA39" s="59" t="s">
        <v>34</v>
      </c>
      <c r="AB39" s="66">
        <v>5</v>
      </c>
      <c r="AC39" s="66" t="s">
        <v>74</v>
      </c>
      <c r="AD39" s="69" t="s">
        <v>177</v>
      </c>
      <c r="AE39" s="67">
        <v>17.042987</v>
      </c>
      <c r="AF39" s="67">
        <v>0.47466199999999997</v>
      </c>
      <c r="AG39" s="70" t="s">
        <v>182</v>
      </c>
      <c r="AH39" s="68">
        <v>0</v>
      </c>
      <c r="AI39" s="68">
        <v>0</v>
      </c>
      <c r="AJ39" s="68">
        <v>0</v>
      </c>
      <c r="AK39" s="40">
        <f t="shared" si="6"/>
        <v>1</v>
      </c>
      <c r="AL39" s="87"/>
      <c r="AN39" s="59" t="s">
        <v>44</v>
      </c>
      <c r="AO39" s="66">
        <v>5</v>
      </c>
      <c r="AP39" s="66" t="s">
        <v>74</v>
      </c>
      <c r="AQ39" s="69" t="s">
        <v>177</v>
      </c>
      <c r="AR39" s="67">
        <v>17.458628999999998</v>
      </c>
      <c r="AS39" s="67">
        <v>0.41533799999999998</v>
      </c>
      <c r="AT39" s="70" t="s">
        <v>182</v>
      </c>
      <c r="AU39" s="68">
        <v>0</v>
      </c>
      <c r="AV39" s="68">
        <v>0</v>
      </c>
      <c r="AW39" s="68">
        <v>0</v>
      </c>
      <c r="AX39" s="40">
        <f t="shared" si="7"/>
        <v>1</v>
      </c>
      <c r="AY39" s="87"/>
    </row>
    <row r="40" spans="1:51" ht="22.5" customHeight="1" x14ac:dyDescent="0.25">
      <c r="A40" s="59" t="s">
        <v>14</v>
      </c>
      <c r="B40" s="66">
        <v>5</v>
      </c>
      <c r="C40" s="66" t="s">
        <v>80</v>
      </c>
      <c r="D40" s="69" t="s">
        <v>177</v>
      </c>
      <c r="E40" s="67">
        <v>4.267E-3</v>
      </c>
      <c r="F40" s="67">
        <v>0.83821199999999996</v>
      </c>
      <c r="G40" s="70" t="s">
        <v>194</v>
      </c>
      <c r="H40" s="68">
        <v>0</v>
      </c>
      <c r="I40" s="68">
        <v>0</v>
      </c>
      <c r="J40" s="68">
        <v>0</v>
      </c>
      <c r="K40" s="40">
        <f t="shared" si="4"/>
        <v>1</v>
      </c>
      <c r="L40" s="87"/>
      <c r="N40" s="59" t="s">
        <v>25</v>
      </c>
      <c r="O40" s="66">
        <v>5</v>
      </c>
      <c r="P40" s="66" t="s">
        <v>80</v>
      </c>
      <c r="Q40" s="69" t="s">
        <v>177</v>
      </c>
      <c r="R40" s="67">
        <v>3.8240000000000001E-3</v>
      </c>
      <c r="S40" s="67">
        <v>0.902671</v>
      </c>
      <c r="T40" s="70" t="s">
        <v>194</v>
      </c>
      <c r="U40" s="68">
        <v>0</v>
      </c>
      <c r="V40" s="68">
        <v>0</v>
      </c>
      <c r="W40" s="68">
        <v>0</v>
      </c>
      <c r="X40" s="40">
        <f t="shared" si="5"/>
        <v>1</v>
      </c>
      <c r="Y40" s="87"/>
      <c r="AA40" s="59" t="s">
        <v>34</v>
      </c>
      <c r="AB40" s="66">
        <v>5</v>
      </c>
      <c r="AC40" s="66" t="s">
        <v>80</v>
      </c>
      <c r="AD40" s="69" t="s">
        <v>177</v>
      </c>
      <c r="AE40" s="67">
        <v>4.267E-3</v>
      </c>
      <c r="AF40" s="67">
        <v>0.83821199999999996</v>
      </c>
      <c r="AG40" s="70" t="s">
        <v>194</v>
      </c>
      <c r="AH40" s="68">
        <v>0</v>
      </c>
      <c r="AI40" s="68">
        <v>0</v>
      </c>
      <c r="AJ40" s="68">
        <v>0</v>
      </c>
      <c r="AK40" s="40">
        <f t="shared" si="6"/>
        <v>1</v>
      </c>
      <c r="AL40" s="87"/>
      <c r="AN40" s="59" t="s">
        <v>44</v>
      </c>
      <c r="AO40" s="66">
        <v>5</v>
      </c>
      <c r="AP40" s="66" t="s">
        <v>80</v>
      </c>
      <c r="AQ40" s="69" t="s">
        <v>177</v>
      </c>
      <c r="AR40" s="67">
        <v>3.3670000000000002E-3</v>
      </c>
      <c r="AS40" s="67">
        <v>0.83022899999999999</v>
      </c>
      <c r="AT40" s="70" t="s">
        <v>194</v>
      </c>
      <c r="AU40" s="68">
        <v>0</v>
      </c>
      <c r="AV40" s="68">
        <v>0</v>
      </c>
      <c r="AW40" s="68">
        <v>0</v>
      </c>
      <c r="AX40" s="40">
        <f t="shared" si="7"/>
        <v>1</v>
      </c>
      <c r="AY40" s="87"/>
    </row>
    <row r="41" spans="1:51" ht="13.5" customHeight="1" x14ac:dyDescent="0.25">
      <c r="A41" s="59" t="s">
        <v>14</v>
      </c>
      <c r="B41" s="66">
        <v>5</v>
      </c>
      <c r="C41" s="66" t="s">
        <v>85</v>
      </c>
      <c r="D41" s="69" t="s">
        <v>177</v>
      </c>
      <c r="E41" s="67">
        <v>2.042E-3</v>
      </c>
      <c r="F41" s="67">
        <v>0.38802599999999998</v>
      </c>
      <c r="G41" s="70" t="s">
        <v>181</v>
      </c>
      <c r="H41" s="68">
        <v>0</v>
      </c>
      <c r="I41" s="68">
        <v>0</v>
      </c>
      <c r="J41" s="68">
        <v>0</v>
      </c>
      <c r="K41" s="40">
        <f t="shared" si="4"/>
        <v>1</v>
      </c>
      <c r="L41" s="87"/>
      <c r="N41" s="59" t="s">
        <v>25</v>
      </c>
      <c r="O41" s="66">
        <v>5</v>
      </c>
      <c r="P41" s="66" t="s">
        <v>85</v>
      </c>
      <c r="Q41" s="69" t="s">
        <v>177</v>
      </c>
      <c r="R41" s="67">
        <v>1.725E-3</v>
      </c>
      <c r="S41" s="67">
        <v>0.38353799999999999</v>
      </c>
      <c r="T41" s="70" t="s">
        <v>181</v>
      </c>
      <c r="U41" s="68">
        <v>0</v>
      </c>
      <c r="V41" s="68">
        <v>0</v>
      </c>
      <c r="W41" s="68">
        <v>0</v>
      </c>
      <c r="X41" s="40">
        <f t="shared" si="5"/>
        <v>1</v>
      </c>
      <c r="Y41" s="87"/>
      <c r="AA41" s="59" t="s">
        <v>34</v>
      </c>
      <c r="AB41" s="66">
        <v>5</v>
      </c>
      <c r="AC41" s="66" t="s">
        <v>85</v>
      </c>
      <c r="AD41" s="69" t="s">
        <v>177</v>
      </c>
      <c r="AE41" s="67">
        <v>2.042E-3</v>
      </c>
      <c r="AF41" s="67">
        <v>0.38802599999999998</v>
      </c>
      <c r="AG41" s="70" t="s">
        <v>181</v>
      </c>
      <c r="AH41" s="68">
        <v>0</v>
      </c>
      <c r="AI41" s="68">
        <v>0</v>
      </c>
      <c r="AJ41" s="68">
        <v>0</v>
      </c>
      <c r="AK41" s="40">
        <f t="shared" si="6"/>
        <v>1</v>
      </c>
      <c r="AL41" s="87"/>
      <c r="AN41" s="59" t="s">
        <v>44</v>
      </c>
      <c r="AO41" s="66">
        <v>5</v>
      </c>
      <c r="AP41" s="66" t="s">
        <v>85</v>
      </c>
      <c r="AQ41" s="69" t="s">
        <v>177</v>
      </c>
      <c r="AR41" s="67">
        <v>1.5009999999999999E-3</v>
      </c>
      <c r="AS41" s="67">
        <v>0.35624499999999998</v>
      </c>
      <c r="AT41" s="70" t="s">
        <v>181</v>
      </c>
      <c r="AU41" s="68">
        <v>0</v>
      </c>
      <c r="AV41" s="68">
        <v>0</v>
      </c>
      <c r="AW41" s="68">
        <v>0</v>
      </c>
      <c r="AX41" s="40">
        <f t="shared" si="7"/>
        <v>1</v>
      </c>
      <c r="AY41" s="87"/>
    </row>
    <row r="42" spans="1:51" ht="13.5" customHeight="1" x14ac:dyDescent="0.25">
      <c r="A42" s="59" t="s">
        <v>14</v>
      </c>
      <c r="B42" s="66">
        <v>5</v>
      </c>
      <c r="C42" s="66" t="s">
        <v>86</v>
      </c>
      <c r="D42" s="69" t="s">
        <v>177</v>
      </c>
      <c r="E42" s="67">
        <v>15.462859999999999</v>
      </c>
      <c r="F42" s="67">
        <v>0.45975199999999999</v>
      </c>
      <c r="G42" s="70" t="s">
        <v>182</v>
      </c>
      <c r="H42" s="68">
        <v>0</v>
      </c>
      <c r="I42" s="68">
        <v>0</v>
      </c>
      <c r="J42" s="68">
        <v>0</v>
      </c>
      <c r="K42" s="40">
        <f t="shared" si="4"/>
        <v>1</v>
      </c>
      <c r="L42" s="87"/>
      <c r="N42" s="59" t="s">
        <v>25</v>
      </c>
      <c r="O42" s="66">
        <v>5</v>
      </c>
      <c r="P42" s="66" t="s">
        <v>86</v>
      </c>
      <c r="Q42" s="69" t="s">
        <v>177</v>
      </c>
      <c r="R42" s="67">
        <v>16.400644</v>
      </c>
      <c r="S42" s="67">
        <v>0.45984999999999998</v>
      </c>
      <c r="T42" s="70" t="s">
        <v>182</v>
      </c>
      <c r="U42" s="68">
        <v>0</v>
      </c>
      <c r="V42" s="68">
        <v>0</v>
      </c>
      <c r="W42" s="68">
        <v>0</v>
      </c>
      <c r="X42" s="40">
        <f t="shared" si="5"/>
        <v>1</v>
      </c>
      <c r="Y42" s="87"/>
      <c r="AA42" s="59" t="s">
        <v>34</v>
      </c>
      <c r="AB42" s="66">
        <v>5</v>
      </c>
      <c r="AC42" s="66" t="s">
        <v>86</v>
      </c>
      <c r="AD42" s="69" t="s">
        <v>177</v>
      </c>
      <c r="AE42" s="67">
        <v>15.462859999999999</v>
      </c>
      <c r="AF42" s="67">
        <v>0.45975199999999999</v>
      </c>
      <c r="AG42" s="70" t="s">
        <v>182</v>
      </c>
      <c r="AH42" s="68">
        <v>0</v>
      </c>
      <c r="AI42" s="68">
        <v>0</v>
      </c>
      <c r="AJ42" s="68">
        <v>0</v>
      </c>
      <c r="AK42" s="40">
        <f t="shared" si="6"/>
        <v>1</v>
      </c>
      <c r="AL42" s="87"/>
      <c r="AN42" s="59" t="s">
        <v>44</v>
      </c>
      <c r="AO42" s="66">
        <v>5</v>
      </c>
      <c r="AP42" s="66" t="s">
        <v>86</v>
      </c>
      <c r="AQ42" s="69" t="s">
        <v>177</v>
      </c>
      <c r="AR42" s="67">
        <v>14.784844</v>
      </c>
      <c r="AS42" s="67">
        <v>0.42360900000000001</v>
      </c>
      <c r="AT42" s="70" t="s">
        <v>182</v>
      </c>
      <c r="AU42" s="68">
        <v>0</v>
      </c>
      <c r="AV42" s="68">
        <v>0</v>
      </c>
      <c r="AW42" s="68">
        <v>0</v>
      </c>
      <c r="AX42" s="40">
        <f t="shared" si="7"/>
        <v>1</v>
      </c>
      <c r="AY42" s="87"/>
    </row>
    <row r="43" spans="1:51" ht="13.5" customHeight="1" x14ac:dyDescent="0.25">
      <c r="A43" s="59" t="s">
        <v>14</v>
      </c>
      <c r="B43" s="66">
        <v>5</v>
      </c>
      <c r="C43" s="66" t="s">
        <v>87</v>
      </c>
      <c r="D43" s="69" t="s">
        <v>177</v>
      </c>
      <c r="E43" s="67">
        <v>3.9979999999999998E-3</v>
      </c>
      <c r="F43" s="67">
        <v>0.36424899999999999</v>
      </c>
      <c r="G43" s="70" t="s">
        <v>184</v>
      </c>
      <c r="H43" s="68">
        <v>0</v>
      </c>
      <c r="I43" s="68">
        <v>0</v>
      </c>
      <c r="J43" s="68">
        <v>0</v>
      </c>
      <c r="K43" s="40">
        <f t="shared" si="4"/>
        <v>1</v>
      </c>
      <c r="L43" s="87"/>
      <c r="N43" s="59" t="s">
        <v>25</v>
      </c>
      <c r="O43" s="66">
        <v>5</v>
      </c>
      <c r="P43" s="66" t="s">
        <v>87</v>
      </c>
      <c r="Q43" s="69" t="s">
        <v>177</v>
      </c>
      <c r="R43" s="67">
        <v>3.9820000000000003E-3</v>
      </c>
      <c r="S43" s="67">
        <v>0.37771399999999999</v>
      </c>
      <c r="T43" s="70" t="s">
        <v>184</v>
      </c>
      <c r="U43" s="68">
        <v>0</v>
      </c>
      <c r="V43" s="68">
        <v>0</v>
      </c>
      <c r="W43" s="68">
        <v>0</v>
      </c>
      <c r="X43" s="40">
        <f t="shared" si="5"/>
        <v>1</v>
      </c>
      <c r="Y43" s="87"/>
      <c r="AA43" s="59" t="s">
        <v>34</v>
      </c>
      <c r="AB43" s="66">
        <v>5</v>
      </c>
      <c r="AC43" s="66" t="s">
        <v>87</v>
      </c>
      <c r="AD43" s="69" t="s">
        <v>177</v>
      </c>
      <c r="AE43" s="67">
        <v>3.9979999999999998E-3</v>
      </c>
      <c r="AF43" s="67">
        <v>0.36424899999999999</v>
      </c>
      <c r="AG43" s="70" t="s">
        <v>184</v>
      </c>
      <c r="AH43" s="68">
        <v>0</v>
      </c>
      <c r="AI43" s="68">
        <v>0</v>
      </c>
      <c r="AJ43" s="68">
        <v>0</v>
      </c>
      <c r="AK43" s="40">
        <f t="shared" si="6"/>
        <v>1</v>
      </c>
      <c r="AL43" s="87"/>
      <c r="AN43" s="59" t="s">
        <v>44</v>
      </c>
      <c r="AO43" s="66">
        <v>5</v>
      </c>
      <c r="AP43" s="66" t="s">
        <v>87</v>
      </c>
      <c r="AQ43" s="69" t="s">
        <v>177</v>
      </c>
      <c r="AR43" s="67">
        <v>6.4949999999999999E-3</v>
      </c>
      <c r="AS43" s="67">
        <v>0.34712799999999999</v>
      </c>
      <c r="AT43" s="70" t="s">
        <v>184</v>
      </c>
      <c r="AU43" s="68">
        <v>0</v>
      </c>
      <c r="AV43" s="68">
        <v>0</v>
      </c>
      <c r="AW43" s="68">
        <v>0</v>
      </c>
      <c r="AX43" s="40">
        <f t="shared" si="7"/>
        <v>1</v>
      </c>
      <c r="AY43" s="87"/>
    </row>
    <row r="44" spans="1:51" ht="13.5" customHeight="1" x14ac:dyDescent="0.25">
      <c r="A44" s="59" t="s">
        <v>14</v>
      </c>
      <c r="B44" s="66">
        <v>5</v>
      </c>
      <c r="C44" s="66" t="s">
        <v>88</v>
      </c>
      <c r="D44" s="69" t="s">
        <v>177</v>
      </c>
      <c r="E44" s="67">
        <v>13.726291</v>
      </c>
      <c r="F44" s="67">
        <v>0.45911800000000003</v>
      </c>
      <c r="G44" s="70" t="s">
        <v>164</v>
      </c>
      <c r="H44" s="68">
        <v>0</v>
      </c>
      <c r="I44" s="68">
        <v>0</v>
      </c>
      <c r="J44" s="68">
        <v>0</v>
      </c>
      <c r="K44" s="40">
        <f t="shared" si="4"/>
        <v>1</v>
      </c>
      <c r="L44" s="87"/>
      <c r="N44" s="59" t="s">
        <v>25</v>
      </c>
      <c r="O44" s="66">
        <v>5</v>
      </c>
      <c r="P44" s="66" t="s">
        <v>88</v>
      </c>
      <c r="Q44" s="69" t="s">
        <v>177</v>
      </c>
      <c r="R44" s="67">
        <v>13.795137</v>
      </c>
      <c r="S44" s="67">
        <v>0.391731</v>
      </c>
      <c r="T44" s="70" t="s">
        <v>164</v>
      </c>
      <c r="U44" s="68">
        <v>0</v>
      </c>
      <c r="V44" s="68">
        <v>0</v>
      </c>
      <c r="W44" s="68">
        <v>0</v>
      </c>
      <c r="X44" s="40">
        <f t="shared" si="5"/>
        <v>1</v>
      </c>
      <c r="Y44" s="87"/>
      <c r="AA44" s="59" t="s">
        <v>34</v>
      </c>
      <c r="AB44" s="66">
        <v>5</v>
      </c>
      <c r="AC44" s="66" t="s">
        <v>88</v>
      </c>
      <c r="AD44" s="69" t="s">
        <v>177</v>
      </c>
      <c r="AE44" s="67">
        <v>13.726291</v>
      </c>
      <c r="AF44" s="67">
        <v>0.45911800000000003</v>
      </c>
      <c r="AG44" s="70" t="s">
        <v>164</v>
      </c>
      <c r="AH44" s="68">
        <v>0</v>
      </c>
      <c r="AI44" s="68">
        <v>0</v>
      </c>
      <c r="AJ44" s="68">
        <v>0</v>
      </c>
      <c r="AK44" s="40">
        <f t="shared" si="6"/>
        <v>1</v>
      </c>
      <c r="AL44" s="87"/>
      <c r="AN44" s="59" t="s">
        <v>44</v>
      </c>
      <c r="AO44" s="66">
        <v>5</v>
      </c>
      <c r="AP44" s="66" t="s">
        <v>88</v>
      </c>
      <c r="AQ44" s="69" t="s">
        <v>177</v>
      </c>
      <c r="AR44" s="67">
        <v>13.059123</v>
      </c>
      <c r="AS44" s="67">
        <v>0.40825</v>
      </c>
      <c r="AT44" s="70" t="s">
        <v>164</v>
      </c>
      <c r="AU44" s="68">
        <v>0</v>
      </c>
      <c r="AV44" s="68">
        <v>0</v>
      </c>
      <c r="AW44" s="68">
        <v>0</v>
      </c>
      <c r="AX44" s="40">
        <f t="shared" si="7"/>
        <v>1</v>
      </c>
      <c r="AY44" s="87"/>
    </row>
    <row r="45" spans="1:51" ht="13.5" customHeight="1" x14ac:dyDescent="0.25">
      <c r="A45" s="59" t="s">
        <v>14</v>
      </c>
      <c r="B45" s="66">
        <v>6</v>
      </c>
      <c r="C45" s="66" t="s">
        <v>62</v>
      </c>
      <c r="D45" s="69" t="s">
        <v>177</v>
      </c>
      <c r="E45" s="67">
        <v>0.45151000000000002</v>
      </c>
      <c r="F45" s="67" t="s">
        <v>178</v>
      </c>
      <c r="G45" s="70" t="s">
        <v>195</v>
      </c>
      <c r="H45" s="68">
        <v>0</v>
      </c>
      <c r="I45" s="68">
        <v>0</v>
      </c>
      <c r="J45" s="68">
        <v>0</v>
      </c>
      <c r="K45" s="40">
        <f t="shared" si="4"/>
        <v>1</v>
      </c>
      <c r="L45" s="87"/>
      <c r="N45" s="59" t="s">
        <v>25</v>
      </c>
      <c r="O45" s="66">
        <v>6</v>
      </c>
      <c r="P45" s="66" t="s">
        <v>62</v>
      </c>
      <c r="Q45" s="69" t="s">
        <v>177</v>
      </c>
      <c r="R45" s="67">
        <v>0.45196199999999997</v>
      </c>
      <c r="S45" s="67" t="s">
        <v>178</v>
      </c>
      <c r="T45" s="70" t="s">
        <v>195</v>
      </c>
      <c r="U45" s="68">
        <v>0</v>
      </c>
      <c r="V45" s="68">
        <v>0</v>
      </c>
      <c r="W45" s="68">
        <v>0</v>
      </c>
      <c r="X45" s="40">
        <f t="shared" si="5"/>
        <v>1</v>
      </c>
      <c r="Y45" s="87"/>
      <c r="AA45" s="59" t="s">
        <v>34</v>
      </c>
      <c r="AB45" s="66">
        <v>6</v>
      </c>
      <c r="AC45" s="66" t="s">
        <v>62</v>
      </c>
      <c r="AD45" s="69" t="s">
        <v>177</v>
      </c>
      <c r="AE45" s="67">
        <v>0.45151000000000002</v>
      </c>
      <c r="AF45" s="67" t="s">
        <v>178</v>
      </c>
      <c r="AG45" s="70" t="s">
        <v>195</v>
      </c>
      <c r="AH45" s="68">
        <v>0</v>
      </c>
      <c r="AI45" s="68">
        <v>0</v>
      </c>
      <c r="AJ45" s="68">
        <v>0</v>
      </c>
      <c r="AK45" s="40">
        <f t="shared" si="6"/>
        <v>1</v>
      </c>
      <c r="AL45" s="87"/>
      <c r="AN45" s="59" t="s">
        <v>44</v>
      </c>
      <c r="AO45" s="66">
        <v>6</v>
      </c>
      <c r="AP45" s="66" t="s">
        <v>62</v>
      </c>
      <c r="AQ45" s="69" t="s">
        <v>177</v>
      </c>
      <c r="AR45" s="67">
        <v>0.45144899999999999</v>
      </c>
      <c r="AS45" s="67" t="s">
        <v>178</v>
      </c>
      <c r="AT45" s="70" t="s">
        <v>195</v>
      </c>
      <c r="AU45" s="68">
        <v>0</v>
      </c>
      <c r="AV45" s="68">
        <v>0</v>
      </c>
      <c r="AW45" s="68">
        <v>0</v>
      </c>
      <c r="AX45" s="40">
        <f t="shared" si="7"/>
        <v>1</v>
      </c>
      <c r="AY45" s="87"/>
    </row>
    <row r="46" spans="1:51" ht="13.5" customHeight="1" x14ac:dyDescent="0.25">
      <c r="A46" s="59" t="s">
        <v>14</v>
      </c>
      <c r="B46" s="66">
        <v>6</v>
      </c>
      <c r="C46" s="66" t="s">
        <v>68</v>
      </c>
      <c r="D46" s="69" t="s">
        <v>177</v>
      </c>
      <c r="E46" s="67">
        <v>3.4160000000000002E-3</v>
      </c>
      <c r="F46" s="67">
        <v>0.36671799999999999</v>
      </c>
      <c r="G46" s="70" t="s">
        <v>181</v>
      </c>
      <c r="H46" s="68">
        <v>0</v>
      </c>
      <c r="I46" s="68">
        <v>0</v>
      </c>
      <c r="J46" s="68">
        <v>0</v>
      </c>
      <c r="K46" s="40">
        <f t="shared" si="4"/>
        <v>1</v>
      </c>
      <c r="L46" s="87"/>
      <c r="N46" s="59" t="s">
        <v>25</v>
      </c>
      <c r="O46" s="66">
        <v>6</v>
      </c>
      <c r="P46" s="66" t="s">
        <v>68</v>
      </c>
      <c r="Q46" s="69" t="s">
        <v>177</v>
      </c>
      <c r="R46" s="67">
        <v>1.5150000000000001E-3</v>
      </c>
      <c r="S46" s="67">
        <v>0.368981</v>
      </c>
      <c r="T46" s="70" t="s">
        <v>181</v>
      </c>
      <c r="U46" s="68">
        <v>0</v>
      </c>
      <c r="V46" s="68">
        <v>0</v>
      </c>
      <c r="W46" s="68">
        <v>0</v>
      </c>
      <c r="X46" s="40">
        <f t="shared" si="5"/>
        <v>1</v>
      </c>
      <c r="Y46" s="87"/>
      <c r="AA46" s="59" t="s">
        <v>34</v>
      </c>
      <c r="AB46" s="66">
        <v>6</v>
      </c>
      <c r="AC46" s="66" t="s">
        <v>68</v>
      </c>
      <c r="AD46" s="69" t="s">
        <v>177</v>
      </c>
      <c r="AE46" s="67">
        <v>3.4160000000000002E-3</v>
      </c>
      <c r="AF46" s="67">
        <v>0.36671799999999999</v>
      </c>
      <c r="AG46" s="70" t="s">
        <v>181</v>
      </c>
      <c r="AH46" s="68">
        <v>0</v>
      </c>
      <c r="AI46" s="68">
        <v>0</v>
      </c>
      <c r="AJ46" s="68">
        <v>0</v>
      </c>
      <c r="AK46" s="40">
        <f t="shared" si="6"/>
        <v>1</v>
      </c>
      <c r="AL46" s="87"/>
      <c r="AN46" s="59" t="s">
        <v>44</v>
      </c>
      <c r="AO46" s="66">
        <v>6</v>
      </c>
      <c r="AP46" s="66" t="s">
        <v>68</v>
      </c>
      <c r="AQ46" s="69" t="s">
        <v>177</v>
      </c>
      <c r="AR46" s="67">
        <v>1.851E-3</v>
      </c>
      <c r="AS46" s="67">
        <v>0.33018700000000001</v>
      </c>
      <c r="AT46" s="70" t="s">
        <v>181</v>
      </c>
      <c r="AU46" s="68">
        <v>0</v>
      </c>
      <c r="AV46" s="68">
        <v>0</v>
      </c>
      <c r="AW46" s="68">
        <v>0</v>
      </c>
      <c r="AX46" s="40">
        <f t="shared" si="7"/>
        <v>1</v>
      </c>
      <c r="AY46" s="87"/>
    </row>
    <row r="47" spans="1:51" ht="13.5" customHeight="1" x14ac:dyDescent="0.25">
      <c r="A47" s="59" t="s">
        <v>14</v>
      </c>
      <c r="B47" s="66">
        <v>6</v>
      </c>
      <c r="C47" s="66" t="s">
        <v>74</v>
      </c>
      <c r="D47" s="69" t="s">
        <v>177</v>
      </c>
      <c r="E47" s="67">
        <v>18.401233999999999</v>
      </c>
      <c r="F47" s="67">
        <v>0.47496500000000003</v>
      </c>
      <c r="G47" s="70" t="s">
        <v>182</v>
      </c>
      <c r="H47" s="68">
        <v>0</v>
      </c>
      <c r="I47" s="68">
        <v>0</v>
      </c>
      <c r="J47" s="68">
        <v>0</v>
      </c>
      <c r="K47" s="40">
        <f t="shared" si="4"/>
        <v>1</v>
      </c>
      <c r="L47" s="87"/>
      <c r="N47" s="59" t="s">
        <v>25</v>
      </c>
      <c r="O47" s="66">
        <v>6</v>
      </c>
      <c r="P47" s="66" t="s">
        <v>74</v>
      </c>
      <c r="Q47" s="69" t="s">
        <v>177</v>
      </c>
      <c r="R47" s="67">
        <v>16.967734</v>
      </c>
      <c r="S47" s="67">
        <v>0.46106200000000003</v>
      </c>
      <c r="T47" s="70" t="s">
        <v>182</v>
      </c>
      <c r="U47" s="68">
        <v>0</v>
      </c>
      <c r="V47" s="68">
        <v>0</v>
      </c>
      <c r="W47" s="68">
        <v>0</v>
      </c>
      <c r="X47" s="40">
        <f t="shared" si="5"/>
        <v>1</v>
      </c>
      <c r="Y47" s="87"/>
      <c r="AA47" s="59" t="s">
        <v>34</v>
      </c>
      <c r="AB47" s="66">
        <v>6</v>
      </c>
      <c r="AC47" s="66" t="s">
        <v>74</v>
      </c>
      <c r="AD47" s="69" t="s">
        <v>177</v>
      </c>
      <c r="AE47" s="67">
        <v>18.401233999999999</v>
      </c>
      <c r="AF47" s="67">
        <v>0.47496500000000003</v>
      </c>
      <c r="AG47" s="70" t="s">
        <v>182</v>
      </c>
      <c r="AH47" s="68">
        <v>0</v>
      </c>
      <c r="AI47" s="68">
        <v>0</v>
      </c>
      <c r="AJ47" s="68">
        <v>0</v>
      </c>
      <c r="AK47" s="40">
        <f t="shared" si="6"/>
        <v>1</v>
      </c>
      <c r="AL47" s="87"/>
      <c r="AN47" s="59" t="s">
        <v>44</v>
      </c>
      <c r="AO47" s="66">
        <v>6</v>
      </c>
      <c r="AP47" s="66" t="s">
        <v>74</v>
      </c>
      <c r="AQ47" s="69" t="s">
        <v>177</v>
      </c>
      <c r="AR47" s="67">
        <v>21.670428999999999</v>
      </c>
      <c r="AS47" s="67">
        <v>0.41517700000000002</v>
      </c>
      <c r="AT47" s="70" t="s">
        <v>182</v>
      </c>
      <c r="AU47" s="68">
        <v>0</v>
      </c>
      <c r="AV47" s="68">
        <v>0</v>
      </c>
      <c r="AW47" s="68">
        <v>0</v>
      </c>
      <c r="AX47" s="40">
        <f t="shared" si="7"/>
        <v>1</v>
      </c>
      <c r="AY47" s="87"/>
    </row>
    <row r="48" spans="1:51" ht="22.5" customHeight="1" x14ac:dyDescent="0.25">
      <c r="A48" s="59" t="s">
        <v>14</v>
      </c>
      <c r="B48" s="66">
        <v>6</v>
      </c>
      <c r="C48" s="66" t="s">
        <v>80</v>
      </c>
      <c r="D48" s="69" t="s">
        <v>177</v>
      </c>
      <c r="E48" s="67">
        <v>3.287E-3</v>
      </c>
      <c r="F48" s="67">
        <v>0.852549</v>
      </c>
      <c r="G48" s="70" t="s">
        <v>197</v>
      </c>
      <c r="H48" s="68">
        <v>0</v>
      </c>
      <c r="I48" s="68">
        <v>0</v>
      </c>
      <c r="J48" s="68">
        <v>0</v>
      </c>
      <c r="K48" s="40">
        <f t="shared" si="4"/>
        <v>1</v>
      </c>
      <c r="L48" s="87"/>
      <c r="N48" s="59" t="s">
        <v>25</v>
      </c>
      <c r="O48" s="66">
        <v>6</v>
      </c>
      <c r="P48" s="66" t="s">
        <v>80</v>
      </c>
      <c r="Q48" s="69" t="s">
        <v>177</v>
      </c>
      <c r="R48" s="67">
        <v>3.284E-3</v>
      </c>
      <c r="S48" s="67">
        <v>0.85943099999999994</v>
      </c>
      <c r="T48" s="70" t="s">
        <v>197</v>
      </c>
      <c r="U48" s="68">
        <v>0</v>
      </c>
      <c r="V48" s="68">
        <v>0</v>
      </c>
      <c r="W48" s="68">
        <v>0</v>
      </c>
      <c r="X48" s="40">
        <f t="shared" si="5"/>
        <v>1</v>
      </c>
      <c r="Y48" s="87"/>
      <c r="AA48" s="59" t="s">
        <v>34</v>
      </c>
      <c r="AB48" s="66">
        <v>6</v>
      </c>
      <c r="AC48" s="66" t="s">
        <v>80</v>
      </c>
      <c r="AD48" s="69" t="s">
        <v>177</v>
      </c>
      <c r="AE48" s="67">
        <v>3.287E-3</v>
      </c>
      <c r="AF48" s="67">
        <v>0.852549</v>
      </c>
      <c r="AG48" s="70" t="s">
        <v>197</v>
      </c>
      <c r="AH48" s="68">
        <v>0</v>
      </c>
      <c r="AI48" s="68">
        <v>0</v>
      </c>
      <c r="AJ48" s="68">
        <v>0</v>
      </c>
      <c r="AK48" s="40">
        <f t="shared" si="6"/>
        <v>1</v>
      </c>
      <c r="AL48" s="87"/>
      <c r="AN48" s="59" t="s">
        <v>44</v>
      </c>
      <c r="AO48" s="66">
        <v>6</v>
      </c>
      <c r="AP48" s="66" t="s">
        <v>80</v>
      </c>
      <c r="AQ48" s="69" t="s">
        <v>177</v>
      </c>
      <c r="AR48" s="67">
        <v>3.2330000000000002E-3</v>
      </c>
      <c r="AS48" s="67">
        <v>0.83456600000000003</v>
      </c>
      <c r="AT48" s="70" t="s">
        <v>197</v>
      </c>
      <c r="AU48" s="68">
        <v>0</v>
      </c>
      <c r="AV48" s="68">
        <v>0</v>
      </c>
      <c r="AW48" s="68">
        <v>0</v>
      </c>
      <c r="AX48" s="40">
        <f t="shared" si="7"/>
        <v>1</v>
      </c>
      <c r="AY48" s="87"/>
    </row>
    <row r="49" spans="1:51" ht="13.5" customHeight="1" x14ac:dyDescent="0.25">
      <c r="A49" s="59" t="s">
        <v>14</v>
      </c>
      <c r="B49" s="66">
        <v>6</v>
      </c>
      <c r="C49" s="66" t="s">
        <v>85</v>
      </c>
      <c r="D49" s="69" t="s">
        <v>177</v>
      </c>
      <c r="E49" s="67">
        <v>1.6119999999999999E-3</v>
      </c>
      <c r="F49" s="67">
        <v>0.369282</v>
      </c>
      <c r="G49" s="70" t="s">
        <v>181</v>
      </c>
      <c r="H49" s="68">
        <v>0</v>
      </c>
      <c r="I49" s="68">
        <v>0</v>
      </c>
      <c r="J49" s="68">
        <v>0</v>
      </c>
      <c r="K49" s="40">
        <f t="shared" si="4"/>
        <v>1</v>
      </c>
      <c r="L49" s="87"/>
      <c r="N49" s="59" t="s">
        <v>25</v>
      </c>
      <c r="O49" s="66">
        <v>6</v>
      </c>
      <c r="P49" s="66" t="s">
        <v>85</v>
      </c>
      <c r="Q49" s="69" t="s">
        <v>177</v>
      </c>
      <c r="R49" s="67">
        <v>1.8090000000000001E-3</v>
      </c>
      <c r="S49" s="67">
        <v>0.37124400000000002</v>
      </c>
      <c r="T49" s="70" t="s">
        <v>181</v>
      </c>
      <c r="U49" s="68">
        <v>0</v>
      </c>
      <c r="V49" s="68">
        <v>0</v>
      </c>
      <c r="W49" s="68">
        <v>0</v>
      </c>
      <c r="X49" s="40">
        <f t="shared" si="5"/>
        <v>1</v>
      </c>
      <c r="Y49" s="87"/>
      <c r="AA49" s="59" t="s">
        <v>34</v>
      </c>
      <c r="AB49" s="66">
        <v>6</v>
      </c>
      <c r="AC49" s="66" t="s">
        <v>85</v>
      </c>
      <c r="AD49" s="69" t="s">
        <v>177</v>
      </c>
      <c r="AE49" s="67">
        <v>1.6119999999999999E-3</v>
      </c>
      <c r="AF49" s="67">
        <v>0.369282</v>
      </c>
      <c r="AG49" s="70" t="s">
        <v>181</v>
      </c>
      <c r="AH49" s="68">
        <v>0</v>
      </c>
      <c r="AI49" s="68">
        <v>0</v>
      </c>
      <c r="AJ49" s="68">
        <v>0</v>
      </c>
      <c r="AK49" s="40">
        <f t="shared" si="6"/>
        <v>1</v>
      </c>
      <c r="AL49" s="87"/>
      <c r="AN49" s="59" t="s">
        <v>44</v>
      </c>
      <c r="AO49" s="66">
        <v>6</v>
      </c>
      <c r="AP49" s="66" t="s">
        <v>85</v>
      </c>
      <c r="AQ49" s="69" t="s">
        <v>177</v>
      </c>
      <c r="AR49" s="67">
        <v>2.9989999999999999E-3</v>
      </c>
      <c r="AS49" s="67">
        <v>0.35666799999999999</v>
      </c>
      <c r="AT49" s="70" t="s">
        <v>181</v>
      </c>
      <c r="AU49" s="68">
        <v>0</v>
      </c>
      <c r="AV49" s="68">
        <v>0</v>
      </c>
      <c r="AW49" s="68">
        <v>0</v>
      </c>
      <c r="AX49" s="40">
        <f t="shared" si="7"/>
        <v>1</v>
      </c>
      <c r="AY49" s="87"/>
    </row>
    <row r="50" spans="1:51" ht="13.5" customHeight="1" x14ac:dyDescent="0.25">
      <c r="A50" s="59" t="s">
        <v>14</v>
      </c>
      <c r="B50" s="66">
        <v>6</v>
      </c>
      <c r="C50" s="66" t="s">
        <v>86</v>
      </c>
      <c r="D50" s="69" t="s">
        <v>177</v>
      </c>
      <c r="E50" s="67">
        <v>15.516489</v>
      </c>
      <c r="F50" s="67">
        <v>0.46168599999999999</v>
      </c>
      <c r="G50" s="70" t="s">
        <v>182</v>
      </c>
      <c r="H50" s="68">
        <v>0</v>
      </c>
      <c r="I50" s="68">
        <v>0</v>
      </c>
      <c r="J50" s="68">
        <v>0</v>
      </c>
      <c r="K50" s="40">
        <f t="shared" si="4"/>
        <v>1</v>
      </c>
      <c r="L50" s="87"/>
      <c r="N50" s="59" t="s">
        <v>25</v>
      </c>
      <c r="O50" s="66">
        <v>6</v>
      </c>
      <c r="P50" s="66" t="s">
        <v>86</v>
      </c>
      <c r="Q50" s="69" t="s">
        <v>177</v>
      </c>
      <c r="R50" s="67">
        <v>16.338531</v>
      </c>
      <c r="S50" s="67">
        <v>0.461372</v>
      </c>
      <c r="T50" s="70" t="s">
        <v>182</v>
      </c>
      <c r="U50" s="68">
        <v>0</v>
      </c>
      <c r="V50" s="68">
        <v>0</v>
      </c>
      <c r="W50" s="68">
        <v>0</v>
      </c>
      <c r="X50" s="40">
        <f t="shared" si="5"/>
        <v>1</v>
      </c>
      <c r="Y50" s="87"/>
      <c r="AA50" s="59" t="s">
        <v>34</v>
      </c>
      <c r="AB50" s="66">
        <v>6</v>
      </c>
      <c r="AC50" s="66" t="s">
        <v>86</v>
      </c>
      <c r="AD50" s="69" t="s">
        <v>177</v>
      </c>
      <c r="AE50" s="67">
        <v>15.516489</v>
      </c>
      <c r="AF50" s="67">
        <v>0.46168599999999999</v>
      </c>
      <c r="AG50" s="70" t="s">
        <v>182</v>
      </c>
      <c r="AH50" s="68">
        <v>0</v>
      </c>
      <c r="AI50" s="68">
        <v>0</v>
      </c>
      <c r="AJ50" s="68">
        <v>0</v>
      </c>
      <c r="AK50" s="40">
        <f t="shared" si="6"/>
        <v>1</v>
      </c>
      <c r="AL50" s="87"/>
      <c r="AN50" s="59" t="s">
        <v>44</v>
      </c>
      <c r="AO50" s="66">
        <v>6</v>
      </c>
      <c r="AP50" s="66" t="s">
        <v>86</v>
      </c>
      <c r="AQ50" s="69" t="s">
        <v>177</v>
      </c>
      <c r="AR50" s="67">
        <v>17.081633</v>
      </c>
      <c r="AS50" s="67">
        <v>0.42702899999999999</v>
      </c>
      <c r="AT50" s="70" t="s">
        <v>182</v>
      </c>
      <c r="AU50" s="68">
        <v>0</v>
      </c>
      <c r="AV50" s="68">
        <v>0</v>
      </c>
      <c r="AW50" s="68">
        <v>0</v>
      </c>
      <c r="AX50" s="40">
        <f t="shared" si="7"/>
        <v>1</v>
      </c>
      <c r="AY50" s="87"/>
    </row>
    <row r="51" spans="1:51" ht="13.5" customHeight="1" x14ac:dyDescent="0.25">
      <c r="A51" s="59" t="s">
        <v>14</v>
      </c>
      <c r="B51" s="66">
        <v>6</v>
      </c>
      <c r="C51" s="66" t="s">
        <v>87</v>
      </c>
      <c r="D51" s="69" t="s">
        <v>177</v>
      </c>
      <c r="E51" s="67">
        <v>5.1520000000000003E-3</v>
      </c>
      <c r="F51" s="67">
        <v>0.36382999999999999</v>
      </c>
      <c r="G51" s="70" t="s">
        <v>184</v>
      </c>
      <c r="H51" s="68">
        <v>0</v>
      </c>
      <c r="I51" s="68">
        <v>0</v>
      </c>
      <c r="J51" s="68">
        <v>0</v>
      </c>
      <c r="K51" s="40">
        <f t="shared" si="4"/>
        <v>1</v>
      </c>
      <c r="L51" s="87"/>
      <c r="N51" s="59" t="s">
        <v>25</v>
      </c>
      <c r="O51" s="66">
        <v>6</v>
      </c>
      <c r="P51" s="66" t="s">
        <v>87</v>
      </c>
      <c r="Q51" s="69" t="s">
        <v>177</v>
      </c>
      <c r="R51" s="67">
        <v>4.431E-3</v>
      </c>
      <c r="S51" s="67">
        <v>0.36604500000000001</v>
      </c>
      <c r="T51" s="70" t="s">
        <v>184</v>
      </c>
      <c r="U51" s="68">
        <v>0</v>
      </c>
      <c r="V51" s="68">
        <v>0</v>
      </c>
      <c r="W51" s="68">
        <v>0</v>
      </c>
      <c r="X51" s="40">
        <f t="shared" si="5"/>
        <v>1</v>
      </c>
      <c r="Y51" s="87"/>
      <c r="AA51" s="59" t="s">
        <v>34</v>
      </c>
      <c r="AB51" s="66">
        <v>6</v>
      </c>
      <c r="AC51" s="66" t="s">
        <v>87</v>
      </c>
      <c r="AD51" s="69" t="s">
        <v>177</v>
      </c>
      <c r="AE51" s="67">
        <v>5.1520000000000003E-3</v>
      </c>
      <c r="AF51" s="67">
        <v>0.36382999999999999</v>
      </c>
      <c r="AG51" s="70" t="s">
        <v>184</v>
      </c>
      <c r="AH51" s="68">
        <v>0</v>
      </c>
      <c r="AI51" s="68">
        <v>0</v>
      </c>
      <c r="AJ51" s="68">
        <v>0</v>
      </c>
      <c r="AK51" s="40">
        <f t="shared" si="6"/>
        <v>1</v>
      </c>
      <c r="AL51" s="87"/>
      <c r="AN51" s="59" t="s">
        <v>44</v>
      </c>
      <c r="AO51" s="66">
        <v>6</v>
      </c>
      <c r="AP51" s="66" t="s">
        <v>87</v>
      </c>
      <c r="AQ51" s="69" t="s">
        <v>177</v>
      </c>
      <c r="AR51" s="67">
        <v>5.3080000000000002E-3</v>
      </c>
      <c r="AS51" s="67">
        <v>0.35675800000000002</v>
      </c>
      <c r="AT51" s="70" t="s">
        <v>184</v>
      </c>
      <c r="AU51" s="68">
        <v>0</v>
      </c>
      <c r="AV51" s="68">
        <v>0</v>
      </c>
      <c r="AW51" s="68">
        <v>0</v>
      </c>
      <c r="AX51" s="40">
        <f t="shared" si="7"/>
        <v>1</v>
      </c>
      <c r="AY51" s="87"/>
    </row>
    <row r="52" spans="1:51" ht="13.5" customHeight="1" x14ac:dyDescent="0.25">
      <c r="A52" s="59" t="s">
        <v>14</v>
      </c>
      <c r="B52" s="66">
        <v>6</v>
      </c>
      <c r="C52" s="66" t="s">
        <v>88</v>
      </c>
      <c r="D52" s="69" t="s">
        <v>177</v>
      </c>
      <c r="E52" s="67">
        <v>13.709371000000001</v>
      </c>
      <c r="F52" s="67">
        <v>0.45713500000000001</v>
      </c>
      <c r="G52" s="70" t="s">
        <v>164</v>
      </c>
      <c r="H52" s="68">
        <v>0</v>
      </c>
      <c r="I52" s="68">
        <v>0</v>
      </c>
      <c r="J52" s="68">
        <v>0</v>
      </c>
      <c r="K52" s="40">
        <f t="shared" si="4"/>
        <v>1</v>
      </c>
      <c r="L52" s="87"/>
      <c r="N52" s="59" t="s">
        <v>25</v>
      </c>
      <c r="O52" s="66">
        <v>6</v>
      </c>
      <c r="P52" s="66" t="s">
        <v>88</v>
      </c>
      <c r="Q52" s="69" t="s">
        <v>177</v>
      </c>
      <c r="R52" s="67">
        <v>13.722796000000001</v>
      </c>
      <c r="S52" s="67">
        <v>0.46022600000000002</v>
      </c>
      <c r="T52" s="70" t="s">
        <v>164</v>
      </c>
      <c r="U52" s="68">
        <v>0</v>
      </c>
      <c r="V52" s="68">
        <v>0</v>
      </c>
      <c r="W52" s="68">
        <v>0</v>
      </c>
      <c r="X52" s="40">
        <f t="shared" si="5"/>
        <v>1</v>
      </c>
      <c r="Y52" s="87"/>
      <c r="AA52" s="59" t="s">
        <v>34</v>
      </c>
      <c r="AB52" s="66">
        <v>6</v>
      </c>
      <c r="AC52" s="66" t="s">
        <v>88</v>
      </c>
      <c r="AD52" s="69" t="s">
        <v>177</v>
      </c>
      <c r="AE52" s="67">
        <v>13.709371000000001</v>
      </c>
      <c r="AF52" s="67">
        <v>0.45713500000000001</v>
      </c>
      <c r="AG52" s="70" t="s">
        <v>164</v>
      </c>
      <c r="AH52" s="68">
        <v>0</v>
      </c>
      <c r="AI52" s="68">
        <v>0</v>
      </c>
      <c r="AJ52" s="68">
        <v>0</v>
      </c>
      <c r="AK52" s="40">
        <f t="shared" si="6"/>
        <v>1</v>
      </c>
      <c r="AL52" s="87"/>
      <c r="AN52" s="59" t="s">
        <v>44</v>
      </c>
      <c r="AO52" s="66">
        <v>6</v>
      </c>
      <c r="AP52" s="66" t="s">
        <v>88</v>
      </c>
      <c r="AQ52" s="69" t="s">
        <v>177</v>
      </c>
      <c r="AR52" s="67">
        <v>13.058398</v>
      </c>
      <c r="AS52" s="67">
        <v>0.42566799999999999</v>
      </c>
      <c r="AT52" s="70" t="s">
        <v>164</v>
      </c>
      <c r="AU52" s="68">
        <v>0</v>
      </c>
      <c r="AV52" s="68">
        <v>0</v>
      </c>
      <c r="AW52" s="68">
        <v>0</v>
      </c>
      <c r="AX52" s="40">
        <f t="shared" si="7"/>
        <v>1</v>
      </c>
      <c r="AY52" s="87"/>
    </row>
    <row r="53" spans="1:51" ht="13.5" customHeight="1" x14ac:dyDescent="0.25">
      <c r="A53" s="59" t="s">
        <v>14</v>
      </c>
      <c r="B53" s="66">
        <v>7</v>
      </c>
      <c r="C53" s="66" t="s">
        <v>62</v>
      </c>
      <c r="D53" s="69" t="s">
        <v>177</v>
      </c>
      <c r="E53" s="67">
        <v>0.45226899999999998</v>
      </c>
      <c r="F53" s="67" t="s">
        <v>178</v>
      </c>
      <c r="G53" s="70" t="s">
        <v>198</v>
      </c>
      <c r="H53" s="68">
        <v>0</v>
      </c>
      <c r="I53" s="68">
        <v>0</v>
      </c>
      <c r="J53" s="68">
        <v>0</v>
      </c>
      <c r="K53" s="40">
        <f t="shared" si="4"/>
        <v>1</v>
      </c>
      <c r="L53" s="87"/>
      <c r="N53" s="59" t="s">
        <v>25</v>
      </c>
      <c r="O53" s="66">
        <v>7</v>
      </c>
      <c r="P53" s="66" t="s">
        <v>62</v>
      </c>
      <c r="Q53" s="69" t="s">
        <v>177</v>
      </c>
      <c r="R53" s="67">
        <v>0.452123</v>
      </c>
      <c r="S53" s="67" t="s">
        <v>178</v>
      </c>
      <c r="T53" s="70" t="s">
        <v>198</v>
      </c>
      <c r="U53" s="68">
        <v>0</v>
      </c>
      <c r="V53" s="68">
        <v>0</v>
      </c>
      <c r="W53" s="68">
        <v>0</v>
      </c>
      <c r="X53" s="40">
        <f t="shared" si="5"/>
        <v>1</v>
      </c>
      <c r="Y53" s="87"/>
      <c r="AA53" s="59" t="s">
        <v>34</v>
      </c>
      <c r="AB53" s="66">
        <v>7</v>
      </c>
      <c r="AC53" s="66" t="s">
        <v>62</v>
      </c>
      <c r="AD53" s="69" t="s">
        <v>177</v>
      </c>
      <c r="AE53" s="67">
        <v>0.45226899999999998</v>
      </c>
      <c r="AF53" s="67" t="s">
        <v>178</v>
      </c>
      <c r="AG53" s="70" t="s">
        <v>198</v>
      </c>
      <c r="AH53" s="68">
        <v>0</v>
      </c>
      <c r="AI53" s="68">
        <v>0</v>
      </c>
      <c r="AJ53" s="68">
        <v>0</v>
      </c>
      <c r="AK53" s="40">
        <f t="shared" si="6"/>
        <v>1</v>
      </c>
      <c r="AL53" s="87"/>
      <c r="AN53" s="59" t="s">
        <v>44</v>
      </c>
      <c r="AO53" s="66">
        <v>7</v>
      </c>
      <c r="AP53" s="66" t="s">
        <v>62</v>
      </c>
      <c r="AQ53" s="69" t="s">
        <v>177</v>
      </c>
      <c r="AR53" s="67">
        <v>0.45203199999999999</v>
      </c>
      <c r="AS53" s="67" t="s">
        <v>178</v>
      </c>
      <c r="AT53" s="70" t="s">
        <v>198</v>
      </c>
      <c r="AU53" s="68">
        <v>0</v>
      </c>
      <c r="AV53" s="68">
        <v>0</v>
      </c>
      <c r="AW53" s="68">
        <v>0</v>
      </c>
      <c r="AX53" s="40">
        <f t="shared" si="7"/>
        <v>1</v>
      </c>
      <c r="AY53" s="87"/>
    </row>
    <row r="54" spans="1:51" ht="13.5" customHeight="1" x14ac:dyDescent="0.25">
      <c r="A54" s="59" t="s">
        <v>14</v>
      </c>
      <c r="B54" s="66">
        <v>7</v>
      </c>
      <c r="C54" s="66" t="s">
        <v>68</v>
      </c>
      <c r="D54" s="69" t="s">
        <v>177</v>
      </c>
      <c r="E54" s="67">
        <v>3.6960000000000001E-3</v>
      </c>
      <c r="F54" s="67">
        <v>0.36927300000000002</v>
      </c>
      <c r="G54" s="70" t="s">
        <v>181</v>
      </c>
      <c r="H54" s="68">
        <v>0</v>
      </c>
      <c r="I54" s="68">
        <v>0</v>
      </c>
      <c r="J54" s="68">
        <v>0</v>
      </c>
      <c r="K54" s="40">
        <f t="shared" si="4"/>
        <v>1</v>
      </c>
      <c r="L54" s="87"/>
      <c r="N54" s="59" t="s">
        <v>25</v>
      </c>
      <c r="O54" s="66">
        <v>7</v>
      </c>
      <c r="P54" s="66" t="s">
        <v>68</v>
      </c>
      <c r="Q54" s="69" t="s">
        <v>177</v>
      </c>
      <c r="R54" s="67">
        <v>1.5659999999999999E-3</v>
      </c>
      <c r="S54" s="67">
        <v>0.35465799999999997</v>
      </c>
      <c r="T54" s="70" t="s">
        <v>181</v>
      </c>
      <c r="U54" s="68">
        <v>0</v>
      </c>
      <c r="V54" s="68">
        <v>0</v>
      </c>
      <c r="W54" s="68">
        <v>0</v>
      </c>
      <c r="X54" s="40">
        <f t="shared" si="5"/>
        <v>1</v>
      </c>
      <c r="Y54" s="87"/>
      <c r="AA54" s="59" t="s">
        <v>34</v>
      </c>
      <c r="AB54" s="66">
        <v>7</v>
      </c>
      <c r="AC54" s="66" t="s">
        <v>68</v>
      </c>
      <c r="AD54" s="69" t="s">
        <v>177</v>
      </c>
      <c r="AE54" s="67">
        <v>3.6960000000000001E-3</v>
      </c>
      <c r="AF54" s="67">
        <v>0.36927300000000002</v>
      </c>
      <c r="AG54" s="70" t="s">
        <v>181</v>
      </c>
      <c r="AH54" s="68">
        <v>0</v>
      </c>
      <c r="AI54" s="68">
        <v>0</v>
      </c>
      <c r="AJ54" s="68">
        <v>0</v>
      </c>
      <c r="AK54" s="40">
        <f t="shared" si="6"/>
        <v>1</v>
      </c>
      <c r="AL54" s="87"/>
      <c r="AN54" s="59" t="s">
        <v>44</v>
      </c>
      <c r="AO54" s="66">
        <v>7</v>
      </c>
      <c r="AP54" s="66" t="s">
        <v>68</v>
      </c>
      <c r="AQ54" s="69" t="s">
        <v>177</v>
      </c>
      <c r="AR54" s="67">
        <v>1.9369999999999999E-3</v>
      </c>
      <c r="AS54" s="67">
        <v>0.33654899999999999</v>
      </c>
      <c r="AT54" s="70" t="s">
        <v>181</v>
      </c>
      <c r="AU54" s="68">
        <v>0</v>
      </c>
      <c r="AV54" s="68">
        <v>0</v>
      </c>
      <c r="AW54" s="68">
        <v>0</v>
      </c>
      <c r="AX54" s="40">
        <f t="shared" si="7"/>
        <v>1</v>
      </c>
      <c r="AY54" s="87"/>
    </row>
    <row r="55" spans="1:51" ht="13.5" customHeight="1" x14ac:dyDescent="0.25">
      <c r="A55" s="59" t="s">
        <v>14</v>
      </c>
      <c r="B55" s="66">
        <v>7</v>
      </c>
      <c r="C55" s="66" t="s">
        <v>74</v>
      </c>
      <c r="D55" s="69" t="s">
        <v>177</v>
      </c>
      <c r="E55" s="67">
        <v>18.590847</v>
      </c>
      <c r="F55" s="67">
        <v>0.405644</v>
      </c>
      <c r="G55" s="70" t="s">
        <v>182</v>
      </c>
      <c r="H55" s="68">
        <v>0</v>
      </c>
      <c r="I55" s="68">
        <v>0</v>
      </c>
      <c r="J55" s="68">
        <v>0</v>
      </c>
      <c r="K55" s="40">
        <f t="shared" si="4"/>
        <v>1</v>
      </c>
      <c r="L55" s="87"/>
      <c r="N55" s="59" t="s">
        <v>25</v>
      </c>
      <c r="O55" s="66">
        <v>7</v>
      </c>
      <c r="P55" s="66" t="s">
        <v>74</v>
      </c>
      <c r="Q55" s="69" t="s">
        <v>177</v>
      </c>
      <c r="R55" s="67">
        <v>16.835712000000001</v>
      </c>
      <c r="S55" s="67">
        <v>0.47676800000000003</v>
      </c>
      <c r="T55" s="70" t="s">
        <v>182</v>
      </c>
      <c r="U55" s="68">
        <v>0</v>
      </c>
      <c r="V55" s="68">
        <v>0</v>
      </c>
      <c r="W55" s="68">
        <v>0</v>
      </c>
      <c r="X55" s="40">
        <f t="shared" si="5"/>
        <v>1</v>
      </c>
      <c r="Y55" s="87"/>
      <c r="AA55" s="59" t="s">
        <v>34</v>
      </c>
      <c r="AB55" s="66">
        <v>7</v>
      </c>
      <c r="AC55" s="66" t="s">
        <v>74</v>
      </c>
      <c r="AD55" s="69" t="s">
        <v>177</v>
      </c>
      <c r="AE55" s="67">
        <v>18.590847</v>
      </c>
      <c r="AF55" s="67">
        <v>0.405644</v>
      </c>
      <c r="AG55" s="70" t="s">
        <v>182</v>
      </c>
      <c r="AH55" s="68">
        <v>0</v>
      </c>
      <c r="AI55" s="68">
        <v>0</v>
      </c>
      <c r="AJ55" s="68">
        <v>0</v>
      </c>
      <c r="AK55" s="40">
        <f t="shared" si="6"/>
        <v>1</v>
      </c>
      <c r="AL55" s="87"/>
      <c r="AN55" s="59" t="s">
        <v>44</v>
      </c>
      <c r="AO55" s="66">
        <v>7</v>
      </c>
      <c r="AP55" s="66" t="s">
        <v>74</v>
      </c>
      <c r="AQ55" s="69" t="s">
        <v>177</v>
      </c>
      <c r="AR55" s="67">
        <v>25.464862</v>
      </c>
      <c r="AS55" s="67">
        <v>0.43727300000000002</v>
      </c>
      <c r="AT55" s="70" t="s">
        <v>182</v>
      </c>
      <c r="AU55" s="68">
        <v>0</v>
      </c>
      <c r="AV55" s="68">
        <v>0</v>
      </c>
      <c r="AW55" s="68">
        <v>0</v>
      </c>
      <c r="AX55" s="40">
        <f t="shared" si="7"/>
        <v>1</v>
      </c>
      <c r="AY55" s="87"/>
    </row>
    <row r="56" spans="1:51" ht="22.5" customHeight="1" x14ac:dyDescent="0.25">
      <c r="A56" s="59" t="s">
        <v>14</v>
      </c>
      <c r="B56" s="66">
        <v>7</v>
      </c>
      <c r="C56" s="66" t="s">
        <v>80</v>
      </c>
      <c r="D56" s="69" t="s">
        <v>177</v>
      </c>
      <c r="E56" s="67">
        <v>3.5750000000000001E-3</v>
      </c>
      <c r="F56" s="67">
        <v>0.86963500000000005</v>
      </c>
      <c r="G56" s="70" t="s">
        <v>199</v>
      </c>
      <c r="H56" s="68">
        <v>0</v>
      </c>
      <c r="I56" s="68">
        <v>0</v>
      </c>
      <c r="J56" s="68">
        <v>0</v>
      </c>
      <c r="K56" s="40">
        <f t="shared" si="4"/>
        <v>1</v>
      </c>
      <c r="L56" s="87"/>
      <c r="N56" s="59" t="s">
        <v>25</v>
      </c>
      <c r="O56" s="66">
        <v>7</v>
      </c>
      <c r="P56" s="66" t="s">
        <v>80</v>
      </c>
      <c r="Q56" s="69" t="s">
        <v>177</v>
      </c>
      <c r="R56" s="67">
        <v>4.0670000000000003E-3</v>
      </c>
      <c r="S56" s="67">
        <v>0.85825099999999999</v>
      </c>
      <c r="T56" s="70" t="s">
        <v>199</v>
      </c>
      <c r="U56" s="68">
        <v>0</v>
      </c>
      <c r="V56" s="68">
        <v>0</v>
      </c>
      <c r="W56" s="68">
        <v>0</v>
      </c>
      <c r="X56" s="40">
        <f t="shared" si="5"/>
        <v>1</v>
      </c>
      <c r="Y56" s="87"/>
      <c r="AA56" s="59" t="s">
        <v>34</v>
      </c>
      <c r="AB56" s="66">
        <v>7</v>
      </c>
      <c r="AC56" s="66" t="s">
        <v>80</v>
      </c>
      <c r="AD56" s="69" t="s">
        <v>177</v>
      </c>
      <c r="AE56" s="67">
        <v>3.5750000000000001E-3</v>
      </c>
      <c r="AF56" s="67">
        <v>0.86963500000000005</v>
      </c>
      <c r="AG56" s="70" t="s">
        <v>199</v>
      </c>
      <c r="AH56" s="68">
        <v>0</v>
      </c>
      <c r="AI56" s="68">
        <v>0</v>
      </c>
      <c r="AJ56" s="68">
        <v>0</v>
      </c>
      <c r="AK56" s="40">
        <f t="shared" si="6"/>
        <v>1</v>
      </c>
      <c r="AL56" s="87"/>
      <c r="AN56" s="59" t="s">
        <v>44</v>
      </c>
      <c r="AO56" s="66">
        <v>7</v>
      </c>
      <c r="AP56" s="66" t="s">
        <v>80</v>
      </c>
      <c r="AQ56" s="69" t="s">
        <v>177</v>
      </c>
      <c r="AR56" s="67">
        <v>3.0950000000000001E-3</v>
      </c>
      <c r="AS56" s="67">
        <v>0.83267100000000005</v>
      </c>
      <c r="AT56" s="70" t="s">
        <v>199</v>
      </c>
      <c r="AU56" s="68">
        <v>0</v>
      </c>
      <c r="AV56" s="68">
        <v>0</v>
      </c>
      <c r="AW56" s="68">
        <v>0</v>
      </c>
      <c r="AX56" s="40">
        <f t="shared" si="7"/>
        <v>1</v>
      </c>
      <c r="AY56" s="87"/>
    </row>
    <row r="57" spans="1:51" ht="13.5" customHeight="1" x14ac:dyDescent="0.25">
      <c r="A57" s="59" t="s">
        <v>14</v>
      </c>
      <c r="B57" s="66">
        <v>7</v>
      </c>
      <c r="C57" s="66" t="s">
        <v>85</v>
      </c>
      <c r="D57" s="69" t="s">
        <v>177</v>
      </c>
      <c r="E57" s="67">
        <v>3.3899999999999998E-3</v>
      </c>
      <c r="F57" s="67">
        <v>0.38825500000000002</v>
      </c>
      <c r="G57" s="70" t="s">
        <v>181</v>
      </c>
      <c r="H57" s="68">
        <v>0</v>
      </c>
      <c r="I57" s="68">
        <v>0</v>
      </c>
      <c r="J57" s="68">
        <v>0</v>
      </c>
      <c r="K57" s="40">
        <f t="shared" si="4"/>
        <v>1</v>
      </c>
      <c r="L57" s="87"/>
      <c r="N57" s="59" t="s">
        <v>25</v>
      </c>
      <c r="O57" s="66">
        <v>7</v>
      </c>
      <c r="P57" s="66" t="s">
        <v>85</v>
      </c>
      <c r="Q57" s="69" t="s">
        <v>177</v>
      </c>
      <c r="R57" s="67">
        <v>2.627E-3</v>
      </c>
      <c r="S57" s="67">
        <v>0.38203900000000002</v>
      </c>
      <c r="T57" s="70" t="s">
        <v>181</v>
      </c>
      <c r="U57" s="68">
        <v>0</v>
      </c>
      <c r="V57" s="68">
        <v>0</v>
      </c>
      <c r="W57" s="68">
        <v>0</v>
      </c>
      <c r="X57" s="40">
        <f t="shared" si="5"/>
        <v>1</v>
      </c>
      <c r="Y57" s="87"/>
      <c r="AA57" s="59" t="s">
        <v>34</v>
      </c>
      <c r="AB57" s="66">
        <v>7</v>
      </c>
      <c r="AC57" s="66" t="s">
        <v>85</v>
      </c>
      <c r="AD57" s="69" t="s">
        <v>177</v>
      </c>
      <c r="AE57" s="67">
        <v>3.3899999999999998E-3</v>
      </c>
      <c r="AF57" s="67">
        <v>0.38825500000000002</v>
      </c>
      <c r="AG57" s="70" t="s">
        <v>181</v>
      </c>
      <c r="AH57" s="68">
        <v>0</v>
      </c>
      <c r="AI57" s="68">
        <v>0</v>
      </c>
      <c r="AJ57" s="68">
        <v>0</v>
      </c>
      <c r="AK57" s="40">
        <f t="shared" si="6"/>
        <v>1</v>
      </c>
      <c r="AL57" s="87"/>
      <c r="AN57" s="59" t="s">
        <v>44</v>
      </c>
      <c r="AO57" s="66">
        <v>7</v>
      </c>
      <c r="AP57" s="66" t="s">
        <v>85</v>
      </c>
      <c r="AQ57" s="69" t="s">
        <v>177</v>
      </c>
      <c r="AR57" s="67">
        <v>1.57E-3</v>
      </c>
      <c r="AS57" s="67">
        <v>0.34848299999999999</v>
      </c>
      <c r="AT57" s="70" t="s">
        <v>181</v>
      </c>
      <c r="AU57" s="68">
        <v>0</v>
      </c>
      <c r="AV57" s="68">
        <v>0</v>
      </c>
      <c r="AW57" s="68">
        <v>0</v>
      </c>
      <c r="AX57" s="40">
        <f t="shared" si="7"/>
        <v>1</v>
      </c>
      <c r="AY57" s="87"/>
    </row>
    <row r="58" spans="1:51" ht="13.5" customHeight="1" x14ac:dyDescent="0.25">
      <c r="A58" s="59" t="s">
        <v>14</v>
      </c>
      <c r="B58" s="66">
        <v>7</v>
      </c>
      <c r="C58" s="66" t="s">
        <v>86</v>
      </c>
      <c r="D58" s="69" t="s">
        <v>177</v>
      </c>
      <c r="E58" s="67">
        <v>15.572108</v>
      </c>
      <c r="F58" s="67">
        <v>0.42857400000000001</v>
      </c>
      <c r="G58" s="70" t="s">
        <v>182</v>
      </c>
      <c r="H58" s="68">
        <v>0</v>
      </c>
      <c r="I58" s="68">
        <v>0</v>
      </c>
      <c r="J58" s="68">
        <v>0</v>
      </c>
      <c r="K58" s="40">
        <f t="shared" si="4"/>
        <v>1</v>
      </c>
      <c r="L58" s="87"/>
      <c r="N58" s="59" t="s">
        <v>25</v>
      </c>
      <c r="O58" s="66">
        <v>7</v>
      </c>
      <c r="P58" s="66" t="s">
        <v>86</v>
      </c>
      <c r="Q58" s="69" t="s">
        <v>177</v>
      </c>
      <c r="R58" s="67">
        <v>16.281495</v>
      </c>
      <c r="S58" s="67">
        <v>0.47520800000000002</v>
      </c>
      <c r="T58" s="70" t="s">
        <v>182</v>
      </c>
      <c r="U58" s="68">
        <v>0</v>
      </c>
      <c r="V58" s="68">
        <v>0</v>
      </c>
      <c r="W58" s="68">
        <v>0</v>
      </c>
      <c r="X58" s="40">
        <f t="shared" si="5"/>
        <v>1</v>
      </c>
      <c r="Y58" s="87"/>
      <c r="AA58" s="59" t="s">
        <v>34</v>
      </c>
      <c r="AB58" s="66">
        <v>7</v>
      </c>
      <c r="AC58" s="66" t="s">
        <v>86</v>
      </c>
      <c r="AD58" s="69" t="s">
        <v>177</v>
      </c>
      <c r="AE58" s="67">
        <v>15.572108</v>
      </c>
      <c r="AF58" s="67">
        <v>0.42857400000000001</v>
      </c>
      <c r="AG58" s="70" t="s">
        <v>182</v>
      </c>
      <c r="AH58" s="68">
        <v>0</v>
      </c>
      <c r="AI58" s="68">
        <v>0</v>
      </c>
      <c r="AJ58" s="68">
        <v>0</v>
      </c>
      <c r="AK58" s="40">
        <f t="shared" si="6"/>
        <v>1</v>
      </c>
      <c r="AL58" s="87"/>
      <c r="AN58" s="59" t="s">
        <v>44</v>
      </c>
      <c r="AO58" s="66">
        <v>7</v>
      </c>
      <c r="AP58" s="66" t="s">
        <v>86</v>
      </c>
      <c r="AQ58" s="69" t="s">
        <v>177</v>
      </c>
      <c r="AR58" s="67">
        <v>15.009392999999999</v>
      </c>
      <c r="AS58" s="67">
        <v>0.42470599999999997</v>
      </c>
      <c r="AT58" s="70" t="s">
        <v>182</v>
      </c>
      <c r="AU58" s="68">
        <v>0</v>
      </c>
      <c r="AV58" s="68">
        <v>0</v>
      </c>
      <c r="AW58" s="68">
        <v>0</v>
      </c>
      <c r="AX58" s="40">
        <f t="shared" si="7"/>
        <v>1</v>
      </c>
      <c r="AY58" s="87"/>
    </row>
    <row r="59" spans="1:51" ht="13.5" customHeight="1" x14ac:dyDescent="0.25">
      <c r="A59" s="59" t="s">
        <v>14</v>
      </c>
      <c r="B59" s="66">
        <v>7</v>
      </c>
      <c r="C59" s="66" t="s">
        <v>87</v>
      </c>
      <c r="D59" s="69" t="s">
        <v>177</v>
      </c>
      <c r="E59" s="67">
        <v>4.7520000000000001E-3</v>
      </c>
      <c r="F59" s="67">
        <v>0.42930600000000002</v>
      </c>
      <c r="G59" s="70" t="s">
        <v>184</v>
      </c>
      <c r="H59" s="68">
        <v>0</v>
      </c>
      <c r="I59" s="68">
        <v>0</v>
      </c>
      <c r="J59" s="68">
        <v>0</v>
      </c>
      <c r="K59" s="40">
        <f t="shared" si="4"/>
        <v>1</v>
      </c>
      <c r="L59" s="87"/>
      <c r="N59" s="59" t="s">
        <v>25</v>
      </c>
      <c r="O59" s="66">
        <v>7</v>
      </c>
      <c r="P59" s="66" t="s">
        <v>87</v>
      </c>
      <c r="Q59" s="69" t="s">
        <v>177</v>
      </c>
      <c r="R59" s="67">
        <v>3.9709999999999997E-3</v>
      </c>
      <c r="S59" s="67">
        <v>0.39382499999999998</v>
      </c>
      <c r="T59" s="70" t="s">
        <v>184</v>
      </c>
      <c r="U59" s="68">
        <v>0</v>
      </c>
      <c r="V59" s="68">
        <v>0</v>
      </c>
      <c r="W59" s="68">
        <v>0</v>
      </c>
      <c r="X59" s="40">
        <f t="shared" si="5"/>
        <v>1</v>
      </c>
      <c r="Y59" s="87"/>
      <c r="AA59" s="59" t="s">
        <v>34</v>
      </c>
      <c r="AB59" s="66">
        <v>7</v>
      </c>
      <c r="AC59" s="66" t="s">
        <v>87</v>
      </c>
      <c r="AD59" s="69" t="s">
        <v>177</v>
      </c>
      <c r="AE59" s="67">
        <v>4.7520000000000001E-3</v>
      </c>
      <c r="AF59" s="67">
        <v>0.42930600000000002</v>
      </c>
      <c r="AG59" s="70" t="s">
        <v>184</v>
      </c>
      <c r="AH59" s="68">
        <v>0</v>
      </c>
      <c r="AI59" s="68">
        <v>0</v>
      </c>
      <c r="AJ59" s="68">
        <v>0</v>
      </c>
      <c r="AK59" s="40">
        <f t="shared" si="6"/>
        <v>1</v>
      </c>
      <c r="AL59" s="87"/>
      <c r="AN59" s="59" t="s">
        <v>44</v>
      </c>
      <c r="AO59" s="66">
        <v>7</v>
      </c>
      <c r="AP59" s="66" t="s">
        <v>87</v>
      </c>
      <c r="AQ59" s="69" t="s">
        <v>177</v>
      </c>
      <c r="AR59" s="67">
        <v>5.0540000000000003E-3</v>
      </c>
      <c r="AS59" s="67">
        <v>0.37939800000000001</v>
      </c>
      <c r="AT59" s="70" t="s">
        <v>184</v>
      </c>
      <c r="AU59" s="68">
        <v>0</v>
      </c>
      <c r="AV59" s="68">
        <v>0</v>
      </c>
      <c r="AW59" s="68">
        <v>0</v>
      </c>
      <c r="AX59" s="40">
        <f t="shared" si="7"/>
        <v>1</v>
      </c>
      <c r="AY59" s="87"/>
    </row>
    <row r="60" spans="1:51" ht="13.5" customHeight="1" x14ac:dyDescent="0.25">
      <c r="A60" s="59" t="s">
        <v>14</v>
      </c>
      <c r="B60" s="66">
        <v>7</v>
      </c>
      <c r="C60" s="66" t="s">
        <v>88</v>
      </c>
      <c r="D60" s="69" t="s">
        <v>177</v>
      </c>
      <c r="E60" s="67">
        <v>13.559416000000001</v>
      </c>
      <c r="F60" s="67">
        <v>0.45999499999999999</v>
      </c>
      <c r="G60" s="70" t="s">
        <v>164</v>
      </c>
      <c r="H60" s="68">
        <v>0</v>
      </c>
      <c r="I60" s="68">
        <v>0</v>
      </c>
      <c r="J60" s="68">
        <v>0</v>
      </c>
      <c r="K60" s="40">
        <f t="shared" si="4"/>
        <v>1</v>
      </c>
      <c r="L60" s="87"/>
      <c r="N60" s="59" t="s">
        <v>25</v>
      </c>
      <c r="O60" s="66">
        <v>7</v>
      </c>
      <c r="P60" s="66" t="s">
        <v>88</v>
      </c>
      <c r="Q60" s="69" t="s">
        <v>177</v>
      </c>
      <c r="R60" s="67">
        <v>13.737752</v>
      </c>
      <c r="S60" s="67">
        <v>0.47065499999999999</v>
      </c>
      <c r="T60" s="70" t="s">
        <v>164</v>
      </c>
      <c r="U60" s="68">
        <v>0</v>
      </c>
      <c r="V60" s="68">
        <v>0</v>
      </c>
      <c r="W60" s="68">
        <v>0</v>
      </c>
      <c r="X60" s="40">
        <f t="shared" si="5"/>
        <v>1</v>
      </c>
      <c r="Y60" s="87"/>
      <c r="AA60" s="59" t="s">
        <v>34</v>
      </c>
      <c r="AB60" s="66">
        <v>7</v>
      </c>
      <c r="AC60" s="66" t="s">
        <v>88</v>
      </c>
      <c r="AD60" s="69" t="s">
        <v>177</v>
      </c>
      <c r="AE60" s="67">
        <v>13.559416000000001</v>
      </c>
      <c r="AF60" s="67">
        <v>0.45999499999999999</v>
      </c>
      <c r="AG60" s="70" t="s">
        <v>164</v>
      </c>
      <c r="AH60" s="68">
        <v>0</v>
      </c>
      <c r="AI60" s="68">
        <v>0</v>
      </c>
      <c r="AJ60" s="68">
        <v>0</v>
      </c>
      <c r="AK60" s="40">
        <f t="shared" si="6"/>
        <v>1</v>
      </c>
      <c r="AL60" s="87"/>
      <c r="AN60" s="59" t="s">
        <v>44</v>
      </c>
      <c r="AO60" s="66">
        <v>7</v>
      </c>
      <c r="AP60" s="66" t="s">
        <v>88</v>
      </c>
      <c r="AQ60" s="69" t="s">
        <v>177</v>
      </c>
      <c r="AR60" s="67">
        <v>13.671639000000001</v>
      </c>
      <c r="AS60" s="67">
        <v>0.43384400000000001</v>
      </c>
      <c r="AT60" s="70" t="s">
        <v>164</v>
      </c>
      <c r="AU60" s="68">
        <v>0</v>
      </c>
      <c r="AV60" s="68">
        <v>0</v>
      </c>
      <c r="AW60" s="68">
        <v>0</v>
      </c>
      <c r="AX60" s="40">
        <f t="shared" si="7"/>
        <v>1</v>
      </c>
      <c r="AY60" s="87"/>
    </row>
    <row r="61" spans="1:51" ht="13.5" customHeight="1" x14ac:dyDescent="0.25">
      <c r="A61" s="59" t="s">
        <v>14</v>
      </c>
      <c r="B61" s="66">
        <v>8</v>
      </c>
      <c r="C61" s="66" t="s">
        <v>62</v>
      </c>
      <c r="D61" s="69" t="s">
        <v>177</v>
      </c>
      <c r="E61" s="67">
        <v>0.451519</v>
      </c>
      <c r="F61" s="67" t="s">
        <v>178</v>
      </c>
      <c r="G61" s="70" t="s">
        <v>200</v>
      </c>
      <c r="H61" s="68">
        <v>0</v>
      </c>
      <c r="I61" s="68">
        <v>0</v>
      </c>
      <c r="J61" s="68">
        <v>0</v>
      </c>
      <c r="K61" s="40">
        <f t="shared" si="4"/>
        <v>1</v>
      </c>
      <c r="L61" s="87"/>
      <c r="N61" s="59" t="s">
        <v>25</v>
      </c>
      <c r="O61" s="66">
        <v>8</v>
      </c>
      <c r="P61" s="66" t="s">
        <v>62</v>
      </c>
      <c r="Q61" s="69" t="s">
        <v>177</v>
      </c>
      <c r="R61" s="67">
        <v>0.45250099999999999</v>
      </c>
      <c r="S61" s="67" t="s">
        <v>178</v>
      </c>
      <c r="T61" s="70" t="s">
        <v>200</v>
      </c>
      <c r="U61" s="68">
        <v>0</v>
      </c>
      <c r="V61" s="68">
        <v>0</v>
      </c>
      <c r="W61" s="68">
        <v>0</v>
      </c>
      <c r="X61" s="40">
        <f t="shared" si="5"/>
        <v>1</v>
      </c>
      <c r="Y61" s="87"/>
      <c r="AA61" s="59" t="s">
        <v>34</v>
      </c>
      <c r="AB61" s="66">
        <v>8</v>
      </c>
      <c r="AC61" s="66" t="s">
        <v>62</v>
      </c>
      <c r="AD61" s="69" t="s">
        <v>177</v>
      </c>
      <c r="AE61" s="67">
        <v>0.451519</v>
      </c>
      <c r="AF61" s="67" t="s">
        <v>178</v>
      </c>
      <c r="AG61" s="70" t="s">
        <v>200</v>
      </c>
      <c r="AH61" s="68">
        <v>0</v>
      </c>
      <c r="AI61" s="68">
        <v>0</v>
      </c>
      <c r="AJ61" s="68">
        <v>0</v>
      </c>
      <c r="AK61" s="40">
        <f t="shared" si="6"/>
        <v>1</v>
      </c>
      <c r="AL61" s="87"/>
      <c r="AN61" s="59" t="s">
        <v>44</v>
      </c>
      <c r="AO61" s="66">
        <v>8</v>
      </c>
      <c r="AP61" s="66" t="s">
        <v>62</v>
      </c>
      <c r="AQ61" s="69" t="s">
        <v>177</v>
      </c>
      <c r="AR61" s="67">
        <v>0.450546</v>
      </c>
      <c r="AS61" s="67" t="s">
        <v>178</v>
      </c>
      <c r="AT61" s="70" t="s">
        <v>200</v>
      </c>
      <c r="AU61" s="68">
        <v>0</v>
      </c>
      <c r="AV61" s="68">
        <v>0</v>
      </c>
      <c r="AW61" s="68">
        <v>0</v>
      </c>
      <c r="AX61" s="40">
        <f t="shared" si="7"/>
        <v>1</v>
      </c>
      <c r="AY61" s="87"/>
    </row>
    <row r="62" spans="1:51" ht="13.5" customHeight="1" x14ac:dyDescent="0.25">
      <c r="A62" s="59" t="s">
        <v>14</v>
      </c>
      <c r="B62" s="66">
        <v>8</v>
      </c>
      <c r="C62" s="66" t="s">
        <v>68</v>
      </c>
      <c r="D62" s="69" t="s">
        <v>177</v>
      </c>
      <c r="E62" s="67">
        <v>2.1320000000000002E-3</v>
      </c>
      <c r="F62" s="67">
        <v>0.420541</v>
      </c>
      <c r="G62" s="70" t="s">
        <v>181</v>
      </c>
      <c r="H62" s="68">
        <v>0</v>
      </c>
      <c r="I62" s="68">
        <v>0</v>
      </c>
      <c r="J62" s="68">
        <v>0</v>
      </c>
      <c r="K62" s="40">
        <f t="shared" si="4"/>
        <v>1</v>
      </c>
      <c r="L62" s="87"/>
      <c r="N62" s="59" t="s">
        <v>25</v>
      </c>
      <c r="O62" s="66">
        <v>8</v>
      </c>
      <c r="P62" s="66" t="s">
        <v>68</v>
      </c>
      <c r="Q62" s="69" t="s">
        <v>177</v>
      </c>
      <c r="R62" s="67">
        <v>3.3319999999999999E-3</v>
      </c>
      <c r="S62" s="67">
        <v>0.35188799999999998</v>
      </c>
      <c r="T62" s="70" t="s">
        <v>181</v>
      </c>
      <c r="U62" s="68">
        <v>0</v>
      </c>
      <c r="V62" s="68">
        <v>0</v>
      </c>
      <c r="W62" s="68">
        <v>0</v>
      </c>
      <c r="X62" s="40">
        <f t="shared" si="5"/>
        <v>1</v>
      </c>
      <c r="Y62" s="87"/>
      <c r="AA62" s="59" t="s">
        <v>34</v>
      </c>
      <c r="AB62" s="66">
        <v>8</v>
      </c>
      <c r="AC62" s="66" t="s">
        <v>68</v>
      </c>
      <c r="AD62" s="69" t="s">
        <v>177</v>
      </c>
      <c r="AE62" s="67">
        <v>2.1320000000000002E-3</v>
      </c>
      <c r="AF62" s="67">
        <v>0.420541</v>
      </c>
      <c r="AG62" s="70" t="s">
        <v>181</v>
      </c>
      <c r="AH62" s="68">
        <v>0</v>
      </c>
      <c r="AI62" s="68">
        <v>0</v>
      </c>
      <c r="AJ62" s="68">
        <v>0</v>
      </c>
      <c r="AK62" s="40">
        <f t="shared" si="6"/>
        <v>1</v>
      </c>
      <c r="AL62" s="87"/>
      <c r="AN62" s="59" t="s">
        <v>44</v>
      </c>
      <c r="AO62" s="66">
        <v>8</v>
      </c>
      <c r="AP62" s="66" t="s">
        <v>68</v>
      </c>
      <c r="AQ62" s="69" t="s">
        <v>177</v>
      </c>
      <c r="AR62" s="67">
        <v>1.1490000000000001E-3</v>
      </c>
      <c r="AS62" s="67">
        <v>0.33285399999999998</v>
      </c>
      <c r="AT62" s="70" t="s">
        <v>181</v>
      </c>
      <c r="AU62" s="68">
        <v>0</v>
      </c>
      <c r="AV62" s="68">
        <v>0</v>
      </c>
      <c r="AW62" s="68">
        <v>0</v>
      </c>
      <c r="AX62" s="40">
        <f t="shared" si="7"/>
        <v>1</v>
      </c>
      <c r="AY62" s="87"/>
    </row>
    <row r="63" spans="1:51" ht="13.5" customHeight="1" x14ac:dyDescent="0.25">
      <c r="A63" s="59" t="s">
        <v>14</v>
      </c>
      <c r="B63" s="66">
        <v>8</v>
      </c>
      <c r="C63" s="66" t="s">
        <v>74</v>
      </c>
      <c r="D63" s="69" t="s">
        <v>177</v>
      </c>
      <c r="E63" s="67">
        <v>16.990690000000001</v>
      </c>
      <c r="F63" s="67">
        <v>0.45693800000000001</v>
      </c>
      <c r="G63" s="70" t="s">
        <v>182</v>
      </c>
      <c r="H63" s="68">
        <v>0</v>
      </c>
      <c r="I63" s="68">
        <v>0</v>
      </c>
      <c r="J63" s="68">
        <v>0</v>
      </c>
      <c r="K63" s="40">
        <f t="shared" si="4"/>
        <v>1</v>
      </c>
      <c r="L63" s="87"/>
      <c r="N63" s="59" t="s">
        <v>25</v>
      </c>
      <c r="O63" s="66">
        <v>8</v>
      </c>
      <c r="P63" s="66" t="s">
        <v>74</v>
      </c>
      <c r="Q63" s="69" t="s">
        <v>177</v>
      </c>
      <c r="R63" s="67">
        <v>16.887274999999999</v>
      </c>
      <c r="S63" s="67">
        <v>0.47412799999999999</v>
      </c>
      <c r="T63" s="70" t="s">
        <v>182</v>
      </c>
      <c r="U63" s="68">
        <v>0</v>
      </c>
      <c r="V63" s="68">
        <v>0</v>
      </c>
      <c r="W63" s="68">
        <v>0</v>
      </c>
      <c r="X63" s="40">
        <f t="shared" si="5"/>
        <v>1</v>
      </c>
      <c r="Y63" s="87"/>
      <c r="AA63" s="59" t="s">
        <v>34</v>
      </c>
      <c r="AB63" s="66">
        <v>8</v>
      </c>
      <c r="AC63" s="66" t="s">
        <v>74</v>
      </c>
      <c r="AD63" s="69" t="s">
        <v>177</v>
      </c>
      <c r="AE63" s="67">
        <v>16.990690000000001</v>
      </c>
      <c r="AF63" s="67">
        <v>0.45693800000000001</v>
      </c>
      <c r="AG63" s="70" t="s">
        <v>182</v>
      </c>
      <c r="AH63" s="68">
        <v>0</v>
      </c>
      <c r="AI63" s="68">
        <v>0</v>
      </c>
      <c r="AJ63" s="68">
        <v>0</v>
      </c>
      <c r="AK63" s="40">
        <f t="shared" si="6"/>
        <v>1</v>
      </c>
      <c r="AL63" s="87"/>
      <c r="AN63" s="59" t="s">
        <v>44</v>
      </c>
      <c r="AO63" s="66">
        <v>8</v>
      </c>
      <c r="AP63" s="66" t="s">
        <v>74</v>
      </c>
      <c r="AQ63" s="69" t="s">
        <v>177</v>
      </c>
      <c r="AR63" s="67">
        <v>29.078163</v>
      </c>
      <c r="AS63" s="67">
        <v>0.43005500000000002</v>
      </c>
      <c r="AT63" s="70" t="s">
        <v>182</v>
      </c>
      <c r="AU63" s="68">
        <v>0</v>
      </c>
      <c r="AV63" s="68">
        <v>0</v>
      </c>
      <c r="AW63" s="68">
        <v>0</v>
      </c>
      <c r="AX63" s="40">
        <f t="shared" si="7"/>
        <v>1</v>
      </c>
      <c r="AY63" s="87"/>
    </row>
    <row r="64" spans="1:51" ht="22.5" customHeight="1" x14ac:dyDescent="0.25">
      <c r="A64" s="59" t="s">
        <v>14</v>
      </c>
      <c r="B64" s="66">
        <v>8</v>
      </c>
      <c r="C64" s="66" t="s">
        <v>80</v>
      </c>
      <c r="D64" s="69" t="s">
        <v>177</v>
      </c>
      <c r="E64" s="67">
        <v>4.2709999999999996E-3</v>
      </c>
      <c r="F64" s="67">
        <v>0.89119599999999999</v>
      </c>
      <c r="G64" s="70" t="s">
        <v>201</v>
      </c>
      <c r="H64" s="68">
        <v>0</v>
      </c>
      <c r="I64" s="68">
        <v>0</v>
      </c>
      <c r="J64" s="68">
        <v>0</v>
      </c>
      <c r="K64" s="40">
        <f t="shared" si="4"/>
        <v>1</v>
      </c>
      <c r="L64" s="87"/>
      <c r="N64" s="59" t="s">
        <v>25</v>
      </c>
      <c r="O64" s="66">
        <v>8</v>
      </c>
      <c r="P64" s="66" t="s">
        <v>80</v>
      </c>
      <c r="Q64" s="69" t="s">
        <v>177</v>
      </c>
      <c r="R64" s="67">
        <v>3.9480000000000001E-3</v>
      </c>
      <c r="S64" s="67">
        <v>0.91802700000000004</v>
      </c>
      <c r="T64" s="70" t="s">
        <v>201</v>
      </c>
      <c r="U64" s="68">
        <v>0</v>
      </c>
      <c r="V64" s="68">
        <v>0</v>
      </c>
      <c r="W64" s="68">
        <v>0</v>
      </c>
      <c r="X64" s="40">
        <f t="shared" si="5"/>
        <v>1</v>
      </c>
      <c r="Y64" s="87"/>
      <c r="AA64" s="59" t="s">
        <v>34</v>
      </c>
      <c r="AB64" s="66">
        <v>8</v>
      </c>
      <c r="AC64" s="66" t="s">
        <v>80</v>
      </c>
      <c r="AD64" s="69" t="s">
        <v>177</v>
      </c>
      <c r="AE64" s="67">
        <v>4.2709999999999996E-3</v>
      </c>
      <c r="AF64" s="67">
        <v>0.89119599999999999</v>
      </c>
      <c r="AG64" s="70" t="s">
        <v>201</v>
      </c>
      <c r="AH64" s="68">
        <v>0</v>
      </c>
      <c r="AI64" s="68">
        <v>0</v>
      </c>
      <c r="AJ64" s="68">
        <v>0</v>
      </c>
      <c r="AK64" s="40">
        <f t="shared" si="6"/>
        <v>1</v>
      </c>
      <c r="AL64" s="87"/>
      <c r="AN64" s="59" t="s">
        <v>44</v>
      </c>
      <c r="AO64" s="66">
        <v>8</v>
      </c>
      <c r="AP64" s="66" t="s">
        <v>80</v>
      </c>
      <c r="AQ64" s="69" t="s">
        <v>177</v>
      </c>
      <c r="AR64" s="67">
        <v>3.7269999999999998E-3</v>
      </c>
      <c r="AS64" s="67">
        <v>0.83202799999999999</v>
      </c>
      <c r="AT64" s="70" t="s">
        <v>201</v>
      </c>
      <c r="AU64" s="68">
        <v>0</v>
      </c>
      <c r="AV64" s="68">
        <v>0</v>
      </c>
      <c r="AW64" s="68">
        <v>0</v>
      </c>
      <c r="AX64" s="40">
        <f t="shared" si="7"/>
        <v>1</v>
      </c>
      <c r="AY64" s="87"/>
    </row>
    <row r="65" spans="1:51" ht="13.5" customHeight="1" x14ac:dyDescent="0.25">
      <c r="A65" s="59" t="s">
        <v>14</v>
      </c>
      <c r="B65" s="66">
        <v>8</v>
      </c>
      <c r="C65" s="66" t="s">
        <v>85</v>
      </c>
      <c r="D65" s="69" t="s">
        <v>177</v>
      </c>
      <c r="E65" s="67">
        <v>1.9289999999999999E-3</v>
      </c>
      <c r="F65" s="67">
        <v>0.37135099999999999</v>
      </c>
      <c r="G65" s="70" t="s">
        <v>181</v>
      </c>
      <c r="H65" s="68">
        <v>0</v>
      </c>
      <c r="I65" s="68">
        <v>0</v>
      </c>
      <c r="J65" s="68">
        <v>0</v>
      </c>
      <c r="K65" s="40">
        <f t="shared" si="4"/>
        <v>1</v>
      </c>
      <c r="L65" s="87"/>
      <c r="N65" s="59" t="s">
        <v>25</v>
      </c>
      <c r="O65" s="66">
        <v>8</v>
      </c>
      <c r="P65" s="66" t="s">
        <v>85</v>
      </c>
      <c r="Q65" s="69" t="s">
        <v>177</v>
      </c>
      <c r="R65" s="67">
        <v>7.0809999999999996E-3</v>
      </c>
      <c r="S65" s="67">
        <v>0.36907099999999998</v>
      </c>
      <c r="T65" s="70" t="s">
        <v>181</v>
      </c>
      <c r="U65" s="68">
        <v>0</v>
      </c>
      <c r="V65" s="68">
        <v>0</v>
      </c>
      <c r="W65" s="68">
        <v>0</v>
      </c>
      <c r="X65" s="40">
        <f t="shared" si="5"/>
        <v>1</v>
      </c>
      <c r="Y65" s="87"/>
      <c r="AA65" s="59" t="s">
        <v>34</v>
      </c>
      <c r="AB65" s="66">
        <v>8</v>
      </c>
      <c r="AC65" s="66" t="s">
        <v>85</v>
      </c>
      <c r="AD65" s="69" t="s">
        <v>177</v>
      </c>
      <c r="AE65" s="67">
        <v>1.9289999999999999E-3</v>
      </c>
      <c r="AF65" s="67">
        <v>0.37135099999999999</v>
      </c>
      <c r="AG65" s="70" t="s">
        <v>181</v>
      </c>
      <c r="AH65" s="68">
        <v>0</v>
      </c>
      <c r="AI65" s="68">
        <v>0</v>
      </c>
      <c r="AJ65" s="68">
        <v>0</v>
      </c>
      <c r="AK65" s="40">
        <f t="shared" si="6"/>
        <v>1</v>
      </c>
      <c r="AL65" s="87"/>
      <c r="AN65" s="59" t="s">
        <v>44</v>
      </c>
      <c r="AO65" s="66">
        <v>8</v>
      </c>
      <c r="AP65" s="66" t="s">
        <v>85</v>
      </c>
      <c r="AQ65" s="69" t="s">
        <v>177</v>
      </c>
      <c r="AR65" s="67">
        <v>1.7979999999999999E-3</v>
      </c>
      <c r="AS65" s="67">
        <v>0.36602299999999999</v>
      </c>
      <c r="AT65" s="70" t="s">
        <v>181</v>
      </c>
      <c r="AU65" s="68">
        <v>0</v>
      </c>
      <c r="AV65" s="68">
        <v>0</v>
      </c>
      <c r="AW65" s="68">
        <v>0</v>
      </c>
      <c r="AX65" s="40">
        <f t="shared" si="7"/>
        <v>1</v>
      </c>
      <c r="AY65" s="87"/>
    </row>
    <row r="66" spans="1:51" ht="13.5" customHeight="1" x14ac:dyDescent="0.25">
      <c r="A66" s="59" t="s">
        <v>14</v>
      </c>
      <c r="B66" s="66">
        <v>8</v>
      </c>
      <c r="C66" s="66" t="s">
        <v>86</v>
      </c>
      <c r="D66" s="69" t="s">
        <v>177</v>
      </c>
      <c r="E66" s="67">
        <v>15.540861</v>
      </c>
      <c r="F66" s="67">
        <v>0.47697099999999998</v>
      </c>
      <c r="G66" s="70" t="s">
        <v>182</v>
      </c>
      <c r="H66" s="68">
        <v>0</v>
      </c>
      <c r="I66" s="68">
        <v>0</v>
      </c>
      <c r="J66" s="68">
        <v>0</v>
      </c>
      <c r="K66" s="40">
        <f t="shared" si="4"/>
        <v>1</v>
      </c>
      <c r="L66" s="87"/>
      <c r="N66" s="59" t="s">
        <v>25</v>
      </c>
      <c r="O66" s="66">
        <v>8</v>
      </c>
      <c r="P66" s="66" t="s">
        <v>86</v>
      </c>
      <c r="Q66" s="69" t="s">
        <v>177</v>
      </c>
      <c r="R66" s="67">
        <v>16.367125999999999</v>
      </c>
      <c r="S66" s="67">
        <v>0.47122999999999998</v>
      </c>
      <c r="T66" s="70" t="s">
        <v>182</v>
      </c>
      <c r="U66" s="68">
        <v>0</v>
      </c>
      <c r="V66" s="68">
        <v>0</v>
      </c>
      <c r="W66" s="68">
        <v>0</v>
      </c>
      <c r="X66" s="40">
        <f t="shared" si="5"/>
        <v>1</v>
      </c>
      <c r="Y66" s="87"/>
      <c r="AA66" s="59" t="s">
        <v>34</v>
      </c>
      <c r="AB66" s="66">
        <v>8</v>
      </c>
      <c r="AC66" s="66" t="s">
        <v>86</v>
      </c>
      <c r="AD66" s="69" t="s">
        <v>177</v>
      </c>
      <c r="AE66" s="67">
        <v>15.540861</v>
      </c>
      <c r="AF66" s="67">
        <v>0.47697099999999998</v>
      </c>
      <c r="AG66" s="70" t="s">
        <v>182</v>
      </c>
      <c r="AH66" s="68">
        <v>0</v>
      </c>
      <c r="AI66" s="68">
        <v>0</v>
      </c>
      <c r="AJ66" s="68">
        <v>0</v>
      </c>
      <c r="AK66" s="40">
        <f t="shared" si="6"/>
        <v>1</v>
      </c>
      <c r="AL66" s="87"/>
      <c r="AN66" s="59" t="s">
        <v>44</v>
      </c>
      <c r="AO66" s="66">
        <v>8</v>
      </c>
      <c r="AP66" s="66" t="s">
        <v>86</v>
      </c>
      <c r="AQ66" s="69" t="s">
        <v>177</v>
      </c>
      <c r="AR66" s="67">
        <v>14.769378</v>
      </c>
      <c r="AS66" s="67">
        <v>0.43523000000000001</v>
      </c>
      <c r="AT66" s="70" t="s">
        <v>182</v>
      </c>
      <c r="AU66" s="68">
        <v>0</v>
      </c>
      <c r="AV66" s="68">
        <v>0</v>
      </c>
      <c r="AW66" s="68">
        <v>0</v>
      </c>
      <c r="AX66" s="40">
        <f t="shared" si="7"/>
        <v>1</v>
      </c>
      <c r="AY66" s="87"/>
    </row>
    <row r="67" spans="1:51" ht="13.5" customHeight="1" x14ac:dyDescent="0.25">
      <c r="A67" s="59" t="s">
        <v>14</v>
      </c>
      <c r="B67" s="66">
        <v>8</v>
      </c>
      <c r="C67" s="66" t="s">
        <v>87</v>
      </c>
      <c r="D67" s="69" t="s">
        <v>177</v>
      </c>
      <c r="E67" s="67">
        <v>4.104E-3</v>
      </c>
      <c r="F67" s="67">
        <v>0.410605</v>
      </c>
      <c r="G67" s="70" t="s">
        <v>184</v>
      </c>
      <c r="H67" s="68">
        <v>0</v>
      </c>
      <c r="I67" s="68">
        <v>0</v>
      </c>
      <c r="J67" s="68">
        <v>0</v>
      </c>
      <c r="K67" s="40">
        <f t="shared" si="4"/>
        <v>1</v>
      </c>
      <c r="L67" s="87"/>
      <c r="N67" s="59" t="s">
        <v>25</v>
      </c>
      <c r="O67" s="66">
        <v>8</v>
      </c>
      <c r="P67" s="66" t="s">
        <v>87</v>
      </c>
      <c r="Q67" s="69" t="s">
        <v>177</v>
      </c>
      <c r="R67" s="67">
        <v>3.6350000000000002E-3</v>
      </c>
      <c r="S67" s="67">
        <v>0.35476099999999999</v>
      </c>
      <c r="T67" s="70" t="s">
        <v>184</v>
      </c>
      <c r="U67" s="68">
        <v>0</v>
      </c>
      <c r="V67" s="68">
        <v>0</v>
      </c>
      <c r="W67" s="68">
        <v>0</v>
      </c>
      <c r="X67" s="40">
        <f t="shared" si="5"/>
        <v>1</v>
      </c>
      <c r="Y67" s="87"/>
      <c r="AA67" s="59" t="s">
        <v>34</v>
      </c>
      <c r="AB67" s="66">
        <v>8</v>
      </c>
      <c r="AC67" s="66" t="s">
        <v>87</v>
      </c>
      <c r="AD67" s="69" t="s">
        <v>177</v>
      </c>
      <c r="AE67" s="67">
        <v>4.104E-3</v>
      </c>
      <c r="AF67" s="67">
        <v>0.410605</v>
      </c>
      <c r="AG67" s="70" t="s">
        <v>184</v>
      </c>
      <c r="AH67" s="68">
        <v>0</v>
      </c>
      <c r="AI67" s="68">
        <v>0</v>
      </c>
      <c r="AJ67" s="68">
        <v>0</v>
      </c>
      <c r="AK67" s="40">
        <f t="shared" si="6"/>
        <v>1</v>
      </c>
      <c r="AL67" s="87"/>
      <c r="AN67" s="59" t="s">
        <v>44</v>
      </c>
      <c r="AO67" s="66">
        <v>8</v>
      </c>
      <c r="AP67" s="66" t="s">
        <v>87</v>
      </c>
      <c r="AQ67" s="69" t="s">
        <v>177</v>
      </c>
      <c r="AR67" s="67">
        <v>1.0744999999999999E-2</v>
      </c>
      <c r="AS67" s="67">
        <v>0.33067200000000002</v>
      </c>
      <c r="AT67" s="70" t="s">
        <v>184</v>
      </c>
      <c r="AU67" s="68">
        <v>0</v>
      </c>
      <c r="AV67" s="68">
        <v>0</v>
      </c>
      <c r="AW67" s="68">
        <v>0</v>
      </c>
      <c r="AX67" s="40">
        <f t="shared" si="7"/>
        <v>1</v>
      </c>
      <c r="AY67" s="87"/>
    </row>
    <row r="68" spans="1:51" ht="13.5" customHeight="1" x14ac:dyDescent="0.25">
      <c r="A68" s="59" t="s">
        <v>14</v>
      </c>
      <c r="B68" s="66">
        <v>8</v>
      </c>
      <c r="C68" s="66" t="s">
        <v>88</v>
      </c>
      <c r="D68" s="69" t="s">
        <v>177</v>
      </c>
      <c r="E68" s="67">
        <v>13.683871</v>
      </c>
      <c r="F68" s="67">
        <v>0.47344900000000001</v>
      </c>
      <c r="G68" s="70" t="s">
        <v>164</v>
      </c>
      <c r="H68" s="68">
        <v>0</v>
      </c>
      <c r="I68" s="68">
        <v>0</v>
      </c>
      <c r="J68" s="68">
        <v>0</v>
      </c>
      <c r="K68" s="40">
        <f t="shared" si="4"/>
        <v>1</v>
      </c>
      <c r="L68" s="87"/>
      <c r="N68" s="59" t="s">
        <v>25</v>
      </c>
      <c r="O68" s="66">
        <v>8</v>
      </c>
      <c r="P68" s="66" t="s">
        <v>88</v>
      </c>
      <c r="Q68" s="69" t="s">
        <v>177</v>
      </c>
      <c r="R68" s="67">
        <v>13.580859999999999</v>
      </c>
      <c r="S68" s="67">
        <v>0.405748</v>
      </c>
      <c r="T68" s="70" t="s">
        <v>164</v>
      </c>
      <c r="U68" s="68">
        <v>0</v>
      </c>
      <c r="V68" s="68">
        <v>0</v>
      </c>
      <c r="W68" s="68">
        <v>0</v>
      </c>
      <c r="X68" s="40">
        <f t="shared" si="5"/>
        <v>1</v>
      </c>
      <c r="Y68" s="87"/>
      <c r="AA68" s="59" t="s">
        <v>34</v>
      </c>
      <c r="AB68" s="66">
        <v>8</v>
      </c>
      <c r="AC68" s="66" t="s">
        <v>88</v>
      </c>
      <c r="AD68" s="69" t="s">
        <v>177</v>
      </c>
      <c r="AE68" s="67">
        <v>13.683871</v>
      </c>
      <c r="AF68" s="67">
        <v>0.47344900000000001</v>
      </c>
      <c r="AG68" s="70" t="s">
        <v>164</v>
      </c>
      <c r="AH68" s="68">
        <v>0</v>
      </c>
      <c r="AI68" s="68">
        <v>0</v>
      </c>
      <c r="AJ68" s="68">
        <v>0</v>
      </c>
      <c r="AK68" s="40">
        <f t="shared" si="6"/>
        <v>1</v>
      </c>
      <c r="AL68" s="87"/>
      <c r="AN68" s="59" t="s">
        <v>44</v>
      </c>
      <c r="AO68" s="66">
        <v>8</v>
      </c>
      <c r="AP68" s="66" t="s">
        <v>88</v>
      </c>
      <c r="AQ68" s="69" t="s">
        <v>177</v>
      </c>
      <c r="AR68" s="67">
        <v>13.068524</v>
      </c>
      <c r="AS68" s="67">
        <v>0.36017700000000002</v>
      </c>
      <c r="AT68" s="70" t="s">
        <v>164</v>
      </c>
      <c r="AU68" s="68">
        <v>0</v>
      </c>
      <c r="AV68" s="68">
        <v>0</v>
      </c>
      <c r="AW68" s="68">
        <v>0</v>
      </c>
      <c r="AX68" s="40">
        <f t="shared" si="7"/>
        <v>1</v>
      </c>
      <c r="AY68" s="87"/>
    </row>
    <row r="69" spans="1:51" ht="13.5" customHeight="1" x14ac:dyDescent="0.25">
      <c r="A69" s="59" t="s">
        <v>14</v>
      </c>
      <c r="B69" s="66">
        <v>9</v>
      </c>
      <c r="C69" s="66" t="s">
        <v>62</v>
      </c>
      <c r="D69" s="69" t="s">
        <v>177</v>
      </c>
      <c r="E69" s="67">
        <v>0.45159199999999999</v>
      </c>
      <c r="F69" s="67" t="s">
        <v>178</v>
      </c>
      <c r="G69" s="70" t="s">
        <v>202</v>
      </c>
      <c r="H69" s="68">
        <v>0</v>
      </c>
      <c r="I69" s="68">
        <v>0</v>
      </c>
      <c r="J69" s="68">
        <v>0</v>
      </c>
      <c r="K69" s="40">
        <f t="shared" ref="K69:K100" si="8">IF(COUNTA(J69)=0,"",1-J69)</f>
        <v>1</v>
      </c>
      <c r="L69" s="87"/>
      <c r="N69" s="59" t="s">
        <v>25</v>
      </c>
      <c r="O69" s="66">
        <v>9</v>
      </c>
      <c r="P69" s="66" t="s">
        <v>62</v>
      </c>
      <c r="Q69" s="69" t="s">
        <v>177</v>
      </c>
      <c r="R69" s="67">
        <v>0.45329199999999997</v>
      </c>
      <c r="S69" s="67" t="s">
        <v>178</v>
      </c>
      <c r="T69" s="70" t="s">
        <v>202</v>
      </c>
      <c r="U69" s="68">
        <v>0</v>
      </c>
      <c r="V69" s="68">
        <v>0</v>
      </c>
      <c r="W69" s="68">
        <v>0</v>
      </c>
      <c r="X69" s="40">
        <f t="shared" ref="X69:X100" si="9">IF(COUNTA(W69)=0,"",1-W69)</f>
        <v>1</v>
      </c>
      <c r="Y69" s="87"/>
      <c r="AA69" s="59" t="s">
        <v>34</v>
      </c>
      <c r="AB69" s="66">
        <v>9</v>
      </c>
      <c r="AC69" s="66" t="s">
        <v>62</v>
      </c>
      <c r="AD69" s="69" t="s">
        <v>177</v>
      </c>
      <c r="AE69" s="67">
        <v>0.45159199999999999</v>
      </c>
      <c r="AF69" s="67" t="s">
        <v>178</v>
      </c>
      <c r="AG69" s="70" t="s">
        <v>202</v>
      </c>
      <c r="AH69" s="68">
        <v>0</v>
      </c>
      <c r="AI69" s="68">
        <v>0</v>
      </c>
      <c r="AJ69" s="68">
        <v>0</v>
      </c>
      <c r="AK69" s="40">
        <f t="shared" ref="AK69:AK100" si="10">IF(COUNTA(AJ69)=0,"",1-AJ69)</f>
        <v>1</v>
      </c>
      <c r="AL69" s="87"/>
      <c r="AN69" s="59" t="s">
        <v>44</v>
      </c>
      <c r="AO69" s="66">
        <v>9</v>
      </c>
      <c r="AP69" s="66" t="s">
        <v>62</v>
      </c>
      <c r="AQ69" s="69" t="s">
        <v>177</v>
      </c>
      <c r="AR69" s="67">
        <v>0.45139099999999999</v>
      </c>
      <c r="AS69" s="67" t="s">
        <v>178</v>
      </c>
      <c r="AT69" s="70" t="s">
        <v>202</v>
      </c>
      <c r="AU69" s="68">
        <v>0</v>
      </c>
      <c r="AV69" s="68">
        <v>0</v>
      </c>
      <c r="AW69" s="68">
        <v>0</v>
      </c>
      <c r="AX69" s="40">
        <f t="shared" ref="AX69:AX100" si="11">IF(COUNTA(AW69)=0,"",1-AW69)</f>
        <v>1</v>
      </c>
      <c r="AY69" s="87"/>
    </row>
    <row r="70" spans="1:51" ht="13.5" customHeight="1" x14ac:dyDescent="0.25">
      <c r="A70" s="59" t="s">
        <v>14</v>
      </c>
      <c r="B70" s="66">
        <v>9</v>
      </c>
      <c r="C70" s="66" t="s">
        <v>68</v>
      </c>
      <c r="D70" s="69" t="s">
        <v>177</v>
      </c>
      <c r="E70" s="67">
        <v>1.872E-3</v>
      </c>
      <c r="F70" s="67">
        <v>0.36721199999999998</v>
      </c>
      <c r="G70" s="70" t="s">
        <v>181</v>
      </c>
      <c r="H70" s="68">
        <v>0</v>
      </c>
      <c r="I70" s="68">
        <v>0</v>
      </c>
      <c r="J70" s="68">
        <v>0</v>
      </c>
      <c r="K70" s="40">
        <f t="shared" si="8"/>
        <v>1</v>
      </c>
      <c r="L70" s="87"/>
      <c r="N70" s="59" t="s">
        <v>25</v>
      </c>
      <c r="O70" s="66">
        <v>9</v>
      </c>
      <c r="P70" s="66" t="s">
        <v>68</v>
      </c>
      <c r="Q70" s="69" t="s">
        <v>177</v>
      </c>
      <c r="R70" s="67">
        <v>2.3960000000000001E-3</v>
      </c>
      <c r="S70" s="67">
        <v>0.35263299999999997</v>
      </c>
      <c r="T70" s="70" t="s">
        <v>181</v>
      </c>
      <c r="U70" s="68">
        <v>0</v>
      </c>
      <c r="V70" s="68">
        <v>0</v>
      </c>
      <c r="W70" s="68">
        <v>0</v>
      </c>
      <c r="X70" s="40">
        <f t="shared" si="9"/>
        <v>1</v>
      </c>
      <c r="Y70" s="87"/>
      <c r="AA70" s="59" t="s">
        <v>34</v>
      </c>
      <c r="AB70" s="66">
        <v>9</v>
      </c>
      <c r="AC70" s="66" t="s">
        <v>68</v>
      </c>
      <c r="AD70" s="69" t="s">
        <v>177</v>
      </c>
      <c r="AE70" s="67">
        <v>1.872E-3</v>
      </c>
      <c r="AF70" s="67">
        <v>0.36721199999999998</v>
      </c>
      <c r="AG70" s="70" t="s">
        <v>181</v>
      </c>
      <c r="AH70" s="68">
        <v>0</v>
      </c>
      <c r="AI70" s="68">
        <v>0</v>
      </c>
      <c r="AJ70" s="68">
        <v>0</v>
      </c>
      <c r="AK70" s="40">
        <f t="shared" si="10"/>
        <v>1</v>
      </c>
      <c r="AL70" s="87"/>
      <c r="AN70" s="59" t="s">
        <v>44</v>
      </c>
      <c r="AO70" s="66">
        <v>9</v>
      </c>
      <c r="AP70" s="66" t="s">
        <v>68</v>
      </c>
      <c r="AQ70" s="69" t="s">
        <v>177</v>
      </c>
      <c r="AR70" s="67">
        <v>1.457E-3</v>
      </c>
      <c r="AS70" s="67">
        <v>0.34836600000000001</v>
      </c>
      <c r="AT70" s="70" t="s">
        <v>181</v>
      </c>
      <c r="AU70" s="68">
        <v>0</v>
      </c>
      <c r="AV70" s="68">
        <v>0</v>
      </c>
      <c r="AW70" s="68">
        <v>0</v>
      </c>
      <c r="AX70" s="40">
        <f t="shared" si="11"/>
        <v>1</v>
      </c>
      <c r="AY70" s="87"/>
    </row>
    <row r="71" spans="1:51" ht="13.5" customHeight="1" x14ac:dyDescent="0.25">
      <c r="A71" s="59" t="s">
        <v>14</v>
      </c>
      <c r="B71" s="66">
        <v>9</v>
      </c>
      <c r="C71" s="66" t="s">
        <v>74</v>
      </c>
      <c r="D71" s="69" t="s">
        <v>177</v>
      </c>
      <c r="E71" s="67">
        <v>17.030094999999999</v>
      </c>
      <c r="F71" s="67">
        <v>0.46144299999999999</v>
      </c>
      <c r="G71" s="70" t="s">
        <v>182</v>
      </c>
      <c r="H71" s="68">
        <v>0</v>
      </c>
      <c r="I71" s="68">
        <v>0</v>
      </c>
      <c r="J71" s="68">
        <v>0</v>
      </c>
      <c r="K71" s="40">
        <f t="shared" si="8"/>
        <v>1</v>
      </c>
      <c r="L71" s="87"/>
      <c r="N71" s="59" t="s">
        <v>25</v>
      </c>
      <c r="O71" s="66">
        <v>9</v>
      </c>
      <c r="P71" s="66" t="s">
        <v>74</v>
      </c>
      <c r="Q71" s="69" t="s">
        <v>177</v>
      </c>
      <c r="R71" s="67">
        <v>17.012578999999999</v>
      </c>
      <c r="S71" s="67">
        <v>0.45830199999999999</v>
      </c>
      <c r="T71" s="70" t="s">
        <v>182</v>
      </c>
      <c r="U71" s="68">
        <v>0</v>
      </c>
      <c r="V71" s="68">
        <v>0</v>
      </c>
      <c r="W71" s="68">
        <v>0</v>
      </c>
      <c r="X71" s="40">
        <f t="shared" si="9"/>
        <v>1</v>
      </c>
      <c r="Y71" s="87"/>
      <c r="AA71" s="59" t="s">
        <v>34</v>
      </c>
      <c r="AB71" s="66">
        <v>9</v>
      </c>
      <c r="AC71" s="66" t="s">
        <v>74</v>
      </c>
      <c r="AD71" s="69" t="s">
        <v>177</v>
      </c>
      <c r="AE71" s="67">
        <v>17.030094999999999</v>
      </c>
      <c r="AF71" s="67">
        <v>0.46144299999999999</v>
      </c>
      <c r="AG71" s="70" t="s">
        <v>182</v>
      </c>
      <c r="AH71" s="68">
        <v>0</v>
      </c>
      <c r="AI71" s="68">
        <v>0</v>
      </c>
      <c r="AJ71" s="68">
        <v>0</v>
      </c>
      <c r="AK71" s="40">
        <f t="shared" si="10"/>
        <v>1</v>
      </c>
      <c r="AL71" s="87"/>
      <c r="AN71" s="59" t="s">
        <v>44</v>
      </c>
      <c r="AO71" s="66">
        <v>9</v>
      </c>
      <c r="AP71" s="66" t="s">
        <v>74</v>
      </c>
      <c r="AQ71" s="69" t="s">
        <v>177</v>
      </c>
      <c r="AR71" s="67">
        <v>16.367408000000001</v>
      </c>
      <c r="AS71" s="67">
        <v>0.42208699999999999</v>
      </c>
      <c r="AT71" s="70" t="s">
        <v>182</v>
      </c>
      <c r="AU71" s="68">
        <v>0</v>
      </c>
      <c r="AV71" s="68">
        <v>0</v>
      </c>
      <c r="AW71" s="68">
        <v>0</v>
      </c>
      <c r="AX71" s="40">
        <f t="shared" si="11"/>
        <v>1</v>
      </c>
      <c r="AY71" s="87"/>
    </row>
    <row r="72" spans="1:51" ht="22.5" customHeight="1" x14ac:dyDescent="0.25">
      <c r="A72" s="59" t="s">
        <v>14</v>
      </c>
      <c r="B72" s="66">
        <v>9</v>
      </c>
      <c r="C72" s="66" t="s">
        <v>80</v>
      </c>
      <c r="D72" s="69" t="s">
        <v>177</v>
      </c>
      <c r="E72" s="67">
        <v>3.6059999999999998E-3</v>
      </c>
      <c r="F72" s="67">
        <v>0.861259</v>
      </c>
      <c r="G72" s="70" t="s">
        <v>203</v>
      </c>
      <c r="H72" s="68">
        <v>0</v>
      </c>
      <c r="I72" s="68">
        <v>0</v>
      </c>
      <c r="J72" s="68">
        <v>0</v>
      </c>
      <c r="K72" s="40">
        <f t="shared" si="8"/>
        <v>1</v>
      </c>
      <c r="L72" s="87"/>
      <c r="N72" s="59" t="s">
        <v>25</v>
      </c>
      <c r="O72" s="66">
        <v>9</v>
      </c>
      <c r="P72" s="66" t="s">
        <v>80</v>
      </c>
      <c r="Q72" s="69" t="s">
        <v>177</v>
      </c>
      <c r="R72" s="67">
        <v>4.5100000000000001E-3</v>
      </c>
      <c r="S72" s="67">
        <v>0.91656400000000005</v>
      </c>
      <c r="T72" s="70" t="s">
        <v>203</v>
      </c>
      <c r="U72" s="68">
        <v>0</v>
      </c>
      <c r="V72" s="68">
        <v>0</v>
      </c>
      <c r="W72" s="68">
        <v>0</v>
      </c>
      <c r="X72" s="40">
        <f t="shared" si="9"/>
        <v>1</v>
      </c>
      <c r="Y72" s="87"/>
      <c r="AA72" s="59" t="s">
        <v>34</v>
      </c>
      <c r="AB72" s="66">
        <v>9</v>
      </c>
      <c r="AC72" s="66" t="s">
        <v>80</v>
      </c>
      <c r="AD72" s="69" t="s">
        <v>177</v>
      </c>
      <c r="AE72" s="67">
        <v>3.6059999999999998E-3</v>
      </c>
      <c r="AF72" s="67">
        <v>0.861259</v>
      </c>
      <c r="AG72" s="70" t="s">
        <v>203</v>
      </c>
      <c r="AH72" s="68">
        <v>0</v>
      </c>
      <c r="AI72" s="68">
        <v>0</v>
      </c>
      <c r="AJ72" s="68">
        <v>0</v>
      </c>
      <c r="AK72" s="40">
        <f t="shared" si="10"/>
        <v>1</v>
      </c>
      <c r="AL72" s="87"/>
      <c r="AN72" s="59" t="s">
        <v>44</v>
      </c>
      <c r="AO72" s="66">
        <v>9</v>
      </c>
      <c r="AP72" s="66" t="s">
        <v>80</v>
      </c>
      <c r="AQ72" s="69" t="s">
        <v>177</v>
      </c>
      <c r="AR72" s="67">
        <v>3.9020000000000001E-3</v>
      </c>
      <c r="AS72" s="67">
        <v>0.82717499999999999</v>
      </c>
      <c r="AT72" s="70" t="s">
        <v>203</v>
      </c>
      <c r="AU72" s="68">
        <v>0</v>
      </c>
      <c r="AV72" s="68">
        <v>0</v>
      </c>
      <c r="AW72" s="68">
        <v>0</v>
      </c>
      <c r="AX72" s="40">
        <f t="shared" si="11"/>
        <v>1</v>
      </c>
      <c r="AY72" s="87"/>
    </row>
    <row r="73" spans="1:51" ht="13.5" customHeight="1" x14ac:dyDescent="0.25">
      <c r="A73" s="59" t="s">
        <v>14</v>
      </c>
      <c r="B73" s="66">
        <v>9</v>
      </c>
      <c r="C73" s="66" t="s">
        <v>85</v>
      </c>
      <c r="D73" s="69" t="s">
        <v>177</v>
      </c>
      <c r="E73" s="67">
        <v>1.678E-3</v>
      </c>
      <c r="F73" s="67">
        <v>0.37156899999999998</v>
      </c>
      <c r="G73" s="70" t="s">
        <v>181</v>
      </c>
      <c r="H73" s="68">
        <v>0</v>
      </c>
      <c r="I73" s="68">
        <v>0</v>
      </c>
      <c r="J73" s="68">
        <v>0</v>
      </c>
      <c r="K73" s="40">
        <f t="shared" si="8"/>
        <v>1</v>
      </c>
      <c r="L73" s="87"/>
      <c r="N73" s="59" t="s">
        <v>25</v>
      </c>
      <c r="O73" s="66">
        <v>9</v>
      </c>
      <c r="P73" s="66" t="s">
        <v>85</v>
      </c>
      <c r="Q73" s="69" t="s">
        <v>177</v>
      </c>
      <c r="R73" s="67">
        <v>2.307E-3</v>
      </c>
      <c r="S73" s="67">
        <v>0.40120699999999998</v>
      </c>
      <c r="T73" s="70" t="s">
        <v>181</v>
      </c>
      <c r="U73" s="68">
        <v>0</v>
      </c>
      <c r="V73" s="68">
        <v>0</v>
      </c>
      <c r="W73" s="68">
        <v>0</v>
      </c>
      <c r="X73" s="40">
        <f t="shared" si="9"/>
        <v>1</v>
      </c>
      <c r="Y73" s="87"/>
      <c r="AA73" s="59" t="s">
        <v>34</v>
      </c>
      <c r="AB73" s="66">
        <v>9</v>
      </c>
      <c r="AC73" s="66" t="s">
        <v>85</v>
      </c>
      <c r="AD73" s="69" t="s">
        <v>177</v>
      </c>
      <c r="AE73" s="67">
        <v>1.678E-3</v>
      </c>
      <c r="AF73" s="67">
        <v>0.37156899999999998</v>
      </c>
      <c r="AG73" s="70" t="s">
        <v>181</v>
      </c>
      <c r="AH73" s="68">
        <v>0</v>
      </c>
      <c r="AI73" s="68">
        <v>0</v>
      </c>
      <c r="AJ73" s="68">
        <v>0</v>
      </c>
      <c r="AK73" s="40">
        <f t="shared" si="10"/>
        <v>1</v>
      </c>
      <c r="AL73" s="87"/>
      <c r="AN73" s="59" t="s">
        <v>44</v>
      </c>
      <c r="AO73" s="66">
        <v>9</v>
      </c>
      <c r="AP73" s="66" t="s">
        <v>85</v>
      </c>
      <c r="AQ73" s="69" t="s">
        <v>177</v>
      </c>
      <c r="AR73" s="67">
        <v>4.9959999999999996E-3</v>
      </c>
      <c r="AS73" s="67">
        <v>0.35003200000000001</v>
      </c>
      <c r="AT73" s="70" t="s">
        <v>181</v>
      </c>
      <c r="AU73" s="68">
        <v>0</v>
      </c>
      <c r="AV73" s="68">
        <v>0</v>
      </c>
      <c r="AW73" s="68">
        <v>0</v>
      </c>
      <c r="AX73" s="40">
        <f t="shared" si="11"/>
        <v>1</v>
      </c>
      <c r="AY73" s="87"/>
    </row>
    <row r="74" spans="1:51" ht="13.5" customHeight="1" x14ac:dyDescent="0.25">
      <c r="A74" s="59" t="s">
        <v>14</v>
      </c>
      <c r="B74" s="66">
        <v>9</v>
      </c>
      <c r="C74" s="66" t="s">
        <v>86</v>
      </c>
      <c r="D74" s="69" t="s">
        <v>177</v>
      </c>
      <c r="E74" s="67">
        <v>15.526007999999999</v>
      </c>
      <c r="F74" s="67">
        <v>0.4622</v>
      </c>
      <c r="G74" s="70" t="s">
        <v>182</v>
      </c>
      <c r="H74" s="68">
        <v>0</v>
      </c>
      <c r="I74" s="68">
        <v>0</v>
      </c>
      <c r="J74" s="68">
        <v>0</v>
      </c>
      <c r="K74" s="40">
        <f t="shared" si="8"/>
        <v>1</v>
      </c>
      <c r="L74" s="87"/>
      <c r="N74" s="59" t="s">
        <v>25</v>
      </c>
      <c r="O74" s="66">
        <v>9</v>
      </c>
      <c r="P74" s="66" t="s">
        <v>86</v>
      </c>
      <c r="Q74" s="69" t="s">
        <v>177</v>
      </c>
      <c r="R74" s="67">
        <v>16.387035999999998</v>
      </c>
      <c r="S74" s="67">
        <v>0.46076099999999998</v>
      </c>
      <c r="T74" s="70" t="s">
        <v>182</v>
      </c>
      <c r="U74" s="68">
        <v>0</v>
      </c>
      <c r="V74" s="68">
        <v>0</v>
      </c>
      <c r="W74" s="68">
        <v>0</v>
      </c>
      <c r="X74" s="40">
        <f t="shared" si="9"/>
        <v>1</v>
      </c>
      <c r="Y74" s="87"/>
      <c r="AA74" s="59" t="s">
        <v>34</v>
      </c>
      <c r="AB74" s="66">
        <v>9</v>
      </c>
      <c r="AC74" s="66" t="s">
        <v>86</v>
      </c>
      <c r="AD74" s="69" t="s">
        <v>177</v>
      </c>
      <c r="AE74" s="67">
        <v>15.526007999999999</v>
      </c>
      <c r="AF74" s="67">
        <v>0.4622</v>
      </c>
      <c r="AG74" s="70" t="s">
        <v>182</v>
      </c>
      <c r="AH74" s="68">
        <v>0</v>
      </c>
      <c r="AI74" s="68">
        <v>0</v>
      </c>
      <c r="AJ74" s="68">
        <v>0</v>
      </c>
      <c r="AK74" s="40">
        <f t="shared" si="10"/>
        <v>1</v>
      </c>
      <c r="AL74" s="87"/>
      <c r="AN74" s="59" t="s">
        <v>44</v>
      </c>
      <c r="AO74" s="66">
        <v>9</v>
      </c>
      <c r="AP74" s="66" t="s">
        <v>86</v>
      </c>
      <c r="AQ74" s="69" t="s">
        <v>177</v>
      </c>
      <c r="AR74" s="67">
        <v>15.961259</v>
      </c>
      <c r="AS74" s="67">
        <v>0.41614400000000001</v>
      </c>
      <c r="AT74" s="70" t="s">
        <v>182</v>
      </c>
      <c r="AU74" s="68">
        <v>0</v>
      </c>
      <c r="AV74" s="68">
        <v>0</v>
      </c>
      <c r="AW74" s="68">
        <v>0</v>
      </c>
      <c r="AX74" s="40">
        <f t="shared" si="11"/>
        <v>1</v>
      </c>
      <c r="AY74" s="87"/>
    </row>
    <row r="75" spans="1:51" ht="13.5" customHeight="1" x14ac:dyDescent="0.25">
      <c r="A75" s="59" t="s">
        <v>14</v>
      </c>
      <c r="B75" s="66">
        <v>9</v>
      </c>
      <c r="C75" s="66" t="s">
        <v>87</v>
      </c>
      <c r="D75" s="69" t="s">
        <v>177</v>
      </c>
      <c r="E75" s="67">
        <v>4.7990000000000003E-3</v>
      </c>
      <c r="F75" s="67">
        <v>0.36235400000000001</v>
      </c>
      <c r="G75" s="70" t="s">
        <v>184</v>
      </c>
      <c r="H75" s="68">
        <v>0</v>
      </c>
      <c r="I75" s="68">
        <v>0</v>
      </c>
      <c r="J75" s="68">
        <v>0</v>
      </c>
      <c r="K75" s="40">
        <f t="shared" si="8"/>
        <v>1</v>
      </c>
      <c r="L75" s="87"/>
      <c r="N75" s="59" t="s">
        <v>25</v>
      </c>
      <c r="O75" s="66">
        <v>9</v>
      </c>
      <c r="P75" s="66" t="s">
        <v>87</v>
      </c>
      <c r="Q75" s="69" t="s">
        <v>177</v>
      </c>
      <c r="R75" s="67">
        <v>9.3329999999999993E-3</v>
      </c>
      <c r="S75" s="67">
        <v>0.38570500000000002</v>
      </c>
      <c r="T75" s="70" t="s">
        <v>184</v>
      </c>
      <c r="U75" s="68">
        <v>0</v>
      </c>
      <c r="V75" s="68">
        <v>0</v>
      </c>
      <c r="W75" s="68">
        <v>0</v>
      </c>
      <c r="X75" s="40">
        <f t="shared" si="9"/>
        <v>1</v>
      </c>
      <c r="Y75" s="87"/>
      <c r="AA75" s="59" t="s">
        <v>34</v>
      </c>
      <c r="AB75" s="66">
        <v>9</v>
      </c>
      <c r="AC75" s="66" t="s">
        <v>87</v>
      </c>
      <c r="AD75" s="69" t="s">
        <v>177</v>
      </c>
      <c r="AE75" s="67">
        <v>4.7990000000000003E-3</v>
      </c>
      <c r="AF75" s="67">
        <v>0.36235400000000001</v>
      </c>
      <c r="AG75" s="70" t="s">
        <v>184</v>
      </c>
      <c r="AH75" s="68">
        <v>0</v>
      </c>
      <c r="AI75" s="68">
        <v>0</v>
      </c>
      <c r="AJ75" s="68">
        <v>0</v>
      </c>
      <c r="AK75" s="40">
        <f t="shared" si="10"/>
        <v>1</v>
      </c>
      <c r="AL75" s="87"/>
      <c r="AN75" s="59" t="s">
        <v>44</v>
      </c>
      <c r="AO75" s="66">
        <v>9</v>
      </c>
      <c r="AP75" s="66" t="s">
        <v>87</v>
      </c>
      <c r="AQ75" s="69" t="s">
        <v>177</v>
      </c>
      <c r="AR75" s="67">
        <v>4.4409999999999996E-3</v>
      </c>
      <c r="AS75" s="67">
        <v>0.31923499999999999</v>
      </c>
      <c r="AT75" s="70" t="s">
        <v>184</v>
      </c>
      <c r="AU75" s="68">
        <v>0</v>
      </c>
      <c r="AV75" s="68">
        <v>0</v>
      </c>
      <c r="AW75" s="68">
        <v>0</v>
      </c>
      <c r="AX75" s="40">
        <f t="shared" si="11"/>
        <v>1</v>
      </c>
      <c r="AY75" s="87"/>
    </row>
    <row r="76" spans="1:51" ht="13.5" customHeight="1" x14ac:dyDescent="0.25">
      <c r="A76" s="59" t="s">
        <v>14</v>
      </c>
      <c r="B76" s="66">
        <v>9</v>
      </c>
      <c r="C76" s="66" t="s">
        <v>88</v>
      </c>
      <c r="D76" s="69" t="s">
        <v>177</v>
      </c>
      <c r="E76" s="67">
        <v>13.725732000000001</v>
      </c>
      <c r="F76" s="67">
        <v>0.45630199999999999</v>
      </c>
      <c r="G76" s="70" t="s">
        <v>164</v>
      </c>
      <c r="H76" s="68">
        <v>0</v>
      </c>
      <c r="I76" s="68">
        <v>0</v>
      </c>
      <c r="J76" s="68">
        <v>0</v>
      </c>
      <c r="K76" s="40">
        <f t="shared" si="8"/>
        <v>1</v>
      </c>
      <c r="L76" s="87"/>
      <c r="N76" s="59" t="s">
        <v>25</v>
      </c>
      <c r="O76" s="66">
        <v>9</v>
      </c>
      <c r="P76" s="66" t="s">
        <v>88</v>
      </c>
      <c r="Q76" s="69" t="s">
        <v>177</v>
      </c>
      <c r="R76" s="67">
        <v>13.747775000000001</v>
      </c>
      <c r="S76" s="67">
        <v>0.452932</v>
      </c>
      <c r="T76" s="70" t="s">
        <v>164</v>
      </c>
      <c r="U76" s="68">
        <v>0</v>
      </c>
      <c r="V76" s="68">
        <v>0</v>
      </c>
      <c r="W76" s="68">
        <v>0</v>
      </c>
      <c r="X76" s="40">
        <f t="shared" si="9"/>
        <v>1</v>
      </c>
      <c r="Y76" s="87"/>
      <c r="AA76" s="59" t="s">
        <v>34</v>
      </c>
      <c r="AB76" s="66">
        <v>9</v>
      </c>
      <c r="AC76" s="66" t="s">
        <v>88</v>
      </c>
      <c r="AD76" s="69" t="s">
        <v>177</v>
      </c>
      <c r="AE76" s="67">
        <v>13.725732000000001</v>
      </c>
      <c r="AF76" s="67">
        <v>0.45630199999999999</v>
      </c>
      <c r="AG76" s="70" t="s">
        <v>164</v>
      </c>
      <c r="AH76" s="68">
        <v>0</v>
      </c>
      <c r="AI76" s="68">
        <v>0</v>
      </c>
      <c r="AJ76" s="68">
        <v>0</v>
      </c>
      <c r="AK76" s="40">
        <f t="shared" si="10"/>
        <v>1</v>
      </c>
      <c r="AL76" s="87"/>
      <c r="AN76" s="59" t="s">
        <v>44</v>
      </c>
      <c r="AO76" s="66">
        <v>9</v>
      </c>
      <c r="AP76" s="66" t="s">
        <v>88</v>
      </c>
      <c r="AQ76" s="69" t="s">
        <v>177</v>
      </c>
      <c r="AR76" s="67">
        <v>13.039870000000001</v>
      </c>
      <c r="AS76" s="67">
        <v>0.42482399999999998</v>
      </c>
      <c r="AT76" s="70" t="s">
        <v>164</v>
      </c>
      <c r="AU76" s="68">
        <v>0</v>
      </c>
      <c r="AV76" s="68">
        <v>0</v>
      </c>
      <c r="AW76" s="68">
        <v>0</v>
      </c>
      <c r="AX76" s="40">
        <f t="shared" si="11"/>
        <v>1</v>
      </c>
      <c r="AY76" s="87"/>
    </row>
    <row r="77" spans="1:51" ht="13.5" customHeight="1" x14ac:dyDescent="0.25">
      <c r="A77" s="59" t="s">
        <v>14</v>
      </c>
      <c r="B77" s="66">
        <v>10</v>
      </c>
      <c r="C77" s="66" t="s">
        <v>62</v>
      </c>
      <c r="D77" s="69" t="s">
        <v>177</v>
      </c>
      <c r="E77" s="67">
        <v>0.45339000000000002</v>
      </c>
      <c r="F77" s="67" t="s">
        <v>178</v>
      </c>
      <c r="G77" s="70" t="s">
        <v>204</v>
      </c>
      <c r="H77" s="68">
        <v>0</v>
      </c>
      <c r="I77" s="68">
        <v>0</v>
      </c>
      <c r="J77" s="68">
        <v>0</v>
      </c>
      <c r="K77" s="40">
        <f t="shared" si="8"/>
        <v>1</v>
      </c>
      <c r="L77" s="87"/>
      <c r="N77" s="59" t="s">
        <v>25</v>
      </c>
      <c r="O77" s="66">
        <v>10</v>
      </c>
      <c r="P77" s="66" t="s">
        <v>62</v>
      </c>
      <c r="Q77" s="69" t="s">
        <v>177</v>
      </c>
      <c r="R77" s="67">
        <v>0.45307900000000001</v>
      </c>
      <c r="S77" s="67" t="s">
        <v>178</v>
      </c>
      <c r="T77" s="70" t="s">
        <v>204</v>
      </c>
      <c r="U77" s="68">
        <v>0</v>
      </c>
      <c r="V77" s="68">
        <v>0</v>
      </c>
      <c r="W77" s="68">
        <v>0</v>
      </c>
      <c r="X77" s="40">
        <f t="shared" si="9"/>
        <v>1</v>
      </c>
      <c r="Y77" s="87"/>
      <c r="AA77" s="59" t="s">
        <v>34</v>
      </c>
      <c r="AB77" s="66">
        <v>10</v>
      </c>
      <c r="AC77" s="66" t="s">
        <v>62</v>
      </c>
      <c r="AD77" s="69" t="s">
        <v>177</v>
      </c>
      <c r="AE77" s="67">
        <v>0.45339000000000002</v>
      </c>
      <c r="AF77" s="67" t="s">
        <v>178</v>
      </c>
      <c r="AG77" s="70" t="s">
        <v>204</v>
      </c>
      <c r="AH77" s="68">
        <v>0</v>
      </c>
      <c r="AI77" s="68">
        <v>0</v>
      </c>
      <c r="AJ77" s="68">
        <v>0</v>
      </c>
      <c r="AK77" s="40">
        <f t="shared" si="10"/>
        <v>1</v>
      </c>
      <c r="AL77" s="87"/>
      <c r="AN77" s="59" t="s">
        <v>44</v>
      </c>
      <c r="AO77" s="66">
        <v>10</v>
      </c>
      <c r="AP77" s="66" t="s">
        <v>62</v>
      </c>
      <c r="AQ77" s="69" t="s">
        <v>177</v>
      </c>
      <c r="AR77" s="67">
        <v>0.45134200000000002</v>
      </c>
      <c r="AS77" s="67" t="s">
        <v>178</v>
      </c>
      <c r="AT77" s="70" t="s">
        <v>204</v>
      </c>
      <c r="AU77" s="68">
        <v>0</v>
      </c>
      <c r="AV77" s="68">
        <v>0</v>
      </c>
      <c r="AW77" s="68">
        <v>0</v>
      </c>
      <c r="AX77" s="40">
        <f t="shared" si="11"/>
        <v>1</v>
      </c>
      <c r="AY77" s="87"/>
    </row>
    <row r="78" spans="1:51" ht="13.5" customHeight="1" x14ac:dyDescent="0.25">
      <c r="A78" s="59" t="s">
        <v>14</v>
      </c>
      <c r="B78" s="66">
        <v>10</v>
      </c>
      <c r="C78" s="66" t="s">
        <v>68</v>
      </c>
      <c r="D78" s="69" t="s">
        <v>177</v>
      </c>
      <c r="E78" s="67">
        <v>2.32E-3</v>
      </c>
      <c r="F78" s="67">
        <v>0.36331400000000003</v>
      </c>
      <c r="G78" s="70" t="s">
        <v>181</v>
      </c>
      <c r="H78" s="68">
        <v>0</v>
      </c>
      <c r="I78" s="68">
        <v>0</v>
      </c>
      <c r="J78" s="68">
        <v>0</v>
      </c>
      <c r="K78" s="40">
        <f t="shared" si="8"/>
        <v>1</v>
      </c>
      <c r="L78" s="87"/>
      <c r="N78" s="59" t="s">
        <v>25</v>
      </c>
      <c r="O78" s="66">
        <v>10</v>
      </c>
      <c r="P78" s="66" t="s">
        <v>68</v>
      </c>
      <c r="Q78" s="69" t="s">
        <v>177</v>
      </c>
      <c r="R78" s="67">
        <v>2.7729999999999999E-3</v>
      </c>
      <c r="S78" s="67">
        <v>0.37001499999999998</v>
      </c>
      <c r="T78" s="70" t="s">
        <v>181</v>
      </c>
      <c r="U78" s="68">
        <v>0</v>
      </c>
      <c r="V78" s="68">
        <v>0</v>
      </c>
      <c r="W78" s="68">
        <v>0</v>
      </c>
      <c r="X78" s="40">
        <f t="shared" si="9"/>
        <v>1</v>
      </c>
      <c r="Y78" s="87"/>
      <c r="AA78" s="59" t="s">
        <v>34</v>
      </c>
      <c r="AB78" s="66">
        <v>10</v>
      </c>
      <c r="AC78" s="66" t="s">
        <v>68</v>
      </c>
      <c r="AD78" s="69" t="s">
        <v>177</v>
      </c>
      <c r="AE78" s="67">
        <v>2.32E-3</v>
      </c>
      <c r="AF78" s="67">
        <v>0.36331400000000003</v>
      </c>
      <c r="AG78" s="70" t="s">
        <v>181</v>
      </c>
      <c r="AH78" s="68">
        <v>0</v>
      </c>
      <c r="AI78" s="68">
        <v>0</v>
      </c>
      <c r="AJ78" s="68">
        <v>0</v>
      </c>
      <c r="AK78" s="40">
        <f t="shared" si="10"/>
        <v>1</v>
      </c>
      <c r="AL78" s="87"/>
      <c r="AN78" s="59" t="s">
        <v>44</v>
      </c>
      <c r="AO78" s="66">
        <v>10</v>
      </c>
      <c r="AP78" s="66" t="s">
        <v>68</v>
      </c>
      <c r="AQ78" s="69" t="s">
        <v>177</v>
      </c>
      <c r="AR78" s="67">
        <v>2.1080000000000001E-3</v>
      </c>
      <c r="AS78" s="67">
        <v>0.35349700000000001</v>
      </c>
      <c r="AT78" s="70" t="s">
        <v>181</v>
      </c>
      <c r="AU78" s="68">
        <v>0</v>
      </c>
      <c r="AV78" s="68">
        <v>0</v>
      </c>
      <c r="AW78" s="68">
        <v>0</v>
      </c>
      <c r="AX78" s="40">
        <f t="shared" si="11"/>
        <v>1</v>
      </c>
      <c r="AY78" s="87"/>
    </row>
    <row r="79" spans="1:51" ht="13.5" customHeight="1" x14ac:dyDescent="0.25">
      <c r="A79" s="59" t="s">
        <v>14</v>
      </c>
      <c r="B79" s="66">
        <v>10</v>
      </c>
      <c r="C79" s="66" t="s">
        <v>74</v>
      </c>
      <c r="D79" s="69" t="s">
        <v>177</v>
      </c>
      <c r="E79" s="67">
        <v>18.553066999999999</v>
      </c>
      <c r="F79" s="67">
        <v>0.46262900000000001</v>
      </c>
      <c r="G79" s="70" t="s">
        <v>182</v>
      </c>
      <c r="H79" s="68">
        <v>0</v>
      </c>
      <c r="I79" s="68">
        <v>0</v>
      </c>
      <c r="J79" s="68">
        <v>0</v>
      </c>
      <c r="K79" s="40">
        <f t="shared" si="8"/>
        <v>1</v>
      </c>
      <c r="L79" s="87"/>
      <c r="N79" s="59" t="s">
        <v>25</v>
      </c>
      <c r="O79" s="66">
        <v>10</v>
      </c>
      <c r="P79" s="66" t="s">
        <v>74</v>
      </c>
      <c r="Q79" s="69" t="s">
        <v>177</v>
      </c>
      <c r="R79" s="67">
        <v>16.947991999999999</v>
      </c>
      <c r="S79" s="67">
        <v>0.45660299999999998</v>
      </c>
      <c r="T79" s="70" t="s">
        <v>182</v>
      </c>
      <c r="U79" s="68">
        <v>0</v>
      </c>
      <c r="V79" s="68">
        <v>0</v>
      </c>
      <c r="W79" s="68">
        <v>0</v>
      </c>
      <c r="X79" s="40">
        <f t="shared" si="9"/>
        <v>1</v>
      </c>
      <c r="Y79" s="87"/>
      <c r="AA79" s="59" t="s">
        <v>34</v>
      </c>
      <c r="AB79" s="66">
        <v>10</v>
      </c>
      <c r="AC79" s="66" t="s">
        <v>74</v>
      </c>
      <c r="AD79" s="69" t="s">
        <v>177</v>
      </c>
      <c r="AE79" s="67">
        <v>18.553066999999999</v>
      </c>
      <c r="AF79" s="67">
        <v>0.46262900000000001</v>
      </c>
      <c r="AG79" s="70" t="s">
        <v>182</v>
      </c>
      <c r="AH79" s="68">
        <v>0</v>
      </c>
      <c r="AI79" s="68">
        <v>0</v>
      </c>
      <c r="AJ79" s="68">
        <v>0</v>
      </c>
      <c r="AK79" s="40">
        <f t="shared" si="10"/>
        <v>1</v>
      </c>
      <c r="AL79" s="87"/>
      <c r="AN79" s="59" t="s">
        <v>44</v>
      </c>
      <c r="AO79" s="66">
        <v>10</v>
      </c>
      <c r="AP79" s="66" t="s">
        <v>74</v>
      </c>
      <c r="AQ79" s="69" t="s">
        <v>177</v>
      </c>
      <c r="AR79" s="67">
        <v>17.488935000000001</v>
      </c>
      <c r="AS79" s="67">
        <v>0.41017999999999999</v>
      </c>
      <c r="AT79" s="70" t="s">
        <v>182</v>
      </c>
      <c r="AU79" s="68">
        <v>0</v>
      </c>
      <c r="AV79" s="68">
        <v>0</v>
      </c>
      <c r="AW79" s="68">
        <v>0</v>
      </c>
      <c r="AX79" s="40">
        <f t="shared" si="11"/>
        <v>1</v>
      </c>
      <c r="AY79" s="87"/>
    </row>
    <row r="80" spans="1:51" ht="22.5" customHeight="1" x14ac:dyDescent="0.25">
      <c r="A80" s="59" t="s">
        <v>14</v>
      </c>
      <c r="B80" s="66">
        <v>10</v>
      </c>
      <c r="C80" s="66" t="s">
        <v>80</v>
      </c>
      <c r="D80" s="69" t="s">
        <v>177</v>
      </c>
      <c r="E80" s="67">
        <v>3.2810000000000001E-3</v>
      </c>
      <c r="F80" s="67">
        <v>0.85265999999999997</v>
      </c>
      <c r="G80" s="70" t="s">
        <v>205</v>
      </c>
      <c r="H80" s="68">
        <v>0</v>
      </c>
      <c r="I80" s="68">
        <v>0</v>
      </c>
      <c r="J80" s="68">
        <v>0</v>
      </c>
      <c r="K80" s="40">
        <f t="shared" si="8"/>
        <v>1</v>
      </c>
      <c r="L80" s="87"/>
      <c r="N80" s="59" t="s">
        <v>25</v>
      </c>
      <c r="O80" s="66">
        <v>10</v>
      </c>
      <c r="P80" s="66" t="s">
        <v>80</v>
      </c>
      <c r="Q80" s="69" t="s">
        <v>177</v>
      </c>
      <c r="R80" s="67">
        <v>5.3369999999999997E-3</v>
      </c>
      <c r="S80" s="67">
        <v>0.83972599999999997</v>
      </c>
      <c r="T80" s="70" t="s">
        <v>205</v>
      </c>
      <c r="U80" s="68">
        <v>0</v>
      </c>
      <c r="V80" s="68">
        <v>0</v>
      </c>
      <c r="W80" s="68">
        <v>0</v>
      </c>
      <c r="X80" s="40">
        <f t="shared" si="9"/>
        <v>1</v>
      </c>
      <c r="Y80" s="87"/>
      <c r="AA80" s="59" t="s">
        <v>34</v>
      </c>
      <c r="AB80" s="66">
        <v>10</v>
      </c>
      <c r="AC80" s="66" t="s">
        <v>80</v>
      </c>
      <c r="AD80" s="69" t="s">
        <v>177</v>
      </c>
      <c r="AE80" s="67">
        <v>3.2810000000000001E-3</v>
      </c>
      <c r="AF80" s="67">
        <v>0.85265999999999997</v>
      </c>
      <c r="AG80" s="70" t="s">
        <v>205</v>
      </c>
      <c r="AH80" s="68">
        <v>0</v>
      </c>
      <c r="AI80" s="68">
        <v>0</v>
      </c>
      <c r="AJ80" s="68">
        <v>0</v>
      </c>
      <c r="AK80" s="40">
        <f t="shared" si="10"/>
        <v>1</v>
      </c>
      <c r="AL80" s="87"/>
      <c r="AN80" s="59" t="s">
        <v>44</v>
      </c>
      <c r="AO80" s="66">
        <v>10</v>
      </c>
      <c r="AP80" s="66" t="s">
        <v>80</v>
      </c>
      <c r="AQ80" s="69" t="s">
        <v>177</v>
      </c>
      <c r="AR80" s="67">
        <v>4.3239999999999997E-3</v>
      </c>
      <c r="AS80" s="67">
        <v>0.84175199999999994</v>
      </c>
      <c r="AT80" s="70" t="s">
        <v>205</v>
      </c>
      <c r="AU80" s="68">
        <v>0</v>
      </c>
      <c r="AV80" s="68">
        <v>0</v>
      </c>
      <c r="AW80" s="68">
        <v>0</v>
      </c>
      <c r="AX80" s="40">
        <f t="shared" si="11"/>
        <v>1</v>
      </c>
      <c r="AY80" s="87"/>
    </row>
    <row r="81" spans="1:51" ht="13.5" customHeight="1" x14ac:dyDescent="0.25">
      <c r="A81" s="59" t="s">
        <v>14</v>
      </c>
      <c r="B81" s="66">
        <v>10</v>
      </c>
      <c r="C81" s="66" t="s">
        <v>85</v>
      </c>
      <c r="D81" s="69" t="s">
        <v>177</v>
      </c>
      <c r="E81" s="67">
        <v>2.085E-3</v>
      </c>
      <c r="F81" s="67">
        <v>0.37922499999999998</v>
      </c>
      <c r="G81" s="70" t="s">
        <v>181</v>
      </c>
      <c r="H81" s="68">
        <v>0</v>
      </c>
      <c r="I81" s="68">
        <v>0</v>
      </c>
      <c r="J81" s="68">
        <v>0</v>
      </c>
      <c r="K81" s="40">
        <f t="shared" si="8"/>
        <v>1</v>
      </c>
      <c r="L81" s="87"/>
      <c r="N81" s="59" t="s">
        <v>25</v>
      </c>
      <c r="O81" s="66">
        <v>10</v>
      </c>
      <c r="P81" s="66" t="s">
        <v>85</v>
      </c>
      <c r="Q81" s="69" t="s">
        <v>177</v>
      </c>
      <c r="R81" s="67">
        <v>2.5709999999999999E-3</v>
      </c>
      <c r="S81" s="67">
        <v>0.368863</v>
      </c>
      <c r="T81" s="70" t="s">
        <v>181</v>
      </c>
      <c r="U81" s="68">
        <v>0</v>
      </c>
      <c r="V81" s="68">
        <v>0</v>
      </c>
      <c r="W81" s="68">
        <v>0</v>
      </c>
      <c r="X81" s="40">
        <f t="shared" si="9"/>
        <v>1</v>
      </c>
      <c r="Y81" s="87"/>
      <c r="AA81" s="59" t="s">
        <v>34</v>
      </c>
      <c r="AB81" s="66">
        <v>10</v>
      </c>
      <c r="AC81" s="66" t="s">
        <v>85</v>
      </c>
      <c r="AD81" s="69" t="s">
        <v>177</v>
      </c>
      <c r="AE81" s="67">
        <v>2.085E-3</v>
      </c>
      <c r="AF81" s="67">
        <v>0.37922499999999998</v>
      </c>
      <c r="AG81" s="70" t="s">
        <v>181</v>
      </c>
      <c r="AH81" s="68">
        <v>0</v>
      </c>
      <c r="AI81" s="68">
        <v>0</v>
      </c>
      <c r="AJ81" s="68">
        <v>0</v>
      </c>
      <c r="AK81" s="40">
        <f t="shared" si="10"/>
        <v>1</v>
      </c>
      <c r="AL81" s="87"/>
      <c r="AN81" s="59" t="s">
        <v>44</v>
      </c>
      <c r="AO81" s="66">
        <v>10</v>
      </c>
      <c r="AP81" s="66" t="s">
        <v>85</v>
      </c>
      <c r="AQ81" s="69" t="s">
        <v>177</v>
      </c>
      <c r="AR81" s="67">
        <v>1.6689999999999999E-3</v>
      </c>
      <c r="AS81" s="67">
        <v>0.34718300000000002</v>
      </c>
      <c r="AT81" s="70" t="s">
        <v>181</v>
      </c>
      <c r="AU81" s="68">
        <v>0</v>
      </c>
      <c r="AV81" s="68">
        <v>0</v>
      </c>
      <c r="AW81" s="68">
        <v>0</v>
      </c>
      <c r="AX81" s="40">
        <f t="shared" si="11"/>
        <v>1</v>
      </c>
      <c r="AY81" s="87"/>
    </row>
    <row r="82" spans="1:51" ht="13.5" customHeight="1" x14ac:dyDescent="0.25">
      <c r="A82" s="59" t="s">
        <v>14</v>
      </c>
      <c r="B82" s="66">
        <v>10</v>
      </c>
      <c r="C82" s="66" t="s">
        <v>86</v>
      </c>
      <c r="D82" s="69" t="s">
        <v>177</v>
      </c>
      <c r="E82" s="67">
        <v>15.478507</v>
      </c>
      <c r="F82" s="67">
        <v>0.45743499999999998</v>
      </c>
      <c r="G82" s="70" t="s">
        <v>182</v>
      </c>
      <c r="H82" s="68">
        <v>0</v>
      </c>
      <c r="I82" s="68">
        <v>0</v>
      </c>
      <c r="J82" s="68">
        <v>0</v>
      </c>
      <c r="K82" s="40">
        <f t="shared" si="8"/>
        <v>1</v>
      </c>
      <c r="L82" s="87"/>
      <c r="N82" s="59" t="s">
        <v>25</v>
      </c>
      <c r="O82" s="66">
        <v>10</v>
      </c>
      <c r="P82" s="66" t="s">
        <v>86</v>
      </c>
      <c r="Q82" s="69" t="s">
        <v>177</v>
      </c>
      <c r="R82" s="67">
        <v>16.296517999999999</v>
      </c>
      <c r="S82" s="67">
        <v>0.45696399999999998</v>
      </c>
      <c r="T82" s="70" t="s">
        <v>182</v>
      </c>
      <c r="U82" s="68">
        <v>0</v>
      </c>
      <c r="V82" s="68">
        <v>0</v>
      </c>
      <c r="W82" s="68">
        <v>0</v>
      </c>
      <c r="X82" s="40">
        <f t="shared" si="9"/>
        <v>1</v>
      </c>
      <c r="Y82" s="87"/>
      <c r="AA82" s="59" t="s">
        <v>34</v>
      </c>
      <c r="AB82" s="66">
        <v>10</v>
      </c>
      <c r="AC82" s="66" t="s">
        <v>86</v>
      </c>
      <c r="AD82" s="69" t="s">
        <v>177</v>
      </c>
      <c r="AE82" s="67">
        <v>15.478507</v>
      </c>
      <c r="AF82" s="67">
        <v>0.45743499999999998</v>
      </c>
      <c r="AG82" s="70" t="s">
        <v>182</v>
      </c>
      <c r="AH82" s="68">
        <v>0</v>
      </c>
      <c r="AI82" s="68">
        <v>0</v>
      </c>
      <c r="AJ82" s="68">
        <v>0</v>
      </c>
      <c r="AK82" s="40">
        <f t="shared" si="10"/>
        <v>1</v>
      </c>
      <c r="AL82" s="87"/>
      <c r="AN82" s="59" t="s">
        <v>44</v>
      </c>
      <c r="AO82" s="66">
        <v>10</v>
      </c>
      <c r="AP82" s="66" t="s">
        <v>86</v>
      </c>
      <c r="AQ82" s="69" t="s">
        <v>177</v>
      </c>
      <c r="AR82" s="67">
        <v>14.886426</v>
      </c>
      <c r="AS82" s="67">
        <v>0.41913899999999998</v>
      </c>
      <c r="AT82" s="70" t="s">
        <v>182</v>
      </c>
      <c r="AU82" s="68">
        <v>0</v>
      </c>
      <c r="AV82" s="68">
        <v>0</v>
      </c>
      <c r="AW82" s="68">
        <v>0</v>
      </c>
      <c r="AX82" s="40">
        <f t="shared" si="11"/>
        <v>1</v>
      </c>
      <c r="AY82" s="87"/>
    </row>
    <row r="83" spans="1:51" ht="13.5" customHeight="1" x14ac:dyDescent="0.25">
      <c r="A83" s="59" t="s">
        <v>14</v>
      </c>
      <c r="B83" s="66">
        <v>10</v>
      </c>
      <c r="C83" s="66" t="s">
        <v>87</v>
      </c>
      <c r="D83" s="69" t="s">
        <v>177</v>
      </c>
      <c r="E83" s="67">
        <v>6.1149999999999998E-3</v>
      </c>
      <c r="F83" s="67">
        <v>0.39517400000000003</v>
      </c>
      <c r="G83" s="70" t="s">
        <v>184</v>
      </c>
      <c r="H83" s="68">
        <v>0</v>
      </c>
      <c r="I83" s="68">
        <v>0</v>
      </c>
      <c r="J83" s="68">
        <v>0</v>
      </c>
      <c r="K83" s="40">
        <f t="shared" si="8"/>
        <v>1</v>
      </c>
      <c r="L83" s="87"/>
      <c r="N83" s="59" t="s">
        <v>25</v>
      </c>
      <c r="O83" s="66">
        <v>10</v>
      </c>
      <c r="P83" s="66" t="s">
        <v>87</v>
      </c>
      <c r="Q83" s="69" t="s">
        <v>177</v>
      </c>
      <c r="R83" s="67">
        <v>3.3029999999999999E-3</v>
      </c>
      <c r="S83" s="67">
        <v>0.36241000000000001</v>
      </c>
      <c r="T83" s="70" t="s">
        <v>184</v>
      </c>
      <c r="U83" s="68">
        <v>0</v>
      </c>
      <c r="V83" s="68">
        <v>0</v>
      </c>
      <c r="W83" s="68">
        <v>0</v>
      </c>
      <c r="X83" s="40">
        <f t="shared" si="9"/>
        <v>1</v>
      </c>
      <c r="Y83" s="87"/>
      <c r="AA83" s="59" t="s">
        <v>34</v>
      </c>
      <c r="AB83" s="66">
        <v>10</v>
      </c>
      <c r="AC83" s="66" t="s">
        <v>87</v>
      </c>
      <c r="AD83" s="69" t="s">
        <v>177</v>
      </c>
      <c r="AE83" s="67">
        <v>6.1149999999999998E-3</v>
      </c>
      <c r="AF83" s="67">
        <v>0.39517400000000003</v>
      </c>
      <c r="AG83" s="70" t="s">
        <v>184</v>
      </c>
      <c r="AH83" s="68">
        <v>0</v>
      </c>
      <c r="AI83" s="68">
        <v>0</v>
      </c>
      <c r="AJ83" s="68">
        <v>0</v>
      </c>
      <c r="AK83" s="40">
        <f t="shared" si="10"/>
        <v>1</v>
      </c>
      <c r="AL83" s="87"/>
      <c r="AN83" s="59" t="s">
        <v>44</v>
      </c>
      <c r="AO83" s="66">
        <v>10</v>
      </c>
      <c r="AP83" s="66" t="s">
        <v>87</v>
      </c>
      <c r="AQ83" s="69" t="s">
        <v>177</v>
      </c>
      <c r="AR83" s="67">
        <v>4.1619999999999999E-3</v>
      </c>
      <c r="AS83" s="67">
        <v>0.32095499999999999</v>
      </c>
      <c r="AT83" s="70" t="s">
        <v>184</v>
      </c>
      <c r="AU83" s="68">
        <v>0</v>
      </c>
      <c r="AV83" s="68">
        <v>0</v>
      </c>
      <c r="AW83" s="68">
        <v>0</v>
      </c>
      <c r="AX83" s="40">
        <f t="shared" si="11"/>
        <v>1</v>
      </c>
      <c r="AY83" s="87"/>
    </row>
    <row r="84" spans="1:51" ht="13.5" customHeight="1" x14ac:dyDescent="0.25">
      <c r="A84" s="59" t="s">
        <v>14</v>
      </c>
      <c r="B84" s="66">
        <v>10</v>
      </c>
      <c r="C84" s="66" t="s">
        <v>88</v>
      </c>
      <c r="D84" s="69" t="s">
        <v>177</v>
      </c>
      <c r="E84" s="67">
        <v>13.718354</v>
      </c>
      <c r="F84" s="67">
        <v>0.471412</v>
      </c>
      <c r="G84" s="70" t="s">
        <v>164</v>
      </c>
      <c r="H84" s="68">
        <v>0</v>
      </c>
      <c r="I84" s="68">
        <v>0</v>
      </c>
      <c r="J84" s="68">
        <v>0</v>
      </c>
      <c r="K84" s="40">
        <f t="shared" si="8"/>
        <v>1</v>
      </c>
      <c r="L84" s="87"/>
      <c r="N84" s="59" t="s">
        <v>25</v>
      </c>
      <c r="O84" s="66">
        <v>10</v>
      </c>
      <c r="P84" s="66" t="s">
        <v>88</v>
      </c>
      <c r="Q84" s="69" t="s">
        <v>177</v>
      </c>
      <c r="R84" s="67">
        <v>14.21884</v>
      </c>
      <c r="S84" s="67">
        <v>0.45934000000000003</v>
      </c>
      <c r="T84" s="70" t="s">
        <v>164</v>
      </c>
      <c r="U84" s="68">
        <v>0</v>
      </c>
      <c r="V84" s="68">
        <v>0</v>
      </c>
      <c r="W84" s="68">
        <v>0</v>
      </c>
      <c r="X84" s="40">
        <f t="shared" si="9"/>
        <v>1</v>
      </c>
      <c r="Y84" s="87"/>
      <c r="AA84" s="59" t="s">
        <v>34</v>
      </c>
      <c r="AB84" s="66">
        <v>10</v>
      </c>
      <c r="AC84" s="66" t="s">
        <v>88</v>
      </c>
      <c r="AD84" s="69" t="s">
        <v>177</v>
      </c>
      <c r="AE84" s="67">
        <v>13.718354</v>
      </c>
      <c r="AF84" s="67">
        <v>0.471412</v>
      </c>
      <c r="AG84" s="70" t="s">
        <v>164</v>
      </c>
      <c r="AH84" s="68">
        <v>0</v>
      </c>
      <c r="AI84" s="68">
        <v>0</v>
      </c>
      <c r="AJ84" s="68">
        <v>0</v>
      </c>
      <c r="AK84" s="40">
        <f t="shared" si="10"/>
        <v>1</v>
      </c>
      <c r="AL84" s="87"/>
      <c r="AN84" s="59" t="s">
        <v>44</v>
      </c>
      <c r="AO84" s="66">
        <v>10</v>
      </c>
      <c r="AP84" s="66" t="s">
        <v>88</v>
      </c>
      <c r="AQ84" s="69" t="s">
        <v>177</v>
      </c>
      <c r="AR84" s="67">
        <v>12.885104</v>
      </c>
      <c r="AS84" s="67">
        <v>0.42508299999999999</v>
      </c>
      <c r="AT84" s="70" t="s">
        <v>164</v>
      </c>
      <c r="AU84" s="68">
        <v>0</v>
      </c>
      <c r="AV84" s="68">
        <v>0</v>
      </c>
      <c r="AW84" s="68">
        <v>0</v>
      </c>
      <c r="AX84" s="40">
        <f t="shared" si="11"/>
        <v>1</v>
      </c>
      <c r="AY84" s="87"/>
    </row>
    <row r="85" spans="1:51" ht="13.5" customHeight="1" x14ac:dyDescent="0.25">
      <c r="A85" s="59" t="s">
        <v>14</v>
      </c>
      <c r="B85" s="66">
        <v>11</v>
      </c>
      <c r="C85" s="66" t="s">
        <v>62</v>
      </c>
      <c r="D85" s="69" t="s">
        <v>177</v>
      </c>
      <c r="E85" s="67">
        <v>0.45625399999999999</v>
      </c>
      <c r="F85" s="67" t="s">
        <v>178</v>
      </c>
      <c r="G85" s="70" t="s">
        <v>206</v>
      </c>
      <c r="H85" s="68">
        <v>0</v>
      </c>
      <c r="I85" s="68">
        <v>0</v>
      </c>
      <c r="J85" s="68">
        <v>0</v>
      </c>
      <c r="K85" s="40">
        <f t="shared" si="8"/>
        <v>1</v>
      </c>
      <c r="L85" s="87"/>
      <c r="N85" s="59" t="s">
        <v>25</v>
      </c>
      <c r="O85" s="66">
        <v>11</v>
      </c>
      <c r="P85" s="66" t="s">
        <v>62</v>
      </c>
      <c r="Q85" s="69" t="s">
        <v>177</v>
      </c>
      <c r="R85" s="67">
        <v>0.45175900000000002</v>
      </c>
      <c r="S85" s="67" t="s">
        <v>178</v>
      </c>
      <c r="T85" s="70" t="s">
        <v>206</v>
      </c>
      <c r="U85" s="68">
        <v>0</v>
      </c>
      <c r="V85" s="68">
        <v>0</v>
      </c>
      <c r="W85" s="68">
        <v>0</v>
      </c>
      <c r="X85" s="40">
        <f t="shared" si="9"/>
        <v>1</v>
      </c>
      <c r="Y85" s="87"/>
      <c r="AA85" s="59" t="s">
        <v>34</v>
      </c>
      <c r="AB85" s="66">
        <v>11</v>
      </c>
      <c r="AC85" s="66" t="s">
        <v>62</v>
      </c>
      <c r="AD85" s="69" t="s">
        <v>177</v>
      </c>
      <c r="AE85" s="67">
        <v>0.45625399999999999</v>
      </c>
      <c r="AF85" s="67" t="s">
        <v>178</v>
      </c>
      <c r="AG85" s="70" t="s">
        <v>206</v>
      </c>
      <c r="AH85" s="68">
        <v>0</v>
      </c>
      <c r="AI85" s="68">
        <v>0</v>
      </c>
      <c r="AJ85" s="68">
        <v>0</v>
      </c>
      <c r="AK85" s="40">
        <f t="shared" si="10"/>
        <v>1</v>
      </c>
      <c r="AL85" s="87"/>
      <c r="AN85" s="59" t="s">
        <v>44</v>
      </c>
      <c r="AO85" s="66">
        <v>11</v>
      </c>
      <c r="AP85" s="66" t="s">
        <v>62</v>
      </c>
      <c r="AQ85" s="69" t="s">
        <v>177</v>
      </c>
      <c r="AR85" s="67">
        <v>0.45146599999999998</v>
      </c>
      <c r="AS85" s="67" t="s">
        <v>178</v>
      </c>
      <c r="AT85" s="70" t="s">
        <v>206</v>
      </c>
      <c r="AU85" s="68">
        <v>0</v>
      </c>
      <c r="AV85" s="68">
        <v>0</v>
      </c>
      <c r="AW85" s="68">
        <v>0</v>
      </c>
      <c r="AX85" s="40">
        <f t="shared" si="11"/>
        <v>1</v>
      </c>
      <c r="AY85" s="87"/>
    </row>
    <row r="86" spans="1:51" ht="13.5" customHeight="1" x14ac:dyDescent="0.25">
      <c r="A86" s="59" t="s">
        <v>14</v>
      </c>
      <c r="B86" s="66">
        <v>11</v>
      </c>
      <c r="C86" s="66" t="s">
        <v>68</v>
      </c>
      <c r="D86" s="69" t="s">
        <v>177</v>
      </c>
      <c r="E86" s="67">
        <v>1.8710000000000001E-3</v>
      </c>
      <c r="F86" s="67">
        <v>0.42387999999999998</v>
      </c>
      <c r="G86" s="70" t="s">
        <v>181</v>
      </c>
      <c r="H86" s="68">
        <v>0</v>
      </c>
      <c r="I86" s="68">
        <v>0</v>
      </c>
      <c r="J86" s="68">
        <v>0</v>
      </c>
      <c r="K86" s="40">
        <f t="shared" si="8"/>
        <v>1</v>
      </c>
      <c r="L86" s="87"/>
      <c r="N86" s="59" t="s">
        <v>25</v>
      </c>
      <c r="O86" s="66">
        <v>11</v>
      </c>
      <c r="P86" s="66" t="s">
        <v>68</v>
      </c>
      <c r="Q86" s="69" t="s">
        <v>177</v>
      </c>
      <c r="R86" s="67">
        <v>2.5609999999999999E-3</v>
      </c>
      <c r="S86" s="67">
        <v>0.35544300000000001</v>
      </c>
      <c r="T86" s="70" t="s">
        <v>181</v>
      </c>
      <c r="U86" s="68">
        <v>0</v>
      </c>
      <c r="V86" s="68">
        <v>0</v>
      </c>
      <c r="W86" s="68">
        <v>0</v>
      </c>
      <c r="X86" s="40">
        <f t="shared" si="9"/>
        <v>1</v>
      </c>
      <c r="Y86" s="87"/>
      <c r="AA86" s="59" t="s">
        <v>34</v>
      </c>
      <c r="AB86" s="66">
        <v>11</v>
      </c>
      <c r="AC86" s="66" t="s">
        <v>68</v>
      </c>
      <c r="AD86" s="69" t="s">
        <v>177</v>
      </c>
      <c r="AE86" s="67">
        <v>1.8710000000000001E-3</v>
      </c>
      <c r="AF86" s="67">
        <v>0.42387999999999998</v>
      </c>
      <c r="AG86" s="70" t="s">
        <v>181</v>
      </c>
      <c r="AH86" s="68">
        <v>0</v>
      </c>
      <c r="AI86" s="68">
        <v>0</v>
      </c>
      <c r="AJ86" s="68">
        <v>0</v>
      </c>
      <c r="AK86" s="40">
        <f t="shared" si="10"/>
        <v>1</v>
      </c>
      <c r="AL86" s="87"/>
      <c r="AN86" s="59" t="s">
        <v>44</v>
      </c>
      <c r="AO86" s="66">
        <v>11</v>
      </c>
      <c r="AP86" s="66" t="s">
        <v>68</v>
      </c>
      <c r="AQ86" s="69" t="s">
        <v>177</v>
      </c>
      <c r="AR86" s="67">
        <v>1.5319999999999999E-3</v>
      </c>
      <c r="AS86" s="67">
        <v>0.35056900000000002</v>
      </c>
      <c r="AT86" s="70" t="s">
        <v>181</v>
      </c>
      <c r="AU86" s="68">
        <v>0</v>
      </c>
      <c r="AV86" s="68">
        <v>0</v>
      </c>
      <c r="AW86" s="68">
        <v>0</v>
      </c>
      <c r="AX86" s="40">
        <f t="shared" si="11"/>
        <v>1</v>
      </c>
      <c r="AY86" s="87"/>
    </row>
    <row r="87" spans="1:51" ht="13.5" customHeight="1" x14ac:dyDescent="0.25">
      <c r="A87" s="59" t="s">
        <v>14</v>
      </c>
      <c r="B87" s="66">
        <v>11</v>
      </c>
      <c r="C87" s="66" t="s">
        <v>74</v>
      </c>
      <c r="D87" s="69" t="s">
        <v>177</v>
      </c>
      <c r="E87" s="67">
        <v>18.507659</v>
      </c>
      <c r="F87" s="67">
        <v>0.46201599999999998</v>
      </c>
      <c r="G87" s="70" t="s">
        <v>182</v>
      </c>
      <c r="H87" s="68">
        <v>0</v>
      </c>
      <c r="I87" s="68">
        <v>0</v>
      </c>
      <c r="J87" s="68">
        <v>0</v>
      </c>
      <c r="K87" s="40">
        <f t="shared" si="8"/>
        <v>1</v>
      </c>
      <c r="L87" s="87"/>
      <c r="N87" s="59" t="s">
        <v>25</v>
      </c>
      <c r="O87" s="66">
        <v>11</v>
      </c>
      <c r="P87" s="66" t="s">
        <v>74</v>
      </c>
      <c r="Q87" s="69" t="s">
        <v>177</v>
      </c>
      <c r="R87" s="67">
        <v>16.977162</v>
      </c>
      <c r="S87" s="67">
        <v>0.46139400000000003</v>
      </c>
      <c r="T87" s="70" t="s">
        <v>182</v>
      </c>
      <c r="U87" s="68">
        <v>0</v>
      </c>
      <c r="V87" s="68">
        <v>0</v>
      </c>
      <c r="W87" s="68">
        <v>0</v>
      </c>
      <c r="X87" s="40">
        <f t="shared" si="9"/>
        <v>1</v>
      </c>
      <c r="Y87" s="87"/>
      <c r="AA87" s="59" t="s">
        <v>34</v>
      </c>
      <c r="AB87" s="66">
        <v>11</v>
      </c>
      <c r="AC87" s="66" t="s">
        <v>74</v>
      </c>
      <c r="AD87" s="69" t="s">
        <v>177</v>
      </c>
      <c r="AE87" s="67">
        <v>18.507659</v>
      </c>
      <c r="AF87" s="67">
        <v>0.46201599999999998</v>
      </c>
      <c r="AG87" s="70" t="s">
        <v>182</v>
      </c>
      <c r="AH87" s="68">
        <v>0</v>
      </c>
      <c r="AI87" s="68">
        <v>0</v>
      </c>
      <c r="AJ87" s="68">
        <v>0</v>
      </c>
      <c r="AK87" s="40">
        <f t="shared" si="10"/>
        <v>1</v>
      </c>
      <c r="AL87" s="87"/>
      <c r="AN87" s="59" t="s">
        <v>44</v>
      </c>
      <c r="AO87" s="66">
        <v>11</v>
      </c>
      <c r="AP87" s="66" t="s">
        <v>74</v>
      </c>
      <c r="AQ87" s="69" t="s">
        <v>177</v>
      </c>
      <c r="AR87" s="67">
        <v>16.392222</v>
      </c>
      <c r="AS87" s="67">
        <v>0.42714200000000002</v>
      </c>
      <c r="AT87" s="70" t="s">
        <v>182</v>
      </c>
      <c r="AU87" s="68">
        <v>0</v>
      </c>
      <c r="AV87" s="68">
        <v>0</v>
      </c>
      <c r="AW87" s="68">
        <v>0</v>
      </c>
      <c r="AX87" s="40">
        <f t="shared" si="11"/>
        <v>1</v>
      </c>
      <c r="AY87" s="87"/>
    </row>
    <row r="88" spans="1:51" ht="22.5" customHeight="1" x14ac:dyDescent="0.25">
      <c r="A88" s="59" t="s">
        <v>14</v>
      </c>
      <c r="B88" s="66">
        <v>11</v>
      </c>
      <c r="C88" s="66" t="s">
        <v>80</v>
      </c>
      <c r="D88" s="69" t="s">
        <v>177</v>
      </c>
      <c r="E88" s="67">
        <v>4.3439999999999998E-3</v>
      </c>
      <c r="F88" s="67">
        <v>0.85997900000000005</v>
      </c>
      <c r="G88" s="70" t="s">
        <v>207</v>
      </c>
      <c r="H88" s="68">
        <v>0</v>
      </c>
      <c r="I88" s="68">
        <v>0</v>
      </c>
      <c r="J88" s="68">
        <v>0</v>
      </c>
      <c r="K88" s="40">
        <f t="shared" si="8"/>
        <v>1</v>
      </c>
      <c r="L88" s="87"/>
      <c r="N88" s="59" t="s">
        <v>25</v>
      </c>
      <c r="O88" s="66">
        <v>11</v>
      </c>
      <c r="P88" s="66" t="s">
        <v>80</v>
      </c>
      <c r="Q88" s="69" t="s">
        <v>177</v>
      </c>
      <c r="R88" s="67">
        <v>2.7179999999999999E-3</v>
      </c>
      <c r="S88" s="67">
        <v>0.87383200000000005</v>
      </c>
      <c r="T88" s="70" t="s">
        <v>207</v>
      </c>
      <c r="U88" s="68">
        <v>0</v>
      </c>
      <c r="V88" s="68">
        <v>0</v>
      </c>
      <c r="W88" s="68">
        <v>0</v>
      </c>
      <c r="X88" s="40">
        <f t="shared" si="9"/>
        <v>1</v>
      </c>
      <c r="Y88" s="87"/>
      <c r="AA88" s="59" t="s">
        <v>34</v>
      </c>
      <c r="AB88" s="66">
        <v>11</v>
      </c>
      <c r="AC88" s="66" t="s">
        <v>80</v>
      </c>
      <c r="AD88" s="69" t="s">
        <v>177</v>
      </c>
      <c r="AE88" s="67">
        <v>4.3439999999999998E-3</v>
      </c>
      <c r="AF88" s="67">
        <v>0.85997900000000005</v>
      </c>
      <c r="AG88" s="70" t="s">
        <v>207</v>
      </c>
      <c r="AH88" s="68">
        <v>0</v>
      </c>
      <c r="AI88" s="68">
        <v>0</v>
      </c>
      <c r="AJ88" s="68">
        <v>0</v>
      </c>
      <c r="AK88" s="40">
        <f t="shared" si="10"/>
        <v>1</v>
      </c>
      <c r="AL88" s="87"/>
      <c r="AN88" s="59" t="s">
        <v>44</v>
      </c>
      <c r="AO88" s="66">
        <v>11</v>
      </c>
      <c r="AP88" s="66" t="s">
        <v>80</v>
      </c>
      <c r="AQ88" s="69" t="s">
        <v>177</v>
      </c>
      <c r="AR88" s="67">
        <v>3.4390000000000002E-3</v>
      </c>
      <c r="AS88" s="67">
        <v>0.85749200000000003</v>
      </c>
      <c r="AT88" s="70" t="s">
        <v>207</v>
      </c>
      <c r="AU88" s="68">
        <v>0</v>
      </c>
      <c r="AV88" s="68">
        <v>0</v>
      </c>
      <c r="AW88" s="68">
        <v>0</v>
      </c>
      <c r="AX88" s="40">
        <f t="shared" si="11"/>
        <v>1</v>
      </c>
      <c r="AY88" s="87"/>
    </row>
    <row r="89" spans="1:51" ht="13.5" customHeight="1" x14ac:dyDescent="0.25">
      <c r="A89" s="59" t="s">
        <v>14</v>
      </c>
      <c r="B89" s="66">
        <v>11</v>
      </c>
      <c r="C89" s="66" t="s">
        <v>85</v>
      </c>
      <c r="D89" s="69" t="s">
        <v>177</v>
      </c>
      <c r="E89" s="67">
        <v>3.9100000000000003E-3</v>
      </c>
      <c r="F89" s="67">
        <v>0.374502</v>
      </c>
      <c r="G89" s="70" t="s">
        <v>181</v>
      </c>
      <c r="H89" s="68">
        <v>0</v>
      </c>
      <c r="I89" s="68">
        <v>0</v>
      </c>
      <c r="J89" s="68">
        <v>0</v>
      </c>
      <c r="K89" s="40">
        <f t="shared" si="8"/>
        <v>1</v>
      </c>
      <c r="L89" s="87"/>
      <c r="N89" s="59" t="s">
        <v>25</v>
      </c>
      <c r="O89" s="66">
        <v>11</v>
      </c>
      <c r="P89" s="66" t="s">
        <v>85</v>
      </c>
      <c r="Q89" s="69" t="s">
        <v>177</v>
      </c>
      <c r="R89" s="67">
        <v>2.5630000000000002E-3</v>
      </c>
      <c r="S89" s="67">
        <v>0.39821600000000001</v>
      </c>
      <c r="T89" s="70" t="s">
        <v>181</v>
      </c>
      <c r="U89" s="68">
        <v>0</v>
      </c>
      <c r="V89" s="68">
        <v>0</v>
      </c>
      <c r="W89" s="68">
        <v>0</v>
      </c>
      <c r="X89" s="40">
        <f t="shared" si="9"/>
        <v>1</v>
      </c>
      <c r="Y89" s="87"/>
      <c r="AA89" s="59" t="s">
        <v>34</v>
      </c>
      <c r="AB89" s="66">
        <v>11</v>
      </c>
      <c r="AC89" s="66" t="s">
        <v>85</v>
      </c>
      <c r="AD89" s="69" t="s">
        <v>177</v>
      </c>
      <c r="AE89" s="67">
        <v>3.9100000000000003E-3</v>
      </c>
      <c r="AF89" s="67">
        <v>0.374502</v>
      </c>
      <c r="AG89" s="70" t="s">
        <v>181</v>
      </c>
      <c r="AH89" s="68">
        <v>0</v>
      </c>
      <c r="AI89" s="68">
        <v>0</v>
      </c>
      <c r="AJ89" s="68">
        <v>0</v>
      </c>
      <c r="AK89" s="40">
        <f t="shared" si="10"/>
        <v>1</v>
      </c>
      <c r="AL89" s="87"/>
      <c r="AN89" s="59" t="s">
        <v>44</v>
      </c>
      <c r="AO89" s="66">
        <v>11</v>
      </c>
      <c r="AP89" s="66" t="s">
        <v>85</v>
      </c>
      <c r="AQ89" s="69" t="s">
        <v>177</v>
      </c>
      <c r="AR89" s="67">
        <v>1.663E-3</v>
      </c>
      <c r="AS89" s="67">
        <v>0.36621100000000001</v>
      </c>
      <c r="AT89" s="70" t="s">
        <v>181</v>
      </c>
      <c r="AU89" s="68">
        <v>0</v>
      </c>
      <c r="AV89" s="68">
        <v>0</v>
      </c>
      <c r="AW89" s="68">
        <v>0</v>
      </c>
      <c r="AX89" s="40">
        <f t="shared" si="11"/>
        <v>1</v>
      </c>
      <c r="AY89" s="87"/>
    </row>
    <row r="90" spans="1:51" ht="13.5" customHeight="1" x14ac:dyDescent="0.25">
      <c r="A90" s="59" t="s">
        <v>14</v>
      </c>
      <c r="B90" s="66">
        <v>11</v>
      </c>
      <c r="C90" s="66" t="s">
        <v>86</v>
      </c>
      <c r="D90" s="69" t="s">
        <v>177</v>
      </c>
      <c r="E90" s="67">
        <v>15.551397</v>
      </c>
      <c r="F90" s="67">
        <v>0.47045300000000001</v>
      </c>
      <c r="G90" s="70" t="s">
        <v>182</v>
      </c>
      <c r="H90" s="68">
        <v>0</v>
      </c>
      <c r="I90" s="68">
        <v>0</v>
      </c>
      <c r="J90" s="68">
        <v>0</v>
      </c>
      <c r="K90" s="40">
        <f t="shared" si="8"/>
        <v>1</v>
      </c>
      <c r="L90" s="87"/>
      <c r="N90" s="59" t="s">
        <v>25</v>
      </c>
      <c r="O90" s="66">
        <v>11</v>
      </c>
      <c r="P90" s="66" t="s">
        <v>86</v>
      </c>
      <c r="Q90" s="69" t="s">
        <v>177</v>
      </c>
      <c r="R90" s="67">
        <v>16.337157999999999</v>
      </c>
      <c r="S90" s="67">
        <v>0.41934100000000002</v>
      </c>
      <c r="T90" s="70" t="s">
        <v>182</v>
      </c>
      <c r="U90" s="68">
        <v>0</v>
      </c>
      <c r="V90" s="68">
        <v>0</v>
      </c>
      <c r="W90" s="68">
        <v>0</v>
      </c>
      <c r="X90" s="40">
        <f t="shared" si="9"/>
        <v>1</v>
      </c>
      <c r="Y90" s="87"/>
      <c r="AA90" s="59" t="s">
        <v>34</v>
      </c>
      <c r="AB90" s="66">
        <v>11</v>
      </c>
      <c r="AC90" s="66" t="s">
        <v>86</v>
      </c>
      <c r="AD90" s="69" t="s">
        <v>177</v>
      </c>
      <c r="AE90" s="67">
        <v>15.551397</v>
      </c>
      <c r="AF90" s="67">
        <v>0.47045300000000001</v>
      </c>
      <c r="AG90" s="70" t="s">
        <v>182</v>
      </c>
      <c r="AH90" s="68">
        <v>0</v>
      </c>
      <c r="AI90" s="68">
        <v>0</v>
      </c>
      <c r="AJ90" s="68">
        <v>0</v>
      </c>
      <c r="AK90" s="40">
        <f t="shared" si="10"/>
        <v>1</v>
      </c>
      <c r="AL90" s="87"/>
      <c r="AN90" s="59" t="s">
        <v>44</v>
      </c>
      <c r="AO90" s="66">
        <v>11</v>
      </c>
      <c r="AP90" s="66" t="s">
        <v>86</v>
      </c>
      <c r="AQ90" s="69" t="s">
        <v>177</v>
      </c>
      <c r="AR90" s="67">
        <v>20.375150000000001</v>
      </c>
      <c r="AS90" s="67">
        <v>0.42983500000000002</v>
      </c>
      <c r="AT90" s="70" t="s">
        <v>182</v>
      </c>
      <c r="AU90" s="68">
        <v>0</v>
      </c>
      <c r="AV90" s="68">
        <v>0</v>
      </c>
      <c r="AW90" s="68">
        <v>0</v>
      </c>
      <c r="AX90" s="40">
        <f t="shared" si="11"/>
        <v>1</v>
      </c>
      <c r="AY90" s="87"/>
    </row>
    <row r="91" spans="1:51" ht="13.5" customHeight="1" x14ac:dyDescent="0.25">
      <c r="A91" s="59" t="s">
        <v>14</v>
      </c>
      <c r="B91" s="66">
        <v>11</v>
      </c>
      <c r="C91" s="66" t="s">
        <v>87</v>
      </c>
      <c r="D91" s="69" t="s">
        <v>177</v>
      </c>
      <c r="E91" s="67">
        <v>5.1650000000000003E-3</v>
      </c>
      <c r="F91" s="67">
        <v>0.346447</v>
      </c>
      <c r="G91" s="70" t="s">
        <v>184</v>
      </c>
      <c r="H91" s="68">
        <v>0</v>
      </c>
      <c r="I91" s="68">
        <v>0</v>
      </c>
      <c r="J91" s="68">
        <v>0</v>
      </c>
      <c r="K91" s="40">
        <f t="shared" si="8"/>
        <v>1</v>
      </c>
      <c r="L91" s="87"/>
      <c r="N91" s="59" t="s">
        <v>25</v>
      </c>
      <c r="O91" s="66">
        <v>11</v>
      </c>
      <c r="P91" s="66" t="s">
        <v>87</v>
      </c>
      <c r="Q91" s="69" t="s">
        <v>177</v>
      </c>
      <c r="R91" s="67">
        <v>3.4009999999999999E-3</v>
      </c>
      <c r="S91" s="67">
        <v>0.36030899999999999</v>
      </c>
      <c r="T91" s="70" t="s">
        <v>184</v>
      </c>
      <c r="U91" s="68">
        <v>0</v>
      </c>
      <c r="V91" s="68">
        <v>0</v>
      </c>
      <c r="W91" s="68">
        <v>0</v>
      </c>
      <c r="X91" s="40">
        <f t="shared" si="9"/>
        <v>1</v>
      </c>
      <c r="Y91" s="87"/>
      <c r="AA91" s="59" t="s">
        <v>34</v>
      </c>
      <c r="AB91" s="66">
        <v>11</v>
      </c>
      <c r="AC91" s="66" t="s">
        <v>87</v>
      </c>
      <c r="AD91" s="69" t="s">
        <v>177</v>
      </c>
      <c r="AE91" s="67">
        <v>5.1650000000000003E-3</v>
      </c>
      <c r="AF91" s="67">
        <v>0.346447</v>
      </c>
      <c r="AG91" s="70" t="s">
        <v>184</v>
      </c>
      <c r="AH91" s="68">
        <v>0</v>
      </c>
      <c r="AI91" s="68">
        <v>0</v>
      </c>
      <c r="AJ91" s="68">
        <v>0</v>
      </c>
      <c r="AK91" s="40">
        <f t="shared" si="10"/>
        <v>1</v>
      </c>
      <c r="AL91" s="87"/>
      <c r="AN91" s="59" t="s">
        <v>44</v>
      </c>
      <c r="AO91" s="66">
        <v>11</v>
      </c>
      <c r="AP91" s="66" t="s">
        <v>87</v>
      </c>
      <c r="AQ91" s="69" t="s">
        <v>177</v>
      </c>
      <c r="AR91" s="67">
        <v>5.5490000000000001E-3</v>
      </c>
      <c r="AS91" s="67">
        <v>0.31718099999999999</v>
      </c>
      <c r="AT91" s="70" t="s">
        <v>184</v>
      </c>
      <c r="AU91" s="68">
        <v>0</v>
      </c>
      <c r="AV91" s="68">
        <v>0</v>
      </c>
      <c r="AW91" s="68">
        <v>0</v>
      </c>
      <c r="AX91" s="40">
        <f t="shared" si="11"/>
        <v>1</v>
      </c>
      <c r="AY91" s="87"/>
    </row>
    <row r="92" spans="1:51" ht="13.5" customHeight="1" x14ac:dyDescent="0.25">
      <c r="A92" s="59" t="s">
        <v>14</v>
      </c>
      <c r="B92" s="66">
        <v>11</v>
      </c>
      <c r="C92" s="66" t="s">
        <v>88</v>
      </c>
      <c r="D92" s="69" t="s">
        <v>177</v>
      </c>
      <c r="E92" s="67">
        <v>13.647459</v>
      </c>
      <c r="F92" s="67">
        <v>0.41961599999999999</v>
      </c>
      <c r="G92" s="70" t="s">
        <v>164</v>
      </c>
      <c r="H92" s="68">
        <v>0</v>
      </c>
      <c r="I92" s="68">
        <v>0</v>
      </c>
      <c r="J92" s="68">
        <v>0</v>
      </c>
      <c r="K92" s="40">
        <f t="shared" si="8"/>
        <v>1</v>
      </c>
      <c r="L92" s="87"/>
      <c r="N92" s="59" t="s">
        <v>25</v>
      </c>
      <c r="O92" s="66">
        <v>11</v>
      </c>
      <c r="P92" s="66" t="s">
        <v>88</v>
      </c>
      <c r="Q92" s="69" t="s">
        <v>177</v>
      </c>
      <c r="R92" s="67">
        <v>13.699379</v>
      </c>
      <c r="S92" s="67">
        <v>0.47216900000000001</v>
      </c>
      <c r="T92" s="70" t="s">
        <v>164</v>
      </c>
      <c r="U92" s="68">
        <v>0</v>
      </c>
      <c r="V92" s="68">
        <v>0</v>
      </c>
      <c r="W92" s="68">
        <v>0</v>
      </c>
      <c r="X92" s="40">
        <f t="shared" si="9"/>
        <v>1</v>
      </c>
      <c r="Y92" s="87"/>
      <c r="AA92" s="59" t="s">
        <v>34</v>
      </c>
      <c r="AB92" s="66">
        <v>11</v>
      </c>
      <c r="AC92" s="66" t="s">
        <v>88</v>
      </c>
      <c r="AD92" s="69" t="s">
        <v>177</v>
      </c>
      <c r="AE92" s="67">
        <v>13.647459</v>
      </c>
      <c r="AF92" s="67">
        <v>0.41961599999999999</v>
      </c>
      <c r="AG92" s="70" t="s">
        <v>164</v>
      </c>
      <c r="AH92" s="68">
        <v>0</v>
      </c>
      <c r="AI92" s="68">
        <v>0</v>
      </c>
      <c r="AJ92" s="68">
        <v>0</v>
      </c>
      <c r="AK92" s="40">
        <f t="shared" si="10"/>
        <v>1</v>
      </c>
      <c r="AL92" s="87"/>
      <c r="AN92" s="59" t="s">
        <v>44</v>
      </c>
      <c r="AO92" s="66">
        <v>11</v>
      </c>
      <c r="AP92" s="66" t="s">
        <v>88</v>
      </c>
      <c r="AQ92" s="69" t="s">
        <v>177</v>
      </c>
      <c r="AR92" s="67">
        <v>13.079204000000001</v>
      </c>
      <c r="AS92" s="67">
        <v>0.36444500000000002</v>
      </c>
      <c r="AT92" s="70" t="s">
        <v>164</v>
      </c>
      <c r="AU92" s="68">
        <v>0</v>
      </c>
      <c r="AV92" s="68">
        <v>0</v>
      </c>
      <c r="AW92" s="68">
        <v>0</v>
      </c>
      <c r="AX92" s="40">
        <f t="shared" si="11"/>
        <v>1</v>
      </c>
      <c r="AY92" s="87"/>
    </row>
    <row r="93" spans="1:51" ht="13.5" customHeight="1" x14ac:dyDescent="0.25">
      <c r="A93" s="59" t="s">
        <v>14</v>
      </c>
      <c r="B93" s="66">
        <v>12</v>
      </c>
      <c r="C93" s="66" t="s">
        <v>62</v>
      </c>
      <c r="D93" s="69" t="s">
        <v>177</v>
      </c>
      <c r="E93" s="67">
        <v>0.452127</v>
      </c>
      <c r="F93" s="67" t="s">
        <v>178</v>
      </c>
      <c r="G93" s="70" t="s">
        <v>208</v>
      </c>
      <c r="H93" s="68">
        <v>0</v>
      </c>
      <c r="I93" s="68">
        <v>0</v>
      </c>
      <c r="J93" s="68">
        <v>0</v>
      </c>
      <c r="K93" s="40">
        <f t="shared" si="8"/>
        <v>1</v>
      </c>
      <c r="L93" s="87"/>
      <c r="N93" s="59" t="s">
        <v>25</v>
      </c>
      <c r="O93" s="66">
        <v>12</v>
      </c>
      <c r="P93" s="66" t="s">
        <v>62</v>
      </c>
      <c r="Q93" s="69" t="s">
        <v>177</v>
      </c>
      <c r="R93" s="67">
        <v>0.45561699999999999</v>
      </c>
      <c r="S93" s="67" t="s">
        <v>178</v>
      </c>
      <c r="T93" s="70" t="s">
        <v>208</v>
      </c>
      <c r="U93" s="68">
        <v>0</v>
      </c>
      <c r="V93" s="68">
        <v>0</v>
      </c>
      <c r="W93" s="68">
        <v>0</v>
      </c>
      <c r="X93" s="40">
        <f t="shared" si="9"/>
        <v>1</v>
      </c>
      <c r="Y93" s="87"/>
      <c r="AA93" s="59" t="s">
        <v>34</v>
      </c>
      <c r="AB93" s="66">
        <v>12</v>
      </c>
      <c r="AC93" s="66" t="s">
        <v>62</v>
      </c>
      <c r="AD93" s="69" t="s">
        <v>177</v>
      </c>
      <c r="AE93" s="67">
        <v>0.452127</v>
      </c>
      <c r="AF93" s="67" t="s">
        <v>178</v>
      </c>
      <c r="AG93" s="70" t="s">
        <v>208</v>
      </c>
      <c r="AH93" s="68">
        <v>0</v>
      </c>
      <c r="AI93" s="68">
        <v>0</v>
      </c>
      <c r="AJ93" s="68">
        <v>0</v>
      </c>
      <c r="AK93" s="40">
        <f t="shared" si="10"/>
        <v>1</v>
      </c>
      <c r="AL93" s="87"/>
      <c r="AN93" s="59" t="s">
        <v>44</v>
      </c>
      <c r="AO93" s="66">
        <v>12</v>
      </c>
      <c r="AP93" s="66" t="s">
        <v>62</v>
      </c>
      <c r="AQ93" s="69" t="s">
        <v>177</v>
      </c>
      <c r="AR93" s="67">
        <v>0.451899</v>
      </c>
      <c r="AS93" s="67" t="s">
        <v>178</v>
      </c>
      <c r="AT93" s="70" t="s">
        <v>208</v>
      </c>
      <c r="AU93" s="68">
        <v>0</v>
      </c>
      <c r="AV93" s="68">
        <v>0</v>
      </c>
      <c r="AW93" s="68">
        <v>0</v>
      </c>
      <c r="AX93" s="40">
        <f t="shared" si="11"/>
        <v>1</v>
      </c>
      <c r="AY93" s="87"/>
    </row>
    <row r="94" spans="1:51" ht="13.5" customHeight="1" x14ac:dyDescent="0.25">
      <c r="A94" s="59" t="s">
        <v>14</v>
      </c>
      <c r="B94" s="66">
        <v>12</v>
      </c>
      <c r="C94" s="66" t="s">
        <v>68</v>
      </c>
      <c r="D94" s="69" t="s">
        <v>177</v>
      </c>
      <c r="E94" s="67">
        <v>1.8389999999999999E-3</v>
      </c>
      <c r="F94" s="67">
        <v>0.35663800000000001</v>
      </c>
      <c r="G94" s="70" t="s">
        <v>181</v>
      </c>
      <c r="H94" s="68">
        <v>0</v>
      </c>
      <c r="I94" s="68">
        <v>0</v>
      </c>
      <c r="J94" s="68">
        <v>0</v>
      </c>
      <c r="K94" s="40">
        <f t="shared" si="8"/>
        <v>1</v>
      </c>
      <c r="L94" s="87"/>
      <c r="N94" s="59" t="s">
        <v>25</v>
      </c>
      <c r="O94" s="66">
        <v>12</v>
      </c>
      <c r="P94" s="66" t="s">
        <v>68</v>
      </c>
      <c r="Q94" s="69" t="s">
        <v>177</v>
      </c>
      <c r="R94" s="67">
        <v>3.0509999999999999E-3</v>
      </c>
      <c r="S94" s="67">
        <v>0.36387599999999998</v>
      </c>
      <c r="T94" s="70" t="s">
        <v>181</v>
      </c>
      <c r="U94" s="68">
        <v>0</v>
      </c>
      <c r="V94" s="68">
        <v>0</v>
      </c>
      <c r="W94" s="68">
        <v>0</v>
      </c>
      <c r="X94" s="40">
        <f t="shared" si="9"/>
        <v>1</v>
      </c>
      <c r="Y94" s="87"/>
      <c r="AA94" s="59" t="s">
        <v>34</v>
      </c>
      <c r="AB94" s="66">
        <v>12</v>
      </c>
      <c r="AC94" s="66" t="s">
        <v>68</v>
      </c>
      <c r="AD94" s="69" t="s">
        <v>177</v>
      </c>
      <c r="AE94" s="67">
        <v>1.8389999999999999E-3</v>
      </c>
      <c r="AF94" s="67">
        <v>0.35663800000000001</v>
      </c>
      <c r="AG94" s="70" t="s">
        <v>181</v>
      </c>
      <c r="AH94" s="68">
        <v>0</v>
      </c>
      <c r="AI94" s="68">
        <v>0</v>
      </c>
      <c r="AJ94" s="68">
        <v>0</v>
      </c>
      <c r="AK94" s="40">
        <f t="shared" si="10"/>
        <v>1</v>
      </c>
      <c r="AL94" s="87"/>
      <c r="AN94" s="59" t="s">
        <v>44</v>
      </c>
      <c r="AO94" s="66">
        <v>12</v>
      </c>
      <c r="AP94" s="66" t="s">
        <v>68</v>
      </c>
      <c r="AQ94" s="69" t="s">
        <v>177</v>
      </c>
      <c r="AR94" s="67">
        <v>2.0460000000000001E-3</v>
      </c>
      <c r="AS94" s="67">
        <v>0.35548999999999997</v>
      </c>
      <c r="AT94" s="70" t="s">
        <v>181</v>
      </c>
      <c r="AU94" s="68">
        <v>0</v>
      </c>
      <c r="AV94" s="68">
        <v>0</v>
      </c>
      <c r="AW94" s="68">
        <v>0</v>
      </c>
      <c r="AX94" s="40">
        <f t="shared" si="11"/>
        <v>1</v>
      </c>
      <c r="AY94" s="87"/>
    </row>
    <row r="95" spans="1:51" ht="13.5" customHeight="1" x14ac:dyDescent="0.25">
      <c r="A95" s="59" t="s">
        <v>14</v>
      </c>
      <c r="B95" s="66">
        <v>12</v>
      </c>
      <c r="C95" s="66" t="s">
        <v>74</v>
      </c>
      <c r="D95" s="69" t="s">
        <v>177</v>
      </c>
      <c r="E95" s="67">
        <v>17.079281000000002</v>
      </c>
      <c r="F95" s="67">
        <v>0.478655</v>
      </c>
      <c r="G95" s="70" t="s">
        <v>182</v>
      </c>
      <c r="H95" s="68">
        <v>0</v>
      </c>
      <c r="I95" s="68">
        <v>0</v>
      </c>
      <c r="J95" s="68">
        <v>0</v>
      </c>
      <c r="K95" s="40">
        <f t="shared" si="8"/>
        <v>1</v>
      </c>
      <c r="L95" s="87"/>
      <c r="N95" s="59" t="s">
        <v>25</v>
      </c>
      <c r="O95" s="66">
        <v>12</v>
      </c>
      <c r="P95" s="66" t="s">
        <v>74</v>
      </c>
      <c r="Q95" s="69" t="s">
        <v>177</v>
      </c>
      <c r="R95" s="67">
        <v>16.945285999999999</v>
      </c>
      <c r="S95" s="67">
        <v>0.46056599999999998</v>
      </c>
      <c r="T95" s="70" t="s">
        <v>182</v>
      </c>
      <c r="U95" s="68">
        <v>0</v>
      </c>
      <c r="V95" s="68">
        <v>0</v>
      </c>
      <c r="W95" s="68">
        <v>0</v>
      </c>
      <c r="X95" s="40">
        <f t="shared" si="9"/>
        <v>1</v>
      </c>
      <c r="Y95" s="87"/>
      <c r="AA95" s="59" t="s">
        <v>34</v>
      </c>
      <c r="AB95" s="66">
        <v>12</v>
      </c>
      <c r="AC95" s="66" t="s">
        <v>74</v>
      </c>
      <c r="AD95" s="69" t="s">
        <v>177</v>
      </c>
      <c r="AE95" s="67">
        <v>17.079281000000002</v>
      </c>
      <c r="AF95" s="67">
        <v>0.478655</v>
      </c>
      <c r="AG95" s="70" t="s">
        <v>182</v>
      </c>
      <c r="AH95" s="68">
        <v>0</v>
      </c>
      <c r="AI95" s="68">
        <v>0</v>
      </c>
      <c r="AJ95" s="68">
        <v>0</v>
      </c>
      <c r="AK95" s="40">
        <f t="shared" si="10"/>
        <v>1</v>
      </c>
      <c r="AL95" s="87"/>
      <c r="AN95" s="59" t="s">
        <v>44</v>
      </c>
      <c r="AO95" s="66">
        <v>12</v>
      </c>
      <c r="AP95" s="66" t="s">
        <v>74</v>
      </c>
      <c r="AQ95" s="69" t="s">
        <v>177</v>
      </c>
      <c r="AR95" s="67">
        <v>17.513677000000001</v>
      </c>
      <c r="AS95" s="67">
        <v>0.42475400000000002</v>
      </c>
      <c r="AT95" s="70" t="s">
        <v>182</v>
      </c>
      <c r="AU95" s="68">
        <v>0</v>
      </c>
      <c r="AV95" s="68">
        <v>0</v>
      </c>
      <c r="AW95" s="68">
        <v>0</v>
      </c>
      <c r="AX95" s="40">
        <f t="shared" si="11"/>
        <v>1</v>
      </c>
      <c r="AY95" s="87"/>
    </row>
    <row r="96" spans="1:51" ht="22.5" customHeight="1" x14ac:dyDescent="0.25">
      <c r="A96" s="59" t="s">
        <v>14</v>
      </c>
      <c r="B96" s="66">
        <v>12</v>
      </c>
      <c r="C96" s="66" t="s">
        <v>80</v>
      </c>
      <c r="D96" s="69" t="s">
        <v>177</v>
      </c>
      <c r="E96" s="67">
        <v>3.1700000000000001E-3</v>
      </c>
      <c r="F96" s="67">
        <v>0.85358599999999996</v>
      </c>
      <c r="G96" s="70" t="s">
        <v>209</v>
      </c>
      <c r="H96" s="68">
        <v>0</v>
      </c>
      <c r="I96" s="68">
        <v>0</v>
      </c>
      <c r="J96" s="68">
        <v>0</v>
      </c>
      <c r="K96" s="40">
        <f t="shared" si="8"/>
        <v>1</v>
      </c>
      <c r="L96" s="87"/>
      <c r="N96" s="59" t="s">
        <v>25</v>
      </c>
      <c r="O96" s="66">
        <v>12</v>
      </c>
      <c r="P96" s="66" t="s">
        <v>80</v>
      </c>
      <c r="Q96" s="69" t="s">
        <v>177</v>
      </c>
      <c r="R96" s="67">
        <v>4.7860000000000003E-3</v>
      </c>
      <c r="S96" s="67">
        <v>0.87052099999999999</v>
      </c>
      <c r="T96" s="70" t="s">
        <v>209</v>
      </c>
      <c r="U96" s="68">
        <v>0</v>
      </c>
      <c r="V96" s="68">
        <v>0</v>
      </c>
      <c r="W96" s="68">
        <v>0</v>
      </c>
      <c r="X96" s="40">
        <f t="shared" si="9"/>
        <v>1</v>
      </c>
      <c r="Y96" s="87"/>
      <c r="AA96" s="59" t="s">
        <v>34</v>
      </c>
      <c r="AB96" s="66">
        <v>12</v>
      </c>
      <c r="AC96" s="66" t="s">
        <v>80</v>
      </c>
      <c r="AD96" s="69" t="s">
        <v>177</v>
      </c>
      <c r="AE96" s="67">
        <v>3.1700000000000001E-3</v>
      </c>
      <c r="AF96" s="67">
        <v>0.85358599999999996</v>
      </c>
      <c r="AG96" s="70" t="s">
        <v>209</v>
      </c>
      <c r="AH96" s="68">
        <v>0</v>
      </c>
      <c r="AI96" s="68">
        <v>0</v>
      </c>
      <c r="AJ96" s="68">
        <v>0</v>
      </c>
      <c r="AK96" s="40">
        <f t="shared" si="10"/>
        <v>1</v>
      </c>
      <c r="AL96" s="87"/>
      <c r="AN96" s="59" t="s">
        <v>44</v>
      </c>
      <c r="AO96" s="66">
        <v>12</v>
      </c>
      <c r="AP96" s="66" t="s">
        <v>80</v>
      </c>
      <c r="AQ96" s="69" t="s">
        <v>177</v>
      </c>
      <c r="AR96" s="67">
        <v>3.98E-3</v>
      </c>
      <c r="AS96" s="67">
        <v>0.86074300000000004</v>
      </c>
      <c r="AT96" s="70" t="s">
        <v>209</v>
      </c>
      <c r="AU96" s="68">
        <v>0</v>
      </c>
      <c r="AV96" s="68">
        <v>0</v>
      </c>
      <c r="AW96" s="68">
        <v>0</v>
      </c>
      <c r="AX96" s="40">
        <f t="shared" si="11"/>
        <v>1</v>
      </c>
      <c r="AY96" s="87"/>
    </row>
    <row r="97" spans="1:51" ht="13.5" customHeight="1" x14ac:dyDescent="0.25">
      <c r="A97" s="59" t="s">
        <v>14</v>
      </c>
      <c r="B97" s="66">
        <v>12</v>
      </c>
      <c r="C97" s="66" t="s">
        <v>85</v>
      </c>
      <c r="D97" s="69" t="s">
        <v>177</v>
      </c>
      <c r="E97" s="67">
        <v>1.8580000000000001E-3</v>
      </c>
      <c r="F97" s="67">
        <v>0.40228999999999998</v>
      </c>
      <c r="G97" s="70" t="s">
        <v>181</v>
      </c>
      <c r="H97" s="68">
        <v>0</v>
      </c>
      <c r="I97" s="68">
        <v>0</v>
      </c>
      <c r="J97" s="68">
        <v>0</v>
      </c>
      <c r="K97" s="40">
        <f t="shared" si="8"/>
        <v>1</v>
      </c>
      <c r="L97" s="87"/>
      <c r="N97" s="59" t="s">
        <v>25</v>
      </c>
      <c r="O97" s="66">
        <v>12</v>
      </c>
      <c r="P97" s="66" t="s">
        <v>85</v>
      </c>
      <c r="Q97" s="69" t="s">
        <v>177</v>
      </c>
      <c r="R97" s="67">
        <v>3.4840000000000001E-3</v>
      </c>
      <c r="S97" s="67">
        <v>0.37008400000000002</v>
      </c>
      <c r="T97" s="70" t="s">
        <v>181</v>
      </c>
      <c r="U97" s="68">
        <v>0</v>
      </c>
      <c r="V97" s="68">
        <v>0</v>
      </c>
      <c r="W97" s="68">
        <v>0</v>
      </c>
      <c r="X97" s="40">
        <f t="shared" si="9"/>
        <v>1</v>
      </c>
      <c r="Y97" s="87"/>
      <c r="AA97" s="59" t="s">
        <v>34</v>
      </c>
      <c r="AB97" s="66">
        <v>12</v>
      </c>
      <c r="AC97" s="66" t="s">
        <v>85</v>
      </c>
      <c r="AD97" s="69" t="s">
        <v>177</v>
      </c>
      <c r="AE97" s="67">
        <v>1.8580000000000001E-3</v>
      </c>
      <c r="AF97" s="67">
        <v>0.40228999999999998</v>
      </c>
      <c r="AG97" s="70" t="s">
        <v>181</v>
      </c>
      <c r="AH97" s="68">
        <v>0</v>
      </c>
      <c r="AI97" s="68">
        <v>0</v>
      </c>
      <c r="AJ97" s="68">
        <v>0</v>
      </c>
      <c r="AK97" s="40">
        <f t="shared" si="10"/>
        <v>1</v>
      </c>
      <c r="AL97" s="87"/>
      <c r="AN97" s="59" t="s">
        <v>44</v>
      </c>
      <c r="AO97" s="66">
        <v>12</v>
      </c>
      <c r="AP97" s="66" t="s">
        <v>85</v>
      </c>
      <c r="AQ97" s="69" t="s">
        <v>177</v>
      </c>
      <c r="AR97" s="67">
        <v>1.642E-3</v>
      </c>
      <c r="AS97" s="67">
        <v>0.38111600000000001</v>
      </c>
      <c r="AT97" s="70" t="s">
        <v>181</v>
      </c>
      <c r="AU97" s="68">
        <v>0</v>
      </c>
      <c r="AV97" s="68">
        <v>0</v>
      </c>
      <c r="AW97" s="68">
        <v>0</v>
      </c>
      <c r="AX97" s="40">
        <f t="shared" si="11"/>
        <v>1</v>
      </c>
      <c r="AY97" s="87"/>
    </row>
    <row r="98" spans="1:51" ht="13.5" customHeight="1" x14ac:dyDescent="0.25">
      <c r="A98" s="59" t="s">
        <v>14</v>
      </c>
      <c r="B98" s="66">
        <v>12</v>
      </c>
      <c r="C98" s="66" t="s">
        <v>86</v>
      </c>
      <c r="D98" s="69" t="s">
        <v>177</v>
      </c>
      <c r="E98" s="67">
        <v>15.512992000000001</v>
      </c>
      <c r="F98" s="67">
        <v>0.47782999999999998</v>
      </c>
      <c r="G98" s="70" t="s">
        <v>182</v>
      </c>
      <c r="H98" s="68">
        <v>0</v>
      </c>
      <c r="I98" s="68">
        <v>0</v>
      </c>
      <c r="J98" s="68">
        <v>0</v>
      </c>
      <c r="K98" s="40">
        <f t="shared" si="8"/>
        <v>1</v>
      </c>
      <c r="L98" s="87"/>
      <c r="N98" s="59" t="s">
        <v>25</v>
      </c>
      <c r="O98" s="66">
        <v>12</v>
      </c>
      <c r="P98" s="66" t="s">
        <v>86</v>
      </c>
      <c r="Q98" s="69" t="s">
        <v>177</v>
      </c>
      <c r="R98" s="67">
        <v>16.312443999999999</v>
      </c>
      <c r="S98" s="67">
        <v>0.47439500000000001</v>
      </c>
      <c r="T98" s="70" t="s">
        <v>182</v>
      </c>
      <c r="U98" s="68">
        <v>0</v>
      </c>
      <c r="V98" s="68">
        <v>0</v>
      </c>
      <c r="W98" s="68">
        <v>0</v>
      </c>
      <c r="X98" s="40">
        <f t="shared" si="9"/>
        <v>1</v>
      </c>
      <c r="Y98" s="87"/>
      <c r="AA98" s="59" t="s">
        <v>34</v>
      </c>
      <c r="AB98" s="66">
        <v>12</v>
      </c>
      <c r="AC98" s="66" t="s">
        <v>86</v>
      </c>
      <c r="AD98" s="69" t="s">
        <v>177</v>
      </c>
      <c r="AE98" s="67">
        <v>15.512992000000001</v>
      </c>
      <c r="AF98" s="67">
        <v>0.47782999999999998</v>
      </c>
      <c r="AG98" s="70" t="s">
        <v>182</v>
      </c>
      <c r="AH98" s="68">
        <v>0</v>
      </c>
      <c r="AI98" s="68">
        <v>0</v>
      </c>
      <c r="AJ98" s="68">
        <v>0</v>
      </c>
      <c r="AK98" s="40">
        <f t="shared" si="10"/>
        <v>1</v>
      </c>
      <c r="AL98" s="87"/>
      <c r="AN98" s="59" t="s">
        <v>44</v>
      </c>
      <c r="AO98" s="66">
        <v>12</v>
      </c>
      <c r="AP98" s="66" t="s">
        <v>86</v>
      </c>
      <c r="AQ98" s="69" t="s">
        <v>177</v>
      </c>
      <c r="AR98" s="67">
        <v>14.911193000000001</v>
      </c>
      <c r="AS98" s="67">
        <v>0.44112200000000001</v>
      </c>
      <c r="AT98" s="70" t="s">
        <v>182</v>
      </c>
      <c r="AU98" s="68">
        <v>0</v>
      </c>
      <c r="AV98" s="68">
        <v>0</v>
      </c>
      <c r="AW98" s="68">
        <v>0</v>
      </c>
      <c r="AX98" s="40">
        <f t="shared" si="11"/>
        <v>1</v>
      </c>
      <c r="AY98" s="87"/>
    </row>
    <row r="99" spans="1:51" ht="13.5" customHeight="1" x14ac:dyDescent="0.25">
      <c r="A99" s="59" t="s">
        <v>14</v>
      </c>
      <c r="B99" s="66">
        <v>12</v>
      </c>
      <c r="C99" s="66" t="s">
        <v>87</v>
      </c>
      <c r="D99" s="69" t="s">
        <v>177</v>
      </c>
      <c r="E99" s="67">
        <v>5.1859999999999996E-3</v>
      </c>
      <c r="F99" s="67">
        <v>0.37934400000000001</v>
      </c>
      <c r="G99" s="70" t="s">
        <v>184</v>
      </c>
      <c r="H99" s="68">
        <v>0</v>
      </c>
      <c r="I99" s="68">
        <v>0</v>
      </c>
      <c r="J99" s="68">
        <v>0</v>
      </c>
      <c r="K99" s="40">
        <f t="shared" si="8"/>
        <v>1</v>
      </c>
      <c r="L99" s="87"/>
      <c r="N99" s="59" t="s">
        <v>25</v>
      </c>
      <c r="O99" s="66">
        <v>12</v>
      </c>
      <c r="P99" s="66" t="s">
        <v>87</v>
      </c>
      <c r="Q99" s="69" t="s">
        <v>177</v>
      </c>
      <c r="R99" s="67">
        <v>4.5799999999999999E-3</v>
      </c>
      <c r="S99" s="67">
        <v>0.37255199999999999</v>
      </c>
      <c r="T99" s="70" t="s">
        <v>184</v>
      </c>
      <c r="U99" s="68">
        <v>0</v>
      </c>
      <c r="V99" s="68">
        <v>0</v>
      </c>
      <c r="W99" s="68">
        <v>0</v>
      </c>
      <c r="X99" s="40">
        <f t="shared" si="9"/>
        <v>1</v>
      </c>
      <c r="Y99" s="87"/>
      <c r="AA99" s="59" t="s">
        <v>34</v>
      </c>
      <c r="AB99" s="66">
        <v>12</v>
      </c>
      <c r="AC99" s="66" t="s">
        <v>87</v>
      </c>
      <c r="AD99" s="69" t="s">
        <v>177</v>
      </c>
      <c r="AE99" s="67">
        <v>5.1859999999999996E-3</v>
      </c>
      <c r="AF99" s="67">
        <v>0.37934400000000001</v>
      </c>
      <c r="AG99" s="70" t="s">
        <v>184</v>
      </c>
      <c r="AH99" s="68">
        <v>0</v>
      </c>
      <c r="AI99" s="68">
        <v>0</v>
      </c>
      <c r="AJ99" s="68">
        <v>0</v>
      </c>
      <c r="AK99" s="40">
        <f t="shared" si="10"/>
        <v>1</v>
      </c>
      <c r="AL99" s="87"/>
      <c r="AN99" s="59" t="s">
        <v>44</v>
      </c>
      <c r="AO99" s="66">
        <v>12</v>
      </c>
      <c r="AP99" s="66" t="s">
        <v>87</v>
      </c>
      <c r="AQ99" s="69" t="s">
        <v>177</v>
      </c>
      <c r="AR99" s="67">
        <v>5.496E-3</v>
      </c>
      <c r="AS99" s="67">
        <v>0.36701</v>
      </c>
      <c r="AT99" s="70" t="s">
        <v>184</v>
      </c>
      <c r="AU99" s="68">
        <v>0</v>
      </c>
      <c r="AV99" s="68">
        <v>0</v>
      </c>
      <c r="AW99" s="68">
        <v>0</v>
      </c>
      <c r="AX99" s="40">
        <f t="shared" si="11"/>
        <v>1</v>
      </c>
      <c r="AY99" s="87"/>
    </row>
    <row r="100" spans="1:51" ht="13.5" customHeight="1" x14ac:dyDescent="0.25">
      <c r="A100" s="59" t="s">
        <v>14</v>
      </c>
      <c r="B100" s="66">
        <v>12</v>
      </c>
      <c r="C100" s="66" t="s">
        <v>88</v>
      </c>
      <c r="D100" s="69" t="s">
        <v>177</v>
      </c>
      <c r="E100" s="67">
        <v>13.693320999999999</v>
      </c>
      <c r="F100" s="67">
        <v>0.45666899999999999</v>
      </c>
      <c r="G100" s="70" t="s">
        <v>164</v>
      </c>
      <c r="H100" s="68">
        <v>0</v>
      </c>
      <c r="I100" s="68">
        <v>0</v>
      </c>
      <c r="J100" s="68">
        <v>0</v>
      </c>
      <c r="K100" s="40">
        <f t="shared" si="8"/>
        <v>1</v>
      </c>
      <c r="L100" s="87"/>
      <c r="N100" s="59" t="s">
        <v>25</v>
      </c>
      <c r="O100" s="66">
        <v>12</v>
      </c>
      <c r="P100" s="66" t="s">
        <v>88</v>
      </c>
      <c r="Q100" s="69" t="s">
        <v>177</v>
      </c>
      <c r="R100" s="67">
        <v>13.757991000000001</v>
      </c>
      <c r="S100" s="67">
        <v>0.40857700000000002</v>
      </c>
      <c r="T100" s="70" t="s">
        <v>164</v>
      </c>
      <c r="U100" s="68">
        <v>0</v>
      </c>
      <c r="V100" s="68">
        <v>0</v>
      </c>
      <c r="W100" s="68">
        <v>0</v>
      </c>
      <c r="X100" s="40">
        <f t="shared" si="9"/>
        <v>1</v>
      </c>
      <c r="Y100" s="87"/>
      <c r="AA100" s="59" t="s">
        <v>34</v>
      </c>
      <c r="AB100" s="66">
        <v>12</v>
      </c>
      <c r="AC100" s="66" t="s">
        <v>88</v>
      </c>
      <c r="AD100" s="69" t="s">
        <v>177</v>
      </c>
      <c r="AE100" s="67">
        <v>13.693320999999999</v>
      </c>
      <c r="AF100" s="67">
        <v>0.45666899999999999</v>
      </c>
      <c r="AG100" s="70" t="s">
        <v>164</v>
      </c>
      <c r="AH100" s="68">
        <v>0</v>
      </c>
      <c r="AI100" s="68">
        <v>0</v>
      </c>
      <c r="AJ100" s="68">
        <v>0</v>
      </c>
      <c r="AK100" s="40">
        <f t="shared" si="10"/>
        <v>1</v>
      </c>
      <c r="AL100" s="87"/>
      <c r="AN100" s="59" t="s">
        <v>44</v>
      </c>
      <c r="AO100" s="66">
        <v>12</v>
      </c>
      <c r="AP100" s="66" t="s">
        <v>88</v>
      </c>
      <c r="AQ100" s="69" t="s">
        <v>177</v>
      </c>
      <c r="AR100" s="67">
        <v>12.945755999999999</v>
      </c>
      <c r="AS100" s="67">
        <v>0.43665399999999999</v>
      </c>
      <c r="AT100" s="70" t="s">
        <v>164</v>
      </c>
      <c r="AU100" s="68">
        <v>0</v>
      </c>
      <c r="AV100" s="68">
        <v>0</v>
      </c>
      <c r="AW100" s="68">
        <v>0</v>
      </c>
      <c r="AX100" s="40">
        <f t="shared" si="11"/>
        <v>1</v>
      </c>
      <c r="AY100" s="87"/>
    </row>
    <row r="101" spans="1:51" ht="13.5" customHeight="1" x14ac:dyDescent="0.25">
      <c r="A101" s="59" t="s">
        <v>14</v>
      </c>
      <c r="B101" s="66">
        <v>13</v>
      </c>
      <c r="C101" s="66" t="s">
        <v>62</v>
      </c>
      <c r="D101" s="69" t="s">
        <v>177</v>
      </c>
      <c r="E101" s="67">
        <v>0.45043699999999998</v>
      </c>
      <c r="F101" s="67" t="s">
        <v>178</v>
      </c>
      <c r="G101" s="70" t="s">
        <v>210</v>
      </c>
      <c r="H101" s="68">
        <v>0</v>
      </c>
      <c r="I101" s="68">
        <v>0</v>
      </c>
      <c r="J101" s="68">
        <v>0</v>
      </c>
      <c r="K101" s="40">
        <f t="shared" ref="K101:K132" si="12">IF(COUNTA(J101)=0,"",1-J101)</f>
        <v>1</v>
      </c>
      <c r="L101" s="87"/>
      <c r="N101" s="59" t="s">
        <v>25</v>
      </c>
      <c r="O101" s="66">
        <v>13</v>
      </c>
      <c r="P101" s="66" t="s">
        <v>62</v>
      </c>
      <c r="Q101" s="69" t="s">
        <v>177</v>
      </c>
      <c r="R101" s="67">
        <v>0.45204899999999998</v>
      </c>
      <c r="S101" s="67" t="s">
        <v>178</v>
      </c>
      <c r="T101" s="70" t="s">
        <v>210</v>
      </c>
      <c r="U101" s="68">
        <v>0</v>
      </c>
      <c r="V101" s="68">
        <v>0</v>
      </c>
      <c r="W101" s="68">
        <v>0</v>
      </c>
      <c r="X101" s="40">
        <f t="shared" ref="X101:X132" si="13">IF(COUNTA(W101)=0,"",1-W101)</f>
        <v>1</v>
      </c>
      <c r="Y101" s="87"/>
      <c r="AA101" s="59" t="s">
        <v>34</v>
      </c>
      <c r="AB101" s="66">
        <v>13</v>
      </c>
      <c r="AC101" s="66" t="s">
        <v>62</v>
      </c>
      <c r="AD101" s="69" t="s">
        <v>177</v>
      </c>
      <c r="AE101" s="67">
        <v>0.45043699999999998</v>
      </c>
      <c r="AF101" s="67" t="s">
        <v>178</v>
      </c>
      <c r="AG101" s="70" t="s">
        <v>210</v>
      </c>
      <c r="AH101" s="68">
        <v>0</v>
      </c>
      <c r="AI101" s="68">
        <v>0</v>
      </c>
      <c r="AJ101" s="68">
        <v>0</v>
      </c>
      <c r="AK101" s="40">
        <f t="shared" ref="AK101:AK132" si="14">IF(COUNTA(AJ101)=0,"",1-AJ101)</f>
        <v>1</v>
      </c>
      <c r="AL101" s="87"/>
      <c r="AN101" s="59" t="s">
        <v>44</v>
      </c>
      <c r="AO101" s="66">
        <v>13</v>
      </c>
      <c r="AP101" s="66" t="s">
        <v>62</v>
      </c>
      <c r="AQ101" s="69" t="s">
        <v>177</v>
      </c>
      <c r="AR101" s="67">
        <v>0.454322</v>
      </c>
      <c r="AS101" s="67" t="s">
        <v>178</v>
      </c>
      <c r="AT101" s="70" t="s">
        <v>210</v>
      </c>
      <c r="AU101" s="68">
        <v>0</v>
      </c>
      <c r="AV101" s="68">
        <v>0</v>
      </c>
      <c r="AW101" s="68">
        <v>0</v>
      </c>
      <c r="AX101" s="40">
        <f t="shared" ref="AX101:AX132" si="15">IF(COUNTA(AW101)=0,"",1-AW101)</f>
        <v>1</v>
      </c>
      <c r="AY101" s="87"/>
    </row>
    <row r="102" spans="1:51" ht="13.5" customHeight="1" x14ac:dyDescent="0.25">
      <c r="A102" s="59" t="s">
        <v>14</v>
      </c>
      <c r="B102" s="66">
        <v>13</v>
      </c>
      <c r="C102" s="66" t="s">
        <v>68</v>
      </c>
      <c r="D102" s="69" t="s">
        <v>177</v>
      </c>
      <c r="E102" s="67">
        <v>1.7179999999999999E-3</v>
      </c>
      <c r="F102" s="67">
        <v>0.34696399999999999</v>
      </c>
      <c r="G102" s="70" t="s">
        <v>181</v>
      </c>
      <c r="H102" s="68">
        <v>0</v>
      </c>
      <c r="I102" s="68">
        <v>0</v>
      </c>
      <c r="J102" s="68">
        <v>0</v>
      </c>
      <c r="K102" s="40">
        <f t="shared" si="12"/>
        <v>1</v>
      </c>
      <c r="L102" s="87"/>
      <c r="N102" s="59" t="s">
        <v>25</v>
      </c>
      <c r="O102" s="66">
        <v>13</v>
      </c>
      <c r="P102" s="66" t="s">
        <v>68</v>
      </c>
      <c r="Q102" s="69" t="s">
        <v>177</v>
      </c>
      <c r="R102" s="67">
        <v>1.9350000000000001E-3</v>
      </c>
      <c r="S102" s="67">
        <v>0.36780800000000002</v>
      </c>
      <c r="T102" s="70" t="s">
        <v>181</v>
      </c>
      <c r="U102" s="68">
        <v>0</v>
      </c>
      <c r="V102" s="68">
        <v>0</v>
      </c>
      <c r="W102" s="68">
        <v>0</v>
      </c>
      <c r="X102" s="40">
        <f t="shared" si="13"/>
        <v>1</v>
      </c>
      <c r="Y102" s="87"/>
      <c r="AA102" s="59" t="s">
        <v>34</v>
      </c>
      <c r="AB102" s="66">
        <v>13</v>
      </c>
      <c r="AC102" s="66" t="s">
        <v>68</v>
      </c>
      <c r="AD102" s="69" t="s">
        <v>177</v>
      </c>
      <c r="AE102" s="67">
        <v>1.7179999999999999E-3</v>
      </c>
      <c r="AF102" s="67">
        <v>0.34696399999999999</v>
      </c>
      <c r="AG102" s="70" t="s">
        <v>181</v>
      </c>
      <c r="AH102" s="68">
        <v>0</v>
      </c>
      <c r="AI102" s="68">
        <v>0</v>
      </c>
      <c r="AJ102" s="68">
        <v>0</v>
      </c>
      <c r="AK102" s="40">
        <f t="shared" si="14"/>
        <v>1</v>
      </c>
      <c r="AL102" s="87"/>
      <c r="AN102" s="59" t="s">
        <v>44</v>
      </c>
      <c r="AO102" s="66">
        <v>13</v>
      </c>
      <c r="AP102" s="66" t="s">
        <v>68</v>
      </c>
      <c r="AQ102" s="69" t="s">
        <v>177</v>
      </c>
      <c r="AR102" s="67">
        <v>2.6189999999999998E-3</v>
      </c>
      <c r="AS102" s="67">
        <v>0.34176000000000001</v>
      </c>
      <c r="AT102" s="70" t="s">
        <v>181</v>
      </c>
      <c r="AU102" s="68">
        <v>0</v>
      </c>
      <c r="AV102" s="68">
        <v>0</v>
      </c>
      <c r="AW102" s="68">
        <v>0</v>
      </c>
      <c r="AX102" s="40">
        <f t="shared" si="15"/>
        <v>1</v>
      </c>
      <c r="AY102" s="87"/>
    </row>
    <row r="103" spans="1:51" ht="13.5" customHeight="1" x14ac:dyDescent="0.25">
      <c r="A103" s="59" t="s">
        <v>14</v>
      </c>
      <c r="B103" s="66">
        <v>13</v>
      </c>
      <c r="C103" s="66" t="s">
        <v>74</v>
      </c>
      <c r="D103" s="69" t="s">
        <v>177</v>
      </c>
      <c r="E103" s="67">
        <v>16.959769000000001</v>
      </c>
      <c r="F103" s="67">
        <v>0.44695099999999999</v>
      </c>
      <c r="G103" s="70" t="s">
        <v>182</v>
      </c>
      <c r="H103" s="68">
        <v>0</v>
      </c>
      <c r="I103" s="68">
        <v>0</v>
      </c>
      <c r="J103" s="68">
        <v>0</v>
      </c>
      <c r="K103" s="40">
        <f t="shared" si="12"/>
        <v>1</v>
      </c>
      <c r="L103" s="87"/>
      <c r="N103" s="59" t="s">
        <v>25</v>
      </c>
      <c r="O103" s="66">
        <v>13</v>
      </c>
      <c r="P103" s="66" t="s">
        <v>74</v>
      </c>
      <c r="Q103" s="69" t="s">
        <v>177</v>
      </c>
      <c r="R103" s="67">
        <v>16.963809999999999</v>
      </c>
      <c r="S103" s="67">
        <v>0.46424799999999999</v>
      </c>
      <c r="T103" s="70" t="s">
        <v>182</v>
      </c>
      <c r="U103" s="68">
        <v>0</v>
      </c>
      <c r="V103" s="68">
        <v>0</v>
      </c>
      <c r="W103" s="68">
        <v>0</v>
      </c>
      <c r="X103" s="40">
        <f t="shared" si="13"/>
        <v>1</v>
      </c>
      <c r="Y103" s="87"/>
      <c r="AA103" s="59" t="s">
        <v>34</v>
      </c>
      <c r="AB103" s="66">
        <v>13</v>
      </c>
      <c r="AC103" s="66" t="s">
        <v>74</v>
      </c>
      <c r="AD103" s="69" t="s">
        <v>177</v>
      </c>
      <c r="AE103" s="67">
        <v>16.959769000000001</v>
      </c>
      <c r="AF103" s="67">
        <v>0.44695099999999999</v>
      </c>
      <c r="AG103" s="70" t="s">
        <v>182</v>
      </c>
      <c r="AH103" s="68">
        <v>0</v>
      </c>
      <c r="AI103" s="68">
        <v>0</v>
      </c>
      <c r="AJ103" s="68">
        <v>0</v>
      </c>
      <c r="AK103" s="40">
        <f t="shared" si="14"/>
        <v>1</v>
      </c>
      <c r="AL103" s="87"/>
      <c r="AN103" s="59" t="s">
        <v>44</v>
      </c>
      <c r="AO103" s="66">
        <v>13</v>
      </c>
      <c r="AP103" s="66" t="s">
        <v>74</v>
      </c>
      <c r="AQ103" s="69" t="s">
        <v>177</v>
      </c>
      <c r="AR103" s="67">
        <v>22.101580999999999</v>
      </c>
      <c r="AS103" s="67">
        <v>0.40639199999999998</v>
      </c>
      <c r="AT103" s="70" t="s">
        <v>182</v>
      </c>
      <c r="AU103" s="68">
        <v>0</v>
      </c>
      <c r="AV103" s="68">
        <v>0</v>
      </c>
      <c r="AW103" s="68">
        <v>0</v>
      </c>
      <c r="AX103" s="40">
        <f t="shared" si="15"/>
        <v>1</v>
      </c>
      <c r="AY103" s="87"/>
    </row>
    <row r="104" spans="1:51" ht="22.5" customHeight="1" x14ac:dyDescent="0.25">
      <c r="A104" s="59" t="s">
        <v>14</v>
      </c>
      <c r="B104" s="66">
        <v>13</v>
      </c>
      <c r="C104" s="66" t="s">
        <v>80</v>
      </c>
      <c r="D104" s="69" t="s">
        <v>177</v>
      </c>
      <c r="E104" s="67">
        <v>7.6639999999999998E-3</v>
      </c>
      <c r="F104" s="67">
        <v>0.84587999999999997</v>
      </c>
      <c r="G104" s="70" t="s">
        <v>211</v>
      </c>
      <c r="H104" s="68">
        <v>0</v>
      </c>
      <c r="I104" s="68">
        <v>0</v>
      </c>
      <c r="J104" s="68">
        <v>0</v>
      </c>
      <c r="K104" s="40">
        <f t="shared" si="12"/>
        <v>1</v>
      </c>
      <c r="L104" s="87"/>
      <c r="N104" s="59" t="s">
        <v>25</v>
      </c>
      <c r="O104" s="66">
        <v>13</v>
      </c>
      <c r="P104" s="66" t="s">
        <v>80</v>
      </c>
      <c r="Q104" s="69" t="s">
        <v>177</v>
      </c>
      <c r="R104" s="67">
        <v>5.0930000000000003E-3</v>
      </c>
      <c r="S104" s="67">
        <v>0.88432900000000003</v>
      </c>
      <c r="T104" s="70" t="s">
        <v>211</v>
      </c>
      <c r="U104" s="68">
        <v>0</v>
      </c>
      <c r="V104" s="68">
        <v>0</v>
      </c>
      <c r="W104" s="68">
        <v>0</v>
      </c>
      <c r="X104" s="40">
        <f t="shared" si="13"/>
        <v>1</v>
      </c>
      <c r="Y104" s="87"/>
      <c r="AA104" s="59" t="s">
        <v>34</v>
      </c>
      <c r="AB104" s="66">
        <v>13</v>
      </c>
      <c r="AC104" s="66" t="s">
        <v>80</v>
      </c>
      <c r="AD104" s="69" t="s">
        <v>177</v>
      </c>
      <c r="AE104" s="67">
        <v>7.6639999999999998E-3</v>
      </c>
      <c r="AF104" s="67">
        <v>0.84587999999999997</v>
      </c>
      <c r="AG104" s="70" t="s">
        <v>211</v>
      </c>
      <c r="AH104" s="68">
        <v>0</v>
      </c>
      <c r="AI104" s="68">
        <v>0</v>
      </c>
      <c r="AJ104" s="68">
        <v>0</v>
      </c>
      <c r="AK104" s="40">
        <f t="shared" si="14"/>
        <v>1</v>
      </c>
      <c r="AL104" s="87"/>
      <c r="AN104" s="59" t="s">
        <v>44</v>
      </c>
      <c r="AO104" s="66">
        <v>13</v>
      </c>
      <c r="AP104" s="66" t="s">
        <v>80</v>
      </c>
      <c r="AQ104" s="69" t="s">
        <v>177</v>
      </c>
      <c r="AR104" s="67">
        <v>3.1970000000000002E-3</v>
      </c>
      <c r="AS104" s="67">
        <v>0.89906399999999997</v>
      </c>
      <c r="AT104" s="70" t="s">
        <v>211</v>
      </c>
      <c r="AU104" s="68">
        <v>0</v>
      </c>
      <c r="AV104" s="68">
        <v>0</v>
      </c>
      <c r="AW104" s="68">
        <v>0</v>
      </c>
      <c r="AX104" s="40">
        <f t="shared" si="15"/>
        <v>1</v>
      </c>
      <c r="AY104" s="87"/>
    </row>
    <row r="105" spans="1:51" ht="13.5" customHeight="1" x14ac:dyDescent="0.25">
      <c r="A105" s="59" t="s">
        <v>14</v>
      </c>
      <c r="B105" s="66">
        <v>13</v>
      </c>
      <c r="C105" s="66" t="s">
        <v>85</v>
      </c>
      <c r="D105" s="69" t="s">
        <v>177</v>
      </c>
      <c r="E105" s="67">
        <v>1.7340000000000001E-3</v>
      </c>
      <c r="F105" s="67">
        <v>0.38086100000000001</v>
      </c>
      <c r="G105" s="70" t="s">
        <v>181</v>
      </c>
      <c r="H105" s="68">
        <v>0</v>
      </c>
      <c r="I105" s="68">
        <v>0</v>
      </c>
      <c r="J105" s="68">
        <v>0</v>
      </c>
      <c r="K105" s="40">
        <f t="shared" si="12"/>
        <v>1</v>
      </c>
      <c r="L105" s="87"/>
      <c r="N105" s="59" t="s">
        <v>25</v>
      </c>
      <c r="O105" s="66">
        <v>13</v>
      </c>
      <c r="P105" s="66" t="s">
        <v>85</v>
      </c>
      <c r="Q105" s="69" t="s">
        <v>177</v>
      </c>
      <c r="R105" s="67">
        <v>1.7700000000000001E-3</v>
      </c>
      <c r="S105" s="67">
        <v>0.36731799999999998</v>
      </c>
      <c r="T105" s="70" t="s">
        <v>181</v>
      </c>
      <c r="U105" s="68">
        <v>0</v>
      </c>
      <c r="V105" s="68">
        <v>0</v>
      </c>
      <c r="W105" s="68">
        <v>0</v>
      </c>
      <c r="X105" s="40">
        <f t="shared" si="13"/>
        <v>1</v>
      </c>
      <c r="Y105" s="87"/>
      <c r="AA105" s="59" t="s">
        <v>34</v>
      </c>
      <c r="AB105" s="66">
        <v>13</v>
      </c>
      <c r="AC105" s="66" t="s">
        <v>85</v>
      </c>
      <c r="AD105" s="69" t="s">
        <v>177</v>
      </c>
      <c r="AE105" s="67">
        <v>1.7340000000000001E-3</v>
      </c>
      <c r="AF105" s="67">
        <v>0.38086100000000001</v>
      </c>
      <c r="AG105" s="70" t="s">
        <v>181</v>
      </c>
      <c r="AH105" s="68">
        <v>0</v>
      </c>
      <c r="AI105" s="68">
        <v>0</v>
      </c>
      <c r="AJ105" s="68">
        <v>0</v>
      </c>
      <c r="AK105" s="40">
        <f t="shared" si="14"/>
        <v>1</v>
      </c>
      <c r="AL105" s="87"/>
      <c r="AN105" s="59" t="s">
        <v>44</v>
      </c>
      <c r="AO105" s="66">
        <v>13</v>
      </c>
      <c r="AP105" s="66" t="s">
        <v>85</v>
      </c>
      <c r="AQ105" s="69" t="s">
        <v>177</v>
      </c>
      <c r="AR105" s="67">
        <v>1.7619999999999999E-3</v>
      </c>
      <c r="AS105" s="67">
        <v>0.33257500000000001</v>
      </c>
      <c r="AT105" s="70" t="s">
        <v>181</v>
      </c>
      <c r="AU105" s="68">
        <v>0</v>
      </c>
      <c r="AV105" s="68">
        <v>0</v>
      </c>
      <c r="AW105" s="68">
        <v>0</v>
      </c>
      <c r="AX105" s="40">
        <f t="shared" si="15"/>
        <v>1</v>
      </c>
      <c r="AY105" s="87"/>
    </row>
    <row r="106" spans="1:51" ht="13.5" customHeight="1" x14ac:dyDescent="0.25">
      <c r="A106" s="59" t="s">
        <v>14</v>
      </c>
      <c r="B106" s="66">
        <v>13</v>
      </c>
      <c r="C106" s="66" t="s">
        <v>86</v>
      </c>
      <c r="D106" s="69" t="s">
        <v>177</v>
      </c>
      <c r="E106" s="67">
        <v>15.553088000000001</v>
      </c>
      <c r="F106" s="67">
        <v>0.47525099999999998</v>
      </c>
      <c r="G106" s="70" t="s">
        <v>182</v>
      </c>
      <c r="H106" s="68">
        <v>0</v>
      </c>
      <c r="I106" s="68">
        <v>0</v>
      </c>
      <c r="J106" s="68">
        <v>0</v>
      </c>
      <c r="K106" s="40">
        <f t="shared" si="12"/>
        <v>1</v>
      </c>
      <c r="L106" s="87"/>
      <c r="N106" s="59" t="s">
        <v>25</v>
      </c>
      <c r="O106" s="66">
        <v>13</v>
      </c>
      <c r="P106" s="66" t="s">
        <v>86</v>
      </c>
      <c r="Q106" s="69" t="s">
        <v>177</v>
      </c>
      <c r="R106" s="67">
        <v>16.310102000000001</v>
      </c>
      <c r="S106" s="67">
        <v>0.47545599999999999</v>
      </c>
      <c r="T106" s="70" t="s">
        <v>182</v>
      </c>
      <c r="U106" s="68">
        <v>0</v>
      </c>
      <c r="V106" s="68">
        <v>0</v>
      </c>
      <c r="W106" s="68">
        <v>0</v>
      </c>
      <c r="X106" s="40">
        <f t="shared" si="13"/>
        <v>1</v>
      </c>
      <c r="Y106" s="87"/>
      <c r="AA106" s="59" t="s">
        <v>34</v>
      </c>
      <c r="AB106" s="66">
        <v>13</v>
      </c>
      <c r="AC106" s="66" t="s">
        <v>86</v>
      </c>
      <c r="AD106" s="69" t="s">
        <v>177</v>
      </c>
      <c r="AE106" s="67">
        <v>15.553088000000001</v>
      </c>
      <c r="AF106" s="67">
        <v>0.47525099999999998</v>
      </c>
      <c r="AG106" s="70" t="s">
        <v>182</v>
      </c>
      <c r="AH106" s="68">
        <v>0</v>
      </c>
      <c r="AI106" s="68">
        <v>0</v>
      </c>
      <c r="AJ106" s="68">
        <v>0</v>
      </c>
      <c r="AK106" s="40">
        <f t="shared" si="14"/>
        <v>1</v>
      </c>
      <c r="AL106" s="87"/>
      <c r="AN106" s="59" t="s">
        <v>44</v>
      </c>
      <c r="AO106" s="66">
        <v>13</v>
      </c>
      <c r="AP106" s="66" t="s">
        <v>86</v>
      </c>
      <c r="AQ106" s="69" t="s">
        <v>177</v>
      </c>
      <c r="AR106" s="67">
        <v>14.776365999999999</v>
      </c>
      <c r="AS106" s="67">
        <v>0.42188799999999999</v>
      </c>
      <c r="AT106" s="70" t="s">
        <v>182</v>
      </c>
      <c r="AU106" s="68">
        <v>0</v>
      </c>
      <c r="AV106" s="68">
        <v>0</v>
      </c>
      <c r="AW106" s="68">
        <v>0</v>
      </c>
      <c r="AX106" s="40">
        <f t="shared" si="15"/>
        <v>1</v>
      </c>
      <c r="AY106" s="87"/>
    </row>
    <row r="107" spans="1:51" ht="13.5" customHeight="1" x14ac:dyDescent="0.25">
      <c r="A107" s="59" t="s">
        <v>14</v>
      </c>
      <c r="B107" s="66">
        <v>13</v>
      </c>
      <c r="C107" s="66" t="s">
        <v>87</v>
      </c>
      <c r="D107" s="69" t="s">
        <v>177</v>
      </c>
      <c r="E107" s="67">
        <v>4.065E-3</v>
      </c>
      <c r="F107" s="67">
        <v>0.34763300000000003</v>
      </c>
      <c r="G107" s="70" t="s">
        <v>184</v>
      </c>
      <c r="H107" s="68">
        <v>0</v>
      </c>
      <c r="I107" s="68">
        <v>0</v>
      </c>
      <c r="J107" s="68">
        <v>0</v>
      </c>
      <c r="K107" s="40">
        <f t="shared" si="12"/>
        <v>1</v>
      </c>
      <c r="L107" s="87"/>
      <c r="N107" s="59" t="s">
        <v>25</v>
      </c>
      <c r="O107" s="66">
        <v>13</v>
      </c>
      <c r="P107" s="66" t="s">
        <v>87</v>
      </c>
      <c r="Q107" s="69" t="s">
        <v>177</v>
      </c>
      <c r="R107" s="67">
        <v>3.3860000000000001E-3</v>
      </c>
      <c r="S107" s="67">
        <v>0.36915999999999999</v>
      </c>
      <c r="T107" s="70" t="s">
        <v>184</v>
      </c>
      <c r="U107" s="68">
        <v>0</v>
      </c>
      <c r="V107" s="68">
        <v>0</v>
      </c>
      <c r="W107" s="68">
        <v>0</v>
      </c>
      <c r="X107" s="40">
        <f t="shared" si="13"/>
        <v>1</v>
      </c>
      <c r="Y107" s="87"/>
      <c r="AA107" s="59" t="s">
        <v>34</v>
      </c>
      <c r="AB107" s="66">
        <v>13</v>
      </c>
      <c r="AC107" s="66" t="s">
        <v>87</v>
      </c>
      <c r="AD107" s="69" t="s">
        <v>177</v>
      </c>
      <c r="AE107" s="67">
        <v>4.065E-3</v>
      </c>
      <c r="AF107" s="67">
        <v>0.34763300000000003</v>
      </c>
      <c r="AG107" s="70" t="s">
        <v>184</v>
      </c>
      <c r="AH107" s="68">
        <v>0</v>
      </c>
      <c r="AI107" s="68">
        <v>0</v>
      </c>
      <c r="AJ107" s="68">
        <v>0</v>
      </c>
      <c r="AK107" s="40">
        <f t="shared" si="14"/>
        <v>1</v>
      </c>
      <c r="AL107" s="87"/>
      <c r="AN107" s="59" t="s">
        <v>44</v>
      </c>
      <c r="AO107" s="66">
        <v>13</v>
      </c>
      <c r="AP107" s="66" t="s">
        <v>87</v>
      </c>
      <c r="AQ107" s="69" t="s">
        <v>177</v>
      </c>
      <c r="AR107" s="67">
        <v>4.0210000000000003E-3</v>
      </c>
      <c r="AS107" s="67">
        <v>0.33913900000000002</v>
      </c>
      <c r="AT107" s="70" t="s">
        <v>184</v>
      </c>
      <c r="AU107" s="68">
        <v>0</v>
      </c>
      <c r="AV107" s="68">
        <v>0</v>
      </c>
      <c r="AW107" s="68">
        <v>0</v>
      </c>
      <c r="AX107" s="40">
        <f t="shared" si="15"/>
        <v>1</v>
      </c>
      <c r="AY107" s="87"/>
    </row>
    <row r="108" spans="1:51" ht="13.5" customHeight="1" x14ac:dyDescent="0.25">
      <c r="A108" s="59" t="s">
        <v>14</v>
      </c>
      <c r="B108" s="66">
        <v>13</v>
      </c>
      <c r="C108" s="66" t="s">
        <v>88</v>
      </c>
      <c r="D108" s="69" t="s">
        <v>177</v>
      </c>
      <c r="E108" s="67">
        <v>12.888449</v>
      </c>
      <c r="F108" s="67">
        <v>0.44055100000000003</v>
      </c>
      <c r="G108" s="70" t="s">
        <v>164</v>
      </c>
      <c r="H108" s="68">
        <v>0</v>
      </c>
      <c r="I108" s="68">
        <v>0</v>
      </c>
      <c r="J108" s="68">
        <v>0</v>
      </c>
      <c r="K108" s="40">
        <f t="shared" si="12"/>
        <v>1</v>
      </c>
      <c r="L108" s="87"/>
      <c r="N108" s="59" t="s">
        <v>25</v>
      </c>
      <c r="O108" s="66">
        <v>13</v>
      </c>
      <c r="P108" s="66" t="s">
        <v>88</v>
      </c>
      <c r="Q108" s="69" t="s">
        <v>177</v>
      </c>
      <c r="R108" s="67">
        <v>14.230031</v>
      </c>
      <c r="S108" s="67">
        <v>0.46603299999999998</v>
      </c>
      <c r="T108" s="70" t="s">
        <v>164</v>
      </c>
      <c r="U108" s="68">
        <v>0</v>
      </c>
      <c r="V108" s="68">
        <v>0</v>
      </c>
      <c r="W108" s="68">
        <v>0</v>
      </c>
      <c r="X108" s="40">
        <f t="shared" si="13"/>
        <v>1</v>
      </c>
      <c r="Y108" s="87"/>
      <c r="AA108" s="59" t="s">
        <v>34</v>
      </c>
      <c r="AB108" s="66">
        <v>13</v>
      </c>
      <c r="AC108" s="66" t="s">
        <v>88</v>
      </c>
      <c r="AD108" s="69" t="s">
        <v>177</v>
      </c>
      <c r="AE108" s="67">
        <v>12.888449</v>
      </c>
      <c r="AF108" s="67">
        <v>0.44055100000000003</v>
      </c>
      <c r="AG108" s="70" t="s">
        <v>164</v>
      </c>
      <c r="AH108" s="68">
        <v>0</v>
      </c>
      <c r="AI108" s="68">
        <v>0</v>
      </c>
      <c r="AJ108" s="68">
        <v>0</v>
      </c>
      <c r="AK108" s="40">
        <f t="shared" si="14"/>
        <v>1</v>
      </c>
      <c r="AL108" s="87"/>
      <c r="AN108" s="59" t="s">
        <v>44</v>
      </c>
      <c r="AO108" s="66">
        <v>13</v>
      </c>
      <c r="AP108" s="66" t="s">
        <v>88</v>
      </c>
      <c r="AQ108" s="69" t="s">
        <v>177</v>
      </c>
      <c r="AR108" s="67">
        <v>13.022304999999999</v>
      </c>
      <c r="AS108" s="67">
        <v>0.42625000000000002</v>
      </c>
      <c r="AT108" s="70" t="s">
        <v>164</v>
      </c>
      <c r="AU108" s="68">
        <v>0</v>
      </c>
      <c r="AV108" s="68">
        <v>0</v>
      </c>
      <c r="AW108" s="68">
        <v>0</v>
      </c>
      <c r="AX108" s="40">
        <f t="shared" si="15"/>
        <v>1</v>
      </c>
      <c r="AY108" s="87"/>
    </row>
    <row r="109" spans="1:51" ht="13.5" customHeight="1" x14ac:dyDescent="0.25">
      <c r="A109" s="59" t="s">
        <v>14</v>
      </c>
      <c r="B109" s="66">
        <v>14</v>
      </c>
      <c r="C109" s="66" t="s">
        <v>62</v>
      </c>
      <c r="D109" s="69" t="s">
        <v>177</v>
      </c>
      <c r="E109" s="67">
        <v>0.45156499999999999</v>
      </c>
      <c r="F109" s="67" t="s">
        <v>178</v>
      </c>
      <c r="G109" s="70" t="s">
        <v>212</v>
      </c>
      <c r="H109" s="68">
        <v>0</v>
      </c>
      <c r="I109" s="68">
        <v>0</v>
      </c>
      <c r="J109" s="68">
        <v>0</v>
      </c>
      <c r="K109" s="40">
        <f t="shared" si="12"/>
        <v>1</v>
      </c>
      <c r="L109" s="87"/>
      <c r="N109" s="59" t="s">
        <v>25</v>
      </c>
      <c r="O109" s="66">
        <v>14</v>
      </c>
      <c r="P109" s="66" t="s">
        <v>62</v>
      </c>
      <c r="Q109" s="69" t="s">
        <v>177</v>
      </c>
      <c r="R109" s="67">
        <v>0.45208900000000002</v>
      </c>
      <c r="S109" s="67" t="s">
        <v>178</v>
      </c>
      <c r="T109" s="70" t="s">
        <v>212</v>
      </c>
      <c r="U109" s="68">
        <v>0</v>
      </c>
      <c r="V109" s="68">
        <v>0</v>
      </c>
      <c r="W109" s="68">
        <v>0</v>
      </c>
      <c r="X109" s="40">
        <f t="shared" si="13"/>
        <v>1</v>
      </c>
      <c r="Y109" s="87"/>
      <c r="AA109" s="59" t="s">
        <v>34</v>
      </c>
      <c r="AB109" s="66">
        <v>14</v>
      </c>
      <c r="AC109" s="66" t="s">
        <v>62</v>
      </c>
      <c r="AD109" s="69" t="s">
        <v>177</v>
      </c>
      <c r="AE109" s="67">
        <v>0.45156499999999999</v>
      </c>
      <c r="AF109" s="67" t="s">
        <v>178</v>
      </c>
      <c r="AG109" s="70" t="s">
        <v>212</v>
      </c>
      <c r="AH109" s="68">
        <v>0</v>
      </c>
      <c r="AI109" s="68">
        <v>0</v>
      </c>
      <c r="AJ109" s="68">
        <v>0</v>
      </c>
      <c r="AK109" s="40">
        <f t="shared" si="14"/>
        <v>1</v>
      </c>
      <c r="AL109" s="87"/>
      <c r="AN109" s="59" t="s">
        <v>44</v>
      </c>
      <c r="AO109" s="66">
        <v>14</v>
      </c>
      <c r="AP109" s="66" t="s">
        <v>62</v>
      </c>
      <c r="AQ109" s="69" t="s">
        <v>177</v>
      </c>
      <c r="AR109" s="67">
        <v>0.45167000000000002</v>
      </c>
      <c r="AS109" s="67" t="s">
        <v>178</v>
      </c>
      <c r="AT109" s="70" t="s">
        <v>212</v>
      </c>
      <c r="AU109" s="68">
        <v>0</v>
      </c>
      <c r="AV109" s="68">
        <v>0</v>
      </c>
      <c r="AW109" s="68">
        <v>0</v>
      </c>
      <c r="AX109" s="40">
        <f t="shared" si="15"/>
        <v>1</v>
      </c>
      <c r="AY109" s="87"/>
    </row>
    <row r="110" spans="1:51" ht="13.5" customHeight="1" x14ac:dyDescent="0.25">
      <c r="A110" s="59" t="s">
        <v>14</v>
      </c>
      <c r="B110" s="66">
        <v>14</v>
      </c>
      <c r="C110" s="66" t="s">
        <v>68</v>
      </c>
      <c r="D110" s="69" t="s">
        <v>177</v>
      </c>
      <c r="E110" s="67">
        <v>1.833E-3</v>
      </c>
      <c r="F110" s="67">
        <v>0.37054799999999999</v>
      </c>
      <c r="G110" s="70" t="s">
        <v>181</v>
      </c>
      <c r="H110" s="68">
        <v>0</v>
      </c>
      <c r="I110" s="68">
        <v>0</v>
      </c>
      <c r="J110" s="68">
        <v>0</v>
      </c>
      <c r="K110" s="40">
        <f t="shared" si="12"/>
        <v>1</v>
      </c>
      <c r="L110" s="87"/>
      <c r="N110" s="59" t="s">
        <v>25</v>
      </c>
      <c r="O110" s="66">
        <v>14</v>
      </c>
      <c r="P110" s="66" t="s">
        <v>68</v>
      </c>
      <c r="Q110" s="69" t="s">
        <v>177</v>
      </c>
      <c r="R110" s="67">
        <v>1.933E-3</v>
      </c>
      <c r="S110" s="67">
        <v>0.40720400000000001</v>
      </c>
      <c r="T110" s="70" t="s">
        <v>181</v>
      </c>
      <c r="U110" s="68">
        <v>0</v>
      </c>
      <c r="V110" s="68">
        <v>0</v>
      </c>
      <c r="W110" s="68">
        <v>0</v>
      </c>
      <c r="X110" s="40">
        <f t="shared" si="13"/>
        <v>1</v>
      </c>
      <c r="Y110" s="87"/>
      <c r="AA110" s="59" t="s">
        <v>34</v>
      </c>
      <c r="AB110" s="66">
        <v>14</v>
      </c>
      <c r="AC110" s="66" t="s">
        <v>68</v>
      </c>
      <c r="AD110" s="69" t="s">
        <v>177</v>
      </c>
      <c r="AE110" s="67">
        <v>1.833E-3</v>
      </c>
      <c r="AF110" s="67">
        <v>0.37054799999999999</v>
      </c>
      <c r="AG110" s="70" t="s">
        <v>181</v>
      </c>
      <c r="AH110" s="68">
        <v>0</v>
      </c>
      <c r="AI110" s="68">
        <v>0</v>
      </c>
      <c r="AJ110" s="68">
        <v>0</v>
      </c>
      <c r="AK110" s="40">
        <f t="shared" si="14"/>
        <v>1</v>
      </c>
      <c r="AL110" s="87"/>
      <c r="AN110" s="59" t="s">
        <v>44</v>
      </c>
      <c r="AO110" s="66">
        <v>14</v>
      </c>
      <c r="AP110" s="66" t="s">
        <v>68</v>
      </c>
      <c r="AQ110" s="69" t="s">
        <v>177</v>
      </c>
      <c r="AR110" s="67">
        <v>6.3670000000000003E-3</v>
      </c>
      <c r="AS110" s="67">
        <v>0.32567600000000002</v>
      </c>
      <c r="AT110" s="70" t="s">
        <v>181</v>
      </c>
      <c r="AU110" s="68">
        <v>0</v>
      </c>
      <c r="AV110" s="68">
        <v>0</v>
      </c>
      <c r="AW110" s="68">
        <v>0</v>
      </c>
      <c r="AX110" s="40">
        <f t="shared" si="15"/>
        <v>1</v>
      </c>
      <c r="AY110" s="87"/>
    </row>
    <row r="111" spans="1:51" ht="13.5" customHeight="1" x14ac:dyDescent="0.25">
      <c r="A111" s="59" t="s">
        <v>14</v>
      </c>
      <c r="B111" s="66">
        <v>14</v>
      </c>
      <c r="C111" s="66" t="s">
        <v>74</v>
      </c>
      <c r="D111" s="69" t="s">
        <v>177</v>
      </c>
      <c r="E111" s="67">
        <v>16.924357000000001</v>
      </c>
      <c r="F111" s="67">
        <v>0.460897</v>
      </c>
      <c r="G111" s="70" t="s">
        <v>182</v>
      </c>
      <c r="H111" s="68">
        <v>0</v>
      </c>
      <c r="I111" s="68">
        <v>0</v>
      </c>
      <c r="J111" s="68">
        <v>0</v>
      </c>
      <c r="K111" s="40">
        <f t="shared" si="12"/>
        <v>1</v>
      </c>
      <c r="L111" s="87"/>
      <c r="N111" s="59" t="s">
        <v>25</v>
      </c>
      <c r="O111" s="66">
        <v>14</v>
      </c>
      <c r="P111" s="66" t="s">
        <v>74</v>
      </c>
      <c r="Q111" s="69" t="s">
        <v>177</v>
      </c>
      <c r="R111" s="67">
        <v>16.945571999999999</v>
      </c>
      <c r="S111" s="67">
        <v>0.46065800000000001</v>
      </c>
      <c r="T111" s="70" t="s">
        <v>182</v>
      </c>
      <c r="U111" s="68">
        <v>0</v>
      </c>
      <c r="V111" s="68">
        <v>0</v>
      </c>
      <c r="W111" s="68">
        <v>0</v>
      </c>
      <c r="X111" s="40">
        <f t="shared" si="13"/>
        <v>1</v>
      </c>
      <c r="Y111" s="87"/>
      <c r="AA111" s="59" t="s">
        <v>34</v>
      </c>
      <c r="AB111" s="66">
        <v>14</v>
      </c>
      <c r="AC111" s="66" t="s">
        <v>74</v>
      </c>
      <c r="AD111" s="69" t="s">
        <v>177</v>
      </c>
      <c r="AE111" s="67">
        <v>16.924357000000001</v>
      </c>
      <c r="AF111" s="67">
        <v>0.460897</v>
      </c>
      <c r="AG111" s="70" t="s">
        <v>182</v>
      </c>
      <c r="AH111" s="68">
        <v>0</v>
      </c>
      <c r="AI111" s="68">
        <v>0</v>
      </c>
      <c r="AJ111" s="68">
        <v>0</v>
      </c>
      <c r="AK111" s="40">
        <f t="shared" si="14"/>
        <v>1</v>
      </c>
      <c r="AL111" s="87"/>
      <c r="AN111" s="59" t="s">
        <v>44</v>
      </c>
      <c r="AO111" s="66">
        <v>14</v>
      </c>
      <c r="AP111" s="66" t="s">
        <v>74</v>
      </c>
      <c r="AQ111" s="69" t="s">
        <v>177</v>
      </c>
      <c r="AR111" s="67">
        <v>16.315318999999999</v>
      </c>
      <c r="AS111" s="67">
        <v>0.34917799999999999</v>
      </c>
      <c r="AT111" s="70" t="s">
        <v>182</v>
      </c>
      <c r="AU111" s="68">
        <v>0</v>
      </c>
      <c r="AV111" s="68">
        <v>0</v>
      </c>
      <c r="AW111" s="68">
        <v>0</v>
      </c>
      <c r="AX111" s="40">
        <f t="shared" si="15"/>
        <v>1</v>
      </c>
      <c r="AY111" s="87"/>
    </row>
    <row r="112" spans="1:51" ht="22.5" customHeight="1" x14ac:dyDescent="0.25">
      <c r="A112" s="59" t="s">
        <v>14</v>
      </c>
      <c r="B112" s="66">
        <v>14</v>
      </c>
      <c r="C112" s="66" t="s">
        <v>80</v>
      </c>
      <c r="D112" s="69" t="s">
        <v>177</v>
      </c>
      <c r="E112" s="67">
        <v>4.5059999999999996E-3</v>
      </c>
      <c r="F112" s="67">
        <v>0.87998699999999996</v>
      </c>
      <c r="G112" s="70" t="s">
        <v>213</v>
      </c>
      <c r="H112" s="68">
        <v>0</v>
      </c>
      <c r="I112" s="68">
        <v>0</v>
      </c>
      <c r="J112" s="68">
        <v>0</v>
      </c>
      <c r="K112" s="40">
        <f t="shared" si="12"/>
        <v>1</v>
      </c>
      <c r="L112" s="87"/>
      <c r="N112" s="59" t="s">
        <v>25</v>
      </c>
      <c r="O112" s="66">
        <v>14</v>
      </c>
      <c r="P112" s="66" t="s">
        <v>80</v>
      </c>
      <c r="Q112" s="69" t="s">
        <v>177</v>
      </c>
      <c r="R112" s="67">
        <v>7.77E-3</v>
      </c>
      <c r="S112" s="67">
        <v>0.87244600000000005</v>
      </c>
      <c r="T112" s="70" t="s">
        <v>213</v>
      </c>
      <c r="U112" s="68">
        <v>0</v>
      </c>
      <c r="V112" s="68">
        <v>0</v>
      </c>
      <c r="W112" s="68">
        <v>0</v>
      </c>
      <c r="X112" s="40">
        <f t="shared" si="13"/>
        <v>1</v>
      </c>
      <c r="Y112" s="87"/>
      <c r="AA112" s="59" t="s">
        <v>34</v>
      </c>
      <c r="AB112" s="66">
        <v>14</v>
      </c>
      <c r="AC112" s="66" t="s">
        <v>80</v>
      </c>
      <c r="AD112" s="69" t="s">
        <v>177</v>
      </c>
      <c r="AE112" s="67">
        <v>4.5059999999999996E-3</v>
      </c>
      <c r="AF112" s="67">
        <v>0.87998699999999996</v>
      </c>
      <c r="AG112" s="70" t="s">
        <v>213</v>
      </c>
      <c r="AH112" s="68">
        <v>0</v>
      </c>
      <c r="AI112" s="68">
        <v>0</v>
      </c>
      <c r="AJ112" s="68">
        <v>0</v>
      </c>
      <c r="AK112" s="40">
        <f t="shared" si="14"/>
        <v>1</v>
      </c>
      <c r="AL112" s="87"/>
      <c r="AN112" s="59" t="s">
        <v>44</v>
      </c>
      <c r="AO112" s="66">
        <v>14</v>
      </c>
      <c r="AP112" s="66" t="s">
        <v>80</v>
      </c>
      <c r="AQ112" s="69" t="s">
        <v>177</v>
      </c>
      <c r="AR112" s="67">
        <v>5.3150000000000003E-3</v>
      </c>
      <c r="AS112" s="67">
        <v>0.83563799999999999</v>
      </c>
      <c r="AT112" s="70" t="s">
        <v>213</v>
      </c>
      <c r="AU112" s="68">
        <v>0</v>
      </c>
      <c r="AV112" s="68">
        <v>0</v>
      </c>
      <c r="AW112" s="68">
        <v>0</v>
      </c>
      <c r="AX112" s="40">
        <f t="shared" si="15"/>
        <v>1</v>
      </c>
      <c r="AY112" s="87"/>
    </row>
    <row r="113" spans="1:51" ht="13.5" customHeight="1" x14ac:dyDescent="0.25">
      <c r="A113" s="59" t="s">
        <v>14</v>
      </c>
      <c r="B113" s="66">
        <v>14</v>
      </c>
      <c r="C113" s="66" t="s">
        <v>85</v>
      </c>
      <c r="D113" s="69" t="s">
        <v>177</v>
      </c>
      <c r="E113" s="67">
        <v>2.6619999999999999E-3</v>
      </c>
      <c r="F113" s="67">
        <v>0.35358600000000001</v>
      </c>
      <c r="G113" s="70" t="s">
        <v>181</v>
      </c>
      <c r="H113" s="68">
        <v>0</v>
      </c>
      <c r="I113" s="68">
        <v>0</v>
      </c>
      <c r="J113" s="68">
        <v>0</v>
      </c>
      <c r="K113" s="40">
        <f t="shared" si="12"/>
        <v>1</v>
      </c>
      <c r="L113" s="87"/>
      <c r="N113" s="59" t="s">
        <v>25</v>
      </c>
      <c r="O113" s="66">
        <v>14</v>
      </c>
      <c r="P113" s="66" t="s">
        <v>85</v>
      </c>
      <c r="Q113" s="69" t="s">
        <v>177</v>
      </c>
      <c r="R113" s="67">
        <v>2.281E-3</v>
      </c>
      <c r="S113" s="67">
        <v>0.38119900000000001</v>
      </c>
      <c r="T113" s="70" t="s">
        <v>181</v>
      </c>
      <c r="U113" s="68">
        <v>0</v>
      </c>
      <c r="V113" s="68">
        <v>0</v>
      </c>
      <c r="W113" s="68">
        <v>0</v>
      </c>
      <c r="X113" s="40">
        <f t="shared" si="13"/>
        <v>1</v>
      </c>
      <c r="Y113" s="87"/>
      <c r="AA113" s="59" t="s">
        <v>34</v>
      </c>
      <c r="AB113" s="66">
        <v>14</v>
      </c>
      <c r="AC113" s="66" t="s">
        <v>85</v>
      </c>
      <c r="AD113" s="69" t="s">
        <v>177</v>
      </c>
      <c r="AE113" s="67">
        <v>2.6619999999999999E-3</v>
      </c>
      <c r="AF113" s="67">
        <v>0.35358600000000001</v>
      </c>
      <c r="AG113" s="70" t="s">
        <v>181</v>
      </c>
      <c r="AH113" s="68">
        <v>0</v>
      </c>
      <c r="AI113" s="68">
        <v>0</v>
      </c>
      <c r="AJ113" s="68">
        <v>0</v>
      </c>
      <c r="AK113" s="40">
        <f t="shared" si="14"/>
        <v>1</v>
      </c>
      <c r="AL113" s="87"/>
      <c r="AN113" s="59" t="s">
        <v>44</v>
      </c>
      <c r="AO113" s="66">
        <v>14</v>
      </c>
      <c r="AP113" s="66" t="s">
        <v>85</v>
      </c>
      <c r="AQ113" s="69" t="s">
        <v>177</v>
      </c>
      <c r="AR113" s="67">
        <v>1.6900000000000001E-3</v>
      </c>
      <c r="AS113" s="67">
        <v>0.34859200000000001</v>
      </c>
      <c r="AT113" s="70" t="s">
        <v>181</v>
      </c>
      <c r="AU113" s="68">
        <v>0</v>
      </c>
      <c r="AV113" s="68">
        <v>0</v>
      </c>
      <c r="AW113" s="68">
        <v>0</v>
      </c>
      <c r="AX113" s="40">
        <f t="shared" si="15"/>
        <v>1</v>
      </c>
      <c r="AY113" s="87"/>
    </row>
    <row r="114" spans="1:51" ht="13.5" customHeight="1" x14ac:dyDescent="0.25">
      <c r="A114" s="59" t="s">
        <v>14</v>
      </c>
      <c r="B114" s="66">
        <v>14</v>
      </c>
      <c r="C114" s="66" t="s">
        <v>86</v>
      </c>
      <c r="D114" s="69" t="s">
        <v>177</v>
      </c>
      <c r="E114" s="67">
        <v>15.645</v>
      </c>
      <c r="F114" s="67">
        <v>0.472385</v>
      </c>
      <c r="G114" s="70" t="s">
        <v>182</v>
      </c>
      <c r="H114" s="68">
        <v>0</v>
      </c>
      <c r="I114" s="68">
        <v>0</v>
      </c>
      <c r="J114" s="68">
        <v>0</v>
      </c>
      <c r="K114" s="40">
        <f t="shared" si="12"/>
        <v>1</v>
      </c>
      <c r="L114" s="87"/>
      <c r="N114" s="59" t="s">
        <v>25</v>
      </c>
      <c r="O114" s="66">
        <v>14</v>
      </c>
      <c r="P114" s="66" t="s">
        <v>86</v>
      </c>
      <c r="Q114" s="69" t="s">
        <v>177</v>
      </c>
      <c r="R114" s="67">
        <v>16.319613</v>
      </c>
      <c r="S114" s="67">
        <v>0.46117000000000002</v>
      </c>
      <c r="T114" s="70" t="s">
        <v>182</v>
      </c>
      <c r="U114" s="68">
        <v>0</v>
      </c>
      <c r="V114" s="68">
        <v>0</v>
      </c>
      <c r="W114" s="68">
        <v>0</v>
      </c>
      <c r="X114" s="40">
        <f t="shared" si="13"/>
        <v>1</v>
      </c>
      <c r="Y114" s="87"/>
      <c r="AA114" s="59" t="s">
        <v>34</v>
      </c>
      <c r="AB114" s="66">
        <v>14</v>
      </c>
      <c r="AC114" s="66" t="s">
        <v>86</v>
      </c>
      <c r="AD114" s="69" t="s">
        <v>177</v>
      </c>
      <c r="AE114" s="67">
        <v>15.645</v>
      </c>
      <c r="AF114" s="67">
        <v>0.472385</v>
      </c>
      <c r="AG114" s="70" t="s">
        <v>182</v>
      </c>
      <c r="AH114" s="68">
        <v>0</v>
      </c>
      <c r="AI114" s="68">
        <v>0</v>
      </c>
      <c r="AJ114" s="68">
        <v>0</v>
      </c>
      <c r="AK114" s="40">
        <f t="shared" si="14"/>
        <v>1</v>
      </c>
      <c r="AL114" s="87"/>
      <c r="AN114" s="59" t="s">
        <v>44</v>
      </c>
      <c r="AO114" s="66">
        <v>14</v>
      </c>
      <c r="AP114" s="66" t="s">
        <v>86</v>
      </c>
      <c r="AQ114" s="69" t="s">
        <v>177</v>
      </c>
      <c r="AR114" s="67">
        <v>15.012724</v>
      </c>
      <c r="AS114" s="67">
        <v>0.42167199999999999</v>
      </c>
      <c r="AT114" s="70" t="s">
        <v>182</v>
      </c>
      <c r="AU114" s="68">
        <v>0</v>
      </c>
      <c r="AV114" s="68">
        <v>0</v>
      </c>
      <c r="AW114" s="68">
        <v>0</v>
      </c>
      <c r="AX114" s="40">
        <f t="shared" si="15"/>
        <v>1</v>
      </c>
      <c r="AY114" s="87"/>
    </row>
    <row r="115" spans="1:51" ht="13.5" customHeight="1" x14ac:dyDescent="0.25">
      <c r="A115" s="59" t="s">
        <v>14</v>
      </c>
      <c r="B115" s="66">
        <v>14</v>
      </c>
      <c r="C115" s="66" t="s">
        <v>87</v>
      </c>
      <c r="D115" s="69" t="s">
        <v>177</v>
      </c>
      <c r="E115" s="67">
        <v>1.1176E-2</v>
      </c>
      <c r="F115" s="67">
        <v>0.37241000000000002</v>
      </c>
      <c r="G115" s="70" t="s">
        <v>184</v>
      </c>
      <c r="H115" s="68">
        <v>0</v>
      </c>
      <c r="I115" s="68">
        <v>0</v>
      </c>
      <c r="J115" s="68">
        <v>0</v>
      </c>
      <c r="K115" s="40">
        <f t="shared" si="12"/>
        <v>1</v>
      </c>
      <c r="L115" s="87"/>
      <c r="N115" s="59" t="s">
        <v>25</v>
      </c>
      <c r="O115" s="66">
        <v>14</v>
      </c>
      <c r="P115" s="66" t="s">
        <v>87</v>
      </c>
      <c r="Q115" s="69" t="s">
        <v>177</v>
      </c>
      <c r="R115" s="67">
        <v>5.1669999999999997E-3</v>
      </c>
      <c r="S115" s="67">
        <v>0.39611499999999999</v>
      </c>
      <c r="T115" s="70" t="s">
        <v>184</v>
      </c>
      <c r="U115" s="68">
        <v>0</v>
      </c>
      <c r="V115" s="68">
        <v>0</v>
      </c>
      <c r="W115" s="68">
        <v>0</v>
      </c>
      <c r="X115" s="40">
        <f t="shared" si="13"/>
        <v>1</v>
      </c>
      <c r="Y115" s="87"/>
      <c r="AA115" s="59" t="s">
        <v>34</v>
      </c>
      <c r="AB115" s="66">
        <v>14</v>
      </c>
      <c r="AC115" s="66" t="s">
        <v>87</v>
      </c>
      <c r="AD115" s="69" t="s">
        <v>177</v>
      </c>
      <c r="AE115" s="67">
        <v>1.1176E-2</v>
      </c>
      <c r="AF115" s="67">
        <v>0.37241000000000002</v>
      </c>
      <c r="AG115" s="70" t="s">
        <v>184</v>
      </c>
      <c r="AH115" s="68">
        <v>0</v>
      </c>
      <c r="AI115" s="68">
        <v>0</v>
      </c>
      <c r="AJ115" s="68">
        <v>0</v>
      </c>
      <c r="AK115" s="40">
        <f t="shared" si="14"/>
        <v>1</v>
      </c>
      <c r="AL115" s="87"/>
      <c r="AN115" s="59" t="s">
        <v>44</v>
      </c>
      <c r="AO115" s="66">
        <v>14</v>
      </c>
      <c r="AP115" s="66" t="s">
        <v>87</v>
      </c>
      <c r="AQ115" s="69" t="s">
        <v>177</v>
      </c>
      <c r="AR115" s="67">
        <v>3.0500000000000002E-3</v>
      </c>
      <c r="AS115" s="67">
        <v>0.39653699999999997</v>
      </c>
      <c r="AT115" s="70" t="s">
        <v>184</v>
      </c>
      <c r="AU115" s="68">
        <v>0</v>
      </c>
      <c r="AV115" s="68">
        <v>0</v>
      </c>
      <c r="AW115" s="68">
        <v>0</v>
      </c>
      <c r="AX115" s="40">
        <f t="shared" si="15"/>
        <v>1</v>
      </c>
      <c r="AY115" s="87"/>
    </row>
    <row r="116" spans="1:51" ht="13.5" customHeight="1" x14ac:dyDescent="0.25">
      <c r="A116" s="59" t="s">
        <v>14</v>
      </c>
      <c r="B116" s="66">
        <v>14</v>
      </c>
      <c r="C116" s="66" t="s">
        <v>88</v>
      </c>
      <c r="D116" s="69" t="s">
        <v>177</v>
      </c>
      <c r="E116" s="67">
        <v>12.874693000000001</v>
      </c>
      <c r="F116" s="67">
        <v>0.467445</v>
      </c>
      <c r="G116" s="70" t="s">
        <v>164</v>
      </c>
      <c r="H116" s="68">
        <v>0</v>
      </c>
      <c r="I116" s="68">
        <v>0</v>
      </c>
      <c r="J116" s="68">
        <v>0</v>
      </c>
      <c r="K116" s="40">
        <f t="shared" si="12"/>
        <v>1</v>
      </c>
      <c r="L116" s="87"/>
      <c r="N116" s="59" t="s">
        <v>25</v>
      </c>
      <c r="O116" s="66">
        <v>14</v>
      </c>
      <c r="P116" s="66" t="s">
        <v>88</v>
      </c>
      <c r="Q116" s="69" t="s">
        <v>177</v>
      </c>
      <c r="R116" s="67">
        <v>13.719182</v>
      </c>
      <c r="S116" s="67">
        <v>0.47456300000000001</v>
      </c>
      <c r="T116" s="70" t="s">
        <v>164</v>
      </c>
      <c r="U116" s="68">
        <v>0</v>
      </c>
      <c r="V116" s="68">
        <v>0</v>
      </c>
      <c r="W116" s="68">
        <v>0</v>
      </c>
      <c r="X116" s="40">
        <f t="shared" si="13"/>
        <v>1</v>
      </c>
      <c r="Y116" s="87"/>
      <c r="AA116" s="59" t="s">
        <v>34</v>
      </c>
      <c r="AB116" s="66">
        <v>14</v>
      </c>
      <c r="AC116" s="66" t="s">
        <v>88</v>
      </c>
      <c r="AD116" s="69" t="s">
        <v>177</v>
      </c>
      <c r="AE116" s="67">
        <v>12.874693000000001</v>
      </c>
      <c r="AF116" s="67">
        <v>0.467445</v>
      </c>
      <c r="AG116" s="70" t="s">
        <v>164</v>
      </c>
      <c r="AH116" s="68">
        <v>0</v>
      </c>
      <c r="AI116" s="68">
        <v>0</v>
      </c>
      <c r="AJ116" s="68">
        <v>0</v>
      </c>
      <c r="AK116" s="40">
        <f t="shared" si="14"/>
        <v>1</v>
      </c>
      <c r="AL116" s="87"/>
      <c r="AN116" s="59" t="s">
        <v>44</v>
      </c>
      <c r="AO116" s="66">
        <v>14</v>
      </c>
      <c r="AP116" s="66" t="s">
        <v>88</v>
      </c>
      <c r="AQ116" s="69" t="s">
        <v>177</v>
      </c>
      <c r="AR116" s="67">
        <v>12.457533</v>
      </c>
      <c r="AS116" s="67">
        <v>0.433952</v>
      </c>
      <c r="AT116" s="70" t="s">
        <v>164</v>
      </c>
      <c r="AU116" s="68">
        <v>0</v>
      </c>
      <c r="AV116" s="68">
        <v>0</v>
      </c>
      <c r="AW116" s="68">
        <v>0</v>
      </c>
      <c r="AX116" s="40">
        <f t="shared" si="15"/>
        <v>1</v>
      </c>
      <c r="AY116" s="87"/>
    </row>
    <row r="117" spans="1:51" ht="13.5" customHeight="1" x14ac:dyDescent="0.25">
      <c r="A117" s="59" t="s">
        <v>14</v>
      </c>
      <c r="B117" s="66">
        <v>15</v>
      </c>
      <c r="C117" s="66" t="s">
        <v>62</v>
      </c>
      <c r="D117" s="69" t="s">
        <v>177</v>
      </c>
      <c r="E117" s="67">
        <v>0.45202500000000001</v>
      </c>
      <c r="F117" s="67" t="s">
        <v>178</v>
      </c>
      <c r="G117" s="70" t="s">
        <v>214</v>
      </c>
      <c r="H117" s="68">
        <v>0</v>
      </c>
      <c r="I117" s="68">
        <v>0</v>
      </c>
      <c r="J117" s="68">
        <v>0</v>
      </c>
      <c r="K117" s="40">
        <f t="shared" si="12"/>
        <v>1</v>
      </c>
      <c r="L117" s="87"/>
      <c r="N117" s="59" t="s">
        <v>25</v>
      </c>
      <c r="O117" s="66">
        <v>15</v>
      </c>
      <c r="P117" s="66" t="s">
        <v>62</v>
      </c>
      <c r="Q117" s="69" t="s">
        <v>177</v>
      </c>
      <c r="R117" s="67">
        <v>0.456594</v>
      </c>
      <c r="S117" s="67" t="s">
        <v>178</v>
      </c>
      <c r="T117" s="70" t="s">
        <v>214</v>
      </c>
      <c r="U117" s="68">
        <v>0</v>
      </c>
      <c r="V117" s="68">
        <v>0</v>
      </c>
      <c r="W117" s="68">
        <v>0</v>
      </c>
      <c r="X117" s="40">
        <f t="shared" si="13"/>
        <v>1</v>
      </c>
      <c r="Y117" s="87"/>
      <c r="AA117" s="59" t="s">
        <v>34</v>
      </c>
      <c r="AB117" s="66">
        <v>15</v>
      </c>
      <c r="AC117" s="66" t="s">
        <v>62</v>
      </c>
      <c r="AD117" s="69" t="s">
        <v>177</v>
      </c>
      <c r="AE117" s="67">
        <v>0.45202500000000001</v>
      </c>
      <c r="AF117" s="67" t="s">
        <v>178</v>
      </c>
      <c r="AG117" s="70" t="s">
        <v>214</v>
      </c>
      <c r="AH117" s="68">
        <v>0</v>
      </c>
      <c r="AI117" s="68">
        <v>0</v>
      </c>
      <c r="AJ117" s="68">
        <v>0</v>
      </c>
      <c r="AK117" s="40">
        <f t="shared" si="14"/>
        <v>1</v>
      </c>
      <c r="AL117" s="87"/>
      <c r="AN117" s="59" t="s">
        <v>44</v>
      </c>
      <c r="AO117" s="66">
        <v>15</v>
      </c>
      <c r="AP117" s="66" t="s">
        <v>62</v>
      </c>
      <c r="AQ117" s="69" t="s">
        <v>177</v>
      </c>
      <c r="AR117" s="67">
        <v>0.45177800000000001</v>
      </c>
      <c r="AS117" s="67" t="s">
        <v>178</v>
      </c>
      <c r="AT117" s="70" t="s">
        <v>214</v>
      </c>
      <c r="AU117" s="68">
        <v>0</v>
      </c>
      <c r="AV117" s="68">
        <v>0</v>
      </c>
      <c r="AW117" s="68">
        <v>0</v>
      </c>
      <c r="AX117" s="40">
        <f t="shared" si="15"/>
        <v>1</v>
      </c>
      <c r="AY117" s="87"/>
    </row>
    <row r="118" spans="1:51" ht="13.5" customHeight="1" x14ac:dyDescent="0.25">
      <c r="A118" s="59" t="s">
        <v>14</v>
      </c>
      <c r="B118" s="66">
        <v>15</v>
      </c>
      <c r="C118" s="66" t="s">
        <v>68</v>
      </c>
      <c r="D118" s="69" t="s">
        <v>177</v>
      </c>
      <c r="E118" s="67">
        <v>3.6849999999999999E-3</v>
      </c>
      <c r="F118" s="67">
        <v>0.370728</v>
      </c>
      <c r="G118" s="70" t="s">
        <v>181</v>
      </c>
      <c r="H118" s="68">
        <v>0</v>
      </c>
      <c r="I118" s="68">
        <v>0</v>
      </c>
      <c r="J118" s="68">
        <v>0</v>
      </c>
      <c r="K118" s="40">
        <f t="shared" si="12"/>
        <v>1</v>
      </c>
      <c r="L118" s="87"/>
      <c r="N118" s="59" t="s">
        <v>25</v>
      </c>
      <c r="O118" s="66">
        <v>15</v>
      </c>
      <c r="P118" s="66" t="s">
        <v>68</v>
      </c>
      <c r="Q118" s="69" t="s">
        <v>177</v>
      </c>
      <c r="R118" s="67">
        <v>1.882E-3</v>
      </c>
      <c r="S118" s="67">
        <v>0.35722100000000001</v>
      </c>
      <c r="T118" s="70" t="s">
        <v>181</v>
      </c>
      <c r="U118" s="68">
        <v>0</v>
      </c>
      <c r="V118" s="68">
        <v>0</v>
      </c>
      <c r="W118" s="68">
        <v>0</v>
      </c>
      <c r="X118" s="40">
        <f t="shared" si="13"/>
        <v>1</v>
      </c>
      <c r="Y118" s="87"/>
      <c r="AA118" s="59" t="s">
        <v>34</v>
      </c>
      <c r="AB118" s="66">
        <v>15</v>
      </c>
      <c r="AC118" s="66" t="s">
        <v>68</v>
      </c>
      <c r="AD118" s="69" t="s">
        <v>177</v>
      </c>
      <c r="AE118" s="67">
        <v>3.6849999999999999E-3</v>
      </c>
      <c r="AF118" s="67">
        <v>0.370728</v>
      </c>
      <c r="AG118" s="70" t="s">
        <v>181</v>
      </c>
      <c r="AH118" s="68">
        <v>0</v>
      </c>
      <c r="AI118" s="68">
        <v>0</v>
      </c>
      <c r="AJ118" s="68">
        <v>0</v>
      </c>
      <c r="AK118" s="40">
        <f t="shared" si="14"/>
        <v>1</v>
      </c>
      <c r="AL118" s="87"/>
      <c r="AN118" s="59" t="s">
        <v>44</v>
      </c>
      <c r="AO118" s="66">
        <v>15</v>
      </c>
      <c r="AP118" s="66" t="s">
        <v>68</v>
      </c>
      <c r="AQ118" s="69" t="s">
        <v>177</v>
      </c>
      <c r="AR118" s="67">
        <v>1.291E-3</v>
      </c>
      <c r="AS118" s="67">
        <v>0.33986</v>
      </c>
      <c r="AT118" s="70" t="s">
        <v>181</v>
      </c>
      <c r="AU118" s="68">
        <v>0</v>
      </c>
      <c r="AV118" s="68">
        <v>0</v>
      </c>
      <c r="AW118" s="68">
        <v>0</v>
      </c>
      <c r="AX118" s="40">
        <f t="shared" si="15"/>
        <v>1</v>
      </c>
      <c r="AY118" s="87"/>
    </row>
    <row r="119" spans="1:51" ht="13.5" customHeight="1" x14ac:dyDescent="0.25">
      <c r="A119" s="59" t="s">
        <v>14</v>
      </c>
      <c r="B119" s="66">
        <v>15</v>
      </c>
      <c r="C119" s="66" t="s">
        <v>74</v>
      </c>
      <c r="D119" s="69" t="s">
        <v>177</v>
      </c>
      <c r="E119" s="67">
        <v>18.576312000000001</v>
      </c>
      <c r="F119" s="67">
        <v>0.47078999999999999</v>
      </c>
      <c r="G119" s="70" t="s">
        <v>182</v>
      </c>
      <c r="H119" s="68">
        <v>0</v>
      </c>
      <c r="I119" s="68">
        <v>0</v>
      </c>
      <c r="J119" s="68">
        <v>0</v>
      </c>
      <c r="K119" s="40">
        <f t="shared" si="12"/>
        <v>1</v>
      </c>
      <c r="L119" s="87"/>
      <c r="N119" s="59" t="s">
        <v>25</v>
      </c>
      <c r="O119" s="66">
        <v>15</v>
      </c>
      <c r="P119" s="66" t="s">
        <v>74</v>
      </c>
      <c r="Q119" s="69" t="s">
        <v>177</v>
      </c>
      <c r="R119" s="67">
        <v>16.925671999999999</v>
      </c>
      <c r="S119" s="67">
        <v>0.47871000000000002</v>
      </c>
      <c r="T119" s="70" t="s">
        <v>182</v>
      </c>
      <c r="U119" s="68">
        <v>0</v>
      </c>
      <c r="V119" s="68">
        <v>0</v>
      </c>
      <c r="W119" s="68">
        <v>0</v>
      </c>
      <c r="X119" s="40">
        <f t="shared" si="13"/>
        <v>1</v>
      </c>
      <c r="Y119" s="87"/>
      <c r="AA119" s="59" t="s">
        <v>34</v>
      </c>
      <c r="AB119" s="66">
        <v>15</v>
      </c>
      <c r="AC119" s="66" t="s">
        <v>74</v>
      </c>
      <c r="AD119" s="69" t="s">
        <v>177</v>
      </c>
      <c r="AE119" s="67">
        <v>18.576312000000001</v>
      </c>
      <c r="AF119" s="67">
        <v>0.47078999999999999</v>
      </c>
      <c r="AG119" s="70" t="s">
        <v>182</v>
      </c>
      <c r="AH119" s="68">
        <v>0</v>
      </c>
      <c r="AI119" s="68">
        <v>0</v>
      </c>
      <c r="AJ119" s="68">
        <v>0</v>
      </c>
      <c r="AK119" s="40">
        <f t="shared" si="14"/>
        <v>1</v>
      </c>
      <c r="AL119" s="87"/>
      <c r="AN119" s="59" t="s">
        <v>44</v>
      </c>
      <c r="AO119" s="66">
        <v>15</v>
      </c>
      <c r="AP119" s="66" t="s">
        <v>74</v>
      </c>
      <c r="AQ119" s="69" t="s">
        <v>177</v>
      </c>
      <c r="AR119" s="67">
        <v>17.470970999999999</v>
      </c>
      <c r="AS119" s="67">
        <v>0.42558499999999999</v>
      </c>
      <c r="AT119" s="70" t="s">
        <v>182</v>
      </c>
      <c r="AU119" s="68">
        <v>0</v>
      </c>
      <c r="AV119" s="68">
        <v>0</v>
      </c>
      <c r="AW119" s="68">
        <v>0</v>
      </c>
      <c r="AX119" s="40">
        <f t="shared" si="15"/>
        <v>1</v>
      </c>
      <c r="AY119" s="87"/>
    </row>
    <row r="120" spans="1:51" ht="22.5" customHeight="1" x14ac:dyDescent="0.25">
      <c r="A120" s="59" t="s">
        <v>14</v>
      </c>
      <c r="B120" s="66">
        <v>15</v>
      </c>
      <c r="C120" s="66" t="s">
        <v>80</v>
      </c>
      <c r="D120" s="69" t="s">
        <v>177</v>
      </c>
      <c r="E120" s="67">
        <v>3.591E-3</v>
      </c>
      <c r="F120" s="67">
        <v>0.87314599999999998</v>
      </c>
      <c r="G120" s="70" t="s">
        <v>215</v>
      </c>
      <c r="H120" s="68">
        <v>0</v>
      </c>
      <c r="I120" s="68">
        <v>0</v>
      </c>
      <c r="J120" s="68">
        <v>0</v>
      </c>
      <c r="K120" s="40">
        <f t="shared" si="12"/>
        <v>1</v>
      </c>
      <c r="L120" s="87"/>
      <c r="N120" s="59" t="s">
        <v>25</v>
      </c>
      <c r="O120" s="66">
        <v>15</v>
      </c>
      <c r="P120" s="66" t="s">
        <v>80</v>
      </c>
      <c r="Q120" s="69" t="s">
        <v>177</v>
      </c>
      <c r="R120" s="67">
        <v>3.3440000000000002E-3</v>
      </c>
      <c r="S120" s="67">
        <v>0.85994000000000004</v>
      </c>
      <c r="T120" s="70" t="s">
        <v>215</v>
      </c>
      <c r="U120" s="68">
        <v>0</v>
      </c>
      <c r="V120" s="68">
        <v>0</v>
      </c>
      <c r="W120" s="68">
        <v>0</v>
      </c>
      <c r="X120" s="40">
        <f t="shared" si="13"/>
        <v>1</v>
      </c>
      <c r="Y120" s="87"/>
      <c r="AA120" s="59" t="s">
        <v>34</v>
      </c>
      <c r="AB120" s="66">
        <v>15</v>
      </c>
      <c r="AC120" s="66" t="s">
        <v>80</v>
      </c>
      <c r="AD120" s="69" t="s">
        <v>177</v>
      </c>
      <c r="AE120" s="67">
        <v>3.591E-3</v>
      </c>
      <c r="AF120" s="67">
        <v>0.87314599999999998</v>
      </c>
      <c r="AG120" s="70" t="s">
        <v>215</v>
      </c>
      <c r="AH120" s="68">
        <v>0</v>
      </c>
      <c r="AI120" s="68">
        <v>0</v>
      </c>
      <c r="AJ120" s="68">
        <v>0</v>
      </c>
      <c r="AK120" s="40">
        <f t="shared" si="14"/>
        <v>1</v>
      </c>
      <c r="AL120" s="87"/>
      <c r="AN120" s="59" t="s">
        <v>44</v>
      </c>
      <c r="AO120" s="66">
        <v>15</v>
      </c>
      <c r="AP120" s="66" t="s">
        <v>80</v>
      </c>
      <c r="AQ120" s="69" t="s">
        <v>177</v>
      </c>
      <c r="AR120" s="67">
        <v>3.382E-3</v>
      </c>
      <c r="AS120" s="67">
        <v>0.86052200000000001</v>
      </c>
      <c r="AT120" s="70" t="s">
        <v>215</v>
      </c>
      <c r="AU120" s="68">
        <v>0</v>
      </c>
      <c r="AV120" s="68">
        <v>0</v>
      </c>
      <c r="AW120" s="68">
        <v>0</v>
      </c>
      <c r="AX120" s="40">
        <f t="shared" si="15"/>
        <v>1</v>
      </c>
      <c r="AY120" s="87"/>
    </row>
    <row r="121" spans="1:51" ht="13.5" customHeight="1" x14ac:dyDescent="0.25">
      <c r="A121" s="59" t="s">
        <v>14</v>
      </c>
      <c r="B121" s="66">
        <v>15</v>
      </c>
      <c r="C121" s="66" t="s">
        <v>85</v>
      </c>
      <c r="D121" s="69" t="s">
        <v>177</v>
      </c>
      <c r="E121" s="67">
        <v>3.7550000000000001E-3</v>
      </c>
      <c r="F121" s="67">
        <v>0.37126300000000001</v>
      </c>
      <c r="G121" s="70" t="s">
        <v>181</v>
      </c>
      <c r="H121" s="68">
        <v>0</v>
      </c>
      <c r="I121" s="68">
        <v>0</v>
      </c>
      <c r="J121" s="68">
        <v>0</v>
      </c>
      <c r="K121" s="40">
        <f t="shared" si="12"/>
        <v>1</v>
      </c>
      <c r="L121" s="87"/>
      <c r="N121" s="59" t="s">
        <v>25</v>
      </c>
      <c r="O121" s="66">
        <v>15</v>
      </c>
      <c r="P121" s="66" t="s">
        <v>85</v>
      </c>
      <c r="Q121" s="69" t="s">
        <v>177</v>
      </c>
      <c r="R121" s="67">
        <v>1.671E-3</v>
      </c>
      <c r="S121" s="67">
        <v>0.36849900000000002</v>
      </c>
      <c r="T121" s="70" t="s">
        <v>181</v>
      </c>
      <c r="U121" s="68">
        <v>0</v>
      </c>
      <c r="V121" s="68">
        <v>0</v>
      </c>
      <c r="W121" s="68">
        <v>0</v>
      </c>
      <c r="X121" s="40">
        <f t="shared" si="13"/>
        <v>1</v>
      </c>
      <c r="Y121" s="87"/>
      <c r="AA121" s="59" t="s">
        <v>34</v>
      </c>
      <c r="AB121" s="66">
        <v>15</v>
      </c>
      <c r="AC121" s="66" t="s">
        <v>85</v>
      </c>
      <c r="AD121" s="69" t="s">
        <v>177</v>
      </c>
      <c r="AE121" s="67">
        <v>3.7550000000000001E-3</v>
      </c>
      <c r="AF121" s="67">
        <v>0.37126300000000001</v>
      </c>
      <c r="AG121" s="70" t="s">
        <v>181</v>
      </c>
      <c r="AH121" s="68">
        <v>0</v>
      </c>
      <c r="AI121" s="68">
        <v>0</v>
      </c>
      <c r="AJ121" s="68">
        <v>0</v>
      </c>
      <c r="AK121" s="40">
        <f t="shared" si="14"/>
        <v>1</v>
      </c>
      <c r="AL121" s="87"/>
      <c r="AN121" s="59" t="s">
        <v>44</v>
      </c>
      <c r="AO121" s="66">
        <v>15</v>
      </c>
      <c r="AP121" s="66" t="s">
        <v>85</v>
      </c>
      <c r="AQ121" s="69" t="s">
        <v>177</v>
      </c>
      <c r="AR121" s="67">
        <v>2.4090000000000001E-3</v>
      </c>
      <c r="AS121" s="67">
        <v>0.35948200000000002</v>
      </c>
      <c r="AT121" s="70" t="s">
        <v>181</v>
      </c>
      <c r="AU121" s="68">
        <v>0</v>
      </c>
      <c r="AV121" s="68">
        <v>0</v>
      </c>
      <c r="AW121" s="68">
        <v>0</v>
      </c>
      <c r="AX121" s="40">
        <f t="shared" si="15"/>
        <v>1</v>
      </c>
      <c r="AY121" s="87"/>
    </row>
    <row r="122" spans="1:51" ht="13.5" customHeight="1" x14ac:dyDescent="0.25">
      <c r="A122" s="59" t="s">
        <v>14</v>
      </c>
      <c r="B122" s="66">
        <v>15</v>
      </c>
      <c r="C122" s="66" t="s">
        <v>86</v>
      </c>
      <c r="D122" s="69" t="s">
        <v>177</v>
      </c>
      <c r="E122" s="67">
        <v>15.659185000000001</v>
      </c>
      <c r="F122" s="67">
        <v>0.47530499999999998</v>
      </c>
      <c r="G122" s="70" t="s">
        <v>182</v>
      </c>
      <c r="H122" s="68">
        <v>0</v>
      </c>
      <c r="I122" s="68">
        <v>0</v>
      </c>
      <c r="J122" s="68">
        <v>0</v>
      </c>
      <c r="K122" s="40">
        <f t="shared" si="12"/>
        <v>1</v>
      </c>
      <c r="L122" s="87"/>
      <c r="N122" s="59" t="s">
        <v>25</v>
      </c>
      <c r="O122" s="66">
        <v>15</v>
      </c>
      <c r="P122" s="66" t="s">
        <v>86</v>
      </c>
      <c r="Q122" s="69" t="s">
        <v>177</v>
      </c>
      <c r="R122" s="67">
        <v>16.269383000000001</v>
      </c>
      <c r="S122" s="67">
        <v>0.46361999999999998</v>
      </c>
      <c r="T122" s="70" t="s">
        <v>182</v>
      </c>
      <c r="U122" s="68">
        <v>0</v>
      </c>
      <c r="V122" s="68">
        <v>0</v>
      </c>
      <c r="W122" s="68">
        <v>0</v>
      </c>
      <c r="X122" s="40">
        <f t="shared" si="13"/>
        <v>1</v>
      </c>
      <c r="Y122" s="87"/>
      <c r="AA122" s="59" t="s">
        <v>34</v>
      </c>
      <c r="AB122" s="66">
        <v>15</v>
      </c>
      <c r="AC122" s="66" t="s">
        <v>86</v>
      </c>
      <c r="AD122" s="69" t="s">
        <v>177</v>
      </c>
      <c r="AE122" s="67">
        <v>15.659185000000001</v>
      </c>
      <c r="AF122" s="67">
        <v>0.47530499999999998</v>
      </c>
      <c r="AG122" s="70" t="s">
        <v>182</v>
      </c>
      <c r="AH122" s="68">
        <v>0</v>
      </c>
      <c r="AI122" s="68">
        <v>0</v>
      </c>
      <c r="AJ122" s="68">
        <v>0</v>
      </c>
      <c r="AK122" s="40">
        <f t="shared" si="14"/>
        <v>1</v>
      </c>
      <c r="AL122" s="87"/>
      <c r="AN122" s="59" t="s">
        <v>44</v>
      </c>
      <c r="AO122" s="66">
        <v>15</v>
      </c>
      <c r="AP122" s="66" t="s">
        <v>86</v>
      </c>
      <c r="AQ122" s="69" t="s">
        <v>177</v>
      </c>
      <c r="AR122" s="67">
        <v>14.98725</v>
      </c>
      <c r="AS122" s="67">
        <v>0.43590600000000002</v>
      </c>
      <c r="AT122" s="70" t="s">
        <v>182</v>
      </c>
      <c r="AU122" s="68">
        <v>0</v>
      </c>
      <c r="AV122" s="68">
        <v>0</v>
      </c>
      <c r="AW122" s="68">
        <v>0</v>
      </c>
      <c r="AX122" s="40">
        <f t="shared" si="15"/>
        <v>1</v>
      </c>
      <c r="AY122" s="87"/>
    </row>
    <row r="123" spans="1:51" ht="13.5" customHeight="1" x14ac:dyDescent="0.25">
      <c r="A123" s="59" t="s">
        <v>14</v>
      </c>
      <c r="B123" s="66">
        <v>15</v>
      </c>
      <c r="C123" s="66" t="s">
        <v>87</v>
      </c>
      <c r="D123" s="69" t="s">
        <v>177</v>
      </c>
      <c r="E123" s="67">
        <v>5.0720000000000001E-3</v>
      </c>
      <c r="F123" s="67">
        <v>0.36097299999999999</v>
      </c>
      <c r="G123" s="70" t="s">
        <v>184</v>
      </c>
      <c r="H123" s="68">
        <v>0</v>
      </c>
      <c r="I123" s="68">
        <v>0</v>
      </c>
      <c r="J123" s="68">
        <v>0</v>
      </c>
      <c r="K123" s="40">
        <f t="shared" si="12"/>
        <v>1</v>
      </c>
      <c r="L123" s="87"/>
      <c r="N123" s="59" t="s">
        <v>25</v>
      </c>
      <c r="O123" s="66">
        <v>15</v>
      </c>
      <c r="P123" s="66" t="s">
        <v>87</v>
      </c>
      <c r="Q123" s="69" t="s">
        <v>177</v>
      </c>
      <c r="R123" s="67">
        <v>5.2389999999999997E-3</v>
      </c>
      <c r="S123" s="67">
        <v>0.409495</v>
      </c>
      <c r="T123" s="70" t="s">
        <v>184</v>
      </c>
      <c r="U123" s="68">
        <v>0</v>
      </c>
      <c r="V123" s="68">
        <v>0</v>
      </c>
      <c r="W123" s="68">
        <v>0</v>
      </c>
      <c r="X123" s="40">
        <f t="shared" si="13"/>
        <v>1</v>
      </c>
      <c r="Y123" s="87"/>
      <c r="AA123" s="59" t="s">
        <v>34</v>
      </c>
      <c r="AB123" s="66">
        <v>15</v>
      </c>
      <c r="AC123" s="66" t="s">
        <v>87</v>
      </c>
      <c r="AD123" s="69" t="s">
        <v>177</v>
      </c>
      <c r="AE123" s="67">
        <v>5.0720000000000001E-3</v>
      </c>
      <c r="AF123" s="67">
        <v>0.36097299999999999</v>
      </c>
      <c r="AG123" s="70" t="s">
        <v>184</v>
      </c>
      <c r="AH123" s="68">
        <v>0</v>
      </c>
      <c r="AI123" s="68">
        <v>0</v>
      </c>
      <c r="AJ123" s="68">
        <v>0</v>
      </c>
      <c r="AK123" s="40">
        <f t="shared" si="14"/>
        <v>1</v>
      </c>
      <c r="AL123" s="87"/>
      <c r="AN123" s="59" t="s">
        <v>44</v>
      </c>
      <c r="AO123" s="66">
        <v>15</v>
      </c>
      <c r="AP123" s="66" t="s">
        <v>87</v>
      </c>
      <c r="AQ123" s="69" t="s">
        <v>177</v>
      </c>
      <c r="AR123" s="67">
        <v>3.9519999999999998E-3</v>
      </c>
      <c r="AS123" s="67">
        <v>0.344221</v>
      </c>
      <c r="AT123" s="70" t="s">
        <v>184</v>
      </c>
      <c r="AU123" s="68">
        <v>0</v>
      </c>
      <c r="AV123" s="68">
        <v>0</v>
      </c>
      <c r="AW123" s="68">
        <v>0</v>
      </c>
      <c r="AX123" s="40">
        <f t="shared" si="15"/>
        <v>1</v>
      </c>
      <c r="AY123" s="87"/>
    </row>
    <row r="124" spans="1:51" ht="13.5" customHeight="1" x14ac:dyDescent="0.25">
      <c r="A124" s="59" t="s">
        <v>14</v>
      </c>
      <c r="B124" s="66">
        <v>15</v>
      </c>
      <c r="C124" s="66" t="s">
        <v>88</v>
      </c>
      <c r="D124" s="69" t="s">
        <v>177</v>
      </c>
      <c r="E124" s="67">
        <v>13.588704</v>
      </c>
      <c r="F124" s="67">
        <v>0.45783499999999999</v>
      </c>
      <c r="G124" s="70" t="s">
        <v>164</v>
      </c>
      <c r="H124" s="68">
        <v>0</v>
      </c>
      <c r="I124" s="68">
        <v>0</v>
      </c>
      <c r="J124" s="68">
        <v>0</v>
      </c>
      <c r="K124" s="40">
        <f t="shared" si="12"/>
        <v>1</v>
      </c>
      <c r="L124" s="87"/>
      <c r="N124" s="59" t="s">
        <v>25</v>
      </c>
      <c r="O124" s="66">
        <v>15</v>
      </c>
      <c r="P124" s="66" t="s">
        <v>88</v>
      </c>
      <c r="Q124" s="69" t="s">
        <v>177</v>
      </c>
      <c r="R124" s="67">
        <v>13.800425000000001</v>
      </c>
      <c r="S124" s="67">
        <v>0.47236699999999998</v>
      </c>
      <c r="T124" s="70" t="s">
        <v>164</v>
      </c>
      <c r="U124" s="68">
        <v>0</v>
      </c>
      <c r="V124" s="68">
        <v>0</v>
      </c>
      <c r="W124" s="68">
        <v>0</v>
      </c>
      <c r="X124" s="40">
        <f t="shared" si="13"/>
        <v>1</v>
      </c>
      <c r="Y124" s="87"/>
      <c r="AA124" s="59" t="s">
        <v>34</v>
      </c>
      <c r="AB124" s="66">
        <v>15</v>
      </c>
      <c r="AC124" s="66" t="s">
        <v>88</v>
      </c>
      <c r="AD124" s="69" t="s">
        <v>177</v>
      </c>
      <c r="AE124" s="67">
        <v>13.588704</v>
      </c>
      <c r="AF124" s="67">
        <v>0.45783499999999999</v>
      </c>
      <c r="AG124" s="70" t="s">
        <v>164</v>
      </c>
      <c r="AH124" s="68">
        <v>0</v>
      </c>
      <c r="AI124" s="68">
        <v>0</v>
      </c>
      <c r="AJ124" s="68">
        <v>0</v>
      </c>
      <c r="AK124" s="40">
        <f t="shared" si="14"/>
        <v>1</v>
      </c>
      <c r="AL124" s="87"/>
      <c r="AN124" s="59" t="s">
        <v>44</v>
      </c>
      <c r="AO124" s="66">
        <v>15</v>
      </c>
      <c r="AP124" s="66" t="s">
        <v>88</v>
      </c>
      <c r="AQ124" s="69" t="s">
        <v>177</v>
      </c>
      <c r="AR124" s="67">
        <v>12.887727999999999</v>
      </c>
      <c r="AS124" s="67">
        <v>0.373973</v>
      </c>
      <c r="AT124" s="70" t="s">
        <v>164</v>
      </c>
      <c r="AU124" s="68">
        <v>0</v>
      </c>
      <c r="AV124" s="68">
        <v>0</v>
      </c>
      <c r="AW124" s="68">
        <v>0</v>
      </c>
      <c r="AX124" s="40">
        <f t="shared" si="15"/>
        <v>1</v>
      </c>
      <c r="AY124" s="87"/>
    </row>
    <row r="125" spans="1:51" ht="13.5" customHeight="1" x14ac:dyDescent="0.25">
      <c r="A125" s="59" t="s">
        <v>14</v>
      </c>
      <c r="B125" s="66">
        <v>16</v>
      </c>
      <c r="C125" s="66" t="s">
        <v>62</v>
      </c>
      <c r="D125" s="69" t="s">
        <v>177</v>
      </c>
      <c r="E125" s="67">
        <v>0.45192700000000002</v>
      </c>
      <c r="F125" s="67" t="s">
        <v>178</v>
      </c>
      <c r="G125" s="70" t="s">
        <v>216</v>
      </c>
      <c r="H125" s="68">
        <v>0</v>
      </c>
      <c r="I125" s="68">
        <v>0</v>
      </c>
      <c r="J125" s="68">
        <v>0</v>
      </c>
      <c r="K125" s="40">
        <f t="shared" si="12"/>
        <v>1</v>
      </c>
      <c r="L125" s="87"/>
      <c r="N125" s="59" t="s">
        <v>25</v>
      </c>
      <c r="O125" s="66">
        <v>16</v>
      </c>
      <c r="P125" s="66" t="s">
        <v>62</v>
      </c>
      <c r="Q125" s="69" t="s">
        <v>177</v>
      </c>
      <c r="R125" s="67">
        <v>0.451863108191081</v>
      </c>
      <c r="S125" s="67" t="s">
        <v>178</v>
      </c>
      <c r="T125" s="70" t="s">
        <v>216</v>
      </c>
      <c r="U125" s="68">
        <v>0</v>
      </c>
      <c r="V125" s="68">
        <v>0</v>
      </c>
      <c r="W125" s="68">
        <v>0</v>
      </c>
      <c r="X125" s="40">
        <f t="shared" si="13"/>
        <v>1</v>
      </c>
      <c r="Y125" s="87"/>
      <c r="AA125" s="59" t="s">
        <v>34</v>
      </c>
      <c r="AB125" s="66">
        <v>16</v>
      </c>
      <c r="AC125" s="66" t="s">
        <v>62</v>
      </c>
      <c r="AD125" s="69" t="s">
        <v>177</v>
      </c>
      <c r="AE125" s="67">
        <v>0.45192700000000002</v>
      </c>
      <c r="AF125" s="67" t="s">
        <v>178</v>
      </c>
      <c r="AG125" s="70" t="s">
        <v>216</v>
      </c>
      <c r="AH125" s="68">
        <v>0</v>
      </c>
      <c r="AI125" s="68">
        <v>0</v>
      </c>
      <c r="AJ125" s="68">
        <v>0</v>
      </c>
      <c r="AK125" s="40">
        <f t="shared" si="14"/>
        <v>1</v>
      </c>
      <c r="AL125" s="87"/>
      <c r="AN125" s="59" t="s">
        <v>44</v>
      </c>
      <c r="AO125" s="66">
        <v>16</v>
      </c>
      <c r="AP125" s="66" t="s">
        <v>62</v>
      </c>
      <c r="AQ125" s="69" t="s">
        <v>177</v>
      </c>
      <c r="AR125" s="67">
        <v>0.45100699999999999</v>
      </c>
      <c r="AS125" s="67" t="s">
        <v>178</v>
      </c>
      <c r="AT125" s="70" t="s">
        <v>216</v>
      </c>
      <c r="AU125" s="68">
        <v>0</v>
      </c>
      <c r="AV125" s="68">
        <v>0</v>
      </c>
      <c r="AW125" s="68">
        <v>0</v>
      </c>
      <c r="AX125" s="40">
        <f t="shared" si="15"/>
        <v>1</v>
      </c>
      <c r="AY125" s="87"/>
    </row>
    <row r="126" spans="1:51" ht="13.5" customHeight="1" x14ac:dyDescent="0.25">
      <c r="A126" s="59" t="s">
        <v>14</v>
      </c>
      <c r="B126" s="66">
        <v>16</v>
      </c>
      <c r="C126" s="66" t="s">
        <v>68</v>
      </c>
      <c r="D126" s="69" t="s">
        <v>177</v>
      </c>
      <c r="E126" s="67">
        <v>8.9400000000000005E-4</v>
      </c>
      <c r="F126" s="67">
        <v>0.369537</v>
      </c>
      <c r="G126" s="70" t="s">
        <v>181</v>
      </c>
      <c r="H126" s="68">
        <v>0</v>
      </c>
      <c r="I126" s="68">
        <v>0</v>
      </c>
      <c r="J126" s="68">
        <v>0</v>
      </c>
      <c r="K126" s="40">
        <f t="shared" si="12"/>
        <v>1</v>
      </c>
      <c r="L126" s="87"/>
      <c r="N126" s="59" t="s">
        <v>25</v>
      </c>
      <c r="O126" s="66">
        <v>16</v>
      </c>
      <c r="P126" s="66" t="s">
        <v>68</v>
      </c>
      <c r="Q126" s="69" t="s">
        <v>177</v>
      </c>
      <c r="R126" s="67">
        <v>2.5437023379206599E-3</v>
      </c>
      <c r="S126" s="67">
        <v>0.37926803590872199</v>
      </c>
      <c r="T126" s="70" t="s">
        <v>181</v>
      </c>
      <c r="U126" s="68">
        <v>0</v>
      </c>
      <c r="V126" s="68">
        <v>0</v>
      </c>
      <c r="W126" s="68">
        <v>0</v>
      </c>
      <c r="X126" s="40">
        <f t="shared" si="13"/>
        <v>1</v>
      </c>
      <c r="Y126" s="87"/>
      <c r="AA126" s="59" t="s">
        <v>34</v>
      </c>
      <c r="AB126" s="66">
        <v>16</v>
      </c>
      <c r="AC126" s="66" t="s">
        <v>68</v>
      </c>
      <c r="AD126" s="69" t="s">
        <v>177</v>
      </c>
      <c r="AE126" s="67">
        <v>8.9400000000000005E-4</v>
      </c>
      <c r="AF126" s="67">
        <v>0.369537</v>
      </c>
      <c r="AG126" s="70" t="s">
        <v>181</v>
      </c>
      <c r="AH126" s="68">
        <v>0</v>
      </c>
      <c r="AI126" s="68">
        <v>0</v>
      </c>
      <c r="AJ126" s="68">
        <v>0</v>
      </c>
      <c r="AK126" s="40">
        <f t="shared" si="14"/>
        <v>1</v>
      </c>
      <c r="AL126" s="87"/>
      <c r="AN126" s="59" t="s">
        <v>44</v>
      </c>
      <c r="AO126" s="66">
        <v>16</v>
      </c>
      <c r="AP126" s="66" t="s">
        <v>68</v>
      </c>
      <c r="AQ126" s="69" t="s">
        <v>177</v>
      </c>
      <c r="AR126" s="67">
        <v>3.4520000000000002E-3</v>
      </c>
      <c r="AS126" s="67">
        <v>0.362454</v>
      </c>
      <c r="AT126" s="70" t="s">
        <v>181</v>
      </c>
      <c r="AU126" s="68">
        <v>0</v>
      </c>
      <c r="AV126" s="68">
        <v>0</v>
      </c>
      <c r="AW126" s="68">
        <v>0</v>
      </c>
      <c r="AX126" s="40">
        <f t="shared" si="15"/>
        <v>1</v>
      </c>
      <c r="AY126" s="87"/>
    </row>
    <row r="127" spans="1:51" ht="13.5" customHeight="1" x14ac:dyDescent="0.25">
      <c r="A127" s="59" t="s">
        <v>14</v>
      </c>
      <c r="B127" s="66">
        <v>16</v>
      </c>
      <c r="C127" s="66" t="s">
        <v>74</v>
      </c>
      <c r="D127" s="69" t="s">
        <v>177</v>
      </c>
      <c r="E127" s="67">
        <v>18.589019</v>
      </c>
      <c r="F127" s="67">
        <v>0.48128900000000002</v>
      </c>
      <c r="G127" s="70" t="s">
        <v>182</v>
      </c>
      <c r="H127" s="68">
        <v>0</v>
      </c>
      <c r="I127" s="68">
        <v>0</v>
      </c>
      <c r="J127" s="68">
        <v>0</v>
      </c>
      <c r="K127" s="40">
        <f t="shared" si="12"/>
        <v>1</v>
      </c>
      <c r="L127" s="87"/>
      <c r="N127" s="59" t="s">
        <v>25</v>
      </c>
      <c r="O127" s="66">
        <v>16</v>
      </c>
      <c r="P127" s="66" t="s">
        <v>74</v>
      </c>
      <c r="Q127" s="69" t="s">
        <v>177</v>
      </c>
      <c r="R127" s="67">
        <v>16.964182908819801</v>
      </c>
      <c r="S127" s="67">
        <v>0.46790942186655599</v>
      </c>
      <c r="T127" s="70" t="s">
        <v>182</v>
      </c>
      <c r="U127" s="68">
        <v>0</v>
      </c>
      <c r="V127" s="68">
        <v>0</v>
      </c>
      <c r="W127" s="68">
        <v>0</v>
      </c>
      <c r="X127" s="40">
        <f t="shared" si="13"/>
        <v>1</v>
      </c>
      <c r="Y127" s="87"/>
      <c r="AA127" s="59" t="s">
        <v>34</v>
      </c>
      <c r="AB127" s="66">
        <v>16</v>
      </c>
      <c r="AC127" s="66" t="s">
        <v>74</v>
      </c>
      <c r="AD127" s="69" t="s">
        <v>177</v>
      </c>
      <c r="AE127" s="67">
        <v>18.589019</v>
      </c>
      <c r="AF127" s="67">
        <v>0.48128900000000002</v>
      </c>
      <c r="AG127" s="70" t="s">
        <v>182</v>
      </c>
      <c r="AH127" s="68">
        <v>0</v>
      </c>
      <c r="AI127" s="68">
        <v>0</v>
      </c>
      <c r="AJ127" s="68">
        <v>0</v>
      </c>
      <c r="AK127" s="40">
        <f t="shared" si="14"/>
        <v>1</v>
      </c>
      <c r="AL127" s="87"/>
      <c r="AN127" s="59" t="s">
        <v>44</v>
      </c>
      <c r="AO127" s="66">
        <v>16</v>
      </c>
      <c r="AP127" s="66" t="s">
        <v>74</v>
      </c>
      <c r="AQ127" s="69" t="s">
        <v>177</v>
      </c>
      <c r="AR127" s="67">
        <v>16.268204000000001</v>
      </c>
      <c r="AS127" s="67">
        <v>0.42302400000000001</v>
      </c>
      <c r="AT127" s="70" t="s">
        <v>182</v>
      </c>
      <c r="AU127" s="68">
        <v>0</v>
      </c>
      <c r="AV127" s="68">
        <v>0</v>
      </c>
      <c r="AW127" s="68">
        <v>0</v>
      </c>
      <c r="AX127" s="40">
        <f t="shared" si="15"/>
        <v>1</v>
      </c>
      <c r="AY127" s="87"/>
    </row>
    <row r="128" spans="1:51" ht="22.5" customHeight="1" x14ac:dyDescent="0.25">
      <c r="A128" s="59" t="s">
        <v>14</v>
      </c>
      <c r="B128" s="66">
        <v>16</v>
      </c>
      <c r="C128" s="66" t="s">
        <v>80</v>
      </c>
      <c r="D128" s="69" t="s">
        <v>177</v>
      </c>
      <c r="E128" s="67">
        <v>3.0070000000000001E-3</v>
      </c>
      <c r="F128" s="67">
        <v>0.87847299999999995</v>
      </c>
      <c r="G128" s="70" t="s">
        <v>217</v>
      </c>
      <c r="H128" s="68">
        <v>0</v>
      </c>
      <c r="I128" s="68">
        <v>0</v>
      </c>
      <c r="J128" s="68">
        <v>0</v>
      </c>
      <c r="K128" s="40">
        <f t="shared" si="12"/>
        <v>1</v>
      </c>
      <c r="L128" s="87"/>
      <c r="N128" s="59" t="s">
        <v>25</v>
      </c>
      <c r="O128" s="66">
        <v>16</v>
      </c>
      <c r="P128" s="66" t="s">
        <v>80</v>
      </c>
      <c r="Q128" s="69" t="s">
        <v>177</v>
      </c>
      <c r="R128" s="67">
        <v>4.580178573794E-3</v>
      </c>
      <c r="S128" s="67">
        <v>0.88388866285974699</v>
      </c>
      <c r="T128" s="70" t="s">
        <v>217</v>
      </c>
      <c r="U128" s="68">
        <v>0</v>
      </c>
      <c r="V128" s="68">
        <v>0</v>
      </c>
      <c r="W128" s="68">
        <v>0</v>
      </c>
      <c r="X128" s="40">
        <f t="shared" si="13"/>
        <v>1</v>
      </c>
      <c r="Y128" s="87"/>
      <c r="AA128" s="59" t="s">
        <v>34</v>
      </c>
      <c r="AB128" s="66">
        <v>16</v>
      </c>
      <c r="AC128" s="66" t="s">
        <v>80</v>
      </c>
      <c r="AD128" s="69" t="s">
        <v>177</v>
      </c>
      <c r="AE128" s="67">
        <v>3.0070000000000001E-3</v>
      </c>
      <c r="AF128" s="67">
        <v>0.87847299999999995</v>
      </c>
      <c r="AG128" s="70" t="s">
        <v>217</v>
      </c>
      <c r="AH128" s="68">
        <v>0</v>
      </c>
      <c r="AI128" s="68">
        <v>0</v>
      </c>
      <c r="AJ128" s="68">
        <v>0</v>
      </c>
      <c r="AK128" s="40">
        <f t="shared" si="14"/>
        <v>1</v>
      </c>
      <c r="AL128" s="87"/>
      <c r="AN128" s="59" t="s">
        <v>44</v>
      </c>
      <c r="AO128" s="66">
        <v>16</v>
      </c>
      <c r="AP128" s="66" t="s">
        <v>80</v>
      </c>
      <c r="AQ128" s="69" t="s">
        <v>177</v>
      </c>
      <c r="AR128" s="67">
        <v>6.7340000000000004E-3</v>
      </c>
      <c r="AS128" s="67">
        <v>0.82896400000000003</v>
      </c>
      <c r="AT128" s="70" t="s">
        <v>217</v>
      </c>
      <c r="AU128" s="68">
        <v>0</v>
      </c>
      <c r="AV128" s="68">
        <v>0</v>
      </c>
      <c r="AW128" s="68">
        <v>0</v>
      </c>
      <c r="AX128" s="40">
        <f t="shared" si="15"/>
        <v>1</v>
      </c>
      <c r="AY128" s="87"/>
    </row>
    <row r="129" spans="1:51" ht="13.5" customHeight="1" x14ac:dyDescent="0.25">
      <c r="A129" s="59" t="s">
        <v>14</v>
      </c>
      <c r="B129" s="66">
        <v>16</v>
      </c>
      <c r="C129" s="66" t="s">
        <v>85</v>
      </c>
      <c r="D129" s="69" t="s">
        <v>177</v>
      </c>
      <c r="E129" s="67">
        <v>1.5499999999999999E-3</v>
      </c>
      <c r="F129" s="67">
        <v>0.37255899999999997</v>
      </c>
      <c r="G129" s="70" t="s">
        <v>181</v>
      </c>
      <c r="H129" s="68">
        <v>0</v>
      </c>
      <c r="I129" s="68">
        <v>0</v>
      </c>
      <c r="J129" s="68">
        <v>0</v>
      </c>
      <c r="K129" s="40">
        <f t="shared" si="12"/>
        <v>1</v>
      </c>
      <c r="L129" s="87"/>
      <c r="N129" s="59" t="s">
        <v>25</v>
      </c>
      <c r="O129" s="66">
        <v>16</v>
      </c>
      <c r="P129" s="66" t="s">
        <v>85</v>
      </c>
      <c r="Q129" s="69" t="s">
        <v>177</v>
      </c>
      <c r="R129" s="67">
        <v>2.6776740990747299E-3</v>
      </c>
      <c r="S129" s="67">
        <v>0.381787353251618</v>
      </c>
      <c r="T129" s="70" t="s">
        <v>181</v>
      </c>
      <c r="U129" s="68">
        <v>0</v>
      </c>
      <c r="V129" s="68">
        <v>0</v>
      </c>
      <c r="W129" s="68">
        <v>0</v>
      </c>
      <c r="X129" s="40">
        <f t="shared" si="13"/>
        <v>1</v>
      </c>
      <c r="Y129" s="87"/>
      <c r="AA129" s="59" t="s">
        <v>34</v>
      </c>
      <c r="AB129" s="66">
        <v>16</v>
      </c>
      <c r="AC129" s="66" t="s">
        <v>85</v>
      </c>
      <c r="AD129" s="69" t="s">
        <v>177</v>
      </c>
      <c r="AE129" s="67">
        <v>1.5499999999999999E-3</v>
      </c>
      <c r="AF129" s="67">
        <v>0.37255899999999997</v>
      </c>
      <c r="AG129" s="70" t="s">
        <v>181</v>
      </c>
      <c r="AH129" s="68">
        <v>0</v>
      </c>
      <c r="AI129" s="68">
        <v>0</v>
      </c>
      <c r="AJ129" s="68">
        <v>0</v>
      </c>
      <c r="AK129" s="40">
        <f t="shared" si="14"/>
        <v>1</v>
      </c>
      <c r="AL129" s="87"/>
      <c r="AN129" s="59" t="s">
        <v>44</v>
      </c>
      <c r="AO129" s="66">
        <v>16</v>
      </c>
      <c r="AP129" s="66" t="s">
        <v>85</v>
      </c>
      <c r="AQ129" s="69" t="s">
        <v>177</v>
      </c>
      <c r="AR129" s="67">
        <v>3.9849999999999998E-3</v>
      </c>
      <c r="AS129" s="67">
        <v>0.32017800000000002</v>
      </c>
      <c r="AT129" s="70" t="s">
        <v>181</v>
      </c>
      <c r="AU129" s="68">
        <v>0</v>
      </c>
      <c r="AV129" s="68">
        <v>0</v>
      </c>
      <c r="AW129" s="68">
        <v>0</v>
      </c>
      <c r="AX129" s="40">
        <f t="shared" si="15"/>
        <v>1</v>
      </c>
      <c r="AY129" s="87"/>
    </row>
    <row r="130" spans="1:51" ht="13.5" customHeight="1" x14ac:dyDescent="0.25">
      <c r="A130" s="59" t="s">
        <v>14</v>
      </c>
      <c r="B130" s="66">
        <v>16</v>
      </c>
      <c r="C130" s="66" t="s">
        <v>86</v>
      </c>
      <c r="D130" s="69" t="s">
        <v>177</v>
      </c>
      <c r="E130" s="67">
        <v>15.638621000000001</v>
      </c>
      <c r="F130" s="67">
        <v>0.461561</v>
      </c>
      <c r="G130" s="70" t="s">
        <v>182</v>
      </c>
      <c r="H130" s="68">
        <v>0</v>
      </c>
      <c r="I130" s="68">
        <v>0</v>
      </c>
      <c r="J130" s="68">
        <v>0</v>
      </c>
      <c r="K130" s="40">
        <f t="shared" si="12"/>
        <v>1</v>
      </c>
      <c r="L130" s="87"/>
      <c r="N130" s="59" t="s">
        <v>25</v>
      </c>
      <c r="O130" s="66">
        <v>16</v>
      </c>
      <c r="P130" s="66" t="s">
        <v>86</v>
      </c>
      <c r="Q130" s="69" t="s">
        <v>177</v>
      </c>
      <c r="R130" s="67">
        <v>16.306780208968199</v>
      </c>
      <c r="S130" s="67">
        <v>0.46348131056007302</v>
      </c>
      <c r="T130" s="70" t="s">
        <v>182</v>
      </c>
      <c r="U130" s="68">
        <v>0</v>
      </c>
      <c r="V130" s="68">
        <v>0</v>
      </c>
      <c r="W130" s="68">
        <v>0</v>
      </c>
      <c r="X130" s="40">
        <f t="shared" si="13"/>
        <v>1</v>
      </c>
      <c r="Y130" s="87"/>
      <c r="AA130" s="59" t="s">
        <v>34</v>
      </c>
      <c r="AB130" s="66">
        <v>16</v>
      </c>
      <c r="AC130" s="66" t="s">
        <v>86</v>
      </c>
      <c r="AD130" s="69" t="s">
        <v>177</v>
      </c>
      <c r="AE130" s="67">
        <v>15.638621000000001</v>
      </c>
      <c r="AF130" s="67">
        <v>0.461561</v>
      </c>
      <c r="AG130" s="70" t="s">
        <v>182</v>
      </c>
      <c r="AH130" s="68">
        <v>0</v>
      </c>
      <c r="AI130" s="68">
        <v>0</v>
      </c>
      <c r="AJ130" s="68">
        <v>0</v>
      </c>
      <c r="AK130" s="40">
        <f t="shared" si="14"/>
        <v>1</v>
      </c>
      <c r="AL130" s="87"/>
      <c r="AN130" s="59" t="s">
        <v>44</v>
      </c>
      <c r="AO130" s="66">
        <v>16</v>
      </c>
      <c r="AP130" s="66" t="s">
        <v>86</v>
      </c>
      <c r="AQ130" s="69" t="s">
        <v>177</v>
      </c>
      <c r="AR130" s="67">
        <v>14.920275999999999</v>
      </c>
      <c r="AS130" s="67">
        <v>0.43107699999999999</v>
      </c>
      <c r="AT130" s="70" t="s">
        <v>182</v>
      </c>
      <c r="AU130" s="68">
        <v>0</v>
      </c>
      <c r="AV130" s="68">
        <v>0</v>
      </c>
      <c r="AW130" s="68">
        <v>0</v>
      </c>
      <c r="AX130" s="40">
        <f t="shared" si="15"/>
        <v>1</v>
      </c>
      <c r="AY130" s="87"/>
    </row>
    <row r="131" spans="1:51" ht="13.5" customHeight="1" x14ac:dyDescent="0.25">
      <c r="A131" s="59" t="s">
        <v>14</v>
      </c>
      <c r="B131" s="66">
        <v>16</v>
      </c>
      <c r="C131" s="66" t="s">
        <v>87</v>
      </c>
      <c r="D131" s="69" t="s">
        <v>177</v>
      </c>
      <c r="E131" s="67">
        <v>7.345E-3</v>
      </c>
      <c r="F131" s="67">
        <v>0.37488300000000002</v>
      </c>
      <c r="G131" s="70" t="s">
        <v>184</v>
      </c>
      <c r="H131" s="68">
        <v>0</v>
      </c>
      <c r="I131" s="68">
        <v>0</v>
      </c>
      <c r="J131" s="68">
        <v>0</v>
      </c>
      <c r="K131" s="40">
        <f t="shared" si="12"/>
        <v>1</v>
      </c>
      <c r="L131" s="87"/>
      <c r="N131" s="59" t="s">
        <v>25</v>
      </c>
      <c r="O131" s="66">
        <v>16</v>
      </c>
      <c r="P131" s="66" t="s">
        <v>87</v>
      </c>
      <c r="Q131" s="69" t="s">
        <v>177</v>
      </c>
      <c r="R131" s="67">
        <v>3.2228085924597399E-3</v>
      </c>
      <c r="S131" s="67">
        <v>0.38486987357880897</v>
      </c>
      <c r="T131" s="70" t="s">
        <v>184</v>
      </c>
      <c r="U131" s="68">
        <v>0</v>
      </c>
      <c r="V131" s="68">
        <v>0</v>
      </c>
      <c r="W131" s="68">
        <v>0</v>
      </c>
      <c r="X131" s="40">
        <f t="shared" si="13"/>
        <v>1</v>
      </c>
      <c r="Y131" s="87"/>
      <c r="AA131" s="59" t="s">
        <v>34</v>
      </c>
      <c r="AB131" s="66">
        <v>16</v>
      </c>
      <c r="AC131" s="66" t="s">
        <v>87</v>
      </c>
      <c r="AD131" s="69" t="s">
        <v>177</v>
      </c>
      <c r="AE131" s="67">
        <v>7.345E-3</v>
      </c>
      <c r="AF131" s="67">
        <v>0.37488300000000002</v>
      </c>
      <c r="AG131" s="70" t="s">
        <v>184</v>
      </c>
      <c r="AH131" s="68">
        <v>0</v>
      </c>
      <c r="AI131" s="68">
        <v>0</v>
      </c>
      <c r="AJ131" s="68">
        <v>0</v>
      </c>
      <c r="AK131" s="40">
        <f t="shared" si="14"/>
        <v>1</v>
      </c>
      <c r="AL131" s="87"/>
      <c r="AN131" s="59" t="s">
        <v>44</v>
      </c>
      <c r="AO131" s="66">
        <v>16</v>
      </c>
      <c r="AP131" s="66" t="s">
        <v>87</v>
      </c>
      <c r="AQ131" s="69" t="s">
        <v>177</v>
      </c>
      <c r="AR131" s="67">
        <v>4.0660000000000002E-3</v>
      </c>
      <c r="AS131" s="67">
        <v>0.37087599999999998</v>
      </c>
      <c r="AT131" s="70" t="s">
        <v>184</v>
      </c>
      <c r="AU131" s="68">
        <v>0</v>
      </c>
      <c r="AV131" s="68">
        <v>0</v>
      </c>
      <c r="AW131" s="68">
        <v>0</v>
      </c>
      <c r="AX131" s="40">
        <f t="shared" si="15"/>
        <v>1</v>
      </c>
      <c r="AY131" s="87"/>
    </row>
    <row r="132" spans="1:51" ht="13.5" customHeight="1" x14ac:dyDescent="0.25">
      <c r="A132" s="59" t="s">
        <v>14</v>
      </c>
      <c r="B132" s="66">
        <v>16</v>
      </c>
      <c r="C132" s="66" t="s">
        <v>88</v>
      </c>
      <c r="D132" s="69" t="s">
        <v>177</v>
      </c>
      <c r="E132" s="67">
        <v>13.617804</v>
      </c>
      <c r="F132" s="67">
        <v>0.47437299999999999</v>
      </c>
      <c r="G132" s="70" t="s">
        <v>164</v>
      </c>
      <c r="H132" s="68">
        <v>0</v>
      </c>
      <c r="I132" s="68">
        <v>0</v>
      </c>
      <c r="J132" s="68">
        <v>0</v>
      </c>
      <c r="K132" s="40">
        <f t="shared" si="12"/>
        <v>1</v>
      </c>
      <c r="L132" s="87"/>
      <c r="N132" s="59" t="s">
        <v>25</v>
      </c>
      <c r="O132" s="66">
        <v>16</v>
      </c>
      <c r="P132" s="66" t="s">
        <v>88</v>
      </c>
      <c r="Q132" s="69" t="s">
        <v>177</v>
      </c>
      <c r="R132" s="67">
        <v>13.9153235922075</v>
      </c>
      <c r="S132" s="67">
        <v>0.46834272285886402</v>
      </c>
      <c r="T132" s="70" t="s">
        <v>164</v>
      </c>
      <c r="U132" s="68">
        <v>0</v>
      </c>
      <c r="V132" s="68">
        <v>0</v>
      </c>
      <c r="W132" s="68">
        <v>0</v>
      </c>
      <c r="X132" s="40">
        <f t="shared" si="13"/>
        <v>1</v>
      </c>
      <c r="Y132" s="87"/>
      <c r="AA132" s="59" t="s">
        <v>34</v>
      </c>
      <c r="AB132" s="66">
        <v>16</v>
      </c>
      <c r="AC132" s="66" t="s">
        <v>88</v>
      </c>
      <c r="AD132" s="69" t="s">
        <v>177</v>
      </c>
      <c r="AE132" s="67">
        <v>13.617804</v>
      </c>
      <c r="AF132" s="67">
        <v>0.47437299999999999</v>
      </c>
      <c r="AG132" s="70" t="s">
        <v>164</v>
      </c>
      <c r="AH132" s="68">
        <v>0</v>
      </c>
      <c r="AI132" s="68">
        <v>0</v>
      </c>
      <c r="AJ132" s="68">
        <v>0</v>
      </c>
      <c r="AK132" s="40">
        <f t="shared" si="14"/>
        <v>1</v>
      </c>
      <c r="AL132" s="87"/>
      <c r="AN132" s="59" t="s">
        <v>44</v>
      </c>
      <c r="AO132" s="66">
        <v>16</v>
      </c>
      <c r="AP132" s="66" t="s">
        <v>88</v>
      </c>
      <c r="AQ132" s="69" t="s">
        <v>177</v>
      </c>
      <c r="AR132" s="67">
        <v>12.441188</v>
      </c>
      <c r="AS132" s="67">
        <v>0.41431299999999999</v>
      </c>
      <c r="AT132" s="70" t="s">
        <v>164</v>
      </c>
      <c r="AU132" s="68">
        <v>0</v>
      </c>
      <c r="AV132" s="68">
        <v>0</v>
      </c>
      <c r="AW132" s="68">
        <v>0</v>
      </c>
      <c r="AX132" s="40">
        <f t="shared" si="15"/>
        <v>1</v>
      </c>
      <c r="AY132" s="87"/>
    </row>
    <row r="133" spans="1:51" ht="13.5" customHeight="1" x14ac:dyDescent="0.25">
      <c r="A133" s="59" t="s">
        <v>14</v>
      </c>
      <c r="B133" s="66">
        <v>17</v>
      </c>
      <c r="C133" s="66" t="s">
        <v>62</v>
      </c>
      <c r="D133" s="69" t="s">
        <v>177</v>
      </c>
      <c r="E133" s="67">
        <v>0.45195800000000003</v>
      </c>
      <c r="F133" s="67" t="s">
        <v>178</v>
      </c>
      <c r="G133" s="70" t="s">
        <v>218</v>
      </c>
      <c r="H133" s="68">
        <v>0</v>
      </c>
      <c r="I133" s="68">
        <v>0</v>
      </c>
      <c r="J133" s="68">
        <v>0</v>
      </c>
      <c r="K133" s="40">
        <f t="shared" ref="K133:K164" si="16">IF(COUNTA(J133)=0,"",1-J133)</f>
        <v>1</v>
      </c>
      <c r="L133" s="87"/>
      <c r="N133" s="59" t="s">
        <v>25</v>
      </c>
      <c r="O133" s="66">
        <v>17</v>
      </c>
      <c r="P133" s="66" t="s">
        <v>62</v>
      </c>
      <c r="Q133" s="69" t="s">
        <v>177</v>
      </c>
      <c r="R133" s="67">
        <v>0.45276035950674098</v>
      </c>
      <c r="S133" s="67" t="s">
        <v>178</v>
      </c>
      <c r="T133" s="70" t="s">
        <v>218</v>
      </c>
      <c r="U133" s="68">
        <v>0</v>
      </c>
      <c r="V133" s="68">
        <v>0</v>
      </c>
      <c r="W133" s="68">
        <v>0</v>
      </c>
      <c r="X133" s="40">
        <f t="shared" ref="X133:X164" si="17">IF(COUNTA(W133)=0,"",1-W133)</f>
        <v>1</v>
      </c>
      <c r="Y133" s="87"/>
      <c r="AA133" s="59" t="s">
        <v>34</v>
      </c>
      <c r="AB133" s="66">
        <v>17</v>
      </c>
      <c r="AC133" s="66" t="s">
        <v>62</v>
      </c>
      <c r="AD133" s="69" t="s">
        <v>177</v>
      </c>
      <c r="AE133" s="67">
        <v>0.45195800000000003</v>
      </c>
      <c r="AF133" s="67" t="s">
        <v>178</v>
      </c>
      <c r="AG133" s="70" t="s">
        <v>218</v>
      </c>
      <c r="AH133" s="68">
        <v>0</v>
      </c>
      <c r="AI133" s="68">
        <v>0</v>
      </c>
      <c r="AJ133" s="68">
        <v>0</v>
      </c>
      <c r="AK133" s="40">
        <f t="shared" ref="AK133:AK164" si="18">IF(COUNTA(AJ133)=0,"",1-AJ133)</f>
        <v>1</v>
      </c>
      <c r="AL133" s="87"/>
      <c r="AN133" s="59" t="s">
        <v>44</v>
      </c>
      <c r="AO133" s="66">
        <v>17</v>
      </c>
      <c r="AP133" s="66" t="s">
        <v>62</v>
      </c>
      <c r="AQ133" s="69" t="s">
        <v>177</v>
      </c>
      <c r="AR133" s="67">
        <v>0.45605099999999998</v>
      </c>
      <c r="AS133" s="67" t="s">
        <v>178</v>
      </c>
      <c r="AT133" s="70" t="s">
        <v>218</v>
      </c>
      <c r="AU133" s="68">
        <v>0</v>
      </c>
      <c r="AV133" s="68">
        <v>0</v>
      </c>
      <c r="AW133" s="68">
        <v>0</v>
      </c>
      <c r="AX133" s="40">
        <f t="shared" ref="AX133:AX164" si="19">IF(COUNTA(AW133)=0,"",1-AW133)</f>
        <v>1</v>
      </c>
      <c r="AY133" s="87"/>
    </row>
    <row r="134" spans="1:51" ht="13.5" customHeight="1" x14ac:dyDescent="0.25">
      <c r="A134" s="59" t="s">
        <v>14</v>
      </c>
      <c r="B134" s="66">
        <v>17</v>
      </c>
      <c r="C134" s="66" t="s">
        <v>68</v>
      </c>
      <c r="D134" s="69" t="s">
        <v>177</v>
      </c>
      <c r="E134" s="67">
        <v>1.6540000000000001E-3</v>
      </c>
      <c r="F134" s="67">
        <v>0.356659</v>
      </c>
      <c r="G134" s="70" t="s">
        <v>181</v>
      </c>
      <c r="H134" s="68">
        <v>0</v>
      </c>
      <c r="I134" s="68">
        <v>0</v>
      </c>
      <c r="J134" s="68">
        <v>0</v>
      </c>
      <c r="K134" s="40">
        <f t="shared" si="16"/>
        <v>1</v>
      </c>
      <c r="L134" s="87"/>
      <c r="N134" s="59" t="s">
        <v>25</v>
      </c>
      <c r="O134" s="66">
        <v>17</v>
      </c>
      <c r="P134" s="66" t="s">
        <v>68</v>
      </c>
      <c r="Q134" s="69" t="s">
        <v>177</v>
      </c>
      <c r="R134" s="67">
        <v>1.8037043985264199E-3</v>
      </c>
      <c r="S134" s="67">
        <v>0.36245275501663599</v>
      </c>
      <c r="T134" s="70" t="s">
        <v>181</v>
      </c>
      <c r="U134" s="68">
        <v>0</v>
      </c>
      <c r="V134" s="68">
        <v>0</v>
      </c>
      <c r="W134" s="68">
        <v>0</v>
      </c>
      <c r="X134" s="40">
        <f t="shared" si="17"/>
        <v>1</v>
      </c>
      <c r="Y134" s="87"/>
      <c r="AA134" s="59" t="s">
        <v>34</v>
      </c>
      <c r="AB134" s="66">
        <v>17</v>
      </c>
      <c r="AC134" s="66" t="s">
        <v>68</v>
      </c>
      <c r="AD134" s="69" t="s">
        <v>177</v>
      </c>
      <c r="AE134" s="67">
        <v>1.6540000000000001E-3</v>
      </c>
      <c r="AF134" s="67">
        <v>0.356659</v>
      </c>
      <c r="AG134" s="70" t="s">
        <v>181</v>
      </c>
      <c r="AH134" s="68">
        <v>0</v>
      </c>
      <c r="AI134" s="68">
        <v>0</v>
      </c>
      <c r="AJ134" s="68">
        <v>0</v>
      </c>
      <c r="AK134" s="40">
        <f t="shared" si="18"/>
        <v>1</v>
      </c>
      <c r="AL134" s="87"/>
      <c r="AN134" s="59" t="s">
        <v>44</v>
      </c>
      <c r="AO134" s="66">
        <v>17</v>
      </c>
      <c r="AP134" s="66" t="s">
        <v>68</v>
      </c>
      <c r="AQ134" s="69" t="s">
        <v>177</v>
      </c>
      <c r="AR134" s="67">
        <v>3.8340000000000002E-3</v>
      </c>
      <c r="AS134" s="67">
        <v>0.32009900000000002</v>
      </c>
      <c r="AT134" s="70" t="s">
        <v>181</v>
      </c>
      <c r="AU134" s="68">
        <v>0</v>
      </c>
      <c r="AV134" s="68">
        <v>0</v>
      </c>
      <c r="AW134" s="68">
        <v>0</v>
      </c>
      <c r="AX134" s="40">
        <f t="shared" si="19"/>
        <v>1</v>
      </c>
      <c r="AY134" s="87"/>
    </row>
    <row r="135" spans="1:51" ht="13.5" customHeight="1" x14ac:dyDescent="0.25">
      <c r="A135" s="59" t="s">
        <v>14</v>
      </c>
      <c r="B135" s="66">
        <v>17</v>
      </c>
      <c r="C135" s="66" t="s">
        <v>74</v>
      </c>
      <c r="D135" s="69" t="s">
        <v>177</v>
      </c>
      <c r="E135" s="67">
        <v>16.917918</v>
      </c>
      <c r="F135" s="67">
        <v>0.47859099999999999</v>
      </c>
      <c r="G135" s="70" t="s">
        <v>182</v>
      </c>
      <c r="H135" s="68">
        <v>0</v>
      </c>
      <c r="I135" s="68">
        <v>0</v>
      </c>
      <c r="J135" s="68">
        <v>0</v>
      </c>
      <c r="K135" s="40">
        <f t="shared" si="16"/>
        <v>1</v>
      </c>
      <c r="L135" s="87"/>
      <c r="N135" s="59" t="s">
        <v>25</v>
      </c>
      <c r="O135" s="66">
        <v>17</v>
      </c>
      <c r="P135" s="66" t="s">
        <v>74</v>
      </c>
      <c r="Q135" s="69" t="s">
        <v>177</v>
      </c>
      <c r="R135" s="67">
        <v>16.948807174898999</v>
      </c>
      <c r="S135" s="67">
        <v>0.45346606307898302</v>
      </c>
      <c r="T135" s="70" t="s">
        <v>182</v>
      </c>
      <c r="U135" s="68">
        <v>0</v>
      </c>
      <c r="V135" s="68">
        <v>0</v>
      </c>
      <c r="W135" s="68">
        <v>0</v>
      </c>
      <c r="X135" s="40">
        <f t="shared" si="17"/>
        <v>1</v>
      </c>
      <c r="Y135" s="87"/>
      <c r="AA135" s="59" t="s">
        <v>34</v>
      </c>
      <c r="AB135" s="66">
        <v>17</v>
      </c>
      <c r="AC135" s="66" t="s">
        <v>74</v>
      </c>
      <c r="AD135" s="69" t="s">
        <v>177</v>
      </c>
      <c r="AE135" s="67">
        <v>16.917918</v>
      </c>
      <c r="AF135" s="67">
        <v>0.47859099999999999</v>
      </c>
      <c r="AG135" s="70" t="s">
        <v>182</v>
      </c>
      <c r="AH135" s="68">
        <v>0</v>
      </c>
      <c r="AI135" s="68">
        <v>0</v>
      </c>
      <c r="AJ135" s="68">
        <v>0</v>
      </c>
      <c r="AK135" s="40">
        <f t="shared" si="18"/>
        <v>1</v>
      </c>
      <c r="AL135" s="87"/>
      <c r="AN135" s="59" t="s">
        <v>44</v>
      </c>
      <c r="AO135" s="66">
        <v>17</v>
      </c>
      <c r="AP135" s="66" t="s">
        <v>74</v>
      </c>
      <c r="AQ135" s="69" t="s">
        <v>177</v>
      </c>
      <c r="AR135" s="67">
        <v>17.458532999999999</v>
      </c>
      <c r="AS135" s="67">
        <v>0.40301999999999999</v>
      </c>
      <c r="AT135" s="70" t="s">
        <v>182</v>
      </c>
      <c r="AU135" s="68">
        <v>0</v>
      </c>
      <c r="AV135" s="68">
        <v>0</v>
      </c>
      <c r="AW135" s="68">
        <v>0</v>
      </c>
      <c r="AX135" s="40">
        <f t="shared" si="19"/>
        <v>1</v>
      </c>
      <c r="AY135" s="87"/>
    </row>
    <row r="136" spans="1:51" ht="22.5" customHeight="1" x14ac:dyDescent="0.25">
      <c r="A136" s="59" t="s">
        <v>14</v>
      </c>
      <c r="B136" s="66">
        <v>17</v>
      </c>
      <c r="C136" s="66" t="s">
        <v>80</v>
      </c>
      <c r="D136" s="69" t="s">
        <v>177</v>
      </c>
      <c r="E136" s="67">
        <v>3.4429999999999999E-3</v>
      </c>
      <c r="F136" s="67">
        <v>0.87840700000000005</v>
      </c>
      <c r="G136" s="70" t="s">
        <v>219</v>
      </c>
      <c r="H136" s="68">
        <v>0</v>
      </c>
      <c r="I136" s="68">
        <v>0</v>
      </c>
      <c r="J136" s="68">
        <v>0</v>
      </c>
      <c r="K136" s="40">
        <f t="shared" si="16"/>
        <v>1</v>
      </c>
      <c r="L136" s="87"/>
      <c r="N136" s="59" t="s">
        <v>25</v>
      </c>
      <c r="O136" s="66">
        <v>17</v>
      </c>
      <c r="P136" s="66" t="s">
        <v>80</v>
      </c>
      <c r="Q136" s="69" t="s">
        <v>177</v>
      </c>
      <c r="R136" s="67">
        <v>4.3401540282460502E-3</v>
      </c>
      <c r="S136" s="67">
        <v>0.88664554431407605</v>
      </c>
      <c r="T136" s="70" t="s">
        <v>219</v>
      </c>
      <c r="U136" s="68">
        <v>0</v>
      </c>
      <c r="V136" s="68">
        <v>0</v>
      </c>
      <c r="W136" s="68">
        <v>0</v>
      </c>
      <c r="X136" s="40">
        <f t="shared" si="17"/>
        <v>1</v>
      </c>
      <c r="Y136" s="87"/>
      <c r="AA136" s="59" t="s">
        <v>34</v>
      </c>
      <c r="AB136" s="66">
        <v>17</v>
      </c>
      <c r="AC136" s="66" t="s">
        <v>80</v>
      </c>
      <c r="AD136" s="69" t="s">
        <v>177</v>
      </c>
      <c r="AE136" s="67">
        <v>3.4429999999999999E-3</v>
      </c>
      <c r="AF136" s="67">
        <v>0.87840700000000005</v>
      </c>
      <c r="AG136" s="70" t="s">
        <v>219</v>
      </c>
      <c r="AH136" s="68">
        <v>0</v>
      </c>
      <c r="AI136" s="68">
        <v>0</v>
      </c>
      <c r="AJ136" s="68">
        <v>0</v>
      </c>
      <c r="AK136" s="40">
        <f t="shared" si="18"/>
        <v>1</v>
      </c>
      <c r="AL136" s="87"/>
      <c r="AN136" s="59" t="s">
        <v>44</v>
      </c>
      <c r="AO136" s="66">
        <v>17</v>
      </c>
      <c r="AP136" s="66" t="s">
        <v>80</v>
      </c>
      <c r="AQ136" s="69" t="s">
        <v>177</v>
      </c>
      <c r="AR136" s="67">
        <v>6.3670000000000003E-3</v>
      </c>
      <c r="AS136" s="67">
        <v>0.88841899999999996</v>
      </c>
      <c r="AT136" s="70" t="s">
        <v>219</v>
      </c>
      <c r="AU136" s="68">
        <v>0</v>
      </c>
      <c r="AV136" s="68">
        <v>0</v>
      </c>
      <c r="AW136" s="68">
        <v>0</v>
      </c>
      <c r="AX136" s="40">
        <f t="shared" si="19"/>
        <v>1</v>
      </c>
      <c r="AY136" s="87"/>
    </row>
    <row r="137" spans="1:51" ht="13.5" customHeight="1" x14ac:dyDescent="0.25">
      <c r="A137" s="59" t="s">
        <v>14</v>
      </c>
      <c r="B137" s="66">
        <v>17</v>
      </c>
      <c r="C137" s="66" t="s">
        <v>85</v>
      </c>
      <c r="D137" s="69" t="s">
        <v>177</v>
      </c>
      <c r="E137" s="67">
        <v>1.8929999999999999E-3</v>
      </c>
      <c r="F137" s="67">
        <v>0.38798700000000003</v>
      </c>
      <c r="G137" s="70" t="s">
        <v>181</v>
      </c>
      <c r="H137" s="68">
        <v>0</v>
      </c>
      <c r="I137" s="68">
        <v>0</v>
      </c>
      <c r="J137" s="68">
        <v>0</v>
      </c>
      <c r="K137" s="40">
        <f t="shared" si="16"/>
        <v>1</v>
      </c>
      <c r="L137" s="87"/>
      <c r="N137" s="59" t="s">
        <v>25</v>
      </c>
      <c r="O137" s="66">
        <v>17</v>
      </c>
      <c r="P137" s="66" t="s">
        <v>85</v>
      </c>
      <c r="Q137" s="69" t="s">
        <v>177</v>
      </c>
      <c r="R137" s="67">
        <v>1.9807381904883899E-3</v>
      </c>
      <c r="S137" s="67">
        <v>0.36654851491167301</v>
      </c>
      <c r="T137" s="70" t="s">
        <v>181</v>
      </c>
      <c r="U137" s="68">
        <v>0</v>
      </c>
      <c r="V137" s="68">
        <v>0</v>
      </c>
      <c r="W137" s="68">
        <v>0</v>
      </c>
      <c r="X137" s="40">
        <f t="shared" si="17"/>
        <v>1</v>
      </c>
      <c r="Y137" s="87"/>
      <c r="AA137" s="59" t="s">
        <v>34</v>
      </c>
      <c r="AB137" s="66">
        <v>17</v>
      </c>
      <c r="AC137" s="66" t="s">
        <v>85</v>
      </c>
      <c r="AD137" s="69" t="s">
        <v>177</v>
      </c>
      <c r="AE137" s="67">
        <v>1.8929999999999999E-3</v>
      </c>
      <c r="AF137" s="67">
        <v>0.38798700000000003</v>
      </c>
      <c r="AG137" s="70" t="s">
        <v>181</v>
      </c>
      <c r="AH137" s="68">
        <v>0</v>
      </c>
      <c r="AI137" s="68">
        <v>0</v>
      </c>
      <c r="AJ137" s="68">
        <v>0</v>
      </c>
      <c r="AK137" s="40">
        <f t="shared" si="18"/>
        <v>1</v>
      </c>
      <c r="AL137" s="87"/>
      <c r="AN137" s="59" t="s">
        <v>44</v>
      </c>
      <c r="AO137" s="66">
        <v>17</v>
      </c>
      <c r="AP137" s="66" t="s">
        <v>85</v>
      </c>
      <c r="AQ137" s="69" t="s">
        <v>177</v>
      </c>
      <c r="AR137" s="67">
        <v>1.797E-3</v>
      </c>
      <c r="AS137" s="67">
        <v>0.33831800000000001</v>
      </c>
      <c r="AT137" s="70" t="s">
        <v>181</v>
      </c>
      <c r="AU137" s="68">
        <v>0</v>
      </c>
      <c r="AV137" s="68">
        <v>0</v>
      </c>
      <c r="AW137" s="68">
        <v>0</v>
      </c>
      <c r="AX137" s="40">
        <f t="shared" si="19"/>
        <v>1</v>
      </c>
      <c r="AY137" s="87"/>
    </row>
    <row r="138" spans="1:51" ht="13.5" customHeight="1" x14ac:dyDescent="0.25">
      <c r="A138" s="59" t="s">
        <v>14</v>
      </c>
      <c r="B138" s="66">
        <v>17</v>
      </c>
      <c r="C138" s="66" t="s">
        <v>86</v>
      </c>
      <c r="D138" s="69" t="s">
        <v>177</v>
      </c>
      <c r="E138" s="67">
        <v>15.667192</v>
      </c>
      <c r="F138" s="67">
        <v>0.46201500000000001</v>
      </c>
      <c r="G138" s="70" t="s">
        <v>182</v>
      </c>
      <c r="H138" s="68">
        <v>0</v>
      </c>
      <c r="I138" s="68">
        <v>0</v>
      </c>
      <c r="J138" s="68">
        <v>0</v>
      </c>
      <c r="K138" s="40">
        <f t="shared" si="16"/>
        <v>1</v>
      </c>
      <c r="L138" s="87"/>
      <c r="N138" s="59" t="s">
        <v>25</v>
      </c>
      <c r="O138" s="66">
        <v>17</v>
      </c>
      <c r="P138" s="66" t="s">
        <v>86</v>
      </c>
      <c r="Q138" s="69" t="s">
        <v>177</v>
      </c>
      <c r="R138" s="67">
        <v>16.361113005183899</v>
      </c>
      <c r="S138" s="67">
        <v>0.465376059074324</v>
      </c>
      <c r="T138" s="70" t="s">
        <v>182</v>
      </c>
      <c r="U138" s="68">
        <v>0</v>
      </c>
      <c r="V138" s="68">
        <v>0</v>
      </c>
      <c r="W138" s="68">
        <v>0</v>
      </c>
      <c r="X138" s="40">
        <f t="shared" si="17"/>
        <v>1</v>
      </c>
      <c r="Y138" s="87"/>
      <c r="AA138" s="59" t="s">
        <v>34</v>
      </c>
      <c r="AB138" s="66">
        <v>17</v>
      </c>
      <c r="AC138" s="66" t="s">
        <v>86</v>
      </c>
      <c r="AD138" s="69" t="s">
        <v>177</v>
      </c>
      <c r="AE138" s="67">
        <v>15.667192</v>
      </c>
      <c r="AF138" s="67">
        <v>0.46201500000000001</v>
      </c>
      <c r="AG138" s="70" t="s">
        <v>182</v>
      </c>
      <c r="AH138" s="68">
        <v>0</v>
      </c>
      <c r="AI138" s="68">
        <v>0</v>
      </c>
      <c r="AJ138" s="68">
        <v>0</v>
      </c>
      <c r="AK138" s="40">
        <f t="shared" si="18"/>
        <v>1</v>
      </c>
      <c r="AL138" s="87"/>
      <c r="AN138" s="59" t="s">
        <v>44</v>
      </c>
      <c r="AO138" s="66">
        <v>17</v>
      </c>
      <c r="AP138" s="66" t="s">
        <v>86</v>
      </c>
      <c r="AQ138" s="69" t="s">
        <v>177</v>
      </c>
      <c r="AR138" s="67">
        <v>14.740183</v>
      </c>
      <c r="AS138" s="67">
        <v>0.42608499999999999</v>
      </c>
      <c r="AT138" s="70" t="s">
        <v>182</v>
      </c>
      <c r="AU138" s="68">
        <v>0</v>
      </c>
      <c r="AV138" s="68">
        <v>0</v>
      </c>
      <c r="AW138" s="68">
        <v>0</v>
      </c>
      <c r="AX138" s="40">
        <f t="shared" si="19"/>
        <v>1</v>
      </c>
      <c r="AY138" s="87"/>
    </row>
    <row r="139" spans="1:51" ht="13.5" customHeight="1" x14ac:dyDescent="0.25">
      <c r="A139" s="59" t="s">
        <v>14</v>
      </c>
      <c r="B139" s="66">
        <v>17</v>
      </c>
      <c r="C139" s="66" t="s">
        <v>87</v>
      </c>
      <c r="D139" s="69" t="s">
        <v>177</v>
      </c>
      <c r="E139" s="67">
        <v>5.6779999999999999E-3</v>
      </c>
      <c r="F139" s="67">
        <v>0.37049900000000002</v>
      </c>
      <c r="G139" s="70" t="s">
        <v>184</v>
      </c>
      <c r="H139" s="68">
        <v>0</v>
      </c>
      <c r="I139" s="68">
        <v>0</v>
      </c>
      <c r="J139" s="68">
        <v>0</v>
      </c>
      <c r="K139" s="40">
        <f t="shared" si="16"/>
        <v>1</v>
      </c>
      <c r="L139" s="87"/>
      <c r="N139" s="59" t="s">
        <v>25</v>
      </c>
      <c r="O139" s="66">
        <v>17</v>
      </c>
      <c r="P139" s="66" t="s">
        <v>87</v>
      </c>
      <c r="Q139" s="69" t="s">
        <v>177</v>
      </c>
      <c r="R139" s="67">
        <v>4.1564543267688199E-3</v>
      </c>
      <c r="S139" s="67">
        <v>0.37268514113157097</v>
      </c>
      <c r="T139" s="70" t="s">
        <v>184</v>
      </c>
      <c r="U139" s="68">
        <v>0</v>
      </c>
      <c r="V139" s="68">
        <v>0</v>
      </c>
      <c r="W139" s="68">
        <v>0</v>
      </c>
      <c r="X139" s="40">
        <f t="shared" si="17"/>
        <v>1</v>
      </c>
      <c r="Y139" s="87"/>
      <c r="AA139" s="59" t="s">
        <v>34</v>
      </c>
      <c r="AB139" s="66">
        <v>17</v>
      </c>
      <c r="AC139" s="66" t="s">
        <v>87</v>
      </c>
      <c r="AD139" s="69" t="s">
        <v>177</v>
      </c>
      <c r="AE139" s="67">
        <v>5.6779999999999999E-3</v>
      </c>
      <c r="AF139" s="67">
        <v>0.37049900000000002</v>
      </c>
      <c r="AG139" s="70" t="s">
        <v>184</v>
      </c>
      <c r="AH139" s="68">
        <v>0</v>
      </c>
      <c r="AI139" s="68">
        <v>0</v>
      </c>
      <c r="AJ139" s="68">
        <v>0</v>
      </c>
      <c r="AK139" s="40">
        <f t="shared" si="18"/>
        <v>1</v>
      </c>
      <c r="AL139" s="87"/>
      <c r="AN139" s="59" t="s">
        <v>44</v>
      </c>
      <c r="AO139" s="66">
        <v>17</v>
      </c>
      <c r="AP139" s="66" t="s">
        <v>87</v>
      </c>
      <c r="AQ139" s="69" t="s">
        <v>177</v>
      </c>
      <c r="AR139" s="67">
        <v>4.0749999999999996E-3</v>
      </c>
      <c r="AS139" s="67">
        <v>0.36840800000000001</v>
      </c>
      <c r="AT139" s="70" t="s">
        <v>184</v>
      </c>
      <c r="AU139" s="68">
        <v>0</v>
      </c>
      <c r="AV139" s="68">
        <v>0</v>
      </c>
      <c r="AW139" s="68">
        <v>0</v>
      </c>
      <c r="AX139" s="40">
        <f t="shared" si="19"/>
        <v>1</v>
      </c>
      <c r="AY139" s="87"/>
    </row>
    <row r="140" spans="1:51" ht="13.5" customHeight="1" x14ac:dyDescent="0.25">
      <c r="A140" s="59" t="s">
        <v>14</v>
      </c>
      <c r="B140" s="66">
        <v>17</v>
      </c>
      <c r="C140" s="66" t="s">
        <v>88</v>
      </c>
      <c r="D140" s="69" t="s">
        <v>177</v>
      </c>
      <c r="E140" s="67">
        <v>12.84895</v>
      </c>
      <c r="F140" s="67">
        <v>0.45586300000000002</v>
      </c>
      <c r="G140" s="70" t="s">
        <v>164</v>
      </c>
      <c r="H140" s="68">
        <v>0</v>
      </c>
      <c r="I140" s="68">
        <v>0</v>
      </c>
      <c r="J140" s="68">
        <v>0</v>
      </c>
      <c r="K140" s="40">
        <f t="shared" si="16"/>
        <v>1</v>
      </c>
      <c r="L140" s="87"/>
      <c r="N140" s="59" t="s">
        <v>25</v>
      </c>
      <c r="O140" s="66">
        <v>17</v>
      </c>
      <c r="P140" s="66" t="s">
        <v>88</v>
      </c>
      <c r="Q140" s="69" t="s">
        <v>177</v>
      </c>
      <c r="R140" s="67">
        <v>13.8772794147177</v>
      </c>
      <c r="S140" s="67">
        <v>0.46487885776847199</v>
      </c>
      <c r="T140" s="70" t="s">
        <v>164</v>
      </c>
      <c r="U140" s="68">
        <v>0</v>
      </c>
      <c r="V140" s="68">
        <v>0</v>
      </c>
      <c r="W140" s="68">
        <v>0</v>
      </c>
      <c r="X140" s="40">
        <f t="shared" si="17"/>
        <v>1</v>
      </c>
      <c r="Y140" s="87"/>
      <c r="AA140" s="59" t="s">
        <v>34</v>
      </c>
      <c r="AB140" s="66">
        <v>17</v>
      </c>
      <c r="AC140" s="66" t="s">
        <v>88</v>
      </c>
      <c r="AD140" s="69" t="s">
        <v>177</v>
      </c>
      <c r="AE140" s="67">
        <v>12.84895</v>
      </c>
      <c r="AF140" s="67">
        <v>0.45586300000000002</v>
      </c>
      <c r="AG140" s="70" t="s">
        <v>164</v>
      </c>
      <c r="AH140" s="68">
        <v>0</v>
      </c>
      <c r="AI140" s="68">
        <v>0</v>
      </c>
      <c r="AJ140" s="68">
        <v>0</v>
      </c>
      <c r="AK140" s="40">
        <f t="shared" si="18"/>
        <v>1</v>
      </c>
      <c r="AL140" s="87"/>
      <c r="AN140" s="59" t="s">
        <v>44</v>
      </c>
      <c r="AO140" s="66">
        <v>17</v>
      </c>
      <c r="AP140" s="66" t="s">
        <v>88</v>
      </c>
      <c r="AQ140" s="69" t="s">
        <v>177</v>
      </c>
      <c r="AR140" s="67">
        <v>13.045752</v>
      </c>
      <c r="AS140" s="67">
        <v>0.42637599999999998</v>
      </c>
      <c r="AT140" s="70" t="s">
        <v>164</v>
      </c>
      <c r="AU140" s="68">
        <v>0</v>
      </c>
      <c r="AV140" s="68">
        <v>0</v>
      </c>
      <c r="AW140" s="68">
        <v>0</v>
      </c>
      <c r="AX140" s="40">
        <f t="shared" si="19"/>
        <v>1</v>
      </c>
      <c r="AY140" s="87"/>
    </row>
    <row r="141" spans="1:51" ht="13.5" customHeight="1" x14ac:dyDescent="0.25">
      <c r="A141" s="59" t="s">
        <v>14</v>
      </c>
      <c r="B141" s="66">
        <v>18</v>
      </c>
      <c r="C141" s="66" t="s">
        <v>62</v>
      </c>
      <c r="D141" s="69" t="s">
        <v>177</v>
      </c>
      <c r="E141" s="67">
        <v>0.45385500000000001</v>
      </c>
      <c r="F141" s="67" t="s">
        <v>178</v>
      </c>
      <c r="G141" s="70" t="s">
        <v>220</v>
      </c>
      <c r="H141" s="68">
        <v>0</v>
      </c>
      <c r="I141" s="68">
        <v>0</v>
      </c>
      <c r="J141" s="68">
        <v>0</v>
      </c>
      <c r="K141" s="40">
        <f t="shared" si="16"/>
        <v>1</v>
      </c>
      <c r="L141" s="87"/>
      <c r="N141" s="59" t="s">
        <v>25</v>
      </c>
      <c r="O141" s="66">
        <v>18</v>
      </c>
      <c r="P141" s="66" t="s">
        <v>62</v>
      </c>
      <c r="Q141" s="69" t="s">
        <v>177</v>
      </c>
      <c r="R141" s="67">
        <v>0.45098667455645702</v>
      </c>
      <c r="S141" s="67" t="s">
        <v>178</v>
      </c>
      <c r="T141" s="70" t="s">
        <v>220</v>
      </c>
      <c r="U141" s="68">
        <v>0</v>
      </c>
      <c r="V141" s="68">
        <v>0</v>
      </c>
      <c r="W141" s="68">
        <v>0</v>
      </c>
      <c r="X141" s="40">
        <f t="shared" si="17"/>
        <v>1</v>
      </c>
      <c r="Y141" s="87"/>
      <c r="AA141" s="59" t="s">
        <v>34</v>
      </c>
      <c r="AB141" s="66">
        <v>18</v>
      </c>
      <c r="AC141" s="66" t="s">
        <v>62</v>
      </c>
      <c r="AD141" s="69" t="s">
        <v>177</v>
      </c>
      <c r="AE141" s="67">
        <v>0.45385500000000001</v>
      </c>
      <c r="AF141" s="67" t="s">
        <v>178</v>
      </c>
      <c r="AG141" s="70" t="s">
        <v>220</v>
      </c>
      <c r="AH141" s="68">
        <v>0</v>
      </c>
      <c r="AI141" s="68">
        <v>0</v>
      </c>
      <c r="AJ141" s="68">
        <v>0</v>
      </c>
      <c r="AK141" s="40">
        <f t="shared" si="18"/>
        <v>1</v>
      </c>
      <c r="AL141" s="87"/>
      <c r="AN141" s="59" t="s">
        <v>44</v>
      </c>
      <c r="AO141" s="66">
        <v>18</v>
      </c>
      <c r="AP141" s="66" t="s">
        <v>62</v>
      </c>
      <c r="AQ141" s="69" t="s">
        <v>177</v>
      </c>
      <c r="AR141" s="67">
        <v>0.45231900000000003</v>
      </c>
      <c r="AS141" s="67" t="s">
        <v>178</v>
      </c>
      <c r="AT141" s="70" t="s">
        <v>220</v>
      </c>
      <c r="AU141" s="68">
        <v>0</v>
      </c>
      <c r="AV141" s="68">
        <v>0</v>
      </c>
      <c r="AW141" s="68">
        <v>0</v>
      </c>
      <c r="AX141" s="40">
        <f t="shared" si="19"/>
        <v>1</v>
      </c>
      <c r="AY141" s="87"/>
    </row>
    <row r="142" spans="1:51" ht="13.5" customHeight="1" x14ac:dyDescent="0.25">
      <c r="A142" s="59" t="s">
        <v>14</v>
      </c>
      <c r="B142" s="66">
        <v>18</v>
      </c>
      <c r="C142" s="66" t="s">
        <v>68</v>
      </c>
      <c r="D142" s="69" t="s">
        <v>177</v>
      </c>
      <c r="E142" s="67">
        <v>2.3749999999999999E-3</v>
      </c>
      <c r="F142" s="67">
        <v>0.348497</v>
      </c>
      <c r="G142" s="70" t="s">
        <v>181</v>
      </c>
      <c r="H142" s="68">
        <v>0</v>
      </c>
      <c r="I142" s="68">
        <v>0</v>
      </c>
      <c r="J142" s="68">
        <v>0</v>
      </c>
      <c r="K142" s="40">
        <f t="shared" si="16"/>
        <v>1</v>
      </c>
      <c r="L142" s="87"/>
      <c r="N142" s="59" t="s">
        <v>25</v>
      </c>
      <c r="O142" s="66">
        <v>18</v>
      </c>
      <c r="P142" s="66" t="s">
        <v>68</v>
      </c>
      <c r="Q142" s="69" t="s">
        <v>177</v>
      </c>
      <c r="R142" s="67">
        <v>2.85653884742826E-3</v>
      </c>
      <c r="S142" s="67">
        <v>0.38891521899825598</v>
      </c>
      <c r="T142" s="70" t="s">
        <v>181</v>
      </c>
      <c r="U142" s="68">
        <v>0</v>
      </c>
      <c r="V142" s="68">
        <v>0</v>
      </c>
      <c r="W142" s="68">
        <v>0</v>
      </c>
      <c r="X142" s="40">
        <f t="shared" si="17"/>
        <v>1</v>
      </c>
      <c r="Y142" s="87"/>
      <c r="AA142" s="59" t="s">
        <v>34</v>
      </c>
      <c r="AB142" s="66">
        <v>18</v>
      </c>
      <c r="AC142" s="66" t="s">
        <v>68</v>
      </c>
      <c r="AD142" s="69" t="s">
        <v>177</v>
      </c>
      <c r="AE142" s="67">
        <v>2.3749999999999999E-3</v>
      </c>
      <c r="AF142" s="67">
        <v>0.348497</v>
      </c>
      <c r="AG142" s="70" t="s">
        <v>181</v>
      </c>
      <c r="AH142" s="68">
        <v>0</v>
      </c>
      <c r="AI142" s="68">
        <v>0</v>
      </c>
      <c r="AJ142" s="68">
        <v>0</v>
      </c>
      <c r="AK142" s="40">
        <f t="shared" si="18"/>
        <v>1</v>
      </c>
      <c r="AL142" s="87"/>
      <c r="AN142" s="59" t="s">
        <v>44</v>
      </c>
      <c r="AO142" s="66">
        <v>18</v>
      </c>
      <c r="AP142" s="66" t="s">
        <v>68</v>
      </c>
      <c r="AQ142" s="69" t="s">
        <v>177</v>
      </c>
      <c r="AR142" s="67">
        <v>2.6610000000000002E-3</v>
      </c>
      <c r="AS142" s="67">
        <v>0.34056999999999998</v>
      </c>
      <c r="AT142" s="70" t="s">
        <v>181</v>
      </c>
      <c r="AU142" s="68">
        <v>0</v>
      </c>
      <c r="AV142" s="68">
        <v>0</v>
      </c>
      <c r="AW142" s="68">
        <v>0</v>
      </c>
      <c r="AX142" s="40">
        <f t="shared" si="19"/>
        <v>1</v>
      </c>
      <c r="AY142" s="87"/>
    </row>
    <row r="143" spans="1:51" ht="13.5" customHeight="1" x14ac:dyDescent="0.25">
      <c r="A143" s="59" t="s">
        <v>14</v>
      </c>
      <c r="B143" s="66">
        <v>18</v>
      </c>
      <c r="C143" s="66" t="s">
        <v>74</v>
      </c>
      <c r="D143" s="69" t="s">
        <v>177</v>
      </c>
      <c r="E143" s="67">
        <v>17.061758000000001</v>
      </c>
      <c r="F143" s="67">
        <v>0.46615899999999999</v>
      </c>
      <c r="G143" s="70" t="s">
        <v>182</v>
      </c>
      <c r="H143" s="68">
        <v>0</v>
      </c>
      <c r="I143" s="68">
        <v>0</v>
      </c>
      <c r="J143" s="68">
        <v>0</v>
      </c>
      <c r="K143" s="40">
        <f t="shared" si="16"/>
        <v>1</v>
      </c>
      <c r="L143" s="87"/>
      <c r="N143" s="59" t="s">
        <v>25</v>
      </c>
      <c r="O143" s="66">
        <v>18</v>
      </c>
      <c r="P143" s="66" t="s">
        <v>74</v>
      </c>
      <c r="Q143" s="69" t="s">
        <v>177</v>
      </c>
      <c r="R143" s="67">
        <v>16.9325883151262</v>
      </c>
      <c r="S143" s="67">
        <v>0.46212462555493</v>
      </c>
      <c r="T143" s="70" t="s">
        <v>182</v>
      </c>
      <c r="U143" s="68">
        <v>0</v>
      </c>
      <c r="V143" s="68">
        <v>0</v>
      </c>
      <c r="W143" s="68">
        <v>0</v>
      </c>
      <c r="X143" s="40">
        <f t="shared" si="17"/>
        <v>1</v>
      </c>
      <c r="Y143" s="87"/>
      <c r="AA143" s="59" t="s">
        <v>34</v>
      </c>
      <c r="AB143" s="66">
        <v>18</v>
      </c>
      <c r="AC143" s="66" t="s">
        <v>74</v>
      </c>
      <c r="AD143" s="69" t="s">
        <v>177</v>
      </c>
      <c r="AE143" s="67">
        <v>17.061758000000001</v>
      </c>
      <c r="AF143" s="67">
        <v>0.46615899999999999</v>
      </c>
      <c r="AG143" s="70" t="s">
        <v>182</v>
      </c>
      <c r="AH143" s="68">
        <v>0</v>
      </c>
      <c r="AI143" s="68">
        <v>0</v>
      </c>
      <c r="AJ143" s="68">
        <v>0</v>
      </c>
      <c r="AK143" s="40">
        <f t="shared" si="18"/>
        <v>1</v>
      </c>
      <c r="AL143" s="87"/>
      <c r="AN143" s="59" t="s">
        <v>44</v>
      </c>
      <c r="AO143" s="66">
        <v>18</v>
      </c>
      <c r="AP143" s="66" t="s">
        <v>74</v>
      </c>
      <c r="AQ143" s="69" t="s">
        <v>177</v>
      </c>
      <c r="AR143" s="67">
        <v>19.399452</v>
      </c>
      <c r="AS143" s="67">
        <v>0.41555599999999998</v>
      </c>
      <c r="AT143" s="70" t="s">
        <v>182</v>
      </c>
      <c r="AU143" s="68">
        <v>0</v>
      </c>
      <c r="AV143" s="68">
        <v>0</v>
      </c>
      <c r="AW143" s="68">
        <v>0</v>
      </c>
      <c r="AX143" s="40">
        <f t="shared" si="19"/>
        <v>1</v>
      </c>
      <c r="AY143" s="87"/>
    </row>
    <row r="144" spans="1:51" ht="22.5" customHeight="1" x14ac:dyDescent="0.25">
      <c r="A144" s="59" t="s">
        <v>14</v>
      </c>
      <c r="B144" s="66">
        <v>18</v>
      </c>
      <c r="C144" s="66" t="s">
        <v>80</v>
      </c>
      <c r="D144" s="69" t="s">
        <v>177</v>
      </c>
      <c r="E144" s="67">
        <v>3.1489999999999999E-3</v>
      </c>
      <c r="F144" s="67">
        <v>0.89666400000000002</v>
      </c>
      <c r="G144" s="70" t="s">
        <v>221</v>
      </c>
      <c r="H144" s="68">
        <v>0</v>
      </c>
      <c r="I144" s="68">
        <v>0</v>
      </c>
      <c r="J144" s="68">
        <v>0</v>
      </c>
      <c r="K144" s="40">
        <f t="shared" si="16"/>
        <v>1</v>
      </c>
      <c r="L144" s="87"/>
      <c r="N144" s="59" t="s">
        <v>25</v>
      </c>
      <c r="O144" s="66">
        <v>18</v>
      </c>
      <c r="P144" s="66" t="s">
        <v>80</v>
      </c>
      <c r="Q144" s="69" t="s">
        <v>177</v>
      </c>
      <c r="R144" s="67">
        <v>4.3499922284342797E-3</v>
      </c>
      <c r="S144" s="67">
        <v>0.87452891919908904</v>
      </c>
      <c r="T144" s="70" t="s">
        <v>221</v>
      </c>
      <c r="U144" s="68">
        <v>0</v>
      </c>
      <c r="V144" s="68">
        <v>0</v>
      </c>
      <c r="W144" s="68">
        <v>0</v>
      </c>
      <c r="X144" s="40">
        <f t="shared" si="17"/>
        <v>1</v>
      </c>
      <c r="Y144" s="87"/>
      <c r="AA144" s="59" t="s">
        <v>34</v>
      </c>
      <c r="AB144" s="66">
        <v>18</v>
      </c>
      <c r="AC144" s="66" t="s">
        <v>80</v>
      </c>
      <c r="AD144" s="69" t="s">
        <v>177</v>
      </c>
      <c r="AE144" s="67">
        <v>3.1489999999999999E-3</v>
      </c>
      <c r="AF144" s="67">
        <v>0.89666400000000002</v>
      </c>
      <c r="AG144" s="70" t="s">
        <v>221</v>
      </c>
      <c r="AH144" s="68">
        <v>0</v>
      </c>
      <c r="AI144" s="68">
        <v>0</v>
      </c>
      <c r="AJ144" s="68">
        <v>0</v>
      </c>
      <c r="AK144" s="40">
        <f t="shared" si="18"/>
        <v>1</v>
      </c>
      <c r="AL144" s="87"/>
      <c r="AN144" s="59" t="s">
        <v>44</v>
      </c>
      <c r="AO144" s="66">
        <v>18</v>
      </c>
      <c r="AP144" s="66" t="s">
        <v>80</v>
      </c>
      <c r="AQ144" s="69" t="s">
        <v>177</v>
      </c>
      <c r="AR144" s="67">
        <v>4.3769999999999998E-3</v>
      </c>
      <c r="AS144" s="67">
        <v>0.84904500000000005</v>
      </c>
      <c r="AT144" s="70" t="s">
        <v>221</v>
      </c>
      <c r="AU144" s="68">
        <v>0</v>
      </c>
      <c r="AV144" s="68">
        <v>0</v>
      </c>
      <c r="AW144" s="68">
        <v>0</v>
      </c>
      <c r="AX144" s="40">
        <f t="shared" si="19"/>
        <v>1</v>
      </c>
      <c r="AY144" s="87"/>
    </row>
    <row r="145" spans="1:51" ht="13.5" customHeight="1" x14ac:dyDescent="0.25">
      <c r="A145" s="59" t="s">
        <v>14</v>
      </c>
      <c r="B145" s="66">
        <v>18</v>
      </c>
      <c r="C145" s="66" t="s">
        <v>85</v>
      </c>
      <c r="D145" s="69" t="s">
        <v>177</v>
      </c>
      <c r="E145" s="67">
        <v>2.0709999999999999E-3</v>
      </c>
      <c r="F145" s="67">
        <v>0.37342700000000001</v>
      </c>
      <c r="G145" s="70" t="s">
        <v>181</v>
      </c>
      <c r="H145" s="68">
        <v>0</v>
      </c>
      <c r="I145" s="68">
        <v>0</v>
      </c>
      <c r="J145" s="68">
        <v>0</v>
      </c>
      <c r="K145" s="40">
        <f t="shared" si="16"/>
        <v>1</v>
      </c>
      <c r="L145" s="87"/>
      <c r="N145" s="59" t="s">
        <v>25</v>
      </c>
      <c r="O145" s="66">
        <v>18</v>
      </c>
      <c r="P145" s="66" t="s">
        <v>85</v>
      </c>
      <c r="Q145" s="69" t="s">
        <v>177</v>
      </c>
      <c r="R145" s="67">
        <v>2.9015024207466101E-3</v>
      </c>
      <c r="S145" s="67">
        <v>0.36305567148356799</v>
      </c>
      <c r="T145" s="70" t="s">
        <v>181</v>
      </c>
      <c r="U145" s="68">
        <v>0</v>
      </c>
      <c r="V145" s="68">
        <v>0</v>
      </c>
      <c r="W145" s="68">
        <v>0</v>
      </c>
      <c r="X145" s="40">
        <f t="shared" si="17"/>
        <v>1</v>
      </c>
      <c r="Y145" s="87"/>
      <c r="AA145" s="59" t="s">
        <v>34</v>
      </c>
      <c r="AB145" s="66">
        <v>18</v>
      </c>
      <c r="AC145" s="66" t="s">
        <v>85</v>
      </c>
      <c r="AD145" s="69" t="s">
        <v>177</v>
      </c>
      <c r="AE145" s="67">
        <v>2.0709999999999999E-3</v>
      </c>
      <c r="AF145" s="67">
        <v>0.37342700000000001</v>
      </c>
      <c r="AG145" s="70" t="s">
        <v>181</v>
      </c>
      <c r="AH145" s="68">
        <v>0</v>
      </c>
      <c r="AI145" s="68">
        <v>0</v>
      </c>
      <c r="AJ145" s="68">
        <v>0</v>
      </c>
      <c r="AK145" s="40">
        <f t="shared" si="18"/>
        <v>1</v>
      </c>
      <c r="AL145" s="87"/>
      <c r="AN145" s="59" t="s">
        <v>44</v>
      </c>
      <c r="AO145" s="66">
        <v>18</v>
      </c>
      <c r="AP145" s="66" t="s">
        <v>85</v>
      </c>
      <c r="AQ145" s="69" t="s">
        <v>177</v>
      </c>
      <c r="AR145" s="67">
        <v>2.5469999999999998E-3</v>
      </c>
      <c r="AS145" s="67">
        <v>0.35361599999999999</v>
      </c>
      <c r="AT145" s="70" t="s">
        <v>181</v>
      </c>
      <c r="AU145" s="68">
        <v>0</v>
      </c>
      <c r="AV145" s="68">
        <v>0</v>
      </c>
      <c r="AW145" s="68">
        <v>0</v>
      </c>
      <c r="AX145" s="40">
        <f t="shared" si="19"/>
        <v>1</v>
      </c>
      <c r="AY145" s="87"/>
    </row>
    <row r="146" spans="1:51" ht="13.5" customHeight="1" x14ac:dyDescent="0.25">
      <c r="A146" s="59" t="s">
        <v>14</v>
      </c>
      <c r="B146" s="66">
        <v>18</v>
      </c>
      <c r="C146" s="66" t="s">
        <v>86</v>
      </c>
      <c r="D146" s="69" t="s">
        <v>177</v>
      </c>
      <c r="E146" s="67">
        <v>15.422336</v>
      </c>
      <c r="F146" s="67">
        <v>0.46267000000000003</v>
      </c>
      <c r="G146" s="70" t="s">
        <v>182</v>
      </c>
      <c r="H146" s="68">
        <v>0</v>
      </c>
      <c r="I146" s="68">
        <v>0</v>
      </c>
      <c r="J146" s="68">
        <v>0</v>
      </c>
      <c r="K146" s="40">
        <f t="shared" si="16"/>
        <v>1</v>
      </c>
      <c r="L146" s="87"/>
      <c r="N146" s="59" t="s">
        <v>25</v>
      </c>
      <c r="O146" s="66">
        <v>18</v>
      </c>
      <c r="P146" s="66" t="s">
        <v>86</v>
      </c>
      <c r="Q146" s="69" t="s">
        <v>177</v>
      </c>
      <c r="R146" s="67">
        <v>16.336890415662801</v>
      </c>
      <c r="S146" s="67">
        <v>0.46269125055993099</v>
      </c>
      <c r="T146" s="70" t="s">
        <v>182</v>
      </c>
      <c r="U146" s="68">
        <v>0</v>
      </c>
      <c r="V146" s="68">
        <v>0</v>
      </c>
      <c r="W146" s="68">
        <v>0</v>
      </c>
      <c r="X146" s="40">
        <f t="shared" si="17"/>
        <v>1</v>
      </c>
      <c r="Y146" s="87"/>
      <c r="AA146" s="59" t="s">
        <v>34</v>
      </c>
      <c r="AB146" s="66">
        <v>18</v>
      </c>
      <c r="AC146" s="66" t="s">
        <v>86</v>
      </c>
      <c r="AD146" s="69" t="s">
        <v>177</v>
      </c>
      <c r="AE146" s="67">
        <v>15.422336</v>
      </c>
      <c r="AF146" s="67">
        <v>0.46267000000000003</v>
      </c>
      <c r="AG146" s="70" t="s">
        <v>182</v>
      </c>
      <c r="AH146" s="68">
        <v>0</v>
      </c>
      <c r="AI146" s="68">
        <v>0</v>
      </c>
      <c r="AJ146" s="68">
        <v>0</v>
      </c>
      <c r="AK146" s="40">
        <f t="shared" si="18"/>
        <v>1</v>
      </c>
      <c r="AL146" s="87"/>
      <c r="AN146" s="59" t="s">
        <v>44</v>
      </c>
      <c r="AO146" s="66">
        <v>18</v>
      </c>
      <c r="AP146" s="66" t="s">
        <v>86</v>
      </c>
      <c r="AQ146" s="69" t="s">
        <v>177</v>
      </c>
      <c r="AR146" s="67">
        <v>15.650703</v>
      </c>
      <c r="AS146" s="67">
        <v>0.42740499999999998</v>
      </c>
      <c r="AT146" s="70" t="s">
        <v>182</v>
      </c>
      <c r="AU146" s="68">
        <v>0</v>
      </c>
      <c r="AV146" s="68">
        <v>0</v>
      </c>
      <c r="AW146" s="68">
        <v>0</v>
      </c>
      <c r="AX146" s="40">
        <f t="shared" si="19"/>
        <v>1</v>
      </c>
      <c r="AY146" s="87"/>
    </row>
    <row r="147" spans="1:51" ht="13.5" customHeight="1" x14ac:dyDescent="0.25">
      <c r="A147" s="59" t="s">
        <v>14</v>
      </c>
      <c r="B147" s="66">
        <v>18</v>
      </c>
      <c r="C147" s="66" t="s">
        <v>87</v>
      </c>
      <c r="D147" s="69" t="s">
        <v>177</v>
      </c>
      <c r="E147" s="67">
        <v>4.0419999999999996E-3</v>
      </c>
      <c r="F147" s="67">
        <v>0.348603</v>
      </c>
      <c r="G147" s="70" t="s">
        <v>184</v>
      </c>
      <c r="H147" s="68">
        <v>0</v>
      </c>
      <c r="I147" s="68">
        <v>0</v>
      </c>
      <c r="J147" s="68">
        <v>0</v>
      </c>
      <c r="K147" s="40">
        <f t="shared" si="16"/>
        <v>1</v>
      </c>
      <c r="L147" s="87"/>
      <c r="N147" s="59" t="s">
        <v>25</v>
      </c>
      <c r="O147" s="66">
        <v>18</v>
      </c>
      <c r="P147" s="66" t="s">
        <v>87</v>
      </c>
      <c r="Q147" s="69" t="s">
        <v>177</v>
      </c>
      <c r="R147" s="67">
        <v>4.9103009782617201E-3</v>
      </c>
      <c r="S147" s="67">
        <v>0.384360746667054</v>
      </c>
      <c r="T147" s="70" t="s">
        <v>184</v>
      </c>
      <c r="U147" s="68">
        <v>0</v>
      </c>
      <c r="V147" s="68">
        <v>0</v>
      </c>
      <c r="W147" s="68">
        <v>0</v>
      </c>
      <c r="X147" s="40">
        <f t="shared" si="17"/>
        <v>1</v>
      </c>
      <c r="Y147" s="87"/>
      <c r="AA147" s="59" t="s">
        <v>34</v>
      </c>
      <c r="AB147" s="66">
        <v>18</v>
      </c>
      <c r="AC147" s="66" t="s">
        <v>87</v>
      </c>
      <c r="AD147" s="69" t="s">
        <v>177</v>
      </c>
      <c r="AE147" s="67">
        <v>4.0419999999999996E-3</v>
      </c>
      <c r="AF147" s="67">
        <v>0.348603</v>
      </c>
      <c r="AG147" s="70" t="s">
        <v>184</v>
      </c>
      <c r="AH147" s="68">
        <v>0</v>
      </c>
      <c r="AI147" s="68">
        <v>0</v>
      </c>
      <c r="AJ147" s="68">
        <v>0</v>
      </c>
      <c r="AK147" s="40">
        <f t="shared" si="18"/>
        <v>1</v>
      </c>
      <c r="AL147" s="87"/>
      <c r="AN147" s="59" t="s">
        <v>44</v>
      </c>
      <c r="AO147" s="66">
        <v>18</v>
      </c>
      <c r="AP147" s="66" t="s">
        <v>87</v>
      </c>
      <c r="AQ147" s="69" t="s">
        <v>177</v>
      </c>
      <c r="AR147" s="67">
        <v>5.1289999999999999E-3</v>
      </c>
      <c r="AS147" s="67">
        <v>0.34923399999999999</v>
      </c>
      <c r="AT147" s="70" t="s">
        <v>184</v>
      </c>
      <c r="AU147" s="68">
        <v>0</v>
      </c>
      <c r="AV147" s="68">
        <v>0</v>
      </c>
      <c r="AW147" s="68">
        <v>0</v>
      </c>
      <c r="AX147" s="40">
        <f t="shared" si="19"/>
        <v>1</v>
      </c>
      <c r="AY147" s="87"/>
    </row>
    <row r="148" spans="1:51" ht="13.5" customHeight="1" x14ac:dyDescent="0.25">
      <c r="A148" s="59" t="s">
        <v>14</v>
      </c>
      <c r="B148" s="66">
        <v>18</v>
      </c>
      <c r="C148" s="66" t="s">
        <v>88</v>
      </c>
      <c r="D148" s="69" t="s">
        <v>177</v>
      </c>
      <c r="E148" s="67">
        <v>13.737368999999999</v>
      </c>
      <c r="F148" s="67">
        <v>0.46118799999999999</v>
      </c>
      <c r="G148" s="70" t="s">
        <v>164</v>
      </c>
      <c r="H148" s="68">
        <v>0</v>
      </c>
      <c r="I148" s="68">
        <v>0</v>
      </c>
      <c r="J148" s="68">
        <v>0</v>
      </c>
      <c r="K148" s="40">
        <f t="shared" si="16"/>
        <v>1</v>
      </c>
      <c r="L148" s="87"/>
      <c r="N148" s="59" t="s">
        <v>25</v>
      </c>
      <c r="O148" s="66">
        <v>18</v>
      </c>
      <c r="P148" s="66" t="s">
        <v>88</v>
      </c>
      <c r="Q148" s="69" t="s">
        <v>177</v>
      </c>
      <c r="R148" s="67">
        <v>13.8816694126266</v>
      </c>
      <c r="S148" s="67">
        <v>0.42678276169342</v>
      </c>
      <c r="T148" s="70" t="s">
        <v>164</v>
      </c>
      <c r="U148" s="68">
        <v>0</v>
      </c>
      <c r="V148" s="68">
        <v>0</v>
      </c>
      <c r="W148" s="68">
        <v>0</v>
      </c>
      <c r="X148" s="40">
        <f t="shared" si="17"/>
        <v>1</v>
      </c>
      <c r="Y148" s="87"/>
      <c r="AA148" s="59" t="s">
        <v>34</v>
      </c>
      <c r="AB148" s="66">
        <v>18</v>
      </c>
      <c r="AC148" s="66" t="s">
        <v>88</v>
      </c>
      <c r="AD148" s="69" t="s">
        <v>177</v>
      </c>
      <c r="AE148" s="67">
        <v>13.737368999999999</v>
      </c>
      <c r="AF148" s="67">
        <v>0.46118799999999999</v>
      </c>
      <c r="AG148" s="70" t="s">
        <v>164</v>
      </c>
      <c r="AH148" s="68">
        <v>0</v>
      </c>
      <c r="AI148" s="68">
        <v>0</v>
      </c>
      <c r="AJ148" s="68">
        <v>0</v>
      </c>
      <c r="AK148" s="40">
        <f t="shared" si="18"/>
        <v>1</v>
      </c>
      <c r="AL148" s="87"/>
      <c r="AN148" s="59" t="s">
        <v>44</v>
      </c>
      <c r="AO148" s="66">
        <v>18</v>
      </c>
      <c r="AP148" s="66" t="s">
        <v>88</v>
      </c>
      <c r="AQ148" s="69" t="s">
        <v>177</v>
      </c>
      <c r="AR148" s="67">
        <v>12.964945999999999</v>
      </c>
      <c r="AS148" s="67">
        <v>0.40980899999999998</v>
      </c>
      <c r="AT148" s="70" t="s">
        <v>164</v>
      </c>
      <c r="AU148" s="68">
        <v>0</v>
      </c>
      <c r="AV148" s="68">
        <v>0</v>
      </c>
      <c r="AW148" s="68">
        <v>0</v>
      </c>
      <c r="AX148" s="40">
        <f t="shared" si="19"/>
        <v>1</v>
      </c>
      <c r="AY148" s="87"/>
    </row>
    <row r="149" spans="1:51" ht="13.5" customHeight="1" x14ac:dyDescent="0.25">
      <c r="A149" s="59" t="s">
        <v>14</v>
      </c>
      <c r="B149" s="66">
        <v>19</v>
      </c>
      <c r="C149" s="66" t="s">
        <v>62</v>
      </c>
      <c r="D149" s="69" t="s">
        <v>177</v>
      </c>
      <c r="E149" s="67">
        <v>0.462001</v>
      </c>
      <c r="F149" s="67" t="s">
        <v>178</v>
      </c>
      <c r="G149" s="70" t="s">
        <v>222</v>
      </c>
      <c r="H149" s="68">
        <v>0</v>
      </c>
      <c r="I149" s="68">
        <v>0</v>
      </c>
      <c r="J149" s="68">
        <v>0</v>
      </c>
      <c r="K149" s="40">
        <f t="shared" si="16"/>
        <v>1</v>
      </c>
      <c r="L149" s="87"/>
      <c r="N149" s="59" t="s">
        <v>25</v>
      </c>
      <c r="O149" s="66">
        <v>19</v>
      </c>
      <c r="P149" s="66" t="s">
        <v>62</v>
      </c>
      <c r="Q149" s="69" t="s">
        <v>177</v>
      </c>
      <c r="R149" s="67">
        <v>0.45298219589960198</v>
      </c>
      <c r="S149" s="67" t="s">
        <v>178</v>
      </c>
      <c r="T149" s="70" t="s">
        <v>222</v>
      </c>
      <c r="U149" s="68">
        <v>0</v>
      </c>
      <c r="V149" s="68">
        <v>0</v>
      </c>
      <c r="W149" s="68">
        <v>0</v>
      </c>
      <c r="X149" s="40">
        <f t="shared" si="17"/>
        <v>1</v>
      </c>
      <c r="Y149" s="87"/>
      <c r="AA149" s="59" t="s">
        <v>34</v>
      </c>
      <c r="AB149" s="66">
        <v>19</v>
      </c>
      <c r="AC149" s="66" t="s">
        <v>62</v>
      </c>
      <c r="AD149" s="69" t="s">
        <v>177</v>
      </c>
      <c r="AE149" s="67">
        <v>0.462001</v>
      </c>
      <c r="AF149" s="67" t="s">
        <v>178</v>
      </c>
      <c r="AG149" s="70" t="s">
        <v>222</v>
      </c>
      <c r="AH149" s="68">
        <v>0</v>
      </c>
      <c r="AI149" s="68">
        <v>0</v>
      </c>
      <c r="AJ149" s="68">
        <v>0</v>
      </c>
      <c r="AK149" s="40">
        <f t="shared" si="18"/>
        <v>1</v>
      </c>
      <c r="AL149" s="87"/>
      <c r="AN149" s="59" t="s">
        <v>44</v>
      </c>
      <c r="AO149" s="66">
        <v>19</v>
      </c>
      <c r="AP149" s="66" t="s">
        <v>62</v>
      </c>
      <c r="AQ149" s="69" t="s">
        <v>177</v>
      </c>
      <c r="AR149" s="67">
        <v>0.45178000000000001</v>
      </c>
      <c r="AS149" s="67" t="s">
        <v>178</v>
      </c>
      <c r="AT149" s="70" t="s">
        <v>222</v>
      </c>
      <c r="AU149" s="68">
        <v>0</v>
      </c>
      <c r="AV149" s="68">
        <v>0</v>
      </c>
      <c r="AW149" s="68">
        <v>0</v>
      </c>
      <c r="AX149" s="40">
        <f t="shared" si="19"/>
        <v>1</v>
      </c>
      <c r="AY149" s="87"/>
    </row>
    <row r="150" spans="1:51" ht="13.5" customHeight="1" x14ac:dyDescent="0.25">
      <c r="A150" s="59" t="s">
        <v>14</v>
      </c>
      <c r="B150" s="66">
        <v>19</v>
      </c>
      <c r="C150" s="66" t="s">
        <v>68</v>
      </c>
      <c r="D150" s="69" t="s">
        <v>177</v>
      </c>
      <c r="E150" s="67">
        <v>2.8110000000000001E-3</v>
      </c>
      <c r="F150" s="67">
        <v>0.34718599999999999</v>
      </c>
      <c r="G150" s="70" t="s">
        <v>181</v>
      </c>
      <c r="H150" s="68">
        <v>0</v>
      </c>
      <c r="I150" s="68">
        <v>0</v>
      </c>
      <c r="J150" s="68">
        <v>0</v>
      </c>
      <c r="K150" s="40">
        <f t="shared" si="16"/>
        <v>1</v>
      </c>
      <c r="L150" s="87"/>
      <c r="N150" s="59" t="s">
        <v>25</v>
      </c>
      <c r="O150" s="66">
        <v>19</v>
      </c>
      <c r="P150" s="66" t="s">
        <v>68</v>
      </c>
      <c r="Q150" s="69" t="s">
        <v>177</v>
      </c>
      <c r="R150" s="67">
        <v>2.3947755762791499E-3</v>
      </c>
      <c r="S150" s="67">
        <v>0.36805385190136197</v>
      </c>
      <c r="T150" s="70" t="s">
        <v>181</v>
      </c>
      <c r="U150" s="68">
        <v>0</v>
      </c>
      <c r="V150" s="68">
        <v>0</v>
      </c>
      <c r="W150" s="68">
        <v>0</v>
      </c>
      <c r="X150" s="40">
        <f t="shared" si="17"/>
        <v>1</v>
      </c>
      <c r="Y150" s="87"/>
      <c r="AA150" s="59" t="s">
        <v>34</v>
      </c>
      <c r="AB150" s="66">
        <v>19</v>
      </c>
      <c r="AC150" s="66" t="s">
        <v>68</v>
      </c>
      <c r="AD150" s="69" t="s">
        <v>177</v>
      </c>
      <c r="AE150" s="67">
        <v>2.8110000000000001E-3</v>
      </c>
      <c r="AF150" s="67">
        <v>0.34718599999999999</v>
      </c>
      <c r="AG150" s="70" t="s">
        <v>181</v>
      </c>
      <c r="AH150" s="68">
        <v>0</v>
      </c>
      <c r="AI150" s="68">
        <v>0</v>
      </c>
      <c r="AJ150" s="68">
        <v>0</v>
      </c>
      <c r="AK150" s="40">
        <f t="shared" si="18"/>
        <v>1</v>
      </c>
      <c r="AL150" s="87"/>
      <c r="AN150" s="59" t="s">
        <v>44</v>
      </c>
      <c r="AO150" s="66">
        <v>19</v>
      </c>
      <c r="AP150" s="66" t="s">
        <v>68</v>
      </c>
      <c r="AQ150" s="69" t="s">
        <v>177</v>
      </c>
      <c r="AR150" s="67">
        <v>2.088E-3</v>
      </c>
      <c r="AS150" s="67">
        <v>0.342225</v>
      </c>
      <c r="AT150" s="70" t="s">
        <v>181</v>
      </c>
      <c r="AU150" s="68">
        <v>0</v>
      </c>
      <c r="AV150" s="68">
        <v>0</v>
      </c>
      <c r="AW150" s="68">
        <v>0</v>
      </c>
      <c r="AX150" s="40">
        <f t="shared" si="19"/>
        <v>1</v>
      </c>
      <c r="AY150" s="87"/>
    </row>
    <row r="151" spans="1:51" ht="13.5" customHeight="1" x14ac:dyDescent="0.25">
      <c r="A151" s="59" t="s">
        <v>14</v>
      </c>
      <c r="B151" s="66">
        <v>19</v>
      </c>
      <c r="C151" s="66" t="s">
        <v>74</v>
      </c>
      <c r="D151" s="69" t="s">
        <v>177</v>
      </c>
      <c r="E151" s="67">
        <v>17.061938000000001</v>
      </c>
      <c r="F151" s="67">
        <v>0.46078799999999998</v>
      </c>
      <c r="G151" s="70" t="s">
        <v>182</v>
      </c>
      <c r="H151" s="68">
        <v>0</v>
      </c>
      <c r="I151" s="68">
        <v>0</v>
      </c>
      <c r="J151" s="68">
        <v>0</v>
      </c>
      <c r="K151" s="40">
        <f t="shared" si="16"/>
        <v>1</v>
      </c>
      <c r="L151" s="87"/>
      <c r="N151" s="59" t="s">
        <v>25</v>
      </c>
      <c r="O151" s="66">
        <v>19</v>
      </c>
      <c r="P151" s="66" t="s">
        <v>74</v>
      </c>
      <c r="Q151" s="69" t="s">
        <v>177</v>
      </c>
      <c r="R151" s="67">
        <v>16.953916627256799</v>
      </c>
      <c r="S151" s="67">
        <v>0.46983347976859902</v>
      </c>
      <c r="T151" s="70" t="s">
        <v>182</v>
      </c>
      <c r="U151" s="68">
        <v>0</v>
      </c>
      <c r="V151" s="68">
        <v>0</v>
      </c>
      <c r="W151" s="68">
        <v>0</v>
      </c>
      <c r="X151" s="40">
        <f t="shared" si="17"/>
        <v>1</v>
      </c>
      <c r="Y151" s="87"/>
      <c r="AA151" s="59" t="s">
        <v>34</v>
      </c>
      <c r="AB151" s="66">
        <v>19</v>
      </c>
      <c r="AC151" s="66" t="s">
        <v>74</v>
      </c>
      <c r="AD151" s="69" t="s">
        <v>177</v>
      </c>
      <c r="AE151" s="67">
        <v>17.061938000000001</v>
      </c>
      <c r="AF151" s="67">
        <v>0.46078799999999998</v>
      </c>
      <c r="AG151" s="70" t="s">
        <v>182</v>
      </c>
      <c r="AH151" s="68">
        <v>0</v>
      </c>
      <c r="AI151" s="68">
        <v>0</v>
      </c>
      <c r="AJ151" s="68">
        <v>0</v>
      </c>
      <c r="AK151" s="40">
        <f t="shared" si="18"/>
        <v>1</v>
      </c>
      <c r="AL151" s="87"/>
      <c r="AN151" s="59" t="s">
        <v>44</v>
      </c>
      <c r="AO151" s="66">
        <v>19</v>
      </c>
      <c r="AP151" s="66" t="s">
        <v>74</v>
      </c>
      <c r="AQ151" s="69" t="s">
        <v>177</v>
      </c>
      <c r="AR151" s="67">
        <v>17.920898000000001</v>
      </c>
      <c r="AS151" s="67">
        <v>0.41837400000000002</v>
      </c>
      <c r="AT151" s="70" t="s">
        <v>182</v>
      </c>
      <c r="AU151" s="68">
        <v>0</v>
      </c>
      <c r="AV151" s="68">
        <v>0</v>
      </c>
      <c r="AW151" s="68">
        <v>0</v>
      </c>
      <c r="AX151" s="40">
        <f t="shared" si="19"/>
        <v>1</v>
      </c>
      <c r="AY151" s="87"/>
    </row>
    <row r="152" spans="1:51" ht="22.5" customHeight="1" x14ac:dyDescent="0.25">
      <c r="A152" s="59" t="s">
        <v>14</v>
      </c>
      <c r="B152" s="66">
        <v>19</v>
      </c>
      <c r="C152" s="66" t="s">
        <v>80</v>
      </c>
      <c r="D152" s="69" t="s">
        <v>177</v>
      </c>
      <c r="E152" s="67">
        <v>5.3400000000000001E-3</v>
      </c>
      <c r="F152" s="67">
        <v>0.85709000000000002</v>
      </c>
      <c r="G152" s="70" t="s">
        <v>223</v>
      </c>
      <c r="H152" s="68">
        <v>0</v>
      </c>
      <c r="I152" s="68">
        <v>0</v>
      </c>
      <c r="J152" s="68">
        <v>0</v>
      </c>
      <c r="K152" s="40">
        <f t="shared" si="16"/>
        <v>1</v>
      </c>
      <c r="L152" s="87"/>
      <c r="N152" s="59" t="s">
        <v>25</v>
      </c>
      <c r="O152" s="66">
        <v>19</v>
      </c>
      <c r="P152" s="66" t="s">
        <v>80</v>
      </c>
      <c r="Q152" s="69" t="s">
        <v>177</v>
      </c>
      <c r="R152" s="67">
        <v>4.9908131299321798E-3</v>
      </c>
      <c r="S152" s="67">
        <v>0.87360396655725003</v>
      </c>
      <c r="T152" s="70" t="s">
        <v>223</v>
      </c>
      <c r="U152" s="68">
        <v>0</v>
      </c>
      <c r="V152" s="68">
        <v>0</v>
      </c>
      <c r="W152" s="68">
        <v>0</v>
      </c>
      <c r="X152" s="40">
        <f t="shared" si="17"/>
        <v>1</v>
      </c>
      <c r="Y152" s="87"/>
      <c r="AA152" s="59" t="s">
        <v>34</v>
      </c>
      <c r="AB152" s="66">
        <v>19</v>
      </c>
      <c r="AC152" s="66" t="s">
        <v>80</v>
      </c>
      <c r="AD152" s="69" t="s">
        <v>177</v>
      </c>
      <c r="AE152" s="67">
        <v>5.3400000000000001E-3</v>
      </c>
      <c r="AF152" s="67">
        <v>0.85709000000000002</v>
      </c>
      <c r="AG152" s="70" t="s">
        <v>223</v>
      </c>
      <c r="AH152" s="68">
        <v>0</v>
      </c>
      <c r="AI152" s="68">
        <v>0</v>
      </c>
      <c r="AJ152" s="68">
        <v>0</v>
      </c>
      <c r="AK152" s="40">
        <f t="shared" si="18"/>
        <v>1</v>
      </c>
      <c r="AL152" s="87"/>
      <c r="AN152" s="59" t="s">
        <v>44</v>
      </c>
      <c r="AO152" s="66">
        <v>19</v>
      </c>
      <c r="AP152" s="66" t="s">
        <v>80</v>
      </c>
      <c r="AQ152" s="69" t="s">
        <v>177</v>
      </c>
      <c r="AR152" s="67">
        <v>3.8899999999999998E-3</v>
      </c>
      <c r="AS152" s="67">
        <v>0.85208399999999995</v>
      </c>
      <c r="AT152" s="70" t="s">
        <v>223</v>
      </c>
      <c r="AU152" s="68">
        <v>0</v>
      </c>
      <c r="AV152" s="68">
        <v>0</v>
      </c>
      <c r="AW152" s="68">
        <v>0</v>
      </c>
      <c r="AX152" s="40">
        <f t="shared" si="19"/>
        <v>1</v>
      </c>
      <c r="AY152" s="87"/>
    </row>
    <row r="153" spans="1:51" ht="13.5" customHeight="1" x14ac:dyDescent="0.25">
      <c r="A153" s="59" t="s">
        <v>14</v>
      </c>
      <c r="B153" s="66">
        <v>19</v>
      </c>
      <c r="C153" s="66" t="s">
        <v>85</v>
      </c>
      <c r="D153" s="69" t="s">
        <v>177</v>
      </c>
      <c r="E153" s="67">
        <v>1.9889999999999999E-3</v>
      </c>
      <c r="F153" s="67">
        <v>0.36688100000000001</v>
      </c>
      <c r="G153" s="70" t="s">
        <v>181</v>
      </c>
      <c r="H153" s="68">
        <v>0</v>
      </c>
      <c r="I153" s="68">
        <v>0</v>
      </c>
      <c r="J153" s="68">
        <v>0</v>
      </c>
      <c r="K153" s="40">
        <f t="shared" si="16"/>
        <v>1</v>
      </c>
      <c r="L153" s="87"/>
      <c r="N153" s="59" t="s">
        <v>25</v>
      </c>
      <c r="O153" s="66">
        <v>19</v>
      </c>
      <c r="P153" s="66" t="s">
        <v>85</v>
      </c>
      <c r="Q153" s="69" t="s">
        <v>177</v>
      </c>
      <c r="R153" s="67">
        <v>2.6458979266943601E-3</v>
      </c>
      <c r="S153" s="67">
        <v>0.38453570722296998</v>
      </c>
      <c r="T153" s="70" t="s">
        <v>181</v>
      </c>
      <c r="U153" s="68">
        <v>0</v>
      </c>
      <c r="V153" s="68">
        <v>0</v>
      </c>
      <c r="W153" s="68">
        <v>0</v>
      </c>
      <c r="X153" s="40">
        <f t="shared" si="17"/>
        <v>1</v>
      </c>
      <c r="Y153" s="87"/>
      <c r="AA153" s="59" t="s">
        <v>34</v>
      </c>
      <c r="AB153" s="66">
        <v>19</v>
      </c>
      <c r="AC153" s="66" t="s">
        <v>85</v>
      </c>
      <c r="AD153" s="69" t="s">
        <v>177</v>
      </c>
      <c r="AE153" s="67">
        <v>1.9889999999999999E-3</v>
      </c>
      <c r="AF153" s="67">
        <v>0.36688100000000001</v>
      </c>
      <c r="AG153" s="70" t="s">
        <v>181</v>
      </c>
      <c r="AH153" s="68">
        <v>0</v>
      </c>
      <c r="AI153" s="68">
        <v>0</v>
      </c>
      <c r="AJ153" s="68">
        <v>0</v>
      </c>
      <c r="AK153" s="40">
        <f t="shared" si="18"/>
        <v>1</v>
      </c>
      <c r="AL153" s="87"/>
      <c r="AN153" s="59" t="s">
        <v>44</v>
      </c>
      <c r="AO153" s="66">
        <v>19</v>
      </c>
      <c r="AP153" s="66" t="s">
        <v>85</v>
      </c>
      <c r="AQ153" s="69" t="s">
        <v>177</v>
      </c>
      <c r="AR153" s="67">
        <v>2.078E-3</v>
      </c>
      <c r="AS153" s="67">
        <v>0.35591200000000001</v>
      </c>
      <c r="AT153" s="70" t="s">
        <v>181</v>
      </c>
      <c r="AU153" s="68">
        <v>0</v>
      </c>
      <c r="AV153" s="68">
        <v>0</v>
      </c>
      <c r="AW153" s="68">
        <v>0</v>
      </c>
      <c r="AX153" s="40">
        <f t="shared" si="19"/>
        <v>1</v>
      </c>
      <c r="AY153" s="87"/>
    </row>
    <row r="154" spans="1:51" ht="13.5" customHeight="1" x14ac:dyDescent="0.25">
      <c r="A154" s="59" t="s">
        <v>14</v>
      </c>
      <c r="B154" s="66">
        <v>19</v>
      </c>
      <c r="C154" s="66" t="s">
        <v>86</v>
      </c>
      <c r="D154" s="69" t="s">
        <v>177</v>
      </c>
      <c r="E154" s="67">
        <v>15.511445</v>
      </c>
      <c r="F154" s="67">
        <v>0.46277200000000002</v>
      </c>
      <c r="G154" s="70" t="s">
        <v>182</v>
      </c>
      <c r="H154" s="68">
        <v>0</v>
      </c>
      <c r="I154" s="68">
        <v>0</v>
      </c>
      <c r="J154" s="68">
        <v>0</v>
      </c>
      <c r="K154" s="40">
        <f t="shared" si="16"/>
        <v>1</v>
      </c>
      <c r="L154" s="87"/>
      <c r="N154" s="59" t="s">
        <v>25</v>
      </c>
      <c r="O154" s="66">
        <v>19</v>
      </c>
      <c r="P154" s="66" t="s">
        <v>86</v>
      </c>
      <c r="Q154" s="69" t="s">
        <v>177</v>
      </c>
      <c r="R154" s="67">
        <v>16.3530595009221</v>
      </c>
      <c r="S154" s="67">
        <v>0.46727339154742598</v>
      </c>
      <c r="T154" s="70" t="s">
        <v>182</v>
      </c>
      <c r="U154" s="68">
        <v>0</v>
      </c>
      <c r="V154" s="68">
        <v>0</v>
      </c>
      <c r="W154" s="68">
        <v>0</v>
      </c>
      <c r="X154" s="40">
        <f t="shared" si="17"/>
        <v>1</v>
      </c>
      <c r="Y154" s="87"/>
      <c r="AA154" s="59" t="s">
        <v>34</v>
      </c>
      <c r="AB154" s="66">
        <v>19</v>
      </c>
      <c r="AC154" s="66" t="s">
        <v>86</v>
      </c>
      <c r="AD154" s="69" t="s">
        <v>177</v>
      </c>
      <c r="AE154" s="67">
        <v>15.511445</v>
      </c>
      <c r="AF154" s="67">
        <v>0.46277200000000002</v>
      </c>
      <c r="AG154" s="70" t="s">
        <v>182</v>
      </c>
      <c r="AH154" s="68">
        <v>0</v>
      </c>
      <c r="AI154" s="68">
        <v>0</v>
      </c>
      <c r="AJ154" s="68">
        <v>0</v>
      </c>
      <c r="AK154" s="40">
        <f t="shared" si="18"/>
        <v>1</v>
      </c>
      <c r="AL154" s="87"/>
      <c r="AN154" s="59" t="s">
        <v>44</v>
      </c>
      <c r="AO154" s="66">
        <v>19</v>
      </c>
      <c r="AP154" s="66" t="s">
        <v>86</v>
      </c>
      <c r="AQ154" s="69" t="s">
        <v>177</v>
      </c>
      <c r="AR154" s="67">
        <v>15.086935</v>
      </c>
      <c r="AS154" s="67">
        <v>0.42849700000000002</v>
      </c>
      <c r="AT154" s="70" t="s">
        <v>182</v>
      </c>
      <c r="AU154" s="68">
        <v>0</v>
      </c>
      <c r="AV154" s="68">
        <v>0</v>
      </c>
      <c r="AW154" s="68">
        <v>0</v>
      </c>
      <c r="AX154" s="40">
        <f t="shared" si="19"/>
        <v>1</v>
      </c>
      <c r="AY154" s="87"/>
    </row>
    <row r="155" spans="1:51" ht="13.5" customHeight="1" x14ac:dyDescent="0.25">
      <c r="A155" s="59" t="s">
        <v>14</v>
      </c>
      <c r="B155" s="66">
        <v>19</v>
      </c>
      <c r="C155" s="66" t="s">
        <v>87</v>
      </c>
      <c r="D155" s="69" t="s">
        <v>177</v>
      </c>
      <c r="E155" s="67">
        <v>4.5909999999999996E-3</v>
      </c>
      <c r="F155" s="67">
        <v>0.39398899999999998</v>
      </c>
      <c r="G155" s="70" t="s">
        <v>184</v>
      </c>
      <c r="H155" s="68">
        <v>0</v>
      </c>
      <c r="I155" s="68">
        <v>0</v>
      </c>
      <c r="J155" s="68">
        <v>0</v>
      </c>
      <c r="K155" s="40">
        <f t="shared" si="16"/>
        <v>1</v>
      </c>
      <c r="L155" s="87"/>
      <c r="N155" s="59" t="s">
        <v>25</v>
      </c>
      <c r="O155" s="66">
        <v>19</v>
      </c>
      <c r="P155" s="66" t="s">
        <v>87</v>
      </c>
      <c r="Q155" s="69" t="s">
        <v>177</v>
      </c>
      <c r="R155" s="67">
        <v>4.4606791189001696E-3</v>
      </c>
      <c r="S155" s="67">
        <v>0.36123128345409</v>
      </c>
      <c r="T155" s="70" t="s">
        <v>184</v>
      </c>
      <c r="U155" s="68">
        <v>0</v>
      </c>
      <c r="V155" s="68">
        <v>0</v>
      </c>
      <c r="W155" s="68">
        <v>0</v>
      </c>
      <c r="X155" s="40">
        <f t="shared" si="17"/>
        <v>1</v>
      </c>
      <c r="Y155" s="87"/>
      <c r="AA155" s="59" t="s">
        <v>34</v>
      </c>
      <c r="AB155" s="66">
        <v>19</v>
      </c>
      <c r="AC155" s="66" t="s">
        <v>87</v>
      </c>
      <c r="AD155" s="69" t="s">
        <v>177</v>
      </c>
      <c r="AE155" s="67">
        <v>4.5909999999999996E-3</v>
      </c>
      <c r="AF155" s="67">
        <v>0.39398899999999998</v>
      </c>
      <c r="AG155" s="70" t="s">
        <v>184</v>
      </c>
      <c r="AH155" s="68">
        <v>0</v>
      </c>
      <c r="AI155" s="68">
        <v>0</v>
      </c>
      <c r="AJ155" s="68">
        <v>0</v>
      </c>
      <c r="AK155" s="40">
        <f t="shared" si="18"/>
        <v>1</v>
      </c>
      <c r="AL155" s="87"/>
      <c r="AN155" s="59" t="s">
        <v>44</v>
      </c>
      <c r="AO155" s="66">
        <v>19</v>
      </c>
      <c r="AP155" s="66" t="s">
        <v>87</v>
      </c>
      <c r="AQ155" s="69" t="s">
        <v>177</v>
      </c>
      <c r="AR155" s="67">
        <v>4.4010000000000004E-3</v>
      </c>
      <c r="AS155" s="67">
        <v>0.35250500000000001</v>
      </c>
      <c r="AT155" s="70" t="s">
        <v>184</v>
      </c>
      <c r="AU155" s="68">
        <v>0</v>
      </c>
      <c r="AV155" s="68">
        <v>0</v>
      </c>
      <c r="AW155" s="68">
        <v>0</v>
      </c>
      <c r="AX155" s="40">
        <f t="shared" si="19"/>
        <v>1</v>
      </c>
      <c r="AY155" s="87"/>
    </row>
    <row r="156" spans="1:51" ht="13.5" customHeight="1" x14ac:dyDescent="0.25">
      <c r="A156" s="59" t="s">
        <v>14</v>
      </c>
      <c r="B156" s="66">
        <v>19</v>
      </c>
      <c r="C156" s="66" t="s">
        <v>88</v>
      </c>
      <c r="D156" s="69" t="s">
        <v>177</v>
      </c>
      <c r="E156" s="67">
        <v>13.658435000000001</v>
      </c>
      <c r="F156" s="67">
        <v>0.47822599999999998</v>
      </c>
      <c r="G156" s="70" t="s">
        <v>164</v>
      </c>
      <c r="H156" s="68">
        <v>0</v>
      </c>
      <c r="I156" s="68">
        <v>0</v>
      </c>
      <c r="J156" s="68">
        <v>0</v>
      </c>
      <c r="K156" s="40">
        <f t="shared" si="16"/>
        <v>1</v>
      </c>
      <c r="L156" s="87"/>
      <c r="N156" s="59" t="s">
        <v>25</v>
      </c>
      <c r="O156" s="66">
        <v>19</v>
      </c>
      <c r="P156" s="66" t="s">
        <v>88</v>
      </c>
      <c r="Q156" s="69" t="s">
        <v>177</v>
      </c>
      <c r="R156" s="67">
        <v>13.806247328860501</v>
      </c>
      <c r="S156" s="67">
        <v>0.473747999266039</v>
      </c>
      <c r="T156" s="70" t="s">
        <v>164</v>
      </c>
      <c r="U156" s="68">
        <v>0</v>
      </c>
      <c r="V156" s="68">
        <v>0</v>
      </c>
      <c r="W156" s="68">
        <v>0</v>
      </c>
      <c r="X156" s="40">
        <f t="shared" si="17"/>
        <v>1</v>
      </c>
      <c r="Y156" s="87"/>
      <c r="AA156" s="59" t="s">
        <v>34</v>
      </c>
      <c r="AB156" s="66">
        <v>19</v>
      </c>
      <c r="AC156" s="66" t="s">
        <v>88</v>
      </c>
      <c r="AD156" s="69" t="s">
        <v>177</v>
      </c>
      <c r="AE156" s="67">
        <v>13.658435000000001</v>
      </c>
      <c r="AF156" s="67">
        <v>0.47822599999999998</v>
      </c>
      <c r="AG156" s="70" t="s">
        <v>164</v>
      </c>
      <c r="AH156" s="68">
        <v>0</v>
      </c>
      <c r="AI156" s="68">
        <v>0</v>
      </c>
      <c r="AJ156" s="68">
        <v>0</v>
      </c>
      <c r="AK156" s="40">
        <f t="shared" si="18"/>
        <v>1</v>
      </c>
      <c r="AL156" s="87"/>
      <c r="AN156" s="59" t="s">
        <v>44</v>
      </c>
      <c r="AO156" s="66">
        <v>19</v>
      </c>
      <c r="AP156" s="66" t="s">
        <v>88</v>
      </c>
      <c r="AQ156" s="69" t="s">
        <v>177</v>
      </c>
      <c r="AR156" s="67">
        <v>12.836503</v>
      </c>
      <c r="AS156" s="67">
        <v>0.41357899999999997</v>
      </c>
      <c r="AT156" s="70" t="s">
        <v>164</v>
      </c>
      <c r="AU156" s="68">
        <v>0</v>
      </c>
      <c r="AV156" s="68">
        <v>0</v>
      </c>
      <c r="AW156" s="68">
        <v>0</v>
      </c>
      <c r="AX156" s="40">
        <f t="shared" si="19"/>
        <v>1</v>
      </c>
      <c r="AY156" s="87"/>
    </row>
    <row r="157" spans="1:51" ht="13.5" customHeight="1" x14ac:dyDescent="0.25">
      <c r="A157" s="59" t="s">
        <v>14</v>
      </c>
      <c r="B157" s="66">
        <v>20</v>
      </c>
      <c r="C157" s="66" t="s">
        <v>62</v>
      </c>
      <c r="D157" s="69" t="s">
        <v>177</v>
      </c>
      <c r="E157" s="67">
        <v>0.45197599999999999</v>
      </c>
      <c r="F157" s="67" t="s">
        <v>178</v>
      </c>
      <c r="G157" s="70" t="s">
        <v>224</v>
      </c>
      <c r="H157" s="68">
        <v>0</v>
      </c>
      <c r="I157" s="68">
        <v>0</v>
      </c>
      <c r="J157" s="68">
        <v>0</v>
      </c>
      <c r="K157" s="40">
        <f t="shared" si="16"/>
        <v>1</v>
      </c>
      <c r="L157" s="87"/>
      <c r="N157" s="59" t="s">
        <v>25</v>
      </c>
      <c r="O157" s="66">
        <v>20</v>
      </c>
      <c r="P157" s="66" t="s">
        <v>62</v>
      </c>
      <c r="Q157" s="69" t="s">
        <v>177</v>
      </c>
      <c r="R157" s="67">
        <v>0.45195875052275503</v>
      </c>
      <c r="S157" s="67" t="s">
        <v>178</v>
      </c>
      <c r="T157" s="70" t="s">
        <v>224</v>
      </c>
      <c r="U157" s="68">
        <v>0</v>
      </c>
      <c r="V157" s="68">
        <v>0</v>
      </c>
      <c r="W157" s="68">
        <v>0</v>
      </c>
      <c r="X157" s="40">
        <f t="shared" si="17"/>
        <v>1</v>
      </c>
      <c r="Y157" s="87"/>
      <c r="AA157" s="59" t="s">
        <v>34</v>
      </c>
      <c r="AB157" s="66">
        <v>20</v>
      </c>
      <c r="AC157" s="66" t="s">
        <v>62</v>
      </c>
      <c r="AD157" s="69" t="s">
        <v>177</v>
      </c>
      <c r="AE157" s="67">
        <v>0.45197599999999999</v>
      </c>
      <c r="AF157" s="67" t="s">
        <v>178</v>
      </c>
      <c r="AG157" s="70" t="s">
        <v>224</v>
      </c>
      <c r="AH157" s="68">
        <v>0</v>
      </c>
      <c r="AI157" s="68">
        <v>0</v>
      </c>
      <c r="AJ157" s="68">
        <v>0</v>
      </c>
      <c r="AK157" s="40">
        <f t="shared" si="18"/>
        <v>1</v>
      </c>
      <c r="AL157" s="87"/>
      <c r="AN157" s="59" t="s">
        <v>44</v>
      </c>
      <c r="AO157" s="66">
        <v>20</v>
      </c>
      <c r="AP157" s="66" t="s">
        <v>62</v>
      </c>
      <c r="AQ157" s="69" t="s">
        <v>177</v>
      </c>
      <c r="AR157" s="67">
        <v>0.45253399999999999</v>
      </c>
      <c r="AS157" s="67" t="s">
        <v>178</v>
      </c>
      <c r="AT157" s="70" t="s">
        <v>224</v>
      </c>
      <c r="AU157" s="68">
        <v>0</v>
      </c>
      <c r="AV157" s="68">
        <v>0</v>
      </c>
      <c r="AW157" s="68">
        <v>0</v>
      </c>
      <c r="AX157" s="40">
        <f t="shared" si="19"/>
        <v>1</v>
      </c>
      <c r="AY157" s="87"/>
    </row>
    <row r="158" spans="1:51" ht="13.5" customHeight="1" x14ac:dyDescent="0.25">
      <c r="A158" s="59" t="s">
        <v>14</v>
      </c>
      <c r="B158" s="66">
        <v>20</v>
      </c>
      <c r="C158" s="66" t="s">
        <v>68</v>
      </c>
      <c r="D158" s="69" t="s">
        <v>177</v>
      </c>
      <c r="E158" s="67">
        <v>3.9439999999999996E-3</v>
      </c>
      <c r="F158" s="67">
        <v>0.35106799999999999</v>
      </c>
      <c r="G158" s="70" t="s">
        <v>181</v>
      </c>
      <c r="H158" s="68">
        <v>0</v>
      </c>
      <c r="I158" s="68">
        <v>0</v>
      </c>
      <c r="J158" s="68">
        <v>0</v>
      </c>
      <c r="K158" s="40">
        <f t="shared" si="16"/>
        <v>1</v>
      </c>
      <c r="L158" s="87"/>
      <c r="N158" s="59" t="s">
        <v>25</v>
      </c>
      <c r="O158" s="66">
        <v>20</v>
      </c>
      <c r="P158" s="66" t="s">
        <v>68</v>
      </c>
      <c r="Q158" s="69" t="s">
        <v>177</v>
      </c>
      <c r="R158" s="67">
        <v>2.7785204450598401E-3</v>
      </c>
      <c r="S158" s="67">
        <v>0.382960819038557</v>
      </c>
      <c r="T158" s="70" t="s">
        <v>181</v>
      </c>
      <c r="U158" s="68">
        <v>0</v>
      </c>
      <c r="V158" s="68">
        <v>0</v>
      </c>
      <c r="W158" s="68">
        <v>0</v>
      </c>
      <c r="X158" s="40">
        <f t="shared" si="17"/>
        <v>1</v>
      </c>
      <c r="Y158" s="87"/>
      <c r="AA158" s="59" t="s">
        <v>34</v>
      </c>
      <c r="AB158" s="66">
        <v>20</v>
      </c>
      <c r="AC158" s="66" t="s">
        <v>68</v>
      </c>
      <c r="AD158" s="69" t="s">
        <v>177</v>
      </c>
      <c r="AE158" s="67">
        <v>3.9439999999999996E-3</v>
      </c>
      <c r="AF158" s="67">
        <v>0.35106799999999999</v>
      </c>
      <c r="AG158" s="70" t="s">
        <v>181</v>
      </c>
      <c r="AH158" s="68">
        <v>0</v>
      </c>
      <c r="AI158" s="68">
        <v>0</v>
      </c>
      <c r="AJ158" s="68">
        <v>0</v>
      </c>
      <c r="AK158" s="40">
        <f t="shared" si="18"/>
        <v>1</v>
      </c>
      <c r="AL158" s="87"/>
      <c r="AN158" s="59" t="s">
        <v>44</v>
      </c>
      <c r="AO158" s="66">
        <v>20</v>
      </c>
      <c r="AP158" s="66" t="s">
        <v>68</v>
      </c>
      <c r="AQ158" s="69" t="s">
        <v>177</v>
      </c>
      <c r="AR158" s="67">
        <v>2.8900000000000002E-3</v>
      </c>
      <c r="AS158" s="67">
        <v>0.33990900000000002</v>
      </c>
      <c r="AT158" s="70" t="s">
        <v>181</v>
      </c>
      <c r="AU158" s="68">
        <v>0</v>
      </c>
      <c r="AV158" s="68">
        <v>0</v>
      </c>
      <c r="AW158" s="68">
        <v>0</v>
      </c>
      <c r="AX158" s="40">
        <f t="shared" si="19"/>
        <v>1</v>
      </c>
      <c r="AY158" s="87"/>
    </row>
    <row r="159" spans="1:51" ht="13.5" customHeight="1" x14ac:dyDescent="0.25">
      <c r="A159" s="59" t="s">
        <v>14</v>
      </c>
      <c r="B159" s="66">
        <v>20</v>
      </c>
      <c r="C159" s="66" t="s">
        <v>74</v>
      </c>
      <c r="D159" s="69" t="s">
        <v>177</v>
      </c>
      <c r="E159" s="67">
        <v>23.848613</v>
      </c>
      <c r="F159" s="67">
        <v>0.46776099999999998</v>
      </c>
      <c r="G159" s="70" t="s">
        <v>182</v>
      </c>
      <c r="H159" s="68">
        <v>0</v>
      </c>
      <c r="I159" s="68">
        <v>0</v>
      </c>
      <c r="J159" s="68">
        <v>0</v>
      </c>
      <c r="K159" s="40">
        <f t="shared" si="16"/>
        <v>1</v>
      </c>
      <c r="L159" s="87"/>
      <c r="N159" s="59" t="s">
        <v>25</v>
      </c>
      <c r="O159" s="66">
        <v>20</v>
      </c>
      <c r="P159" s="66" t="s">
        <v>74</v>
      </c>
      <c r="Q159" s="69" t="s">
        <v>177</v>
      </c>
      <c r="R159" s="67">
        <v>16.899632936484299</v>
      </c>
      <c r="S159" s="67">
        <v>0.46768781234738599</v>
      </c>
      <c r="T159" s="70" t="s">
        <v>182</v>
      </c>
      <c r="U159" s="68">
        <v>0</v>
      </c>
      <c r="V159" s="68">
        <v>0</v>
      </c>
      <c r="W159" s="68">
        <v>0</v>
      </c>
      <c r="X159" s="40">
        <f t="shared" si="17"/>
        <v>1</v>
      </c>
      <c r="Y159" s="87"/>
      <c r="AA159" s="59" t="s">
        <v>34</v>
      </c>
      <c r="AB159" s="66">
        <v>20</v>
      </c>
      <c r="AC159" s="66" t="s">
        <v>74</v>
      </c>
      <c r="AD159" s="69" t="s">
        <v>177</v>
      </c>
      <c r="AE159" s="67">
        <v>23.848613</v>
      </c>
      <c r="AF159" s="67">
        <v>0.46776099999999998</v>
      </c>
      <c r="AG159" s="70" t="s">
        <v>182</v>
      </c>
      <c r="AH159" s="68">
        <v>0</v>
      </c>
      <c r="AI159" s="68">
        <v>0</v>
      </c>
      <c r="AJ159" s="68">
        <v>0</v>
      </c>
      <c r="AK159" s="40">
        <f t="shared" si="18"/>
        <v>1</v>
      </c>
      <c r="AL159" s="87"/>
      <c r="AN159" s="59" t="s">
        <v>44</v>
      </c>
      <c r="AO159" s="66">
        <v>20</v>
      </c>
      <c r="AP159" s="66" t="s">
        <v>74</v>
      </c>
      <c r="AQ159" s="69" t="s">
        <v>177</v>
      </c>
      <c r="AR159" s="67">
        <v>19.990873000000001</v>
      </c>
      <c r="AS159" s="67">
        <v>0.41442899999999999</v>
      </c>
      <c r="AT159" s="70" t="s">
        <v>182</v>
      </c>
      <c r="AU159" s="68">
        <v>0</v>
      </c>
      <c r="AV159" s="68">
        <v>0</v>
      </c>
      <c r="AW159" s="68">
        <v>0</v>
      </c>
      <c r="AX159" s="40">
        <f t="shared" si="19"/>
        <v>1</v>
      </c>
      <c r="AY159" s="87"/>
    </row>
    <row r="160" spans="1:51" ht="22.5" customHeight="1" x14ac:dyDescent="0.25">
      <c r="A160" s="59" t="s">
        <v>14</v>
      </c>
      <c r="B160" s="66">
        <v>20</v>
      </c>
      <c r="C160" s="66" t="s">
        <v>80</v>
      </c>
      <c r="D160" s="69" t="s">
        <v>177</v>
      </c>
      <c r="E160" s="67">
        <v>4.4730000000000004E-3</v>
      </c>
      <c r="F160" s="67">
        <v>0.92059800000000003</v>
      </c>
      <c r="G160" s="70" t="s">
        <v>225</v>
      </c>
      <c r="H160" s="68">
        <v>0</v>
      </c>
      <c r="I160" s="68">
        <v>0</v>
      </c>
      <c r="J160" s="68">
        <v>0</v>
      </c>
      <c r="K160" s="40">
        <f t="shared" si="16"/>
        <v>1</v>
      </c>
      <c r="L160" s="87"/>
      <c r="N160" s="59" t="s">
        <v>25</v>
      </c>
      <c r="O160" s="66">
        <v>20</v>
      </c>
      <c r="P160" s="66" t="s">
        <v>80</v>
      </c>
      <c r="Q160" s="69" t="s">
        <v>177</v>
      </c>
      <c r="R160" s="67">
        <v>4.4665665765529303E-3</v>
      </c>
      <c r="S160" s="67">
        <v>0.90114241839335396</v>
      </c>
      <c r="T160" s="70" t="s">
        <v>225</v>
      </c>
      <c r="U160" s="68">
        <v>0</v>
      </c>
      <c r="V160" s="68">
        <v>0</v>
      </c>
      <c r="W160" s="68">
        <v>0</v>
      </c>
      <c r="X160" s="40">
        <f t="shared" si="17"/>
        <v>1</v>
      </c>
      <c r="Y160" s="87"/>
      <c r="AA160" s="59" t="s">
        <v>34</v>
      </c>
      <c r="AB160" s="66">
        <v>20</v>
      </c>
      <c r="AC160" s="66" t="s">
        <v>80</v>
      </c>
      <c r="AD160" s="69" t="s">
        <v>177</v>
      </c>
      <c r="AE160" s="67">
        <v>4.4730000000000004E-3</v>
      </c>
      <c r="AF160" s="67">
        <v>0.92059800000000003</v>
      </c>
      <c r="AG160" s="70" t="s">
        <v>225</v>
      </c>
      <c r="AH160" s="68">
        <v>0</v>
      </c>
      <c r="AI160" s="68">
        <v>0</v>
      </c>
      <c r="AJ160" s="68">
        <v>0</v>
      </c>
      <c r="AK160" s="40">
        <f t="shared" si="18"/>
        <v>1</v>
      </c>
      <c r="AL160" s="87"/>
      <c r="AN160" s="59" t="s">
        <v>44</v>
      </c>
      <c r="AO160" s="66">
        <v>20</v>
      </c>
      <c r="AP160" s="66" t="s">
        <v>80</v>
      </c>
      <c r="AQ160" s="69" t="s">
        <v>177</v>
      </c>
      <c r="AR160" s="67">
        <v>4.5719999999999997E-3</v>
      </c>
      <c r="AS160" s="67">
        <v>0.84782999999999997</v>
      </c>
      <c r="AT160" s="70" t="s">
        <v>225</v>
      </c>
      <c r="AU160" s="68">
        <v>0</v>
      </c>
      <c r="AV160" s="68">
        <v>0</v>
      </c>
      <c r="AW160" s="68">
        <v>0</v>
      </c>
      <c r="AX160" s="40">
        <f t="shared" si="19"/>
        <v>1</v>
      </c>
      <c r="AY160" s="87"/>
    </row>
    <row r="161" spans="1:51" ht="13.5" customHeight="1" x14ac:dyDescent="0.25">
      <c r="A161" s="59" t="s">
        <v>14</v>
      </c>
      <c r="B161" s="66">
        <v>20</v>
      </c>
      <c r="C161" s="66" t="s">
        <v>85</v>
      </c>
      <c r="D161" s="69" t="s">
        <v>177</v>
      </c>
      <c r="E161" s="67">
        <v>1.792E-3</v>
      </c>
      <c r="F161" s="67">
        <v>0.38744299999999998</v>
      </c>
      <c r="G161" s="70" t="s">
        <v>181</v>
      </c>
      <c r="H161" s="68">
        <v>0</v>
      </c>
      <c r="I161" s="68">
        <v>0</v>
      </c>
      <c r="J161" s="68">
        <v>0</v>
      </c>
      <c r="K161" s="40">
        <f t="shared" si="16"/>
        <v>1</v>
      </c>
      <c r="L161" s="87"/>
      <c r="N161" s="59" t="s">
        <v>25</v>
      </c>
      <c r="O161" s="66">
        <v>20</v>
      </c>
      <c r="P161" s="66" t="s">
        <v>85</v>
      </c>
      <c r="Q161" s="69" t="s">
        <v>177</v>
      </c>
      <c r="R161" s="67">
        <v>2.31247285709426E-3</v>
      </c>
      <c r="S161" s="67">
        <v>0.36464217182763198</v>
      </c>
      <c r="T161" s="70" t="s">
        <v>181</v>
      </c>
      <c r="U161" s="68">
        <v>0</v>
      </c>
      <c r="V161" s="68">
        <v>0</v>
      </c>
      <c r="W161" s="68">
        <v>0</v>
      </c>
      <c r="X161" s="40">
        <f t="shared" si="17"/>
        <v>1</v>
      </c>
      <c r="Y161" s="87"/>
      <c r="AA161" s="59" t="s">
        <v>34</v>
      </c>
      <c r="AB161" s="66">
        <v>20</v>
      </c>
      <c r="AC161" s="66" t="s">
        <v>85</v>
      </c>
      <c r="AD161" s="69" t="s">
        <v>177</v>
      </c>
      <c r="AE161" s="67">
        <v>1.792E-3</v>
      </c>
      <c r="AF161" s="67">
        <v>0.38744299999999998</v>
      </c>
      <c r="AG161" s="70" t="s">
        <v>181</v>
      </c>
      <c r="AH161" s="68">
        <v>0</v>
      </c>
      <c r="AI161" s="68">
        <v>0</v>
      </c>
      <c r="AJ161" s="68">
        <v>0</v>
      </c>
      <c r="AK161" s="40">
        <f t="shared" si="18"/>
        <v>1</v>
      </c>
      <c r="AL161" s="87"/>
      <c r="AN161" s="59" t="s">
        <v>44</v>
      </c>
      <c r="AO161" s="66">
        <v>20</v>
      </c>
      <c r="AP161" s="66" t="s">
        <v>85</v>
      </c>
      <c r="AQ161" s="69" t="s">
        <v>177</v>
      </c>
      <c r="AR161" s="67">
        <v>2.735E-3</v>
      </c>
      <c r="AS161" s="67">
        <v>0.35269800000000001</v>
      </c>
      <c r="AT161" s="70" t="s">
        <v>181</v>
      </c>
      <c r="AU161" s="68">
        <v>0</v>
      </c>
      <c r="AV161" s="68">
        <v>0</v>
      </c>
      <c r="AW161" s="68">
        <v>0</v>
      </c>
      <c r="AX161" s="40">
        <f t="shared" si="19"/>
        <v>1</v>
      </c>
      <c r="AY161" s="87"/>
    </row>
    <row r="162" spans="1:51" ht="13.5" customHeight="1" x14ac:dyDescent="0.25">
      <c r="A162" s="59" t="s">
        <v>14</v>
      </c>
      <c r="B162" s="66">
        <v>20</v>
      </c>
      <c r="C162" s="66" t="s">
        <v>86</v>
      </c>
      <c r="D162" s="69" t="s">
        <v>177</v>
      </c>
      <c r="E162" s="67">
        <v>15.604939</v>
      </c>
      <c r="F162" s="67">
        <v>0.46515400000000001</v>
      </c>
      <c r="G162" s="70" t="s">
        <v>182</v>
      </c>
      <c r="H162" s="68">
        <v>0</v>
      </c>
      <c r="I162" s="68">
        <v>0</v>
      </c>
      <c r="J162" s="68">
        <v>0</v>
      </c>
      <c r="K162" s="40">
        <f t="shared" si="16"/>
        <v>1</v>
      </c>
      <c r="L162" s="87"/>
      <c r="N162" s="59" t="s">
        <v>25</v>
      </c>
      <c r="O162" s="66">
        <v>20</v>
      </c>
      <c r="P162" s="66" t="s">
        <v>86</v>
      </c>
      <c r="Q162" s="69" t="s">
        <v>177</v>
      </c>
      <c r="R162" s="67">
        <v>16.326762195767699</v>
      </c>
      <c r="S162" s="67">
        <v>0.45376476632159102</v>
      </c>
      <c r="T162" s="70" t="s">
        <v>182</v>
      </c>
      <c r="U162" s="68">
        <v>0</v>
      </c>
      <c r="V162" s="68">
        <v>0</v>
      </c>
      <c r="W162" s="68">
        <v>0</v>
      </c>
      <c r="X162" s="40">
        <f t="shared" si="17"/>
        <v>1</v>
      </c>
      <c r="Y162" s="87"/>
      <c r="AA162" s="59" t="s">
        <v>34</v>
      </c>
      <c r="AB162" s="66">
        <v>20</v>
      </c>
      <c r="AC162" s="66" t="s">
        <v>86</v>
      </c>
      <c r="AD162" s="69" t="s">
        <v>177</v>
      </c>
      <c r="AE162" s="67">
        <v>15.604939</v>
      </c>
      <c r="AF162" s="67">
        <v>0.46515400000000001</v>
      </c>
      <c r="AG162" s="70" t="s">
        <v>182</v>
      </c>
      <c r="AH162" s="68">
        <v>0</v>
      </c>
      <c r="AI162" s="68">
        <v>0</v>
      </c>
      <c r="AJ162" s="68">
        <v>0</v>
      </c>
      <c r="AK162" s="40">
        <f t="shared" si="18"/>
        <v>1</v>
      </c>
      <c r="AL162" s="87"/>
      <c r="AN162" s="59" t="s">
        <v>44</v>
      </c>
      <c r="AO162" s="66">
        <v>20</v>
      </c>
      <c r="AP162" s="66" t="s">
        <v>86</v>
      </c>
      <c r="AQ162" s="69" t="s">
        <v>177</v>
      </c>
      <c r="AR162" s="67">
        <v>15.876211</v>
      </c>
      <c r="AS162" s="67">
        <v>0.42696800000000001</v>
      </c>
      <c r="AT162" s="70" t="s">
        <v>182</v>
      </c>
      <c r="AU162" s="68">
        <v>0</v>
      </c>
      <c r="AV162" s="68">
        <v>0</v>
      </c>
      <c r="AW162" s="68">
        <v>0</v>
      </c>
      <c r="AX162" s="40">
        <f t="shared" si="19"/>
        <v>1</v>
      </c>
      <c r="AY162" s="87"/>
    </row>
    <row r="163" spans="1:51" ht="13.5" customHeight="1" x14ac:dyDescent="0.25">
      <c r="A163" s="59" t="s">
        <v>14</v>
      </c>
      <c r="B163" s="66">
        <v>20</v>
      </c>
      <c r="C163" s="66" t="s">
        <v>87</v>
      </c>
      <c r="D163" s="69" t="s">
        <v>177</v>
      </c>
      <c r="E163" s="67">
        <v>4.8919999999999996E-3</v>
      </c>
      <c r="F163" s="67">
        <v>0.39482800000000001</v>
      </c>
      <c r="G163" s="70" t="s">
        <v>184</v>
      </c>
      <c r="H163" s="68">
        <v>0</v>
      </c>
      <c r="I163" s="68">
        <v>0</v>
      </c>
      <c r="J163" s="68">
        <v>0</v>
      </c>
      <c r="K163" s="40">
        <f t="shared" si="16"/>
        <v>1</v>
      </c>
      <c r="L163" s="87"/>
      <c r="N163" s="59" t="s">
        <v>25</v>
      </c>
      <c r="O163" s="66">
        <v>20</v>
      </c>
      <c r="P163" s="66" t="s">
        <v>87</v>
      </c>
      <c r="Q163" s="69" t="s">
        <v>177</v>
      </c>
      <c r="R163" s="67">
        <v>4.2543460872159497E-3</v>
      </c>
      <c r="S163" s="67">
        <v>0.37267091777963801</v>
      </c>
      <c r="T163" s="70" t="s">
        <v>184</v>
      </c>
      <c r="U163" s="68">
        <v>0</v>
      </c>
      <c r="V163" s="68">
        <v>0</v>
      </c>
      <c r="W163" s="68">
        <v>0</v>
      </c>
      <c r="X163" s="40">
        <f t="shared" si="17"/>
        <v>1</v>
      </c>
      <c r="Y163" s="87"/>
      <c r="AA163" s="59" t="s">
        <v>34</v>
      </c>
      <c r="AB163" s="66">
        <v>20</v>
      </c>
      <c r="AC163" s="66" t="s">
        <v>87</v>
      </c>
      <c r="AD163" s="69" t="s">
        <v>177</v>
      </c>
      <c r="AE163" s="67">
        <v>4.8919999999999996E-3</v>
      </c>
      <c r="AF163" s="67">
        <v>0.39482800000000001</v>
      </c>
      <c r="AG163" s="70" t="s">
        <v>184</v>
      </c>
      <c r="AH163" s="68">
        <v>0</v>
      </c>
      <c r="AI163" s="68">
        <v>0</v>
      </c>
      <c r="AJ163" s="68">
        <v>0</v>
      </c>
      <c r="AK163" s="40">
        <f t="shared" si="18"/>
        <v>1</v>
      </c>
      <c r="AL163" s="87"/>
      <c r="AN163" s="59" t="s">
        <v>44</v>
      </c>
      <c r="AO163" s="66">
        <v>20</v>
      </c>
      <c r="AP163" s="66" t="s">
        <v>87</v>
      </c>
      <c r="AQ163" s="69" t="s">
        <v>177</v>
      </c>
      <c r="AR163" s="67">
        <v>5.4200000000000003E-3</v>
      </c>
      <c r="AS163" s="67">
        <v>0.34792600000000001</v>
      </c>
      <c r="AT163" s="70" t="s">
        <v>184</v>
      </c>
      <c r="AU163" s="68">
        <v>0</v>
      </c>
      <c r="AV163" s="68">
        <v>0</v>
      </c>
      <c r="AW163" s="68">
        <v>0</v>
      </c>
      <c r="AX163" s="40">
        <f t="shared" si="19"/>
        <v>1</v>
      </c>
      <c r="AY163" s="87"/>
    </row>
    <row r="164" spans="1:51" ht="13.5" customHeight="1" x14ac:dyDescent="0.25">
      <c r="A164" s="59" t="s">
        <v>14</v>
      </c>
      <c r="B164" s="66">
        <v>20</v>
      </c>
      <c r="C164" s="66" t="s">
        <v>88</v>
      </c>
      <c r="D164" s="69" t="s">
        <v>177</v>
      </c>
      <c r="E164" s="67">
        <v>12.733223000000001</v>
      </c>
      <c r="F164" s="67">
        <v>0.47291</v>
      </c>
      <c r="G164" s="70" t="s">
        <v>164</v>
      </c>
      <c r="H164" s="68">
        <v>0</v>
      </c>
      <c r="I164" s="68">
        <v>0</v>
      </c>
      <c r="J164" s="68">
        <v>0</v>
      </c>
      <c r="K164" s="40">
        <f t="shared" si="16"/>
        <v>1</v>
      </c>
      <c r="L164" s="87"/>
      <c r="N164" s="59" t="s">
        <v>25</v>
      </c>
      <c r="O164" s="66">
        <v>20</v>
      </c>
      <c r="P164" s="66" t="s">
        <v>88</v>
      </c>
      <c r="Q164" s="69" t="s">
        <v>177</v>
      </c>
      <c r="R164" s="67">
        <v>13.8317809012994</v>
      </c>
      <c r="S164" s="67">
        <v>0.44739886918341898</v>
      </c>
      <c r="T164" s="70" t="s">
        <v>164</v>
      </c>
      <c r="U164" s="68">
        <v>0</v>
      </c>
      <c r="V164" s="68">
        <v>0</v>
      </c>
      <c r="W164" s="68">
        <v>0</v>
      </c>
      <c r="X164" s="40">
        <f t="shared" si="17"/>
        <v>1</v>
      </c>
      <c r="Y164" s="87"/>
      <c r="AA164" s="59" t="s">
        <v>34</v>
      </c>
      <c r="AB164" s="66">
        <v>20</v>
      </c>
      <c r="AC164" s="66" t="s">
        <v>88</v>
      </c>
      <c r="AD164" s="69" t="s">
        <v>177</v>
      </c>
      <c r="AE164" s="67">
        <v>12.733223000000001</v>
      </c>
      <c r="AF164" s="67">
        <v>0.47291</v>
      </c>
      <c r="AG164" s="70" t="s">
        <v>164</v>
      </c>
      <c r="AH164" s="68">
        <v>0</v>
      </c>
      <c r="AI164" s="68">
        <v>0</v>
      </c>
      <c r="AJ164" s="68">
        <v>0</v>
      </c>
      <c r="AK164" s="40">
        <f t="shared" si="18"/>
        <v>1</v>
      </c>
      <c r="AL164" s="87"/>
      <c r="AN164" s="59" t="s">
        <v>44</v>
      </c>
      <c r="AO164" s="66">
        <v>20</v>
      </c>
      <c r="AP164" s="66" t="s">
        <v>88</v>
      </c>
      <c r="AQ164" s="69" t="s">
        <v>177</v>
      </c>
      <c r="AR164" s="67">
        <v>13.016323</v>
      </c>
      <c r="AS164" s="67">
        <v>0.40830100000000003</v>
      </c>
      <c r="AT164" s="70" t="s">
        <v>164</v>
      </c>
      <c r="AU164" s="68">
        <v>0</v>
      </c>
      <c r="AV164" s="68">
        <v>0</v>
      </c>
      <c r="AW164" s="68">
        <v>0</v>
      </c>
      <c r="AX164" s="40">
        <f t="shared" si="19"/>
        <v>1</v>
      </c>
      <c r="AY164" s="87"/>
    </row>
    <row r="165" spans="1:51" ht="21" customHeight="1" x14ac:dyDescent="0.25">
      <c r="A165" s="88" t="s">
        <v>166</v>
      </c>
      <c r="B165" s="89"/>
      <c r="C165" s="89"/>
      <c r="D165" s="89"/>
      <c r="E165" s="90"/>
      <c r="F165" s="90"/>
      <c r="G165" s="91"/>
      <c r="H165" s="92"/>
      <c r="I165" s="92"/>
      <c r="J165" s="92"/>
      <c r="K165" s="92"/>
      <c r="L165" s="91"/>
      <c r="N165" s="88" t="s">
        <v>166</v>
      </c>
      <c r="O165" s="89"/>
      <c r="P165" s="89"/>
      <c r="Q165" s="89"/>
      <c r="R165" s="90"/>
      <c r="S165" s="90"/>
      <c r="T165" s="91"/>
      <c r="U165" s="92"/>
      <c r="V165" s="92"/>
      <c r="W165" s="92"/>
      <c r="X165" s="92"/>
      <c r="Y165" s="91"/>
      <c r="AA165" s="88" t="s">
        <v>166</v>
      </c>
      <c r="AB165" s="89"/>
      <c r="AC165" s="89"/>
      <c r="AD165" s="89"/>
      <c r="AE165" s="90"/>
      <c r="AF165" s="90"/>
      <c r="AG165" s="91"/>
      <c r="AH165" s="92"/>
      <c r="AI165" s="92"/>
      <c r="AJ165" s="92"/>
      <c r="AK165" s="92"/>
      <c r="AL165" s="91"/>
      <c r="AN165" s="88" t="s">
        <v>166</v>
      </c>
      <c r="AO165" s="89"/>
      <c r="AP165" s="89"/>
      <c r="AQ165" s="89"/>
      <c r="AR165" s="90"/>
      <c r="AS165" s="90"/>
      <c r="AT165" s="91"/>
      <c r="AU165" s="92"/>
      <c r="AV165" s="92"/>
      <c r="AW165" s="92"/>
      <c r="AX165" s="92"/>
      <c r="AY165" s="91"/>
    </row>
    <row r="166" spans="1:51" ht="36" customHeight="1" x14ac:dyDescent="0.25">
      <c r="A166" s="31" t="s">
        <v>6</v>
      </c>
      <c r="B166" s="31" t="s">
        <v>149</v>
      </c>
      <c r="C166" s="31" t="s">
        <v>50</v>
      </c>
      <c r="D166" s="31" t="s">
        <v>171</v>
      </c>
      <c r="E166" s="77" t="s">
        <v>172</v>
      </c>
      <c r="F166" s="77" t="s">
        <v>173</v>
      </c>
      <c r="G166" s="79" t="s">
        <v>174</v>
      </c>
      <c r="H166" s="58" t="s">
        <v>63</v>
      </c>
      <c r="I166" s="58" t="s">
        <v>175</v>
      </c>
      <c r="J166" s="58" t="s">
        <v>77</v>
      </c>
      <c r="K166" s="58" t="s">
        <v>176</v>
      </c>
      <c r="L166" s="79" t="s">
        <v>161</v>
      </c>
      <c r="N166" s="31" t="s">
        <v>6</v>
      </c>
      <c r="O166" s="31" t="s">
        <v>149</v>
      </c>
      <c r="P166" s="31" t="s">
        <v>50</v>
      </c>
      <c r="Q166" s="31" t="s">
        <v>171</v>
      </c>
      <c r="R166" s="77" t="s">
        <v>172</v>
      </c>
      <c r="S166" s="77" t="s">
        <v>173</v>
      </c>
      <c r="T166" s="79" t="s">
        <v>174</v>
      </c>
      <c r="U166" s="58" t="s">
        <v>63</v>
      </c>
      <c r="V166" s="58" t="s">
        <v>175</v>
      </c>
      <c r="W166" s="58" t="s">
        <v>77</v>
      </c>
      <c r="X166" s="58" t="s">
        <v>176</v>
      </c>
      <c r="Y166" s="79" t="s">
        <v>161</v>
      </c>
      <c r="AA166" s="31" t="s">
        <v>6</v>
      </c>
      <c r="AB166" s="31" t="s">
        <v>149</v>
      </c>
      <c r="AC166" s="31" t="s">
        <v>50</v>
      </c>
      <c r="AD166" s="31" t="s">
        <v>171</v>
      </c>
      <c r="AE166" s="77" t="s">
        <v>172</v>
      </c>
      <c r="AF166" s="77" t="s">
        <v>173</v>
      </c>
      <c r="AG166" s="79" t="s">
        <v>174</v>
      </c>
      <c r="AH166" s="58" t="s">
        <v>63</v>
      </c>
      <c r="AI166" s="58" t="s">
        <v>175</v>
      </c>
      <c r="AJ166" s="58" t="s">
        <v>77</v>
      </c>
      <c r="AK166" s="58" t="s">
        <v>176</v>
      </c>
      <c r="AL166" s="79" t="s">
        <v>161</v>
      </c>
      <c r="AN166" s="31" t="s">
        <v>6</v>
      </c>
      <c r="AO166" s="31" t="s">
        <v>149</v>
      </c>
      <c r="AP166" s="31" t="s">
        <v>50</v>
      </c>
      <c r="AQ166" s="31" t="s">
        <v>171</v>
      </c>
      <c r="AR166" s="77" t="s">
        <v>172</v>
      </c>
      <c r="AS166" s="77" t="s">
        <v>173</v>
      </c>
      <c r="AT166" s="79" t="s">
        <v>174</v>
      </c>
      <c r="AU166" s="58" t="s">
        <v>63</v>
      </c>
      <c r="AV166" s="58" t="s">
        <v>175</v>
      </c>
      <c r="AW166" s="58" t="s">
        <v>77</v>
      </c>
      <c r="AX166" s="58" t="s">
        <v>176</v>
      </c>
      <c r="AY166" s="79" t="s">
        <v>161</v>
      </c>
    </row>
    <row r="167" spans="1:51" ht="13.5" customHeight="1" x14ac:dyDescent="0.25">
      <c r="A167" s="80" t="s">
        <v>130</v>
      </c>
      <c r="B167" s="66">
        <v>1</v>
      </c>
      <c r="C167" s="66" t="s">
        <v>62</v>
      </c>
      <c r="D167" s="69" t="s">
        <v>177</v>
      </c>
      <c r="E167" s="67">
        <v>0.45412000000000002</v>
      </c>
      <c r="F167" s="67" t="s">
        <v>178</v>
      </c>
      <c r="G167" s="70" t="s">
        <v>179</v>
      </c>
      <c r="H167" s="68">
        <v>0</v>
      </c>
      <c r="I167" s="68">
        <v>0</v>
      </c>
      <c r="J167" s="68">
        <v>0</v>
      </c>
      <c r="K167" s="40">
        <f t="shared" ref="K167:K198" si="20">IF(COUNTA(J167)=0,"",1-J167)</f>
        <v>1</v>
      </c>
      <c r="L167" s="87"/>
      <c r="N167" s="80" t="s">
        <v>133</v>
      </c>
      <c r="O167" s="66">
        <v>1</v>
      </c>
      <c r="P167" s="66" t="s">
        <v>62</v>
      </c>
      <c r="Q167" s="69" t="s">
        <v>177</v>
      </c>
      <c r="R167" s="67">
        <v>0.45364300000000002</v>
      </c>
      <c r="S167" s="67" t="s">
        <v>178</v>
      </c>
      <c r="T167" s="70" t="s">
        <v>179</v>
      </c>
      <c r="U167" s="68">
        <v>0</v>
      </c>
      <c r="V167" s="68">
        <v>0</v>
      </c>
      <c r="W167" s="68">
        <v>0</v>
      </c>
      <c r="X167" s="40">
        <f t="shared" ref="X167:X198" si="21">IF(COUNTA(W167)=0,"",1-W167)</f>
        <v>1</v>
      </c>
      <c r="Y167" s="87"/>
      <c r="AA167" s="80" t="s">
        <v>136</v>
      </c>
      <c r="AB167" s="66">
        <v>1</v>
      </c>
      <c r="AC167" s="66" t="s">
        <v>62</v>
      </c>
      <c r="AD167" s="81" t="s">
        <v>177</v>
      </c>
      <c r="AE167" s="81">
        <v>0.45940599999999998</v>
      </c>
      <c r="AF167" s="81" t="s">
        <v>178</v>
      </c>
      <c r="AG167" s="84" t="s">
        <v>179</v>
      </c>
      <c r="AH167" s="81">
        <v>0</v>
      </c>
      <c r="AI167" s="81">
        <v>0</v>
      </c>
      <c r="AJ167" s="81">
        <v>0</v>
      </c>
      <c r="AK167" s="83">
        <v>1</v>
      </c>
      <c r="AL167" s="93"/>
      <c r="AN167" s="80" t="s">
        <v>139</v>
      </c>
      <c r="AO167" s="66">
        <v>1</v>
      </c>
      <c r="AP167" s="66" t="s">
        <v>62</v>
      </c>
      <c r="AQ167" s="69" t="s">
        <v>177</v>
      </c>
      <c r="AR167" s="95">
        <v>0.45263199999999998</v>
      </c>
      <c r="AS167" s="95" t="s">
        <v>178</v>
      </c>
      <c r="AT167" s="70" t="s">
        <v>179</v>
      </c>
      <c r="AU167" s="68">
        <v>0</v>
      </c>
      <c r="AV167" s="68">
        <v>0</v>
      </c>
      <c r="AW167" s="68">
        <v>0</v>
      </c>
      <c r="AX167" s="40">
        <f t="shared" ref="AX167:AX198" si="22">IF(COUNTA(AW167)=0,"",1-AW167)</f>
        <v>1</v>
      </c>
      <c r="AY167" s="87"/>
    </row>
    <row r="168" spans="1:51" ht="13.5" customHeight="1" x14ac:dyDescent="0.25">
      <c r="A168" s="80" t="s">
        <v>130</v>
      </c>
      <c r="B168" s="66">
        <v>1</v>
      </c>
      <c r="C168" s="66" t="s">
        <v>68</v>
      </c>
      <c r="D168" s="69" t="s">
        <v>177</v>
      </c>
      <c r="E168" s="67">
        <v>1.6570000000000001E-3</v>
      </c>
      <c r="F168" s="67">
        <v>3.5164000000000001E-2</v>
      </c>
      <c r="G168" s="70" t="s">
        <v>181</v>
      </c>
      <c r="H168" s="68">
        <v>0</v>
      </c>
      <c r="I168" s="68">
        <v>0</v>
      </c>
      <c r="J168" s="68">
        <v>0</v>
      </c>
      <c r="K168" s="40">
        <f t="shared" si="20"/>
        <v>1</v>
      </c>
      <c r="L168" s="87"/>
      <c r="N168" s="80" t="s">
        <v>133</v>
      </c>
      <c r="O168" s="66">
        <v>1</v>
      </c>
      <c r="P168" s="66" t="s">
        <v>68</v>
      </c>
      <c r="Q168" s="69" t="s">
        <v>177</v>
      </c>
      <c r="R168" s="67">
        <v>1.6130000000000001E-3</v>
      </c>
      <c r="S168" s="67">
        <v>4.5366999999999998E-2</v>
      </c>
      <c r="T168" s="70" t="s">
        <v>181</v>
      </c>
      <c r="U168" s="68">
        <v>0</v>
      </c>
      <c r="V168" s="68">
        <v>0</v>
      </c>
      <c r="W168" s="68">
        <v>0</v>
      </c>
      <c r="X168" s="40">
        <f t="shared" si="21"/>
        <v>1</v>
      </c>
      <c r="Y168" s="87"/>
      <c r="AA168" s="80" t="s">
        <v>136</v>
      </c>
      <c r="AB168" s="66">
        <v>1</v>
      </c>
      <c r="AC168" s="66" t="s">
        <v>68</v>
      </c>
      <c r="AD168" s="81" t="s">
        <v>177</v>
      </c>
      <c r="AE168" s="81">
        <v>1.5529999999999999E-3</v>
      </c>
      <c r="AF168" s="81">
        <v>1.6175999999999999E-2</v>
      </c>
      <c r="AG168" s="84" t="s">
        <v>181</v>
      </c>
      <c r="AH168" s="81">
        <v>0</v>
      </c>
      <c r="AI168" s="81">
        <v>0</v>
      </c>
      <c r="AJ168" s="81">
        <v>0</v>
      </c>
      <c r="AK168" s="83">
        <v>1</v>
      </c>
      <c r="AL168" s="93"/>
      <c r="AN168" s="80" t="s">
        <v>139</v>
      </c>
      <c r="AO168" s="66">
        <v>1</v>
      </c>
      <c r="AP168" s="66" t="s">
        <v>68</v>
      </c>
      <c r="AQ168" s="69" t="s">
        <v>177</v>
      </c>
      <c r="AR168" s="95">
        <v>2.052E-3</v>
      </c>
      <c r="AS168" s="95">
        <v>4.8191999999999999E-2</v>
      </c>
      <c r="AT168" s="70" t="s">
        <v>181</v>
      </c>
      <c r="AU168" s="68">
        <v>0</v>
      </c>
      <c r="AV168" s="68">
        <v>0</v>
      </c>
      <c r="AW168" s="68">
        <v>0</v>
      </c>
      <c r="AX168" s="40">
        <f t="shared" si="22"/>
        <v>1</v>
      </c>
      <c r="AY168" s="87"/>
    </row>
    <row r="169" spans="1:51" ht="13.5" customHeight="1" x14ac:dyDescent="0.25">
      <c r="A169" s="80" t="s">
        <v>130</v>
      </c>
      <c r="B169" s="66">
        <v>1</v>
      </c>
      <c r="C169" s="66" t="s">
        <v>74</v>
      </c>
      <c r="D169" s="69" t="s">
        <v>177</v>
      </c>
      <c r="E169" s="67">
        <v>25.032354000000002</v>
      </c>
      <c r="F169" s="67">
        <v>0.12526599999999999</v>
      </c>
      <c r="G169" s="70" t="s">
        <v>182</v>
      </c>
      <c r="H169" s="68">
        <v>0</v>
      </c>
      <c r="I169" s="68">
        <v>0</v>
      </c>
      <c r="J169" s="68">
        <v>0</v>
      </c>
      <c r="K169" s="40">
        <f t="shared" si="20"/>
        <v>1</v>
      </c>
      <c r="L169" s="87"/>
      <c r="N169" s="80" t="s">
        <v>133</v>
      </c>
      <c r="O169" s="66">
        <v>1</v>
      </c>
      <c r="P169" s="66" t="s">
        <v>74</v>
      </c>
      <c r="Q169" s="69" t="s">
        <v>177</v>
      </c>
      <c r="R169" s="67">
        <v>16.428853</v>
      </c>
      <c r="S169" s="67">
        <v>0.125835</v>
      </c>
      <c r="T169" s="70" t="s">
        <v>182</v>
      </c>
      <c r="U169" s="68">
        <v>0</v>
      </c>
      <c r="V169" s="68">
        <v>0</v>
      </c>
      <c r="W169" s="68">
        <v>0</v>
      </c>
      <c r="X169" s="40">
        <f t="shared" si="21"/>
        <v>1</v>
      </c>
      <c r="Y169" s="87"/>
      <c r="AA169" s="80" t="s">
        <v>136</v>
      </c>
      <c r="AB169" s="66">
        <v>1</v>
      </c>
      <c r="AC169" s="66" t="s">
        <v>74</v>
      </c>
      <c r="AD169" s="81" t="s">
        <v>177</v>
      </c>
      <c r="AE169" s="81">
        <v>16.398420000000002</v>
      </c>
      <c r="AF169" s="81">
        <v>0.125636</v>
      </c>
      <c r="AG169" s="84" t="s">
        <v>182</v>
      </c>
      <c r="AH169" s="81">
        <v>0</v>
      </c>
      <c r="AI169" s="81">
        <v>0</v>
      </c>
      <c r="AJ169" s="81">
        <v>0</v>
      </c>
      <c r="AK169" s="83">
        <v>1</v>
      </c>
      <c r="AL169" s="93"/>
      <c r="AN169" s="80" t="s">
        <v>139</v>
      </c>
      <c r="AO169" s="66">
        <v>1</v>
      </c>
      <c r="AP169" s="66" t="s">
        <v>74</v>
      </c>
      <c r="AQ169" s="69" t="s">
        <v>177</v>
      </c>
      <c r="AR169" s="95">
        <v>16.269105</v>
      </c>
      <c r="AS169" s="95">
        <v>0.123141</v>
      </c>
      <c r="AT169" s="70" t="s">
        <v>182</v>
      </c>
      <c r="AU169" s="68">
        <v>0</v>
      </c>
      <c r="AV169" s="68">
        <v>0</v>
      </c>
      <c r="AW169" s="68">
        <v>0</v>
      </c>
      <c r="AX169" s="40">
        <f t="shared" si="22"/>
        <v>1</v>
      </c>
      <c r="AY169" s="87"/>
    </row>
    <row r="170" spans="1:51" ht="22.5" customHeight="1" x14ac:dyDescent="0.25">
      <c r="A170" s="80" t="s">
        <v>130</v>
      </c>
      <c r="B170" s="66">
        <v>1</v>
      </c>
      <c r="C170" s="66" t="s">
        <v>80</v>
      </c>
      <c r="D170" s="69" t="s">
        <v>177</v>
      </c>
      <c r="E170" s="67">
        <v>3.885E-3</v>
      </c>
      <c r="F170" s="67">
        <v>0.53644099999999995</v>
      </c>
      <c r="G170" s="70" t="s">
        <v>183</v>
      </c>
      <c r="H170" s="68">
        <v>0</v>
      </c>
      <c r="I170" s="68">
        <v>0</v>
      </c>
      <c r="J170" s="68">
        <v>0</v>
      </c>
      <c r="K170" s="40">
        <f t="shared" si="20"/>
        <v>1</v>
      </c>
      <c r="L170" s="87"/>
      <c r="N170" s="80" t="s">
        <v>133</v>
      </c>
      <c r="O170" s="66">
        <v>1</v>
      </c>
      <c r="P170" s="66" t="s">
        <v>80</v>
      </c>
      <c r="Q170" s="69" t="s">
        <v>177</v>
      </c>
      <c r="R170" s="67">
        <v>2.9819999999999998E-3</v>
      </c>
      <c r="S170" s="67">
        <v>0.56537999999999999</v>
      </c>
      <c r="T170" s="70" t="s">
        <v>183</v>
      </c>
      <c r="U170" s="68">
        <v>0</v>
      </c>
      <c r="V170" s="68">
        <v>0</v>
      </c>
      <c r="W170" s="68">
        <v>0</v>
      </c>
      <c r="X170" s="40">
        <f t="shared" si="21"/>
        <v>1</v>
      </c>
      <c r="Y170" s="87"/>
      <c r="AA170" s="80" t="s">
        <v>136</v>
      </c>
      <c r="AB170" s="66">
        <v>1</v>
      </c>
      <c r="AC170" s="66" t="s">
        <v>80</v>
      </c>
      <c r="AD170" s="81" t="s">
        <v>177</v>
      </c>
      <c r="AE170" s="81">
        <v>7.4600000000000003E-4</v>
      </c>
      <c r="AF170" s="81">
        <v>0.54241300000000003</v>
      </c>
      <c r="AG170" s="84" t="s">
        <v>183</v>
      </c>
      <c r="AH170" s="81">
        <v>0</v>
      </c>
      <c r="AI170" s="81">
        <v>0</v>
      </c>
      <c r="AJ170" s="81">
        <v>0</v>
      </c>
      <c r="AK170" s="83">
        <v>1</v>
      </c>
      <c r="AL170" s="93"/>
      <c r="AN170" s="80" t="s">
        <v>139</v>
      </c>
      <c r="AO170" s="66">
        <v>1</v>
      </c>
      <c r="AP170" s="66" t="s">
        <v>80</v>
      </c>
      <c r="AQ170" s="69" t="s">
        <v>177</v>
      </c>
      <c r="AR170" s="95">
        <v>3.5750000000000001E-3</v>
      </c>
      <c r="AS170" s="95">
        <v>0.58479499999999995</v>
      </c>
      <c r="AT170" s="70" t="s">
        <v>183</v>
      </c>
      <c r="AU170" s="68">
        <v>0</v>
      </c>
      <c r="AV170" s="68">
        <v>0</v>
      </c>
      <c r="AW170" s="68">
        <v>0</v>
      </c>
      <c r="AX170" s="40">
        <f t="shared" si="22"/>
        <v>1</v>
      </c>
      <c r="AY170" s="87"/>
    </row>
    <row r="171" spans="1:51" ht="13.5" customHeight="1" x14ac:dyDescent="0.25">
      <c r="A171" s="80" t="s">
        <v>130</v>
      </c>
      <c r="B171" s="66">
        <v>1</v>
      </c>
      <c r="C171" s="66" t="s">
        <v>85</v>
      </c>
      <c r="D171" s="69" t="s">
        <v>177</v>
      </c>
      <c r="E171" s="67">
        <v>1.5169999999999999E-3</v>
      </c>
      <c r="F171" s="67">
        <v>7.7679999999999999E-2</v>
      </c>
      <c r="G171" s="70" t="s">
        <v>181</v>
      </c>
      <c r="H171" s="68">
        <v>0</v>
      </c>
      <c r="I171" s="68">
        <v>0</v>
      </c>
      <c r="J171" s="68">
        <v>0</v>
      </c>
      <c r="K171" s="40">
        <f t="shared" si="20"/>
        <v>1</v>
      </c>
      <c r="L171" s="87"/>
      <c r="N171" s="80" t="s">
        <v>133</v>
      </c>
      <c r="O171" s="66">
        <v>1</v>
      </c>
      <c r="P171" s="66" t="s">
        <v>85</v>
      </c>
      <c r="Q171" s="69" t="s">
        <v>177</v>
      </c>
      <c r="R171" s="67">
        <v>1.8699999999999999E-3</v>
      </c>
      <c r="S171" s="67">
        <v>5.4474000000000002E-2</v>
      </c>
      <c r="T171" s="70" t="s">
        <v>181</v>
      </c>
      <c r="U171" s="68">
        <v>0</v>
      </c>
      <c r="V171" s="68">
        <v>0</v>
      </c>
      <c r="W171" s="68">
        <v>0</v>
      </c>
      <c r="X171" s="40">
        <f t="shared" si="21"/>
        <v>1</v>
      </c>
      <c r="Y171" s="87"/>
      <c r="AA171" s="80" t="s">
        <v>136</v>
      </c>
      <c r="AB171" s="66">
        <v>1</v>
      </c>
      <c r="AC171" s="66" t="s">
        <v>85</v>
      </c>
      <c r="AD171" s="81" t="s">
        <v>177</v>
      </c>
      <c r="AE171" s="81">
        <v>3.9550000000000002E-3</v>
      </c>
      <c r="AF171" s="81">
        <v>4.8987999999999997E-2</v>
      </c>
      <c r="AG171" s="84" t="s">
        <v>181</v>
      </c>
      <c r="AH171" s="81">
        <v>0</v>
      </c>
      <c r="AI171" s="81">
        <v>0</v>
      </c>
      <c r="AJ171" s="81">
        <v>0</v>
      </c>
      <c r="AK171" s="83">
        <v>1</v>
      </c>
      <c r="AL171" s="93"/>
      <c r="AN171" s="80" t="s">
        <v>139</v>
      </c>
      <c r="AO171" s="66">
        <v>1</v>
      </c>
      <c r="AP171" s="66" t="s">
        <v>85</v>
      </c>
      <c r="AQ171" s="69" t="s">
        <v>177</v>
      </c>
      <c r="AR171" s="95">
        <v>4.4650000000000002E-3</v>
      </c>
      <c r="AS171" s="95">
        <v>7.0408999999999999E-2</v>
      </c>
      <c r="AT171" s="70" t="s">
        <v>181</v>
      </c>
      <c r="AU171" s="68">
        <v>0</v>
      </c>
      <c r="AV171" s="68">
        <v>0</v>
      </c>
      <c r="AW171" s="68">
        <v>0</v>
      </c>
      <c r="AX171" s="40">
        <f t="shared" si="22"/>
        <v>1</v>
      </c>
      <c r="AY171" s="87"/>
    </row>
    <row r="172" spans="1:51" ht="13.5" customHeight="1" x14ac:dyDescent="0.25">
      <c r="A172" s="80" t="s">
        <v>130</v>
      </c>
      <c r="B172" s="66">
        <v>1</v>
      </c>
      <c r="C172" s="66" t="s">
        <v>86</v>
      </c>
      <c r="D172" s="69" t="s">
        <v>177</v>
      </c>
      <c r="E172" s="67">
        <v>15.054617</v>
      </c>
      <c r="F172" s="67">
        <v>0.127279</v>
      </c>
      <c r="G172" s="70" t="s">
        <v>182</v>
      </c>
      <c r="H172" s="68">
        <v>0</v>
      </c>
      <c r="I172" s="68">
        <v>0</v>
      </c>
      <c r="J172" s="68">
        <v>0</v>
      </c>
      <c r="K172" s="40">
        <f t="shared" si="20"/>
        <v>1</v>
      </c>
      <c r="L172" s="87"/>
      <c r="N172" s="80" t="s">
        <v>133</v>
      </c>
      <c r="O172" s="66">
        <v>1</v>
      </c>
      <c r="P172" s="66" t="s">
        <v>86</v>
      </c>
      <c r="Q172" s="69" t="s">
        <v>177</v>
      </c>
      <c r="R172" s="67">
        <v>15.848636000000001</v>
      </c>
      <c r="S172" s="67">
        <v>0.131184</v>
      </c>
      <c r="T172" s="70" t="s">
        <v>182</v>
      </c>
      <c r="U172" s="68">
        <v>0</v>
      </c>
      <c r="V172" s="68">
        <v>0</v>
      </c>
      <c r="W172" s="68">
        <v>0</v>
      </c>
      <c r="X172" s="40">
        <f t="shared" si="21"/>
        <v>1</v>
      </c>
      <c r="Y172" s="87"/>
      <c r="AA172" s="80" t="s">
        <v>136</v>
      </c>
      <c r="AB172" s="66">
        <v>1</v>
      </c>
      <c r="AC172" s="66" t="s">
        <v>86</v>
      </c>
      <c r="AD172" s="81" t="s">
        <v>177</v>
      </c>
      <c r="AE172" s="81">
        <v>14.74822</v>
      </c>
      <c r="AF172" s="81">
        <v>6.0581999999999997E-2</v>
      </c>
      <c r="AG172" s="84" t="s">
        <v>182</v>
      </c>
      <c r="AH172" s="81">
        <v>0</v>
      </c>
      <c r="AI172" s="81">
        <v>0</v>
      </c>
      <c r="AJ172" s="81">
        <v>0</v>
      </c>
      <c r="AK172" s="83">
        <v>1</v>
      </c>
      <c r="AL172" s="93"/>
      <c r="AN172" s="80" t="s">
        <v>139</v>
      </c>
      <c r="AO172" s="66">
        <v>1</v>
      </c>
      <c r="AP172" s="66" t="s">
        <v>86</v>
      </c>
      <c r="AQ172" s="69" t="s">
        <v>177</v>
      </c>
      <c r="AR172" s="95">
        <v>14.878619</v>
      </c>
      <c r="AS172" s="95">
        <v>0.117954</v>
      </c>
      <c r="AT172" s="70" t="s">
        <v>182</v>
      </c>
      <c r="AU172" s="68">
        <v>0</v>
      </c>
      <c r="AV172" s="68">
        <v>0</v>
      </c>
      <c r="AW172" s="68">
        <v>0</v>
      </c>
      <c r="AX172" s="40">
        <f t="shared" si="22"/>
        <v>1</v>
      </c>
      <c r="AY172" s="87"/>
    </row>
    <row r="173" spans="1:51" ht="13.5" customHeight="1" x14ac:dyDescent="0.25">
      <c r="A173" s="80" t="s">
        <v>130</v>
      </c>
      <c r="B173" s="66">
        <v>1</v>
      </c>
      <c r="C173" s="66" t="s">
        <v>87</v>
      </c>
      <c r="D173" s="69" t="s">
        <v>177</v>
      </c>
      <c r="E173" s="67">
        <v>3.2460000000000002E-3</v>
      </c>
      <c r="F173" s="67">
        <v>6.4165E-2</v>
      </c>
      <c r="G173" s="70" t="s">
        <v>184</v>
      </c>
      <c r="H173" s="68">
        <v>0</v>
      </c>
      <c r="I173" s="68">
        <v>0</v>
      </c>
      <c r="J173" s="68">
        <v>0</v>
      </c>
      <c r="K173" s="40">
        <f t="shared" si="20"/>
        <v>1</v>
      </c>
      <c r="L173" s="87"/>
      <c r="N173" s="80" t="s">
        <v>133</v>
      </c>
      <c r="O173" s="66">
        <v>1</v>
      </c>
      <c r="P173" s="66" t="s">
        <v>87</v>
      </c>
      <c r="Q173" s="69" t="s">
        <v>177</v>
      </c>
      <c r="R173" s="67">
        <v>3.1610000000000002E-3</v>
      </c>
      <c r="S173" s="67">
        <v>4.9445999999999997E-2</v>
      </c>
      <c r="T173" s="70" t="s">
        <v>184</v>
      </c>
      <c r="U173" s="68">
        <v>0</v>
      </c>
      <c r="V173" s="68">
        <v>0</v>
      </c>
      <c r="W173" s="68">
        <v>0</v>
      </c>
      <c r="X173" s="40">
        <f t="shared" si="21"/>
        <v>1</v>
      </c>
      <c r="Y173" s="87"/>
      <c r="AA173" s="80" t="s">
        <v>136</v>
      </c>
      <c r="AB173" s="66">
        <v>1</v>
      </c>
      <c r="AC173" s="66" t="s">
        <v>87</v>
      </c>
      <c r="AD173" s="81" t="s">
        <v>177</v>
      </c>
      <c r="AE173" s="81">
        <v>3.8560000000000001E-3</v>
      </c>
      <c r="AF173" s="81">
        <v>5.6172E-2</v>
      </c>
      <c r="AG173" s="84" t="s">
        <v>184</v>
      </c>
      <c r="AH173" s="81">
        <v>0</v>
      </c>
      <c r="AI173" s="81">
        <v>0</v>
      </c>
      <c r="AJ173" s="81">
        <v>0</v>
      </c>
      <c r="AK173" s="83">
        <v>1</v>
      </c>
      <c r="AL173" s="93"/>
      <c r="AN173" s="80" t="s">
        <v>139</v>
      </c>
      <c r="AO173" s="66">
        <v>1</v>
      </c>
      <c r="AP173" s="66" t="s">
        <v>87</v>
      </c>
      <c r="AQ173" s="69" t="s">
        <v>177</v>
      </c>
      <c r="AR173" s="95">
        <v>1.155E-2</v>
      </c>
      <c r="AS173" s="95">
        <v>5.9839000000000003E-2</v>
      </c>
      <c r="AT173" s="70" t="s">
        <v>184</v>
      </c>
      <c r="AU173" s="68">
        <v>0</v>
      </c>
      <c r="AV173" s="68">
        <v>0</v>
      </c>
      <c r="AW173" s="68">
        <v>0</v>
      </c>
      <c r="AX173" s="40">
        <f t="shared" si="22"/>
        <v>1</v>
      </c>
      <c r="AY173" s="87"/>
    </row>
    <row r="174" spans="1:51" ht="13.5" customHeight="1" x14ac:dyDescent="0.25">
      <c r="A174" s="80" t="s">
        <v>130</v>
      </c>
      <c r="B174" s="66">
        <v>1</v>
      </c>
      <c r="C174" s="66" t="s">
        <v>88</v>
      </c>
      <c r="D174" s="69" t="s">
        <v>177</v>
      </c>
      <c r="E174" s="67">
        <v>13.117703000000001</v>
      </c>
      <c r="F174" s="67">
        <v>0.126471</v>
      </c>
      <c r="G174" s="70" t="s">
        <v>164</v>
      </c>
      <c r="H174" s="68">
        <v>0</v>
      </c>
      <c r="I174" s="68">
        <v>0</v>
      </c>
      <c r="J174" s="68">
        <v>0</v>
      </c>
      <c r="K174" s="40">
        <f t="shared" si="20"/>
        <v>1</v>
      </c>
      <c r="L174" s="87"/>
      <c r="N174" s="80" t="s">
        <v>133</v>
      </c>
      <c r="O174" s="66">
        <v>1</v>
      </c>
      <c r="P174" s="66" t="s">
        <v>88</v>
      </c>
      <c r="Q174" s="69" t="s">
        <v>177</v>
      </c>
      <c r="R174" s="67">
        <v>13.730931999999999</v>
      </c>
      <c r="S174" s="67">
        <v>0.122671</v>
      </c>
      <c r="T174" s="70" t="s">
        <v>164</v>
      </c>
      <c r="U174" s="68">
        <v>0</v>
      </c>
      <c r="V174" s="68">
        <v>0</v>
      </c>
      <c r="W174" s="68">
        <v>0</v>
      </c>
      <c r="X174" s="40">
        <f t="shared" si="21"/>
        <v>1</v>
      </c>
      <c r="Y174" s="87"/>
      <c r="AA174" s="80" t="s">
        <v>136</v>
      </c>
      <c r="AB174" s="66">
        <v>1</v>
      </c>
      <c r="AC174" s="66" t="s">
        <v>88</v>
      </c>
      <c r="AD174" s="81" t="s">
        <v>177</v>
      </c>
      <c r="AE174" s="81">
        <v>12.384235</v>
      </c>
      <c r="AF174" s="81">
        <v>0.118353</v>
      </c>
      <c r="AG174" s="84" t="s">
        <v>164</v>
      </c>
      <c r="AH174" s="81">
        <v>0</v>
      </c>
      <c r="AI174" s="81">
        <v>0</v>
      </c>
      <c r="AJ174" s="81">
        <v>0</v>
      </c>
      <c r="AK174" s="83">
        <v>1</v>
      </c>
      <c r="AL174" s="93"/>
      <c r="AN174" s="80" t="s">
        <v>139</v>
      </c>
      <c r="AO174" s="66">
        <v>1</v>
      </c>
      <c r="AP174" s="66" t="s">
        <v>88</v>
      </c>
      <c r="AQ174" s="69" t="s">
        <v>177</v>
      </c>
      <c r="AR174" s="95">
        <v>12.456848000000001</v>
      </c>
      <c r="AS174" s="95">
        <v>0.10008300000000001</v>
      </c>
      <c r="AT174" s="70" t="s">
        <v>164</v>
      </c>
      <c r="AU174" s="68">
        <v>0</v>
      </c>
      <c r="AV174" s="68">
        <v>0</v>
      </c>
      <c r="AW174" s="68">
        <v>0</v>
      </c>
      <c r="AX174" s="40">
        <f t="shared" si="22"/>
        <v>1</v>
      </c>
      <c r="AY174" s="87"/>
    </row>
    <row r="175" spans="1:51" ht="13.5" customHeight="1" x14ac:dyDescent="0.25">
      <c r="A175" s="80" t="s">
        <v>130</v>
      </c>
      <c r="B175" s="66">
        <v>2</v>
      </c>
      <c r="C175" s="66" t="s">
        <v>62</v>
      </c>
      <c r="D175" s="69" t="s">
        <v>177</v>
      </c>
      <c r="E175" s="67">
        <v>0.45178000000000001</v>
      </c>
      <c r="F175" s="67" t="s">
        <v>178</v>
      </c>
      <c r="G175" s="70" t="s">
        <v>185</v>
      </c>
      <c r="H175" s="68">
        <v>0</v>
      </c>
      <c r="I175" s="68">
        <v>0</v>
      </c>
      <c r="J175" s="68">
        <v>0</v>
      </c>
      <c r="K175" s="40">
        <f t="shared" si="20"/>
        <v>1</v>
      </c>
      <c r="L175" s="87"/>
      <c r="N175" s="80" t="s">
        <v>133</v>
      </c>
      <c r="O175" s="66">
        <v>2</v>
      </c>
      <c r="P175" s="66" t="s">
        <v>62</v>
      </c>
      <c r="Q175" s="69" t="s">
        <v>177</v>
      </c>
      <c r="R175" s="67">
        <v>0.449299</v>
      </c>
      <c r="S175" s="67" t="s">
        <v>178</v>
      </c>
      <c r="T175" s="70" t="s">
        <v>185</v>
      </c>
      <c r="U175" s="68">
        <v>0</v>
      </c>
      <c r="V175" s="68">
        <v>0</v>
      </c>
      <c r="W175" s="68">
        <v>0</v>
      </c>
      <c r="X175" s="40">
        <f t="shared" si="21"/>
        <v>1</v>
      </c>
      <c r="Y175" s="87"/>
      <c r="AA175" s="80" t="s">
        <v>136</v>
      </c>
      <c r="AB175" s="66">
        <v>2</v>
      </c>
      <c r="AC175" s="66" t="s">
        <v>62</v>
      </c>
      <c r="AD175" s="81" t="s">
        <v>177</v>
      </c>
      <c r="AE175" s="81">
        <v>0.45547599999999999</v>
      </c>
      <c r="AF175" s="81" t="s">
        <v>178</v>
      </c>
      <c r="AG175" s="84" t="s">
        <v>185</v>
      </c>
      <c r="AH175" s="81">
        <v>0</v>
      </c>
      <c r="AI175" s="81">
        <v>0</v>
      </c>
      <c r="AJ175" s="81">
        <v>0</v>
      </c>
      <c r="AK175" s="83">
        <v>1</v>
      </c>
      <c r="AL175" s="93"/>
      <c r="AN175" s="80" t="s">
        <v>139</v>
      </c>
      <c r="AO175" s="66">
        <v>2</v>
      </c>
      <c r="AP175" s="66" t="s">
        <v>62</v>
      </c>
      <c r="AQ175" s="69" t="s">
        <v>177</v>
      </c>
      <c r="AR175" s="95">
        <v>0.45173600000000003</v>
      </c>
      <c r="AS175" s="95" t="s">
        <v>178</v>
      </c>
      <c r="AT175" s="70" t="s">
        <v>185</v>
      </c>
      <c r="AU175" s="68">
        <v>0</v>
      </c>
      <c r="AV175" s="68">
        <v>0</v>
      </c>
      <c r="AW175" s="68">
        <v>0</v>
      </c>
      <c r="AX175" s="40">
        <f t="shared" si="22"/>
        <v>1</v>
      </c>
      <c r="AY175" s="87"/>
    </row>
    <row r="176" spans="1:51" ht="13.5" customHeight="1" x14ac:dyDescent="0.25">
      <c r="A176" s="80" t="s">
        <v>130</v>
      </c>
      <c r="B176" s="66">
        <v>2</v>
      </c>
      <c r="C176" s="66" t="s">
        <v>68</v>
      </c>
      <c r="D176" s="69" t="s">
        <v>177</v>
      </c>
      <c r="E176" s="67">
        <v>1.588E-3</v>
      </c>
      <c r="F176" s="67">
        <v>6.7436999999999997E-2</v>
      </c>
      <c r="G176" s="70" t="s">
        <v>181</v>
      </c>
      <c r="H176" s="68">
        <v>0</v>
      </c>
      <c r="I176" s="68">
        <v>0</v>
      </c>
      <c r="J176" s="68">
        <v>0</v>
      </c>
      <c r="K176" s="40">
        <f t="shared" si="20"/>
        <v>1</v>
      </c>
      <c r="L176" s="87"/>
      <c r="N176" s="80" t="s">
        <v>133</v>
      </c>
      <c r="O176" s="66">
        <v>2</v>
      </c>
      <c r="P176" s="66" t="s">
        <v>68</v>
      </c>
      <c r="Q176" s="69" t="s">
        <v>177</v>
      </c>
      <c r="R176" s="67">
        <v>1.9650000000000002E-3</v>
      </c>
      <c r="S176" s="67">
        <v>4.5469999999999997E-2</v>
      </c>
      <c r="T176" s="70" t="s">
        <v>181</v>
      </c>
      <c r="U176" s="68">
        <v>0</v>
      </c>
      <c r="V176" s="68">
        <v>0</v>
      </c>
      <c r="W176" s="68">
        <v>0</v>
      </c>
      <c r="X176" s="40">
        <f t="shared" si="21"/>
        <v>1</v>
      </c>
      <c r="Y176" s="87"/>
      <c r="AA176" s="80" t="s">
        <v>136</v>
      </c>
      <c r="AB176" s="66">
        <v>2</v>
      </c>
      <c r="AC176" s="66" t="s">
        <v>68</v>
      </c>
      <c r="AD176" s="81" t="s">
        <v>177</v>
      </c>
      <c r="AE176" s="81">
        <v>1.8420000000000001E-3</v>
      </c>
      <c r="AF176" s="81">
        <v>2.9433000000000001E-2</v>
      </c>
      <c r="AG176" s="84" t="s">
        <v>181</v>
      </c>
      <c r="AH176" s="81">
        <v>0</v>
      </c>
      <c r="AI176" s="81">
        <v>0</v>
      </c>
      <c r="AJ176" s="81">
        <v>0</v>
      </c>
      <c r="AK176" s="83">
        <v>1</v>
      </c>
      <c r="AL176" s="93"/>
      <c r="AN176" s="80" t="s">
        <v>139</v>
      </c>
      <c r="AO176" s="66">
        <v>2</v>
      </c>
      <c r="AP176" s="66" t="s">
        <v>68</v>
      </c>
      <c r="AQ176" s="69" t="s">
        <v>177</v>
      </c>
      <c r="AR176" s="95">
        <v>1.7409999999999999E-3</v>
      </c>
      <c r="AS176" s="95">
        <v>4.6856000000000002E-2</v>
      </c>
      <c r="AT176" s="70" t="s">
        <v>181</v>
      </c>
      <c r="AU176" s="68">
        <v>0</v>
      </c>
      <c r="AV176" s="68">
        <v>0</v>
      </c>
      <c r="AW176" s="68">
        <v>0</v>
      </c>
      <c r="AX176" s="40">
        <f t="shared" si="22"/>
        <v>1</v>
      </c>
      <c r="AY176" s="87"/>
    </row>
    <row r="177" spans="1:51" ht="13.5" customHeight="1" x14ac:dyDescent="0.25">
      <c r="A177" s="80" t="s">
        <v>130</v>
      </c>
      <c r="B177" s="66">
        <v>2</v>
      </c>
      <c r="C177" s="66" t="s">
        <v>74</v>
      </c>
      <c r="D177" s="69" t="s">
        <v>177</v>
      </c>
      <c r="E177" s="67">
        <v>16.461652000000001</v>
      </c>
      <c r="F177" s="67">
        <v>0.12904099999999999</v>
      </c>
      <c r="G177" s="70" t="s">
        <v>182</v>
      </c>
      <c r="H177" s="68">
        <v>0</v>
      </c>
      <c r="I177" s="68">
        <v>0</v>
      </c>
      <c r="J177" s="68">
        <v>0</v>
      </c>
      <c r="K177" s="40">
        <f t="shared" si="20"/>
        <v>1</v>
      </c>
      <c r="L177" s="87"/>
      <c r="N177" s="80" t="s">
        <v>133</v>
      </c>
      <c r="O177" s="66">
        <v>2</v>
      </c>
      <c r="P177" s="66" t="s">
        <v>74</v>
      </c>
      <c r="Q177" s="69" t="s">
        <v>177</v>
      </c>
      <c r="R177" s="67">
        <v>16.406444</v>
      </c>
      <c r="S177" s="67">
        <v>0.12532399999999999</v>
      </c>
      <c r="T177" s="70" t="s">
        <v>182</v>
      </c>
      <c r="U177" s="68">
        <v>0</v>
      </c>
      <c r="V177" s="68">
        <v>0</v>
      </c>
      <c r="W177" s="68">
        <v>0</v>
      </c>
      <c r="X177" s="40">
        <f t="shared" si="21"/>
        <v>1</v>
      </c>
      <c r="Y177" s="87"/>
      <c r="AA177" s="80" t="s">
        <v>136</v>
      </c>
      <c r="AB177" s="66">
        <v>2</v>
      </c>
      <c r="AC177" s="66" t="s">
        <v>74</v>
      </c>
      <c r="AD177" s="81" t="s">
        <v>177</v>
      </c>
      <c r="AE177" s="81">
        <v>19.581948000000001</v>
      </c>
      <c r="AF177" s="81">
        <v>0.12795500000000001</v>
      </c>
      <c r="AG177" s="84" t="s">
        <v>182</v>
      </c>
      <c r="AH177" s="81">
        <v>0</v>
      </c>
      <c r="AI177" s="81">
        <v>0</v>
      </c>
      <c r="AJ177" s="81">
        <v>0</v>
      </c>
      <c r="AK177" s="83">
        <v>1</v>
      </c>
      <c r="AL177" s="93"/>
      <c r="AN177" s="80" t="s">
        <v>139</v>
      </c>
      <c r="AO177" s="66">
        <v>2</v>
      </c>
      <c r="AP177" s="66" t="s">
        <v>74</v>
      </c>
      <c r="AQ177" s="69" t="s">
        <v>177</v>
      </c>
      <c r="AR177" s="95">
        <v>26.371632999999999</v>
      </c>
      <c r="AS177" s="95">
        <v>0.124571</v>
      </c>
      <c r="AT177" s="70" t="s">
        <v>182</v>
      </c>
      <c r="AU177" s="68">
        <v>0</v>
      </c>
      <c r="AV177" s="68">
        <v>0</v>
      </c>
      <c r="AW177" s="68">
        <v>0</v>
      </c>
      <c r="AX177" s="40">
        <f t="shared" si="22"/>
        <v>1</v>
      </c>
      <c r="AY177" s="87"/>
    </row>
    <row r="178" spans="1:51" ht="22.5" customHeight="1" x14ac:dyDescent="0.25">
      <c r="A178" s="80" t="s">
        <v>130</v>
      </c>
      <c r="B178" s="66">
        <v>2</v>
      </c>
      <c r="C178" s="66" t="s">
        <v>80</v>
      </c>
      <c r="D178" s="69" t="s">
        <v>177</v>
      </c>
      <c r="E178" s="67">
        <v>4.522E-3</v>
      </c>
      <c r="F178" s="67">
        <v>0.51649999999999996</v>
      </c>
      <c r="G178" s="70" t="s">
        <v>186</v>
      </c>
      <c r="H178" s="68">
        <v>0</v>
      </c>
      <c r="I178" s="68">
        <v>0</v>
      </c>
      <c r="J178" s="68">
        <v>0</v>
      </c>
      <c r="K178" s="40">
        <f t="shared" si="20"/>
        <v>1</v>
      </c>
      <c r="L178" s="87"/>
      <c r="N178" s="80" t="s">
        <v>133</v>
      </c>
      <c r="O178" s="66">
        <v>2</v>
      </c>
      <c r="P178" s="66" t="s">
        <v>80</v>
      </c>
      <c r="Q178" s="69" t="s">
        <v>177</v>
      </c>
      <c r="R178" s="67">
        <v>6.0619999999999997E-3</v>
      </c>
      <c r="S178" s="67">
        <v>0.56018599999999996</v>
      </c>
      <c r="T178" s="70" t="s">
        <v>186</v>
      </c>
      <c r="U178" s="68">
        <v>0</v>
      </c>
      <c r="V178" s="68">
        <v>0</v>
      </c>
      <c r="W178" s="68">
        <v>0</v>
      </c>
      <c r="X178" s="40">
        <f t="shared" si="21"/>
        <v>1</v>
      </c>
      <c r="Y178" s="87"/>
      <c r="AA178" s="80" t="s">
        <v>136</v>
      </c>
      <c r="AB178" s="66">
        <v>2</v>
      </c>
      <c r="AC178" s="66" t="s">
        <v>80</v>
      </c>
      <c r="AD178" s="81" t="s">
        <v>177</v>
      </c>
      <c r="AE178" s="81">
        <v>4.4299999999999999E-3</v>
      </c>
      <c r="AF178" s="81">
        <v>0.55914799999999998</v>
      </c>
      <c r="AG178" s="84" t="s">
        <v>186</v>
      </c>
      <c r="AH178" s="81">
        <v>0</v>
      </c>
      <c r="AI178" s="81">
        <v>0</v>
      </c>
      <c r="AJ178" s="81">
        <v>0</v>
      </c>
      <c r="AK178" s="83">
        <v>1</v>
      </c>
      <c r="AL178" s="93"/>
      <c r="AN178" s="80" t="s">
        <v>139</v>
      </c>
      <c r="AO178" s="66">
        <v>2</v>
      </c>
      <c r="AP178" s="66" t="s">
        <v>80</v>
      </c>
      <c r="AQ178" s="69" t="s">
        <v>177</v>
      </c>
      <c r="AR178" s="95">
        <v>9.7850000000000003E-3</v>
      </c>
      <c r="AS178" s="95">
        <v>0.52646999999999999</v>
      </c>
      <c r="AT178" s="70" t="s">
        <v>186</v>
      </c>
      <c r="AU178" s="68">
        <v>0</v>
      </c>
      <c r="AV178" s="68">
        <v>0</v>
      </c>
      <c r="AW178" s="68">
        <v>0</v>
      </c>
      <c r="AX178" s="40">
        <f t="shared" si="22"/>
        <v>1</v>
      </c>
      <c r="AY178" s="87"/>
    </row>
    <row r="179" spans="1:51" ht="13.5" customHeight="1" x14ac:dyDescent="0.25">
      <c r="A179" s="80" t="s">
        <v>130</v>
      </c>
      <c r="B179" s="66">
        <v>2</v>
      </c>
      <c r="C179" s="66" t="s">
        <v>85</v>
      </c>
      <c r="D179" s="69" t="s">
        <v>177</v>
      </c>
      <c r="E179" s="67">
        <v>1.621E-3</v>
      </c>
      <c r="F179" s="67">
        <v>6.1734999999999998E-2</v>
      </c>
      <c r="G179" s="70" t="s">
        <v>181</v>
      </c>
      <c r="H179" s="68">
        <v>0</v>
      </c>
      <c r="I179" s="68">
        <v>0</v>
      </c>
      <c r="J179" s="68">
        <v>0</v>
      </c>
      <c r="K179" s="40">
        <f t="shared" si="20"/>
        <v>1</v>
      </c>
      <c r="L179" s="87"/>
      <c r="N179" s="80" t="s">
        <v>133</v>
      </c>
      <c r="O179" s="66">
        <v>2</v>
      </c>
      <c r="P179" s="66" t="s">
        <v>85</v>
      </c>
      <c r="Q179" s="69" t="s">
        <v>177</v>
      </c>
      <c r="R179" s="67">
        <v>2.3860000000000001E-3</v>
      </c>
      <c r="S179" s="67">
        <v>6.4620999999999998E-2</v>
      </c>
      <c r="T179" s="70" t="s">
        <v>181</v>
      </c>
      <c r="U179" s="68">
        <v>0</v>
      </c>
      <c r="V179" s="68">
        <v>0</v>
      </c>
      <c r="W179" s="68">
        <v>0</v>
      </c>
      <c r="X179" s="40">
        <f t="shared" si="21"/>
        <v>1</v>
      </c>
      <c r="Y179" s="87"/>
      <c r="AA179" s="80" t="s">
        <v>136</v>
      </c>
      <c r="AB179" s="66">
        <v>2</v>
      </c>
      <c r="AC179" s="66" t="s">
        <v>85</v>
      </c>
      <c r="AD179" s="81" t="s">
        <v>177</v>
      </c>
      <c r="AE179" s="81">
        <v>1.9740000000000001E-3</v>
      </c>
      <c r="AF179" s="81">
        <v>4.6946000000000002E-2</v>
      </c>
      <c r="AG179" s="84" t="s">
        <v>181</v>
      </c>
      <c r="AH179" s="81">
        <v>0</v>
      </c>
      <c r="AI179" s="81">
        <v>0</v>
      </c>
      <c r="AJ179" s="81">
        <v>0</v>
      </c>
      <c r="AK179" s="83">
        <v>1</v>
      </c>
      <c r="AL179" s="93"/>
      <c r="AN179" s="80" t="s">
        <v>139</v>
      </c>
      <c r="AO179" s="66">
        <v>2</v>
      </c>
      <c r="AP179" s="66" t="s">
        <v>85</v>
      </c>
      <c r="AQ179" s="69" t="s">
        <v>177</v>
      </c>
      <c r="AR179" s="95">
        <v>1.3259999999999999E-3</v>
      </c>
      <c r="AS179" s="95">
        <v>5.3422999999999998E-2</v>
      </c>
      <c r="AT179" s="70" t="s">
        <v>181</v>
      </c>
      <c r="AU179" s="68">
        <v>0</v>
      </c>
      <c r="AV179" s="68">
        <v>0</v>
      </c>
      <c r="AW179" s="68">
        <v>0</v>
      </c>
      <c r="AX179" s="40">
        <f t="shared" si="22"/>
        <v>1</v>
      </c>
      <c r="AY179" s="87"/>
    </row>
    <row r="180" spans="1:51" ht="13.5" customHeight="1" x14ac:dyDescent="0.25">
      <c r="A180" s="80" t="s">
        <v>130</v>
      </c>
      <c r="B180" s="66">
        <v>2</v>
      </c>
      <c r="C180" s="66" t="s">
        <v>86</v>
      </c>
      <c r="D180" s="69" t="s">
        <v>177</v>
      </c>
      <c r="E180" s="67">
        <v>15.14601</v>
      </c>
      <c r="F180" s="67">
        <v>0.12347</v>
      </c>
      <c r="G180" s="70" t="s">
        <v>182</v>
      </c>
      <c r="H180" s="68">
        <v>0</v>
      </c>
      <c r="I180" s="68">
        <v>0</v>
      </c>
      <c r="J180" s="68">
        <v>0</v>
      </c>
      <c r="K180" s="40">
        <f t="shared" si="20"/>
        <v>1</v>
      </c>
      <c r="L180" s="87"/>
      <c r="N180" s="80" t="s">
        <v>133</v>
      </c>
      <c r="O180" s="66">
        <v>2</v>
      </c>
      <c r="P180" s="66" t="s">
        <v>86</v>
      </c>
      <c r="Q180" s="69" t="s">
        <v>177</v>
      </c>
      <c r="R180" s="67">
        <v>15.887727</v>
      </c>
      <c r="S180" s="67">
        <v>0.12470299999999999</v>
      </c>
      <c r="T180" s="70" t="s">
        <v>182</v>
      </c>
      <c r="U180" s="68">
        <v>0</v>
      </c>
      <c r="V180" s="68">
        <v>0</v>
      </c>
      <c r="W180" s="68">
        <v>0</v>
      </c>
      <c r="X180" s="40">
        <f t="shared" si="21"/>
        <v>1</v>
      </c>
      <c r="Y180" s="87"/>
      <c r="AA180" s="80" t="s">
        <v>136</v>
      </c>
      <c r="AB180" s="66">
        <v>2</v>
      </c>
      <c r="AC180" s="66" t="s">
        <v>86</v>
      </c>
      <c r="AD180" s="81" t="s">
        <v>177</v>
      </c>
      <c r="AE180" s="81">
        <v>18.004511999999998</v>
      </c>
      <c r="AF180" s="81">
        <v>0.12092</v>
      </c>
      <c r="AG180" s="84" t="s">
        <v>182</v>
      </c>
      <c r="AH180" s="81">
        <v>0</v>
      </c>
      <c r="AI180" s="81">
        <v>0</v>
      </c>
      <c r="AJ180" s="81">
        <v>0</v>
      </c>
      <c r="AK180" s="83">
        <v>1</v>
      </c>
      <c r="AL180" s="93"/>
      <c r="AN180" s="80" t="s">
        <v>139</v>
      </c>
      <c r="AO180" s="66">
        <v>2</v>
      </c>
      <c r="AP180" s="66" t="s">
        <v>86</v>
      </c>
      <c r="AQ180" s="69" t="s">
        <v>177</v>
      </c>
      <c r="AR180" s="95">
        <v>14.921778</v>
      </c>
      <c r="AS180" s="95">
        <v>0.13241900000000001</v>
      </c>
      <c r="AT180" s="70" t="s">
        <v>182</v>
      </c>
      <c r="AU180" s="68">
        <v>0</v>
      </c>
      <c r="AV180" s="68">
        <v>0</v>
      </c>
      <c r="AW180" s="68">
        <v>0</v>
      </c>
      <c r="AX180" s="40">
        <f t="shared" si="22"/>
        <v>1</v>
      </c>
      <c r="AY180" s="87"/>
    </row>
    <row r="181" spans="1:51" ht="13.5" customHeight="1" x14ac:dyDescent="0.25">
      <c r="A181" s="80" t="s">
        <v>130</v>
      </c>
      <c r="B181" s="66">
        <v>2</v>
      </c>
      <c r="C181" s="66" t="s">
        <v>87</v>
      </c>
      <c r="D181" s="69" t="s">
        <v>177</v>
      </c>
      <c r="E181" s="67">
        <v>3.542E-3</v>
      </c>
      <c r="F181" s="67">
        <v>6.1348E-2</v>
      </c>
      <c r="G181" s="70" t="s">
        <v>184</v>
      </c>
      <c r="H181" s="68">
        <v>0</v>
      </c>
      <c r="I181" s="68">
        <v>0</v>
      </c>
      <c r="J181" s="68">
        <v>0</v>
      </c>
      <c r="K181" s="40">
        <f t="shared" si="20"/>
        <v>1</v>
      </c>
      <c r="L181" s="87"/>
      <c r="N181" s="80" t="s">
        <v>133</v>
      </c>
      <c r="O181" s="66">
        <v>2</v>
      </c>
      <c r="P181" s="66" t="s">
        <v>87</v>
      </c>
      <c r="Q181" s="69" t="s">
        <v>177</v>
      </c>
      <c r="R181" s="67">
        <v>4.8630000000000001E-3</v>
      </c>
      <c r="S181" s="67">
        <v>5.6097000000000001E-2</v>
      </c>
      <c r="T181" s="70" t="s">
        <v>184</v>
      </c>
      <c r="U181" s="68">
        <v>0</v>
      </c>
      <c r="V181" s="68">
        <v>0</v>
      </c>
      <c r="W181" s="68">
        <v>0</v>
      </c>
      <c r="X181" s="40">
        <f t="shared" si="21"/>
        <v>1</v>
      </c>
      <c r="Y181" s="87"/>
      <c r="AA181" s="80" t="s">
        <v>136</v>
      </c>
      <c r="AB181" s="66">
        <v>2</v>
      </c>
      <c r="AC181" s="66" t="s">
        <v>87</v>
      </c>
      <c r="AD181" s="81" t="s">
        <v>177</v>
      </c>
      <c r="AE181" s="81">
        <v>5.4990000000000004E-3</v>
      </c>
      <c r="AF181" s="81">
        <v>7.5344999999999995E-2</v>
      </c>
      <c r="AG181" s="84" t="s">
        <v>184</v>
      </c>
      <c r="AH181" s="81">
        <v>0</v>
      </c>
      <c r="AI181" s="81">
        <v>0</v>
      </c>
      <c r="AJ181" s="81">
        <v>0</v>
      </c>
      <c r="AK181" s="83">
        <v>1</v>
      </c>
      <c r="AL181" s="93"/>
      <c r="AN181" s="80" t="s">
        <v>139</v>
      </c>
      <c r="AO181" s="66">
        <v>2</v>
      </c>
      <c r="AP181" s="66" t="s">
        <v>87</v>
      </c>
      <c r="AQ181" s="69" t="s">
        <v>177</v>
      </c>
      <c r="AR181" s="95">
        <v>3.3860000000000001E-3</v>
      </c>
      <c r="AS181" s="95">
        <v>5.0200000000000002E-2</v>
      </c>
      <c r="AT181" s="70" t="s">
        <v>184</v>
      </c>
      <c r="AU181" s="68">
        <v>0</v>
      </c>
      <c r="AV181" s="68">
        <v>0</v>
      </c>
      <c r="AW181" s="68">
        <v>0</v>
      </c>
      <c r="AX181" s="40">
        <f t="shared" si="22"/>
        <v>1</v>
      </c>
      <c r="AY181" s="87"/>
    </row>
    <row r="182" spans="1:51" ht="13.5" customHeight="1" x14ac:dyDescent="0.25">
      <c r="A182" s="80" t="s">
        <v>130</v>
      </c>
      <c r="B182" s="66">
        <v>2</v>
      </c>
      <c r="C182" s="66" t="s">
        <v>88</v>
      </c>
      <c r="D182" s="69" t="s">
        <v>177</v>
      </c>
      <c r="E182" s="67">
        <v>12.476884999999999</v>
      </c>
      <c r="F182" s="67">
        <v>0.13117400000000001</v>
      </c>
      <c r="G182" s="70" t="s">
        <v>164</v>
      </c>
      <c r="H182" s="68">
        <v>0</v>
      </c>
      <c r="I182" s="68">
        <v>0</v>
      </c>
      <c r="J182" s="68">
        <v>0</v>
      </c>
      <c r="K182" s="40">
        <f t="shared" si="20"/>
        <v>1</v>
      </c>
      <c r="L182" s="87"/>
      <c r="N182" s="80" t="s">
        <v>133</v>
      </c>
      <c r="O182" s="66">
        <v>2</v>
      </c>
      <c r="P182" s="66" t="s">
        <v>88</v>
      </c>
      <c r="Q182" s="69" t="s">
        <v>177</v>
      </c>
      <c r="R182" s="67">
        <v>13.226296</v>
      </c>
      <c r="S182" s="67">
        <v>0.12267599999999999</v>
      </c>
      <c r="T182" s="70" t="s">
        <v>164</v>
      </c>
      <c r="U182" s="68">
        <v>0</v>
      </c>
      <c r="V182" s="68">
        <v>0</v>
      </c>
      <c r="W182" s="68">
        <v>0</v>
      </c>
      <c r="X182" s="40">
        <f t="shared" si="21"/>
        <v>1</v>
      </c>
      <c r="Y182" s="87"/>
      <c r="AA182" s="80" t="s">
        <v>136</v>
      </c>
      <c r="AB182" s="66">
        <v>2</v>
      </c>
      <c r="AC182" s="66" t="s">
        <v>88</v>
      </c>
      <c r="AD182" s="81" t="s">
        <v>177</v>
      </c>
      <c r="AE182" s="81">
        <v>13.009778000000001</v>
      </c>
      <c r="AF182" s="81">
        <v>0.109598</v>
      </c>
      <c r="AG182" s="84" t="s">
        <v>164</v>
      </c>
      <c r="AH182" s="81">
        <v>0</v>
      </c>
      <c r="AI182" s="81">
        <v>0</v>
      </c>
      <c r="AJ182" s="81">
        <v>0</v>
      </c>
      <c r="AK182" s="83">
        <v>1</v>
      </c>
      <c r="AL182" s="93"/>
      <c r="AN182" s="80" t="s">
        <v>139</v>
      </c>
      <c r="AO182" s="66">
        <v>2</v>
      </c>
      <c r="AP182" s="66" t="s">
        <v>88</v>
      </c>
      <c r="AQ182" s="69" t="s">
        <v>177</v>
      </c>
      <c r="AR182" s="95">
        <v>12.938314</v>
      </c>
      <c r="AS182" s="95">
        <v>0.121642</v>
      </c>
      <c r="AT182" s="70" t="s">
        <v>164</v>
      </c>
      <c r="AU182" s="68">
        <v>0</v>
      </c>
      <c r="AV182" s="68">
        <v>0</v>
      </c>
      <c r="AW182" s="68">
        <v>0</v>
      </c>
      <c r="AX182" s="40">
        <f t="shared" si="22"/>
        <v>1</v>
      </c>
      <c r="AY182" s="87"/>
    </row>
    <row r="183" spans="1:51" ht="13.5" customHeight="1" x14ac:dyDescent="0.25">
      <c r="A183" s="80" t="s">
        <v>130</v>
      </c>
      <c r="B183" s="66">
        <v>3</v>
      </c>
      <c r="C183" s="66" t="s">
        <v>62</v>
      </c>
      <c r="D183" s="69" t="s">
        <v>177</v>
      </c>
      <c r="E183" s="67">
        <v>0.451623</v>
      </c>
      <c r="F183" s="67" t="s">
        <v>178</v>
      </c>
      <c r="G183" s="70" t="s">
        <v>187</v>
      </c>
      <c r="H183" s="68">
        <v>0</v>
      </c>
      <c r="I183" s="68">
        <v>0</v>
      </c>
      <c r="J183" s="68">
        <v>0</v>
      </c>
      <c r="K183" s="40">
        <f t="shared" si="20"/>
        <v>1</v>
      </c>
      <c r="L183" s="87"/>
      <c r="N183" s="80" t="s">
        <v>133</v>
      </c>
      <c r="O183" s="66">
        <v>3</v>
      </c>
      <c r="P183" s="66" t="s">
        <v>62</v>
      </c>
      <c r="Q183" s="69" t="s">
        <v>177</v>
      </c>
      <c r="R183" s="67">
        <v>0.451569</v>
      </c>
      <c r="S183" s="67" t="s">
        <v>178</v>
      </c>
      <c r="T183" s="70" t="s">
        <v>187</v>
      </c>
      <c r="U183" s="68">
        <v>0</v>
      </c>
      <c r="V183" s="68">
        <v>0</v>
      </c>
      <c r="W183" s="68">
        <v>0</v>
      </c>
      <c r="X183" s="40">
        <f t="shared" si="21"/>
        <v>1</v>
      </c>
      <c r="Y183" s="87"/>
      <c r="AA183" s="80" t="s">
        <v>136</v>
      </c>
      <c r="AB183" s="66">
        <v>3</v>
      </c>
      <c r="AC183" s="66" t="s">
        <v>62</v>
      </c>
      <c r="AD183" s="81" t="s">
        <v>177</v>
      </c>
      <c r="AE183" s="81">
        <v>0.459005</v>
      </c>
      <c r="AF183" s="81" t="s">
        <v>178</v>
      </c>
      <c r="AG183" s="84" t="s">
        <v>179</v>
      </c>
      <c r="AH183" s="81">
        <v>0</v>
      </c>
      <c r="AI183" s="81">
        <v>0</v>
      </c>
      <c r="AJ183" s="81">
        <v>0</v>
      </c>
      <c r="AK183" s="83">
        <v>1</v>
      </c>
      <c r="AL183" s="93"/>
      <c r="AN183" s="80" t="s">
        <v>139</v>
      </c>
      <c r="AO183" s="66">
        <v>3</v>
      </c>
      <c r="AP183" s="66" t="s">
        <v>62</v>
      </c>
      <c r="AQ183" s="69" t="s">
        <v>177</v>
      </c>
      <c r="AR183" s="95">
        <v>0.45199699999999998</v>
      </c>
      <c r="AS183" s="95" t="s">
        <v>178</v>
      </c>
      <c r="AT183" s="70" t="s">
        <v>187</v>
      </c>
      <c r="AU183" s="68">
        <v>0</v>
      </c>
      <c r="AV183" s="68">
        <v>0</v>
      </c>
      <c r="AW183" s="68">
        <v>0</v>
      </c>
      <c r="AX183" s="40">
        <f t="shared" si="22"/>
        <v>1</v>
      </c>
      <c r="AY183" s="87"/>
    </row>
    <row r="184" spans="1:51" ht="13.5" customHeight="1" x14ac:dyDescent="0.25">
      <c r="A184" s="80" t="s">
        <v>130</v>
      </c>
      <c r="B184" s="66">
        <v>3</v>
      </c>
      <c r="C184" s="66" t="s">
        <v>68</v>
      </c>
      <c r="D184" s="69" t="s">
        <v>177</v>
      </c>
      <c r="E184" s="67">
        <v>2.2079999999999999E-3</v>
      </c>
      <c r="F184" s="67">
        <v>4.6857999999999997E-2</v>
      </c>
      <c r="G184" s="70" t="s">
        <v>181</v>
      </c>
      <c r="H184" s="68">
        <v>0</v>
      </c>
      <c r="I184" s="68">
        <v>0</v>
      </c>
      <c r="J184" s="68">
        <v>0</v>
      </c>
      <c r="K184" s="40">
        <f t="shared" si="20"/>
        <v>1</v>
      </c>
      <c r="L184" s="87"/>
      <c r="N184" s="80" t="s">
        <v>133</v>
      </c>
      <c r="O184" s="66">
        <v>3</v>
      </c>
      <c r="P184" s="66" t="s">
        <v>68</v>
      </c>
      <c r="Q184" s="69" t="s">
        <v>177</v>
      </c>
      <c r="R184" s="67">
        <v>1.09E-3</v>
      </c>
      <c r="S184" s="67">
        <v>6.4014000000000001E-2</v>
      </c>
      <c r="T184" s="70" t="s">
        <v>181</v>
      </c>
      <c r="U184" s="68">
        <v>0</v>
      </c>
      <c r="V184" s="68">
        <v>0</v>
      </c>
      <c r="W184" s="68">
        <v>0</v>
      </c>
      <c r="X184" s="40">
        <f t="shared" si="21"/>
        <v>1</v>
      </c>
      <c r="Y184" s="87"/>
      <c r="AA184" s="80" t="s">
        <v>136</v>
      </c>
      <c r="AB184" s="66">
        <v>3</v>
      </c>
      <c r="AC184" s="66" t="s">
        <v>68</v>
      </c>
      <c r="AD184" s="81" t="s">
        <v>177</v>
      </c>
      <c r="AE184" s="81">
        <v>3.7829999999999999E-3</v>
      </c>
      <c r="AF184" s="81">
        <v>4.3249000000000003E-2</v>
      </c>
      <c r="AG184" s="84" t="s">
        <v>181</v>
      </c>
      <c r="AH184" s="81">
        <v>0</v>
      </c>
      <c r="AI184" s="81">
        <v>0</v>
      </c>
      <c r="AJ184" s="81">
        <v>0</v>
      </c>
      <c r="AK184" s="83">
        <v>1</v>
      </c>
      <c r="AL184" s="93"/>
      <c r="AN184" s="80" t="s">
        <v>139</v>
      </c>
      <c r="AO184" s="66">
        <v>3</v>
      </c>
      <c r="AP184" s="66" t="s">
        <v>68</v>
      </c>
      <c r="AQ184" s="69" t="s">
        <v>177</v>
      </c>
      <c r="AR184" s="95">
        <v>1.704E-3</v>
      </c>
      <c r="AS184" s="95">
        <v>5.5605000000000002E-2</v>
      </c>
      <c r="AT184" s="70" t="s">
        <v>181</v>
      </c>
      <c r="AU184" s="68">
        <v>0</v>
      </c>
      <c r="AV184" s="68">
        <v>0</v>
      </c>
      <c r="AW184" s="68">
        <v>0</v>
      </c>
      <c r="AX184" s="40">
        <f t="shared" si="22"/>
        <v>1</v>
      </c>
      <c r="AY184" s="87"/>
    </row>
    <row r="185" spans="1:51" ht="13.5" customHeight="1" x14ac:dyDescent="0.25">
      <c r="A185" s="80" t="s">
        <v>130</v>
      </c>
      <c r="B185" s="66">
        <v>3</v>
      </c>
      <c r="C185" s="66" t="s">
        <v>74</v>
      </c>
      <c r="D185" s="69" t="s">
        <v>177</v>
      </c>
      <c r="E185" s="67">
        <v>17.778960999999999</v>
      </c>
      <c r="F185" s="67">
        <v>0.123114</v>
      </c>
      <c r="G185" s="70" t="s">
        <v>182</v>
      </c>
      <c r="H185" s="68">
        <v>0</v>
      </c>
      <c r="I185" s="68">
        <v>0</v>
      </c>
      <c r="J185" s="68">
        <v>0</v>
      </c>
      <c r="K185" s="40">
        <f t="shared" si="20"/>
        <v>1</v>
      </c>
      <c r="L185" s="87"/>
      <c r="N185" s="80" t="s">
        <v>133</v>
      </c>
      <c r="O185" s="66">
        <v>3</v>
      </c>
      <c r="P185" s="66" t="s">
        <v>74</v>
      </c>
      <c r="Q185" s="69" t="s">
        <v>177</v>
      </c>
      <c r="R185" s="67">
        <v>16.350764999999999</v>
      </c>
      <c r="S185" s="67">
        <v>0.113626</v>
      </c>
      <c r="T185" s="70" t="s">
        <v>182</v>
      </c>
      <c r="U185" s="68">
        <v>0</v>
      </c>
      <c r="V185" s="68">
        <v>0</v>
      </c>
      <c r="W185" s="68">
        <v>0</v>
      </c>
      <c r="X185" s="40">
        <f t="shared" si="21"/>
        <v>1</v>
      </c>
      <c r="Y185" s="87"/>
      <c r="AA185" s="80" t="s">
        <v>136</v>
      </c>
      <c r="AB185" s="66">
        <v>3</v>
      </c>
      <c r="AC185" s="66" t="s">
        <v>74</v>
      </c>
      <c r="AD185" s="81" t="s">
        <v>177</v>
      </c>
      <c r="AE185" s="81">
        <v>16.385694000000001</v>
      </c>
      <c r="AF185" s="81">
        <v>0.116078</v>
      </c>
      <c r="AG185" s="84" t="s">
        <v>182</v>
      </c>
      <c r="AH185" s="81">
        <v>0</v>
      </c>
      <c r="AI185" s="81">
        <v>0</v>
      </c>
      <c r="AJ185" s="81">
        <v>0</v>
      </c>
      <c r="AK185" s="83">
        <v>1</v>
      </c>
      <c r="AL185" s="93"/>
      <c r="AN185" s="80" t="s">
        <v>139</v>
      </c>
      <c r="AO185" s="66">
        <v>3</v>
      </c>
      <c r="AP185" s="66" t="s">
        <v>74</v>
      </c>
      <c r="AQ185" s="69" t="s">
        <v>177</v>
      </c>
      <c r="AR185" s="95">
        <v>17.405957000000001</v>
      </c>
      <c r="AS185" s="95">
        <v>0.124002</v>
      </c>
      <c r="AT185" s="70" t="s">
        <v>182</v>
      </c>
      <c r="AU185" s="68">
        <v>0</v>
      </c>
      <c r="AV185" s="68">
        <v>0</v>
      </c>
      <c r="AW185" s="68">
        <v>0</v>
      </c>
      <c r="AX185" s="40">
        <f t="shared" si="22"/>
        <v>1</v>
      </c>
      <c r="AY185" s="87"/>
    </row>
    <row r="186" spans="1:51" ht="22.5" customHeight="1" x14ac:dyDescent="0.25">
      <c r="A186" s="80" t="s">
        <v>130</v>
      </c>
      <c r="B186" s="66">
        <v>3</v>
      </c>
      <c r="C186" s="66" t="s">
        <v>80</v>
      </c>
      <c r="D186" s="69" t="s">
        <v>177</v>
      </c>
      <c r="E186" s="67">
        <v>3.431E-3</v>
      </c>
      <c r="F186" s="67">
        <v>0.56162999999999996</v>
      </c>
      <c r="G186" s="70" t="s">
        <v>188</v>
      </c>
      <c r="H186" s="68">
        <v>0</v>
      </c>
      <c r="I186" s="68">
        <v>0</v>
      </c>
      <c r="J186" s="68">
        <v>0</v>
      </c>
      <c r="K186" s="40">
        <f t="shared" si="20"/>
        <v>1</v>
      </c>
      <c r="L186" s="87"/>
      <c r="N186" s="80" t="s">
        <v>133</v>
      </c>
      <c r="O186" s="66">
        <v>3</v>
      </c>
      <c r="P186" s="66" t="s">
        <v>80</v>
      </c>
      <c r="Q186" s="69" t="s">
        <v>177</v>
      </c>
      <c r="R186" s="67">
        <v>3.529E-3</v>
      </c>
      <c r="S186" s="67">
        <v>0.54254199999999997</v>
      </c>
      <c r="T186" s="70" t="s">
        <v>188</v>
      </c>
      <c r="U186" s="68">
        <v>0</v>
      </c>
      <c r="V186" s="68">
        <v>0</v>
      </c>
      <c r="W186" s="68">
        <v>0</v>
      </c>
      <c r="X186" s="40">
        <f t="shared" si="21"/>
        <v>1</v>
      </c>
      <c r="Y186" s="87"/>
      <c r="AA186" s="80" t="s">
        <v>136</v>
      </c>
      <c r="AB186" s="66">
        <v>3</v>
      </c>
      <c r="AC186" s="66" t="s">
        <v>80</v>
      </c>
      <c r="AD186" s="81" t="s">
        <v>177</v>
      </c>
      <c r="AE186" s="81">
        <v>1.4952E-2</v>
      </c>
      <c r="AF186" s="81">
        <v>0.52609799999999995</v>
      </c>
      <c r="AG186" s="84" t="s">
        <v>183</v>
      </c>
      <c r="AH186" s="81">
        <v>0</v>
      </c>
      <c r="AI186" s="81">
        <v>0</v>
      </c>
      <c r="AJ186" s="81">
        <v>0</v>
      </c>
      <c r="AK186" s="83">
        <v>1</v>
      </c>
      <c r="AL186" s="93"/>
      <c r="AN186" s="80" t="s">
        <v>139</v>
      </c>
      <c r="AO186" s="66">
        <v>3</v>
      </c>
      <c r="AP186" s="66" t="s">
        <v>80</v>
      </c>
      <c r="AQ186" s="69" t="s">
        <v>177</v>
      </c>
      <c r="AR186" s="95">
        <v>3.457E-3</v>
      </c>
      <c r="AS186" s="95">
        <v>0.56009100000000001</v>
      </c>
      <c r="AT186" s="70" t="s">
        <v>188</v>
      </c>
      <c r="AU186" s="68">
        <v>0</v>
      </c>
      <c r="AV186" s="68">
        <v>0</v>
      </c>
      <c r="AW186" s="68">
        <v>0</v>
      </c>
      <c r="AX186" s="40">
        <f t="shared" si="22"/>
        <v>1</v>
      </c>
      <c r="AY186" s="87"/>
    </row>
    <row r="187" spans="1:51" ht="13.5" customHeight="1" x14ac:dyDescent="0.25">
      <c r="A187" s="80" t="s">
        <v>130</v>
      </c>
      <c r="B187" s="66">
        <v>3</v>
      </c>
      <c r="C187" s="66" t="s">
        <v>85</v>
      </c>
      <c r="D187" s="69" t="s">
        <v>177</v>
      </c>
      <c r="E187" s="67">
        <v>1.5100000000000001E-3</v>
      </c>
      <c r="F187" s="67">
        <v>4.5516000000000001E-2</v>
      </c>
      <c r="G187" s="70" t="s">
        <v>181</v>
      </c>
      <c r="H187" s="68">
        <v>0</v>
      </c>
      <c r="I187" s="68">
        <v>0</v>
      </c>
      <c r="J187" s="68">
        <v>0</v>
      </c>
      <c r="K187" s="40">
        <f t="shared" si="20"/>
        <v>1</v>
      </c>
      <c r="L187" s="87"/>
      <c r="N187" s="80" t="s">
        <v>133</v>
      </c>
      <c r="O187" s="66">
        <v>3</v>
      </c>
      <c r="P187" s="66" t="s">
        <v>85</v>
      </c>
      <c r="Q187" s="69" t="s">
        <v>177</v>
      </c>
      <c r="R187" s="67">
        <v>1.4840000000000001E-3</v>
      </c>
      <c r="S187" s="67">
        <v>6.2855999999999995E-2</v>
      </c>
      <c r="T187" s="70" t="s">
        <v>181</v>
      </c>
      <c r="U187" s="68">
        <v>0</v>
      </c>
      <c r="V187" s="68">
        <v>0</v>
      </c>
      <c r="W187" s="68">
        <v>0</v>
      </c>
      <c r="X187" s="40">
        <f t="shared" si="21"/>
        <v>1</v>
      </c>
      <c r="Y187" s="87"/>
      <c r="AA187" s="80" t="s">
        <v>136</v>
      </c>
      <c r="AB187" s="66">
        <v>3</v>
      </c>
      <c r="AC187" s="66" t="s">
        <v>85</v>
      </c>
      <c r="AD187" s="81" t="s">
        <v>177</v>
      </c>
      <c r="AE187" s="81">
        <v>1.9009999999999999E-3</v>
      </c>
      <c r="AF187" s="81">
        <v>5.6142999999999998E-2</v>
      </c>
      <c r="AG187" s="84" t="s">
        <v>181</v>
      </c>
      <c r="AH187" s="81">
        <v>0</v>
      </c>
      <c r="AI187" s="81">
        <v>0</v>
      </c>
      <c r="AJ187" s="81">
        <v>0</v>
      </c>
      <c r="AK187" s="83">
        <v>1</v>
      </c>
      <c r="AL187" s="93"/>
      <c r="AN187" s="80" t="s">
        <v>139</v>
      </c>
      <c r="AO187" s="66">
        <v>3</v>
      </c>
      <c r="AP187" s="66" t="s">
        <v>85</v>
      </c>
      <c r="AQ187" s="69" t="s">
        <v>177</v>
      </c>
      <c r="AR187" s="95">
        <v>3.029E-3</v>
      </c>
      <c r="AS187" s="95">
        <v>6.4642000000000005E-2</v>
      </c>
      <c r="AT187" s="70" t="s">
        <v>181</v>
      </c>
      <c r="AU187" s="68">
        <v>0</v>
      </c>
      <c r="AV187" s="68">
        <v>0</v>
      </c>
      <c r="AW187" s="68">
        <v>0</v>
      </c>
      <c r="AX187" s="40">
        <f t="shared" si="22"/>
        <v>1</v>
      </c>
      <c r="AY187" s="87"/>
    </row>
    <row r="188" spans="1:51" ht="13.5" customHeight="1" x14ac:dyDescent="0.25">
      <c r="A188" s="80" t="s">
        <v>130</v>
      </c>
      <c r="B188" s="66">
        <v>3</v>
      </c>
      <c r="C188" s="66" t="s">
        <v>86</v>
      </c>
      <c r="D188" s="69" t="s">
        <v>177</v>
      </c>
      <c r="E188" s="67">
        <v>15.090278</v>
      </c>
      <c r="F188" s="67">
        <v>0.10636</v>
      </c>
      <c r="G188" s="70" t="s">
        <v>182</v>
      </c>
      <c r="H188" s="68">
        <v>0</v>
      </c>
      <c r="I188" s="68">
        <v>0</v>
      </c>
      <c r="J188" s="68">
        <v>0</v>
      </c>
      <c r="K188" s="40">
        <f t="shared" si="20"/>
        <v>1</v>
      </c>
      <c r="L188" s="87"/>
      <c r="N188" s="80" t="s">
        <v>133</v>
      </c>
      <c r="O188" s="66">
        <v>3</v>
      </c>
      <c r="P188" s="66" t="s">
        <v>86</v>
      </c>
      <c r="Q188" s="69" t="s">
        <v>177</v>
      </c>
      <c r="R188" s="67">
        <v>15.859843</v>
      </c>
      <c r="S188" s="67">
        <v>0.121269</v>
      </c>
      <c r="T188" s="70" t="s">
        <v>182</v>
      </c>
      <c r="U188" s="68">
        <v>0</v>
      </c>
      <c r="V188" s="68">
        <v>0</v>
      </c>
      <c r="W188" s="68">
        <v>0</v>
      </c>
      <c r="X188" s="40">
        <f t="shared" si="21"/>
        <v>1</v>
      </c>
      <c r="Y188" s="87"/>
      <c r="AA188" s="80" t="s">
        <v>136</v>
      </c>
      <c r="AB188" s="66">
        <v>3</v>
      </c>
      <c r="AC188" s="66" t="s">
        <v>86</v>
      </c>
      <c r="AD188" s="81" t="s">
        <v>177</v>
      </c>
      <c r="AE188" s="81">
        <v>14.728096000000001</v>
      </c>
      <c r="AF188" s="81">
        <v>0.122794</v>
      </c>
      <c r="AG188" s="84" t="s">
        <v>182</v>
      </c>
      <c r="AH188" s="81">
        <v>0</v>
      </c>
      <c r="AI188" s="81">
        <v>0</v>
      </c>
      <c r="AJ188" s="81">
        <v>0</v>
      </c>
      <c r="AK188" s="83">
        <v>1</v>
      </c>
      <c r="AL188" s="93"/>
      <c r="AN188" s="80" t="s">
        <v>139</v>
      </c>
      <c r="AO188" s="66">
        <v>3</v>
      </c>
      <c r="AP188" s="66" t="s">
        <v>86</v>
      </c>
      <c r="AQ188" s="69" t="s">
        <v>177</v>
      </c>
      <c r="AR188" s="95">
        <v>14.990193</v>
      </c>
      <c r="AS188" s="95">
        <v>0.12510099999999999</v>
      </c>
      <c r="AT188" s="70" t="s">
        <v>182</v>
      </c>
      <c r="AU188" s="68">
        <v>0</v>
      </c>
      <c r="AV188" s="68">
        <v>0</v>
      </c>
      <c r="AW188" s="68">
        <v>0</v>
      </c>
      <c r="AX188" s="40">
        <f t="shared" si="22"/>
        <v>1</v>
      </c>
      <c r="AY188" s="87"/>
    </row>
    <row r="189" spans="1:51" ht="13.5" customHeight="1" x14ac:dyDescent="0.25">
      <c r="A189" s="80" t="s">
        <v>130</v>
      </c>
      <c r="B189" s="66">
        <v>3</v>
      </c>
      <c r="C189" s="66" t="s">
        <v>87</v>
      </c>
      <c r="D189" s="69" t="s">
        <v>177</v>
      </c>
      <c r="E189" s="67">
        <v>4.8960000000000002E-3</v>
      </c>
      <c r="F189" s="67">
        <v>1.6233999999999998E-2</v>
      </c>
      <c r="G189" s="70" t="s">
        <v>184</v>
      </c>
      <c r="H189" s="68">
        <v>0</v>
      </c>
      <c r="I189" s="68">
        <v>0</v>
      </c>
      <c r="J189" s="68">
        <v>0</v>
      </c>
      <c r="K189" s="40">
        <f t="shared" si="20"/>
        <v>1</v>
      </c>
      <c r="L189" s="87"/>
      <c r="N189" s="80" t="s">
        <v>133</v>
      </c>
      <c r="O189" s="66">
        <v>3</v>
      </c>
      <c r="P189" s="66" t="s">
        <v>87</v>
      </c>
      <c r="Q189" s="69" t="s">
        <v>177</v>
      </c>
      <c r="R189" s="67">
        <v>5.6030000000000003E-3</v>
      </c>
      <c r="S189" s="67">
        <v>5.4521E-2</v>
      </c>
      <c r="T189" s="70" t="s">
        <v>184</v>
      </c>
      <c r="U189" s="68">
        <v>0</v>
      </c>
      <c r="V189" s="68">
        <v>0</v>
      </c>
      <c r="W189" s="68">
        <v>0</v>
      </c>
      <c r="X189" s="40">
        <f t="shared" si="21"/>
        <v>1</v>
      </c>
      <c r="Y189" s="87"/>
      <c r="AA189" s="80" t="s">
        <v>136</v>
      </c>
      <c r="AB189" s="66">
        <v>3</v>
      </c>
      <c r="AC189" s="66" t="s">
        <v>87</v>
      </c>
      <c r="AD189" s="81" t="s">
        <v>177</v>
      </c>
      <c r="AE189" s="81">
        <v>4.0850000000000001E-3</v>
      </c>
      <c r="AF189" s="81">
        <v>4.2953999999999999E-2</v>
      </c>
      <c r="AG189" s="84" t="s">
        <v>184</v>
      </c>
      <c r="AH189" s="81">
        <v>0</v>
      </c>
      <c r="AI189" s="81">
        <v>0</v>
      </c>
      <c r="AJ189" s="81">
        <v>0</v>
      </c>
      <c r="AK189" s="83">
        <v>1</v>
      </c>
      <c r="AL189" s="93"/>
      <c r="AN189" s="80" t="s">
        <v>139</v>
      </c>
      <c r="AO189" s="66">
        <v>3</v>
      </c>
      <c r="AP189" s="66" t="s">
        <v>87</v>
      </c>
      <c r="AQ189" s="69" t="s">
        <v>177</v>
      </c>
      <c r="AR189" s="95">
        <v>3.82E-3</v>
      </c>
      <c r="AS189" s="95">
        <v>6.0983000000000002E-2</v>
      </c>
      <c r="AT189" s="70" t="s">
        <v>184</v>
      </c>
      <c r="AU189" s="68">
        <v>0</v>
      </c>
      <c r="AV189" s="68">
        <v>0</v>
      </c>
      <c r="AW189" s="68">
        <v>0</v>
      </c>
      <c r="AX189" s="40">
        <f t="shared" si="22"/>
        <v>1</v>
      </c>
      <c r="AY189" s="87"/>
    </row>
    <row r="190" spans="1:51" ht="13.5" customHeight="1" x14ac:dyDescent="0.25">
      <c r="A190" s="80" t="s">
        <v>130</v>
      </c>
      <c r="B190" s="66">
        <v>3</v>
      </c>
      <c r="C190" s="66" t="s">
        <v>88</v>
      </c>
      <c r="D190" s="69" t="s">
        <v>177</v>
      </c>
      <c r="E190" s="67">
        <v>13.151802</v>
      </c>
      <c r="F190" s="67">
        <v>0.120888</v>
      </c>
      <c r="G190" s="70" t="s">
        <v>164</v>
      </c>
      <c r="H190" s="68">
        <v>0</v>
      </c>
      <c r="I190" s="68">
        <v>0</v>
      </c>
      <c r="J190" s="68">
        <v>0</v>
      </c>
      <c r="K190" s="40">
        <f t="shared" si="20"/>
        <v>1</v>
      </c>
      <c r="L190" s="87"/>
      <c r="N190" s="80" t="s">
        <v>133</v>
      </c>
      <c r="O190" s="66">
        <v>3</v>
      </c>
      <c r="P190" s="66" t="s">
        <v>88</v>
      </c>
      <c r="Q190" s="69" t="s">
        <v>177</v>
      </c>
      <c r="R190" s="67">
        <v>13.23156</v>
      </c>
      <c r="S190" s="67">
        <v>0.11902500000000001</v>
      </c>
      <c r="T190" s="70" t="s">
        <v>164</v>
      </c>
      <c r="U190" s="68">
        <v>0</v>
      </c>
      <c r="V190" s="68">
        <v>0</v>
      </c>
      <c r="W190" s="68">
        <v>0</v>
      </c>
      <c r="X190" s="40">
        <f t="shared" si="21"/>
        <v>1</v>
      </c>
      <c r="Y190" s="87"/>
      <c r="AA190" s="80" t="s">
        <v>136</v>
      </c>
      <c r="AB190" s="66">
        <v>3</v>
      </c>
      <c r="AC190" s="66" t="s">
        <v>88</v>
      </c>
      <c r="AD190" s="81" t="s">
        <v>177</v>
      </c>
      <c r="AE190" s="81">
        <v>12.342962</v>
      </c>
      <c r="AF190" s="81">
        <v>0.121082</v>
      </c>
      <c r="AG190" s="84" t="s">
        <v>164</v>
      </c>
      <c r="AH190" s="81">
        <v>0</v>
      </c>
      <c r="AI190" s="81">
        <v>0</v>
      </c>
      <c r="AJ190" s="81">
        <v>0</v>
      </c>
      <c r="AK190" s="83">
        <v>1</v>
      </c>
      <c r="AL190" s="93"/>
      <c r="AN190" s="80" t="s">
        <v>139</v>
      </c>
      <c r="AO190" s="66">
        <v>3</v>
      </c>
      <c r="AP190" s="66" t="s">
        <v>88</v>
      </c>
      <c r="AQ190" s="69" t="s">
        <v>177</v>
      </c>
      <c r="AR190" s="95">
        <v>13.689755999999999</v>
      </c>
      <c r="AS190" s="95">
        <v>0.12289899999999999</v>
      </c>
      <c r="AT190" s="70" t="s">
        <v>164</v>
      </c>
      <c r="AU190" s="68">
        <v>0</v>
      </c>
      <c r="AV190" s="68">
        <v>0</v>
      </c>
      <c r="AW190" s="68">
        <v>0</v>
      </c>
      <c r="AX190" s="40">
        <f t="shared" si="22"/>
        <v>1</v>
      </c>
      <c r="AY190" s="87"/>
    </row>
    <row r="191" spans="1:51" ht="13.5" customHeight="1" x14ac:dyDescent="0.25">
      <c r="A191" s="80" t="s">
        <v>130</v>
      </c>
      <c r="B191" s="66">
        <v>4</v>
      </c>
      <c r="C191" s="66" t="s">
        <v>62</v>
      </c>
      <c r="D191" s="69" t="s">
        <v>177</v>
      </c>
      <c r="E191" s="67">
        <v>0.45113900000000001</v>
      </c>
      <c r="F191" s="67" t="s">
        <v>178</v>
      </c>
      <c r="G191" s="70" t="s">
        <v>189</v>
      </c>
      <c r="H191" s="68">
        <v>0</v>
      </c>
      <c r="I191" s="68">
        <v>0</v>
      </c>
      <c r="J191" s="68">
        <v>0</v>
      </c>
      <c r="K191" s="40">
        <f t="shared" si="20"/>
        <v>1</v>
      </c>
      <c r="L191" s="87"/>
      <c r="N191" s="80" t="s">
        <v>133</v>
      </c>
      <c r="O191" s="66">
        <v>4</v>
      </c>
      <c r="P191" s="66" t="s">
        <v>62</v>
      </c>
      <c r="Q191" s="69" t="s">
        <v>180</v>
      </c>
      <c r="R191" s="67">
        <v>0.45254</v>
      </c>
      <c r="S191" s="67" t="s">
        <v>178</v>
      </c>
      <c r="T191" s="70" t="s">
        <v>179</v>
      </c>
      <c r="U191" s="68">
        <v>0</v>
      </c>
      <c r="V191" s="68">
        <v>0</v>
      </c>
      <c r="W191" s="68">
        <v>0</v>
      </c>
      <c r="X191" s="40">
        <f t="shared" si="21"/>
        <v>1</v>
      </c>
      <c r="Y191" s="87"/>
      <c r="AA191" s="80" t="s">
        <v>136</v>
      </c>
      <c r="AB191" s="66">
        <v>4</v>
      </c>
      <c r="AC191" s="66" t="s">
        <v>62</v>
      </c>
      <c r="AD191" s="81" t="s">
        <v>177</v>
      </c>
      <c r="AE191" s="81">
        <v>0.45515600000000001</v>
      </c>
      <c r="AF191" s="81" t="s">
        <v>178</v>
      </c>
      <c r="AG191" s="84" t="s">
        <v>185</v>
      </c>
      <c r="AH191" s="81">
        <v>0</v>
      </c>
      <c r="AI191" s="81">
        <v>0</v>
      </c>
      <c r="AJ191" s="81">
        <v>0</v>
      </c>
      <c r="AK191" s="83">
        <v>1</v>
      </c>
      <c r="AL191" s="93"/>
      <c r="AN191" s="80" t="s">
        <v>139</v>
      </c>
      <c r="AO191" s="66">
        <v>4</v>
      </c>
      <c r="AP191" s="66" t="s">
        <v>62</v>
      </c>
      <c r="AQ191" s="69" t="s">
        <v>177</v>
      </c>
      <c r="AR191" s="95">
        <v>0.45430399999999999</v>
      </c>
      <c r="AS191" s="95" t="s">
        <v>178</v>
      </c>
      <c r="AT191" s="70" t="s">
        <v>189</v>
      </c>
      <c r="AU191" s="68">
        <v>0</v>
      </c>
      <c r="AV191" s="68">
        <v>0</v>
      </c>
      <c r="AW191" s="68">
        <v>0</v>
      </c>
      <c r="AX191" s="40">
        <f t="shared" si="22"/>
        <v>1</v>
      </c>
      <c r="AY191" s="87"/>
    </row>
    <row r="192" spans="1:51" ht="13.5" customHeight="1" x14ac:dyDescent="0.25">
      <c r="A192" s="80" t="s">
        <v>130</v>
      </c>
      <c r="B192" s="66">
        <v>4</v>
      </c>
      <c r="C192" s="66" t="s">
        <v>68</v>
      </c>
      <c r="D192" s="69" t="s">
        <v>177</v>
      </c>
      <c r="E192" s="67">
        <v>1.4009999999999999E-3</v>
      </c>
      <c r="F192" s="67">
        <v>6.3617999999999994E-2</v>
      </c>
      <c r="G192" s="70" t="s">
        <v>181</v>
      </c>
      <c r="H192" s="68">
        <v>0</v>
      </c>
      <c r="I192" s="68">
        <v>0</v>
      </c>
      <c r="J192" s="68">
        <v>0</v>
      </c>
      <c r="K192" s="40">
        <f t="shared" si="20"/>
        <v>1</v>
      </c>
      <c r="L192" s="87"/>
      <c r="N192" s="80" t="s">
        <v>133</v>
      </c>
      <c r="O192" s="66">
        <v>4</v>
      </c>
      <c r="P192" s="66" t="s">
        <v>68</v>
      </c>
      <c r="Q192" s="69" t="s">
        <v>180</v>
      </c>
      <c r="R192" s="67">
        <v>2.8860000000000001E-3</v>
      </c>
      <c r="S192" s="67">
        <v>4.6702E-2</v>
      </c>
      <c r="T192" s="70" t="s">
        <v>181</v>
      </c>
      <c r="U192" s="68">
        <v>0</v>
      </c>
      <c r="V192" s="68">
        <v>0</v>
      </c>
      <c r="W192" s="68">
        <v>0</v>
      </c>
      <c r="X192" s="40">
        <f t="shared" si="21"/>
        <v>1</v>
      </c>
      <c r="Y192" s="87"/>
      <c r="AA192" s="80" t="s">
        <v>136</v>
      </c>
      <c r="AB192" s="66">
        <v>4</v>
      </c>
      <c r="AC192" s="66" t="s">
        <v>68</v>
      </c>
      <c r="AD192" s="81" t="s">
        <v>177</v>
      </c>
      <c r="AE192" s="81">
        <v>4.0229999999999997E-3</v>
      </c>
      <c r="AF192" s="81">
        <v>4.0996999999999999E-2</v>
      </c>
      <c r="AG192" s="84" t="s">
        <v>181</v>
      </c>
      <c r="AH192" s="81">
        <v>0</v>
      </c>
      <c r="AI192" s="81">
        <v>0</v>
      </c>
      <c r="AJ192" s="81">
        <v>0</v>
      </c>
      <c r="AK192" s="83">
        <v>1</v>
      </c>
      <c r="AL192" s="93"/>
      <c r="AN192" s="80" t="s">
        <v>139</v>
      </c>
      <c r="AO192" s="66">
        <v>4</v>
      </c>
      <c r="AP192" s="66" t="s">
        <v>68</v>
      </c>
      <c r="AQ192" s="69" t="s">
        <v>177</v>
      </c>
      <c r="AR192" s="95">
        <v>3.5140000000000002E-3</v>
      </c>
      <c r="AS192" s="95">
        <v>4.6892999999999997E-2</v>
      </c>
      <c r="AT192" s="70" t="s">
        <v>181</v>
      </c>
      <c r="AU192" s="68">
        <v>0</v>
      </c>
      <c r="AV192" s="68">
        <v>0</v>
      </c>
      <c r="AW192" s="68">
        <v>0</v>
      </c>
      <c r="AX192" s="40">
        <f t="shared" si="22"/>
        <v>1</v>
      </c>
      <c r="AY192" s="87"/>
    </row>
    <row r="193" spans="1:51" ht="13.5" customHeight="1" x14ac:dyDescent="0.25">
      <c r="A193" s="80" t="s">
        <v>130</v>
      </c>
      <c r="B193" s="66">
        <v>4</v>
      </c>
      <c r="C193" s="66" t="s">
        <v>74</v>
      </c>
      <c r="D193" s="69" t="s">
        <v>177</v>
      </c>
      <c r="E193" s="67">
        <v>18.017196999999999</v>
      </c>
      <c r="F193" s="67">
        <v>0.124746</v>
      </c>
      <c r="G193" s="70" t="s">
        <v>182</v>
      </c>
      <c r="H193" s="68">
        <v>0</v>
      </c>
      <c r="I193" s="68">
        <v>0</v>
      </c>
      <c r="J193" s="68">
        <v>0</v>
      </c>
      <c r="K193" s="40">
        <f t="shared" si="20"/>
        <v>1</v>
      </c>
      <c r="L193" s="87"/>
      <c r="N193" s="80" t="s">
        <v>133</v>
      </c>
      <c r="O193" s="66">
        <v>4</v>
      </c>
      <c r="P193" s="66" t="s">
        <v>74</v>
      </c>
      <c r="Q193" s="69" t="s">
        <v>180</v>
      </c>
      <c r="R193" s="67">
        <v>18.039408000000002</v>
      </c>
      <c r="S193" s="67">
        <v>0.12572</v>
      </c>
      <c r="T193" s="70" t="s">
        <v>182</v>
      </c>
      <c r="U193" s="68">
        <v>0</v>
      </c>
      <c r="V193" s="68">
        <v>0</v>
      </c>
      <c r="W193" s="68">
        <v>0</v>
      </c>
      <c r="X193" s="40">
        <f t="shared" si="21"/>
        <v>1</v>
      </c>
      <c r="Y193" s="87"/>
      <c r="AA193" s="80" t="s">
        <v>136</v>
      </c>
      <c r="AB193" s="66">
        <v>4</v>
      </c>
      <c r="AC193" s="66" t="s">
        <v>74</v>
      </c>
      <c r="AD193" s="81" t="s">
        <v>177</v>
      </c>
      <c r="AE193" s="81">
        <v>16.291941999999999</v>
      </c>
      <c r="AF193" s="81">
        <v>0.119515</v>
      </c>
      <c r="AG193" s="84" t="s">
        <v>182</v>
      </c>
      <c r="AH193" s="81">
        <v>0</v>
      </c>
      <c r="AI193" s="81">
        <v>0</v>
      </c>
      <c r="AJ193" s="81">
        <v>0</v>
      </c>
      <c r="AK193" s="83">
        <v>1</v>
      </c>
      <c r="AL193" s="93"/>
      <c r="AN193" s="80" t="s">
        <v>139</v>
      </c>
      <c r="AO193" s="66">
        <v>4</v>
      </c>
      <c r="AP193" s="66" t="s">
        <v>74</v>
      </c>
      <c r="AQ193" s="69" t="s">
        <v>177</v>
      </c>
      <c r="AR193" s="95">
        <v>16.390014000000001</v>
      </c>
      <c r="AS193" s="95">
        <v>0.119265</v>
      </c>
      <c r="AT193" s="70" t="s">
        <v>182</v>
      </c>
      <c r="AU193" s="68">
        <v>0</v>
      </c>
      <c r="AV193" s="68">
        <v>0</v>
      </c>
      <c r="AW193" s="68">
        <v>0</v>
      </c>
      <c r="AX193" s="40">
        <f t="shared" si="22"/>
        <v>1</v>
      </c>
      <c r="AY193" s="87"/>
    </row>
    <row r="194" spans="1:51" ht="22.5" customHeight="1" x14ac:dyDescent="0.25">
      <c r="A194" s="80" t="s">
        <v>130</v>
      </c>
      <c r="B194" s="66">
        <v>4</v>
      </c>
      <c r="C194" s="66" t="s">
        <v>80</v>
      </c>
      <c r="D194" s="69" t="s">
        <v>177</v>
      </c>
      <c r="E194" s="67">
        <v>2.6329999999999999E-3</v>
      </c>
      <c r="F194" s="67">
        <v>0.52073700000000001</v>
      </c>
      <c r="G194" s="70" t="s">
        <v>190</v>
      </c>
      <c r="H194" s="68">
        <v>0</v>
      </c>
      <c r="I194" s="68">
        <v>0</v>
      </c>
      <c r="J194" s="68">
        <v>0</v>
      </c>
      <c r="K194" s="40">
        <f t="shared" si="20"/>
        <v>1</v>
      </c>
      <c r="L194" s="87"/>
      <c r="N194" s="80" t="s">
        <v>133</v>
      </c>
      <c r="O194" s="66">
        <v>4</v>
      </c>
      <c r="P194" s="66" t="s">
        <v>80</v>
      </c>
      <c r="Q194" s="69" t="s">
        <v>177</v>
      </c>
      <c r="R194" s="67">
        <v>5.1469999999999997E-3</v>
      </c>
      <c r="S194" s="67">
        <v>0.55896299999999999</v>
      </c>
      <c r="T194" s="70" t="s">
        <v>183</v>
      </c>
      <c r="U194" s="68">
        <v>0</v>
      </c>
      <c r="V194" s="68">
        <v>0</v>
      </c>
      <c r="W194" s="68">
        <v>0</v>
      </c>
      <c r="X194" s="40">
        <f t="shared" si="21"/>
        <v>1</v>
      </c>
      <c r="Y194" s="87"/>
      <c r="AA194" s="80" t="s">
        <v>136</v>
      </c>
      <c r="AB194" s="66">
        <v>4</v>
      </c>
      <c r="AC194" s="66" t="s">
        <v>80</v>
      </c>
      <c r="AD194" s="81" t="s">
        <v>177</v>
      </c>
      <c r="AE194" s="81">
        <v>3.875E-3</v>
      </c>
      <c r="AF194" s="81">
        <v>0.56168200000000001</v>
      </c>
      <c r="AG194" s="84" t="s">
        <v>186</v>
      </c>
      <c r="AH194" s="81">
        <v>0</v>
      </c>
      <c r="AI194" s="81">
        <v>0</v>
      </c>
      <c r="AJ194" s="81">
        <v>0</v>
      </c>
      <c r="AK194" s="83">
        <v>1</v>
      </c>
      <c r="AL194" s="93"/>
      <c r="AN194" s="80" t="s">
        <v>139</v>
      </c>
      <c r="AO194" s="66">
        <v>4</v>
      </c>
      <c r="AP194" s="66" t="s">
        <v>80</v>
      </c>
      <c r="AQ194" s="69" t="s">
        <v>177</v>
      </c>
      <c r="AR194" s="95">
        <v>3.323E-3</v>
      </c>
      <c r="AS194" s="95">
        <v>0.55325299999999999</v>
      </c>
      <c r="AT194" s="70" t="s">
        <v>190</v>
      </c>
      <c r="AU194" s="68">
        <v>0</v>
      </c>
      <c r="AV194" s="68">
        <v>0</v>
      </c>
      <c r="AW194" s="68">
        <v>0</v>
      </c>
      <c r="AX194" s="40">
        <f t="shared" si="22"/>
        <v>1</v>
      </c>
      <c r="AY194" s="87"/>
    </row>
    <row r="195" spans="1:51" ht="13.5" customHeight="1" x14ac:dyDescent="0.25">
      <c r="A195" s="80" t="s">
        <v>130</v>
      </c>
      <c r="B195" s="66">
        <v>4</v>
      </c>
      <c r="C195" s="66" t="s">
        <v>85</v>
      </c>
      <c r="D195" s="69" t="s">
        <v>177</v>
      </c>
      <c r="E195" s="67">
        <v>2.3990000000000001E-3</v>
      </c>
      <c r="F195" s="67">
        <v>5.9046000000000001E-2</v>
      </c>
      <c r="G195" s="70" t="s">
        <v>181</v>
      </c>
      <c r="H195" s="68">
        <v>0</v>
      </c>
      <c r="I195" s="68">
        <v>0</v>
      </c>
      <c r="J195" s="68">
        <v>0</v>
      </c>
      <c r="K195" s="40">
        <f t="shared" si="20"/>
        <v>1</v>
      </c>
      <c r="L195" s="87"/>
      <c r="N195" s="80" t="s">
        <v>133</v>
      </c>
      <c r="O195" s="66">
        <v>4</v>
      </c>
      <c r="P195" s="66" t="s">
        <v>85</v>
      </c>
      <c r="Q195" s="69" t="s">
        <v>177</v>
      </c>
      <c r="R195" s="67">
        <v>1.9610000000000001E-3</v>
      </c>
      <c r="S195" s="67">
        <v>6.3308000000000003E-2</v>
      </c>
      <c r="T195" s="70" t="s">
        <v>181</v>
      </c>
      <c r="U195" s="68">
        <v>0</v>
      </c>
      <c r="V195" s="68">
        <v>0</v>
      </c>
      <c r="W195" s="68">
        <v>0</v>
      </c>
      <c r="X195" s="40">
        <f t="shared" si="21"/>
        <v>1</v>
      </c>
      <c r="Y195" s="87"/>
      <c r="AA195" s="80" t="s">
        <v>136</v>
      </c>
      <c r="AB195" s="66">
        <v>4</v>
      </c>
      <c r="AC195" s="66" t="s">
        <v>85</v>
      </c>
      <c r="AD195" s="81" t="s">
        <v>177</v>
      </c>
      <c r="AE195" s="81">
        <v>1.536E-3</v>
      </c>
      <c r="AF195" s="81">
        <v>6.5087000000000006E-2</v>
      </c>
      <c r="AG195" s="84" t="s">
        <v>181</v>
      </c>
      <c r="AH195" s="81">
        <v>0</v>
      </c>
      <c r="AI195" s="81">
        <v>0</v>
      </c>
      <c r="AJ195" s="81">
        <v>0</v>
      </c>
      <c r="AK195" s="83">
        <v>1</v>
      </c>
      <c r="AL195" s="93"/>
      <c r="AN195" s="80" t="s">
        <v>139</v>
      </c>
      <c r="AO195" s="66">
        <v>4</v>
      </c>
      <c r="AP195" s="66" t="s">
        <v>85</v>
      </c>
      <c r="AQ195" s="69" t="s">
        <v>177</v>
      </c>
      <c r="AR195" s="95">
        <v>1.4840000000000001E-3</v>
      </c>
      <c r="AS195" s="95">
        <v>6.1802999999999997E-2</v>
      </c>
      <c r="AT195" s="70" t="s">
        <v>181</v>
      </c>
      <c r="AU195" s="68">
        <v>0</v>
      </c>
      <c r="AV195" s="68">
        <v>0</v>
      </c>
      <c r="AW195" s="68">
        <v>0</v>
      </c>
      <c r="AX195" s="40">
        <f t="shared" si="22"/>
        <v>1</v>
      </c>
      <c r="AY195" s="87"/>
    </row>
    <row r="196" spans="1:51" ht="13.5" customHeight="1" x14ac:dyDescent="0.25">
      <c r="A196" s="80" t="s">
        <v>130</v>
      </c>
      <c r="B196" s="66">
        <v>4</v>
      </c>
      <c r="C196" s="66" t="s">
        <v>86</v>
      </c>
      <c r="D196" s="69" t="s">
        <v>177</v>
      </c>
      <c r="E196" s="67">
        <v>15.099926</v>
      </c>
      <c r="F196" s="67">
        <v>0.116033</v>
      </c>
      <c r="G196" s="70" t="s">
        <v>182</v>
      </c>
      <c r="H196" s="68">
        <v>0</v>
      </c>
      <c r="I196" s="68">
        <v>0</v>
      </c>
      <c r="J196" s="68">
        <v>0</v>
      </c>
      <c r="K196" s="40">
        <f t="shared" si="20"/>
        <v>1</v>
      </c>
      <c r="L196" s="87"/>
      <c r="N196" s="80" t="s">
        <v>133</v>
      </c>
      <c r="O196" s="66">
        <v>4</v>
      </c>
      <c r="P196" s="66" t="s">
        <v>86</v>
      </c>
      <c r="Q196" s="69" t="s">
        <v>177</v>
      </c>
      <c r="R196" s="67">
        <v>18.694393000000002</v>
      </c>
      <c r="S196" s="67">
        <v>0.12728200000000001</v>
      </c>
      <c r="T196" s="70" t="s">
        <v>182</v>
      </c>
      <c r="U196" s="68">
        <v>0</v>
      </c>
      <c r="V196" s="68">
        <v>0</v>
      </c>
      <c r="W196" s="68">
        <v>0</v>
      </c>
      <c r="X196" s="40">
        <f t="shared" si="21"/>
        <v>1</v>
      </c>
      <c r="Y196" s="87"/>
      <c r="AA196" s="80" t="s">
        <v>136</v>
      </c>
      <c r="AB196" s="66">
        <v>4</v>
      </c>
      <c r="AC196" s="66" t="s">
        <v>86</v>
      </c>
      <c r="AD196" s="81" t="s">
        <v>177</v>
      </c>
      <c r="AE196" s="81">
        <v>14.782416</v>
      </c>
      <c r="AF196" s="81">
        <v>0.12523599999999999</v>
      </c>
      <c r="AG196" s="84" t="s">
        <v>182</v>
      </c>
      <c r="AH196" s="81">
        <v>0</v>
      </c>
      <c r="AI196" s="81">
        <v>0</v>
      </c>
      <c r="AJ196" s="81">
        <v>0</v>
      </c>
      <c r="AK196" s="83">
        <v>1</v>
      </c>
      <c r="AL196" s="93"/>
      <c r="AN196" s="80" t="s">
        <v>139</v>
      </c>
      <c r="AO196" s="66">
        <v>4</v>
      </c>
      <c r="AP196" s="66" t="s">
        <v>86</v>
      </c>
      <c r="AQ196" s="69" t="s">
        <v>177</v>
      </c>
      <c r="AR196" s="95">
        <v>17.344031999999999</v>
      </c>
      <c r="AS196" s="95">
        <v>0.12576699999999999</v>
      </c>
      <c r="AT196" s="70" t="s">
        <v>182</v>
      </c>
      <c r="AU196" s="68">
        <v>0</v>
      </c>
      <c r="AV196" s="68">
        <v>0</v>
      </c>
      <c r="AW196" s="68">
        <v>0</v>
      </c>
      <c r="AX196" s="40">
        <f t="shared" si="22"/>
        <v>1</v>
      </c>
      <c r="AY196" s="87"/>
    </row>
    <row r="197" spans="1:51" ht="13.5" customHeight="1" x14ac:dyDescent="0.25">
      <c r="A197" s="80" t="s">
        <v>130</v>
      </c>
      <c r="B197" s="66">
        <v>4</v>
      </c>
      <c r="C197" s="66" t="s">
        <v>87</v>
      </c>
      <c r="D197" s="69" t="s">
        <v>177</v>
      </c>
      <c r="E197" s="67">
        <v>6.4720000000000003E-3</v>
      </c>
      <c r="F197" s="67">
        <v>7.3203000000000004E-2</v>
      </c>
      <c r="G197" s="70" t="s">
        <v>184</v>
      </c>
      <c r="H197" s="68">
        <v>0</v>
      </c>
      <c r="I197" s="68">
        <v>0</v>
      </c>
      <c r="J197" s="68">
        <v>0</v>
      </c>
      <c r="K197" s="40">
        <f t="shared" si="20"/>
        <v>1</v>
      </c>
      <c r="L197" s="87"/>
      <c r="N197" s="80" t="s">
        <v>133</v>
      </c>
      <c r="O197" s="66">
        <v>4</v>
      </c>
      <c r="P197" s="66" t="s">
        <v>87</v>
      </c>
      <c r="Q197" s="69" t="s">
        <v>177</v>
      </c>
      <c r="R197" s="67">
        <v>3.7030000000000001E-3</v>
      </c>
      <c r="S197" s="67">
        <v>6.3217999999999996E-2</v>
      </c>
      <c r="T197" s="70" t="s">
        <v>184</v>
      </c>
      <c r="U197" s="68">
        <v>0</v>
      </c>
      <c r="V197" s="68">
        <v>0</v>
      </c>
      <c r="W197" s="68">
        <v>0</v>
      </c>
      <c r="X197" s="40">
        <f t="shared" si="21"/>
        <v>1</v>
      </c>
      <c r="Y197" s="87"/>
      <c r="AA197" s="80" t="s">
        <v>136</v>
      </c>
      <c r="AB197" s="66">
        <v>4</v>
      </c>
      <c r="AC197" s="66" t="s">
        <v>87</v>
      </c>
      <c r="AD197" s="81" t="s">
        <v>177</v>
      </c>
      <c r="AE197" s="81">
        <v>3.5140000000000002E-3</v>
      </c>
      <c r="AF197" s="81">
        <v>3.1503000000000003E-2</v>
      </c>
      <c r="AG197" s="84" t="s">
        <v>184</v>
      </c>
      <c r="AH197" s="81">
        <v>0</v>
      </c>
      <c r="AI197" s="81">
        <v>0</v>
      </c>
      <c r="AJ197" s="81">
        <v>0</v>
      </c>
      <c r="AK197" s="83">
        <v>1</v>
      </c>
      <c r="AL197" s="93"/>
      <c r="AN197" s="80" t="s">
        <v>139</v>
      </c>
      <c r="AO197" s="66">
        <v>4</v>
      </c>
      <c r="AP197" s="66" t="s">
        <v>87</v>
      </c>
      <c r="AQ197" s="69" t="s">
        <v>177</v>
      </c>
      <c r="AR197" s="95">
        <v>3.1749999999999999E-3</v>
      </c>
      <c r="AS197" s="95">
        <v>1.8305999999999999E-2</v>
      </c>
      <c r="AT197" s="70" t="s">
        <v>184</v>
      </c>
      <c r="AU197" s="68">
        <v>0</v>
      </c>
      <c r="AV197" s="68">
        <v>0</v>
      </c>
      <c r="AW197" s="68">
        <v>0</v>
      </c>
      <c r="AX197" s="40">
        <f t="shared" si="22"/>
        <v>1</v>
      </c>
      <c r="AY197" s="87"/>
    </row>
    <row r="198" spans="1:51" ht="13.5" customHeight="1" x14ac:dyDescent="0.25">
      <c r="A198" s="80" t="s">
        <v>130</v>
      </c>
      <c r="B198" s="66">
        <v>4</v>
      </c>
      <c r="C198" s="66" t="s">
        <v>88</v>
      </c>
      <c r="D198" s="69" t="s">
        <v>177</v>
      </c>
      <c r="E198" s="67">
        <v>13.15888</v>
      </c>
      <c r="F198" s="67">
        <v>0.12030299999999999</v>
      </c>
      <c r="G198" s="70" t="s">
        <v>164</v>
      </c>
      <c r="H198" s="68">
        <v>0</v>
      </c>
      <c r="I198" s="68">
        <v>0</v>
      </c>
      <c r="J198" s="68">
        <v>0</v>
      </c>
      <c r="K198" s="40">
        <f t="shared" si="20"/>
        <v>1</v>
      </c>
      <c r="L198" s="87"/>
      <c r="N198" s="80" t="s">
        <v>133</v>
      </c>
      <c r="O198" s="66">
        <v>4</v>
      </c>
      <c r="P198" s="66" t="s">
        <v>88</v>
      </c>
      <c r="Q198" s="69" t="s">
        <v>177</v>
      </c>
      <c r="R198" s="67">
        <v>13.221771</v>
      </c>
      <c r="S198" s="67">
        <v>0.121028</v>
      </c>
      <c r="T198" s="70" t="s">
        <v>164</v>
      </c>
      <c r="U198" s="68">
        <v>0</v>
      </c>
      <c r="V198" s="68">
        <v>0</v>
      </c>
      <c r="W198" s="68">
        <v>0</v>
      </c>
      <c r="X198" s="40">
        <f t="shared" si="21"/>
        <v>1</v>
      </c>
      <c r="Y198" s="87"/>
      <c r="AA198" s="80" t="s">
        <v>136</v>
      </c>
      <c r="AB198" s="66">
        <v>4</v>
      </c>
      <c r="AC198" s="66" t="s">
        <v>88</v>
      </c>
      <c r="AD198" s="81" t="s">
        <v>177</v>
      </c>
      <c r="AE198" s="81">
        <v>12.397345</v>
      </c>
      <c r="AF198" s="81">
        <v>0.123623</v>
      </c>
      <c r="AG198" s="84" t="s">
        <v>164</v>
      </c>
      <c r="AH198" s="81">
        <v>0</v>
      </c>
      <c r="AI198" s="81">
        <v>0</v>
      </c>
      <c r="AJ198" s="81">
        <v>0</v>
      </c>
      <c r="AK198" s="83">
        <v>1</v>
      </c>
      <c r="AL198" s="93"/>
      <c r="AN198" s="80" t="s">
        <v>139</v>
      </c>
      <c r="AO198" s="66">
        <v>4</v>
      </c>
      <c r="AP198" s="66" t="s">
        <v>88</v>
      </c>
      <c r="AQ198" s="69" t="s">
        <v>177</v>
      </c>
      <c r="AR198" s="95">
        <v>13.075208999999999</v>
      </c>
      <c r="AS198" s="95">
        <v>0.11659899999999999</v>
      </c>
      <c r="AT198" s="70" t="s">
        <v>164</v>
      </c>
      <c r="AU198" s="68">
        <v>0</v>
      </c>
      <c r="AV198" s="68">
        <v>0</v>
      </c>
      <c r="AW198" s="68">
        <v>0</v>
      </c>
      <c r="AX198" s="40">
        <f t="shared" si="22"/>
        <v>1</v>
      </c>
      <c r="AY198" s="87"/>
    </row>
    <row r="199" spans="1:51" ht="13.5" customHeight="1" x14ac:dyDescent="0.25">
      <c r="A199" s="80" t="s">
        <v>130</v>
      </c>
      <c r="B199" s="66">
        <v>5</v>
      </c>
      <c r="C199" s="66" t="s">
        <v>62</v>
      </c>
      <c r="D199" s="69" t="s">
        <v>177</v>
      </c>
      <c r="E199" s="67">
        <v>0.45307199999999997</v>
      </c>
      <c r="F199" s="67" t="s">
        <v>178</v>
      </c>
      <c r="G199" s="70" t="s">
        <v>191</v>
      </c>
      <c r="H199" s="68">
        <v>0</v>
      </c>
      <c r="I199" s="68">
        <v>0</v>
      </c>
      <c r="J199" s="68">
        <v>0</v>
      </c>
      <c r="K199" s="40">
        <f t="shared" ref="K199:K230" si="23">IF(COUNTA(J199)=0,"",1-J199)</f>
        <v>1</v>
      </c>
      <c r="L199" s="87"/>
      <c r="N199" s="80" t="s">
        <v>133</v>
      </c>
      <c r="O199" s="66">
        <v>5</v>
      </c>
      <c r="P199" s="66" t="s">
        <v>62</v>
      </c>
      <c r="Q199" s="69" t="s">
        <v>177</v>
      </c>
      <c r="R199" s="67">
        <v>0.46201199999999998</v>
      </c>
      <c r="S199" s="67" t="s">
        <v>178</v>
      </c>
      <c r="T199" s="70" t="s">
        <v>185</v>
      </c>
      <c r="U199" s="68">
        <v>0</v>
      </c>
      <c r="V199" s="68">
        <v>0</v>
      </c>
      <c r="W199" s="68">
        <v>0</v>
      </c>
      <c r="X199" s="40">
        <f t="shared" ref="X199:X230" si="24">IF(COUNTA(W199)=0,"",1-W199)</f>
        <v>1</v>
      </c>
      <c r="Y199" s="87"/>
      <c r="AA199" s="80" t="s">
        <v>136</v>
      </c>
      <c r="AB199" s="66">
        <v>5</v>
      </c>
      <c r="AC199" s="66" t="s">
        <v>62</v>
      </c>
      <c r="AD199" s="81" t="s">
        <v>177</v>
      </c>
      <c r="AE199" s="81">
        <v>0.45391500000000001</v>
      </c>
      <c r="AF199" s="81" t="s">
        <v>178</v>
      </c>
      <c r="AG199" s="84" t="s">
        <v>187</v>
      </c>
      <c r="AH199" s="81">
        <v>0</v>
      </c>
      <c r="AI199" s="81">
        <v>0</v>
      </c>
      <c r="AJ199" s="81">
        <v>0</v>
      </c>
      <c r="AK199" s="83">
        <v>1</v>
      </c>
      <c r="AL199" s="93"/>
      <c r="AN199" s="80" t="s">
        <v>139</v>
      </c>
      <c r="AO199" s="66">
        <v>5</v>
      </c>
      <c r="AP199" s="66" t="s">
        <v>62</v>
      </c>
      <c r="AQ199" s="69" t="s">
        <v>177</v>
      </c>
      <c r="AR199" s="95">
        <v>0.45375599999999999</v>
      </c>
      <c r="AS199" s="95" t="s">
        <v>178</v>
      </c>
      <c r="AT199" s="70" t="s">
        <v>191</v>
      </c>
      <c r="AU199" s="68">
        <v>0</v>
      </c>
      <c r="AV199" s="68">
        <v>0</v>
      </c>
      <c r="AW199" s="68">
        <v>0</v>
      </c>
      <c r="AX199" s="40">
        <f t="shared" ref="AX199:AX230" si="25">IF(COUNTA(AW199)=0,"",1-AW199)</f>
        <v>1</v>
      </c>
      <c r="AY199" s="87"/>
    </row>
    <row r="200" spans="1:51" ht="13.5" customHeight="1" x14ac:dyDescent="0.25">
      <c r="A200" s="80" t="s">
        <v>130</v>
      </c>
      <c r="B200" s="66">
        <v>5</v>
      </c>
      <c r="C200" s="66" t="s">
        <v>68</v>
      </c>
      <c r="D200" s="69" t="s">
        <v>177</v>
      </c>
      <c r="E200" s="67">
        <v>5.8520000000000004E-3</v>
      </c>
      <c r="F200" s="67">
        <v>6.8724999999999994E-2</v>
      </c>
      <c r="G200" s="70" t="s">
        <v>181</v>
      </c>
      <c r="H200" s="68">
        <v>0</v>
      </c>
      <c r="I200" s="68">
        <v>0</v>
      </c>
      <c r="J200" s="68">
        <v>0</v>
      </c>
      <c r="K200" s="40">
        <f t="shared" si="23"/>
        <v>1</v>
      </c>
      <c r="L200" s="87"/>
      <c r="N200" s="80" t="s">
        <v>133</v>
      </c>
      <c r="O200" s="66">
        <v>5</v>
      </c>
      <c r="P200" s="66" t="s">
        <v>68</v>
      </c>
      <c r="Q200" s="69" t="s">
        <v>177</v>
      </c>
      <c r="R200" s="67">
        <v>1.8190000000000001E-3</v>
      </c>
      <c r="S200" s="67">
        <v>3.7967000000000001E-2</v>
      </c>
      <c r="T200" s="70" t="s">
        <v>181</v>
      </c>
      <c r="U200" s="68">
        <v>0</v>
      </c>
      <c r="V200" s="68">
        <v>0</v>
      </c>
      <c r="W200" s="68">
        <v>0</v>
      </c>
      <c r="X200" s="40">
        <f t="shared" si="24"/>
        <v>1</v>
      </c>
      <c r="Y200" s="87"/>
      <c r="AA200" s="80" t="s">
        <v>136</v>
      </c>
      <c r="AB200" s="66">
        <v>5</v>
      </c>
      <c r="AC200" s="66" t="s">
        <v>68</v>
      </c>
      <c r="AD200" s="81" t="s">
        <v>177</v>
      </c>
      <c r="AE200" s="81">
        <v>2.1979999999999999E-3</v>
      </c>
      <c r="AF200" s="81">
        <v>5.6120000000000003E-2</v>
      </c>
      <c r="AG200" s="84" t="s">
        <v>181</v>
      </c>
      <c r="AH200" s="81">
        <v>0</v>
      </c>
      <c r="AI200" s="81">
        <v>0</v>
      </c>
      <c r="AJ200" s="81">
        <v>0</v>
      </c>
      <c r="AK200" s="83">
        <v>1</v>
      </c>
      <c r="AL200" s="93"/>
      <c r="AN200" s="80" t="s">
        <v>139</v>
      </c>
      <c r="AO200" s="66">
        <v>5</v>
      </c>
      <c r="AP200" s="66" t="s">
        <v>68</v>
      </c>
      <c r="AQ200" s="69" t="s">
        <v>177</v>
      </c>
      <c r="AR200" s="95">
        <v>1.4890000000000001E-3</v>
      </c>
      <c r="AS200" s="95">
        <v>4.6314000000000001E-2</v>
      </c>
      <c r="AT200" s="70" t="s">
        <v>181</v>
      </c>
      <c r="AU200" s="68">
        <v>0</v>
      </c>
      <c r="AV200" s="68">
        <v>0</v>
      </c>
      <c r="AW200" s="68">
        <v>0</v>
      </c>
      <c r="AX200" s="40">
        <f t="shared" si="25"/>
        <v>1</v>
      </c>
      <c r="AY200" s="87"/>
    </row>
    <row r="201" spans="1:51" ht="13.5" customHeight="1" x14ac:dyDescent="0.25">
      <c r="A201" s="80" t="s">
        <v>130</v>
      </c>
      <c r="B201" s="66">
        <v>5</v>
      </c>
      <c r="C201" s="66" t="s">
        <v>74</v>
      </c>
      <c r="D201" s="69" t="s">
        <v>177</v>
      </c>
      <c r="E201" s="67">
        <v>16.452884999999998</v>
      </c>
      <c r="F201" s="67">
        <v>0.10174999999999999</v>
      </c>
      <c r="G201" s="70" t="s">
        <v>182</v>
      </c>
      <c r="H201" s="68">
        <v>0</v>
      </c>
      <c r="I201" s="68">
        <v>0</v>
      </c>
      <c r="J201" s="68">
        <v>0</v>
      </c>
      <c r="K201" s="40">
        <f t="shared" si="23"/>
        <v>1</v>
      </c>
      <c r="L201" s="87"/>
      <c r="N201" s="80" t="s">
        <v>133</v>
      </c>
      <c r="O201" s="66">
        <v>5</v>
      </c>
      <c r="P201" s="66" t="s">
        <v>74</v>
      </c>
      <c r="Q201" s="69" t="s">
        <v>177</v>
      </c>
      <c r="R201" s="67">
        <v>16.456137999999999</v>
      </c>
      <c r="S201" s="67">
        <v>0.12317599999999999</v>
      </c>
      <c r="T201" s="70" t="s">
        <v>182</v>
      </c>
      <c r="U201" s="68">
        <v>0</v>
      </c>
      <c r="V201" s="68">
        <v>0</v>
      </c>
      <c r="W201" s="68">
        <v>0</v>
      </c>
      <c r="X201" s="40">
        <f t="shared" si="24"/>
        <v>1</v>
      </c>
      <c r="Y201" s="87"/>
      <c r="AA201" s="80" t="s">
        <v>136</v>
      </c>
      <c r="AB201" s="66">
        <v>5</v>
      </c>
      <c r="AC201" s="66" t="s">
        <v>74</v>
      </c>
      <c r="AD201" s="81" t="s">
        <v>177</v>
      </c>
      <c r="AE201" s="81">
        <v>16.353950999999999</v>
      </c>
      <c r="AF201" s="81">
        <v>0.112149</v>
      </c>
      <c r="AG201" s="84" t="s">
        <v>182</v>
      </c>
      <c r="AH201" s="81">
        <v>0</v>
      </c>
      <c r="AI201" s="81">
        <v>0</v>
      </c>
      <c r="AJ201" s="81">
        <v>0</v>
      </c>
      <c r="AK201" s="83">
        <v>1</v>
      </c>
      <c r="AL201" s="93"/>
      <c r="AN201" s="80" t="s">
        <v>139</v>
      </c>
      <c r="AO201" s="66">
        <v>5</v>
      </c>
      <c r="AP201" s="66" t="s">
        <v>74</v>
      </c>
      <c r="AQ201" s="69" t="s">
        <v>177</v>
      </c>
      <c r="AR201" s="95">
        <v>16.323661000000001</v>
      </c>
      <c r="AS201" s="95">
        <v>0.12961500000000001</v>
      </c>
      <c r="AT201" s="70" t="s">
        <v>182</v>
      </c>
      <c r="AU201" s="68">
        <v>0</v>
      </c>
      <c r="AV201" s="68">
        <v>0</v>
      </c>
      <c r="AW201" s="68">
        <v>0</v>
      </c>
      <c r="AX201" s="40">
        <f t="shared" si="25"/>
        <v>1</v>
      </c>
      <c r="AY201" s="87"/>
    </row>
    <row r="202" spans="1:51" ht="22.5" customHeight="1" x14ac:dyDescent="0.25">
      <c r="A202" s="80" t="s">
        <v>130</v>
      </c>
      <c r="B202" s="66">
        <v>5</v>
      </c>
      <c r="C202" s="66" t="s">
        <v>80</v>
      </c>
      <c r="D202" s="69" t="s">
        <v>177</v>
      </c>
      <c r="E202" s="67">
        <v>5.2950000000000002E-3</v>
      </c>
      <c r="F202" s="67">
        <v>0.55180899999999999</v>
      </c>
      <c r="G202" s="70" t="s">
        <v>194</v>
      </c>
      <c r="H202" s="68">
        <v>0</v>
      </c>
      <c r="I202" s="68">
        <v>0</v>
      </c>
      <c r="J202" s="68">
        <v>0</v>
      </c>
      <c r="K202" s="40">
        <f t="shared" si="23"/>
        <v>1</v>
      </c>
      <c r="L202" s="87"/>
      <c r="N202" s="80" t="s">
        <v>133</v>
      </c>
      <c r="O202" s="66">
        <v>5</v>
      </c>
      <c r="P202" s="66" t="s">
        <v>80</v>
      </c>
      <c r="Q202" s="69" t="s">
        <v>177</v>
      </c>
      <c r="R202" s="67">
        <v>1.1211E-2</v>
      </c>
      <c r="S202" s="67">
        <v>0.55113299999999998</v>
      </c>
      <c r="T202" s="70" t="s">
        <v>186</v>
      </c>
      <c r="U202" s="68">
        <v>0</v>
      </c>
      <c r="V202" s="68">
        <v>0</v>
      </c>
      <c r="W202" s="68">
        <v>0</v>
      </c>
      <c r="X202" s="40">
        <f t="shared" si="24"/>
        <v>1</v>
      </c>
      <c r="Y202" s="87"/>
      <c r="AA202" s="80" t="s">
        <v>136</v>
      </c>
      <c r="AB202" s="66">
        <v>5</v>
      </c>
      <c r="AC202" s="66" t="s">
        <v>80</v>
      </c>
      <c r="AD202" s="81" t="s">
        <v>177</v>
      </c>
      <c r="AE202" s="81">
        <v>6.1040000000000001E-3</v>
      </c>
      <c r="AF202" s="81">
        <v>0.570357</v>
      </c>
      <c r="AG202" s="84" t="s">
        <v>188</v>
      </c>
      <c r="AH202" s="81">
        <v>0</v>
      </c>
      <c r="AI202" s="81">
        <v>0</v>
      </c>
      <c r="AJ202" s="81">
        <v>0</v>
      </c>
      <c r="AK202" s="83">
        <v>1</v>
      </c>
      <c r="AL202" s="93"/>
      <c r="AN202" s="80" t="s">
        <v>139</v>
      </c>
      <c r="AO202" s="66">
        <v>5</v>
      </c>
      <c r="AP202" s="66" t="s">
        <v>80</v>
      </c>
      <c r="AQ202" s="69" t="s">
        <v>177</v>
      </c>
      <c r="AR202" s="95">
        <v>4.5960000000000003E-3</v>
      </c>
      <c r="AS202" s="95">
        <v>0.53480499999999997</v>
      </c>
      <c r="AT202" s="70" t="s">
        <v>194</v>
      </c>
      <c r="AU202" s="68">
        <v>0</v>
      </c>
      <c r="AV202" s="68">
        <v>0</v>
      </c>
      <c r="AW202" s="68">
        <v>0</v>
      </c>
      <c r="AX202" s="40">
        <f t="shared" si="25"/>
        <v>1</v>
      </c>
      <c r="AY202" s="87"/>
    </row>
    <row r="203" spans="1:51" ht="13.5" customHeight="1" x14ac:dyDescent="0.25">
      <c r="A203" s="80" t="s">
        <v>130</v>
      </c>
      <c r="B203" s="66">
        <v>5</v>
      </c>
      <c r="C203" s="66" t="s">
        <v>85</v>
      </c>
      <c r="D203" s="69" t="s">
        <v>177</v>
      </c>
      <c r="E203" s="67">
        <v>8.8699999999999998E-4</v>
      </c>
      <c r="F203" s="67">
        <v>6.0497000000000002E-2</v>
      </c>
      <c r="G203" s="70" t="s">
        <v>181</v>
      </c>
      <c r="H203" s="68">
        <v>0</v>
      </c>
      <c r="I203" s="68">
        <v>0</v>
      </c>
      <c r="J203" s="68">
        <v>0</v>
      </c>
      <c r="K203" s="40">
        <f t="shared" si="23"/>
        <v>1</v>
      </c>
      <c r="L203" s="87"/>
      <c r="N203" s="80" t="s">
        <v>133</v>
      </c>
      <c r="O203" s="66">
        <v>5</v>
      </c>
      <c r="P203" s="66" t="s">
        <v>85</v>
      </c>
      <c r="Q203" s="69" t="s">
        <v>177</v>
      </c>
      <c r="R203" s="67">
        <v>7.8200000000000006E-3</v>
      </c>
      <c r="S203" s="67">
        <v>5.8553000000000001E-2</v>
      </c>
      <c r="T203" s="70" t="s">
        <v>181</v>
      </c>
      <c r="U203" s="68">
        <v>0</v>
      </c>
      <c r="V203" s="68">
        <v>0</v>
      </c>
      <c r="W203" s="68">
        <v>0</v>
      </c>
      <c r="X203" s="40">
        <f t="shared" si="24"/>
        <v>1</v>
      </c>
      <c r="Y203" s="87"/>
      <c r="AA203" s="80" t="s">
        <v>136</v>
      </c>
      <c r="AB203" s="66">
        <v>5</v>
      </c>
      <c r="AC203" s="66" t="s">
        <v>85</v>
      </c>
      <c r="AD203" s="81" t="s">
        <v>177</v>
      </c>
      <c r="AE203" s="81">
        <v>1.4120000000000001E-3</v>
      </c>
      <c r="AF203" s="81">
        <v>6.1658999999999999E-2</v>
      </c>
      <c r="AG203" s="84" t="s">
        <v>181</v>
      </c>
      <c r="AH203" s="81">
        <v>0</v>
      </c>
      <c r="AI203" s="81">
        <v>0</v>
      </c>
      <c r="AJ203" s="81">
        <v>0</v>
      </c>
      <c r="AK203" s="83">
        <v>1</v>
      </c>
      <c r="AL203" s="93"/>
      <c r="AN203" s="80" t="s">
        <v>139</v>
      </c>
      <c r="AO203" s="66">
        <v>5</v>
      </c>
      <c r="AP203" s="66" t="s">
        <v>85</v>
      </c>
      <c r="AQ203" s="69" t="s">
        <v>177</v>
      </c>
      <c r="AR203" s="95">
        <v>1.7420000000000001E-3</v>
      </c>
      <c r="AS203" s="95">
        <v>6.3641000000000003E-2</v>
      </c>
      <c r="AT203" s="70" t="s">
        <v>181</v>
      </c>
      <c r="AU203" s="68">
        <v>0</v>
      </c>
      <c r="AV203" s="68">
        <v>0</v>
      </c>
      <c r="AW203" s="68">
        <v>0</v>
      </c>
      <c r="AX203" s="40">
        <f t="shared" si="25"/>
        <v>1</v>
      </c>
      <c r="AY203" s="87"/>
    </row>
    <row r="204" spans="1:51" ht="13.5" customHeight="1" x14ac:dyDescent="0.25">
      <c r="A204" s="80" t="s">
        <v>130</v>
      </c>
      <c r="B204" s="66">
        <v>5</v>
      </c>
      <c r="C204" s="66" t="s">
        <v>86</v>
      </c>
      <c r="D204" s="69" t="s">
        <v>177</v>
      </c>
      <c r="E204" s="67">
        <v>15.114065</v>
      </c>
      <c r="F204" s="67">
        <v>0.12186</v>
      </c>
      <c r="G204" s="70" t="s">
        <v>182</v>
      </c>
      <c r="H204" s="68">
        <v>0</v>
      </c>
      <c r="I204" s="68">
        <v>0</v>
      </c>
      <c r="J204" s="68">
        <v>0</v>
      </c>
      <c r="K204" s="40">
        <f t="shared" si="23"/>
        <v>1</v>
      </c>
      <c r="L204" s="87"/>
      <c r="N204" s="80" t="s">
        <v>133</v>
      </c>
      <c r="O204" s="66">
        <v>5</v>
      </c>
      <c r="P204" s="66" t="s">
        <v>86</v>
      </c>
      <c r="Q204" s="69" t="s">
        <v>177</v>
      </c>
      <c r="R204" s="67">
        <v>15.847215</v>
      </c>
      <c r="S204" s="67">
        <v>0.12085899999999999</v>
      </c>
      <c r="T204" s="70" t="s">
        <v>182</v>
      </c>
      <c r="U204" s="68">
        <v>0</v>
      </c>
      <c r="V204" s="68">
        <v>0</v>
      </c>
      <c r="W204" s="68">
        <v>0</v>
      </c>
      <c r="X204" s="40">
        <f t="shared" si="24"/>
        <v>1</v>
      </c>
      <c r="Y204" s="87"/>
      <c r="AA204" s="80" t="s">
        <v>136</v>
      </c>
      <c r="AB204" s="66">
        <v>5</v>
      </c>
      <c r="AC204" s="66" t="s">
        <v>86</v>
      </c>
      <c r="AD204" s="81" t="s">
        <v>177</v>
      </c>
      <c r="AE204" s="81">
        <v>14.69355</v>
      </c>
      <c r="AF204" s="81">
        <v>0.124102</v>
      </c>
      <c r="AG204" s="84" t="s">
        <v>182</v>
      </c>
      <c r="AH204" s="81">
        <v>0</v>
      </c>
      <c r="AI204" s="81">
        <v>0</v>
      </c>
      <c r="AJ204" s="81">
        <v>0</v>
      </c>
      <c r="AK204" s="83">
        <v>1</v>
      </c>
      <c r="AL204" s="93"/>
      <c r="AN204" s="80" t="s">
        <v>139</v>
      </c>
      <c r="AO204" s="66">
        <v>5</v>
      </c>
      <c r="AP204" s="66" t="s">
        <v>86</v>
      </c>
      <c r="AQ204" s="69" t="s">
        <v>177</v>
      </c>
      <c r="AR204" s="95">
        <v>14.867467</v>
      </c>
      <c r="AS204" s="95">
        <v>0.127245</v>
      </c>
      <c r="AT204" s="70" t="s">
        <v>182</v>
      </c>
      <c r="AU204" s="68">
        <v>0</v>
      </c>
      <c r="AV204" s="68">
        <v>0</v>
      </c>
      <c r="AW204" s="68">
        <v>0</v>
      </c>
      <c r="AX204" s="40">
        <f t="shared" si="25"/>
        <v>1</v>
      </c>
      <c r="AY204" s="87"/>
    </row>
    <row r="205" spans="1:51" ht="13.5" customHeight="1" x14ac:dyDescent="0.25">
      <c r="A205" s="80" t="s">
        <v>130</v>
      </c>
      <c r="B205" s="66">
        <v>5</v>
      </c>
      <c r="C205" s="66" t="s">
        <v>87</v>
      </c>
      <c r="D205" s="69" t="s">
        <v>177</v>
      </c>
      <c r="E205" s="67">
        <v>6.6119999999999998E-3</v>
      </c>
      <c r="F205" s="67">
        <v>4.3469000000000001E-2</v>
      </c>
      <c r="G205" s="70" t="s">
        <v>184</v>
      </c>
      <c r="H205" s="68">
        <v>0</v>
      </c>
      <c r="I205" s="68">
        <v>0</v>
      </c>
      <c r="J205" s="68">
        <v>0</v>
      </c>
      <c r="K205" s="40">
        <f t="shared" si="23"/>
        <v>1</v>
      </c>
      <c r="L205" s="87"/>
      <c r="N205" s="80" t="s">
        <v>133</v>
      </c>
      <c r="O205" s="66">
        <v>5</v>
      </c>
      <c r="P205" s="66" t="s">
        <v>87</v>
      </c>
      <c r="Q205" s="69" t="s">
        <v>177</v>
      </c>
      <c r="R205" s="67">
        <v>3.8040000000000001E-3</v>
      </c>
      <c r="S205" s="67">
        <v>6.1690000000000002E-2</v>
      </c>
      <c r="T205" s="70" t="s">
        <v>184</v>
      </c>
      <c r="U205" s="68">
        <v>0</v>
      </c>
      <c r="V205" s="68">
        <v>0</v>
      </c>
      <c r="W205" s="68">
        <v>0</v>
      </c>
      <c r="X205" s="40">
        <f t="shared" si="24"/>
        <v>1</v>
      </c>
      <c r="Y205" s="87"/>
      <c r="AA205" s="80" t="s">
        <v>136</v>
      </c>
      <c r="AB205" s="66">
        <v>5</v>
      </c>
      <c r="AC205" s="66" t="s">
        <v>87</v>
      </c>
      <c r="AD205" s="81" t="s">
        <v>177</v>
      </c>
      <c r="AE205" s="81">
        <v>5.4799999999999996E-3</v>
      </c>
      <c r="AF205" s="81">
        <v>6.123E-2</v>
      </c>
      <c r="AG205" s="84" t="s">
        <v>184</v>
      </c>
      <c r="AH205" s="81">
        <v>0</v>
      </c>
      <c r="AI205" s="81">
        <v>0</v>
      </c>
      <c r="AJ205" s="81">
        <v>0</v>
      </c>
      <c r="AK205" s="83">
        <v>1</v>
      </c>
      <c r="AL205" s="93"/>
      <c r="AN205" s="80" t="s">
        <v>139</v>
      </c>
      <c r="AO205" s="66">
        <v>5</v>
      </c>
      <c r="AP205" s="66" t="s">
        <v>87</v>
      </c>
      <c r="AQ205" s="69" t="s">
        <v>177</v>
      </c>
      <c r="AR205" s="95">
        <v>7.2810000000000001E-3</v>
      </c>
      <c r="AS205" s="95">
        <v>1.9483E-2</v>
      </c>
      <c r="AT205" s="70" t="s">
        <v>184</v>
      </c>
      <c r="AU205" s="68">
        <v>0</v>
      </c>
      <c r="AV205" s="68">
        <v>0</v>
      </c>
      <c r="AW205" s="68">
        <v>0</v>
      </c>
      <c r="AX205" s="40">
        <f t="shared" si="25"/>
        <v>1</v>
      </c>
      <c r="AY205" s="87"/>
    </row>
    <row r="206" spans="1:51" ht="13.5" customHeight="1" x14ac:dyDescent="0.25">
      <c r="A206" s="80" t="s">
        <v>130</v>
      </c>
      <c r="B206" s="66">
        <v>5</v>
      </c>
      <c r="C206" s="66" t="s">
        <v>88</v>
      </c>
      <c r="D206" s="69" t="s">
        <v>177</v>
      </c>
      <c r="E206" s="67">
        <v>13.108684</v>
      </c>
      <c r="F206" s="67">
        <v>0.11672100000000001</v>
      </c>
      <c r="G206" s="70" t="s">
        <v>164</v>
      </c>
      <c r="H206" s="68">
        <v>0</v>
      </c>
      <c r="I206" s="68">
        <v>0</v>
      </c>
      <c r="J206" s="68">
        <v>0</v>
      </c>
      <c r="K206" s="40">
        <f t="shared" si="23"/>
        <v>1</v>
      </c>
      <c r="L206" s="87"/>
      <c r="N206" s="80" t="s">
        <v>133</v>
      </c>
      <c r="O206" s="66">
        <v>5</v>
      </c>
      <c r="P206" s="66" t="s">
        <v>88</v>
      </c>
      <c r="Q206" s="69" t="s">
        <v>177</v>
      </c>
      <c r="R206" s="67">
        <v>13.20566</v>
      </c>
      <c r="S206" s="67">
        <v>0.121921</v>
      </c>
      <c r="T206" s="70" t="s">
        <v>164</v>
      </c>
      <c r="U206" s="68">
        <v>0</v>
      </c>
      <c r="V206" s="68">
        <v>0</v>
      </c>
      <c r="W206" s="68">
        <v>0</v>
      </c>
      <c r="X206" s="40">
        <f t="shared" si="24"/>
        <v>1</v>
      </c>
      <c r="Y206" s="87"/>
      <c r="AA206" s="80" t="s">
        <v>136</v>
      </c>
      <c r="AB206" s="66">
        <v>5</v>
      </c>
      <c r="AC206" s="66" t="s">
        <v>88</v>
      </c>
      <c r="AD206" s="81" t="s">
        <v>177</v>
      </c>
      <c r="AE206" s="81">
        <v>12.417859</v>
      </c>
      <c r="AF206" s="81">
        <v>6.0672999999999998E-2</v>
      </c>
      <c r="AG206" s="84" t="s">
        <v>164</v>
      </c>
      <c r="AH206" s="81">
        <v>0</v>
      </c>
      <c r="AI206" s="81">
        <v>0</v>
      </c>
      <c r="AJ206" s="81">
        <v>0</v>
      </c>
      <c r="AK206" s="83">
        <v>1</v>
      </c>
      <c r="AL206" s="93"/>
      <c r="AN206" s="80" t="s">
        <v>139</v>
      </c>
      <c r="AO206" s="66">
        <v>5</v>
      </c>
      <c r="AP206" s="66" t="s">
        <v>88</v>
      </c>
      <c r="AQ206" s="69" t="s">
        <v>177</v>
      </c>
      <c r="AR206" s="95">
        <v>12.428091999999999</v>
      </c>
      <c r="AS206" s="95">
        <v>0.107695</v>
      </c>
      <c r="AT206" s="70" t="s">
        <v>164</v>
      </c>
      <c r="AU206" s="68">
        <v>0</v>
      </c>
      <c r="AV206" s="68">
        <v>0</v>
      </c>
      <c r="AW206" s="68">
        <v>0</v>
      </c>
      <c r="AX206" s="40">
        <f t="shared" si="25"/>
        <v>1</v>
      </c>
      <c r="AY206" s="87"/>
    </row>
    <row r="207" spans="1:51" ht="13.5" customHeight="1" x14ac:dyDescent="0.25">
      <c r="A207" s="80" t="s">
        <v>130</v>
      </c>
      <c r="B207" s="66">
        <v>6</v>
      </c>
      <c r="C207" s="66" t="s">
        <v>62</v>
      </c>
      <c r="D207" s="69" t="s">
        <v>177</v>
      </c>
      <c r="E207" s="67">
        <v>0.45209899999999997</v>
      </c>
      <c r="F207" s="67" t="s">
        <v>178</v>
      </c>
      <c r="G207" s="70" t="s">
        <v>195</v>
      </c>
      <c r="H207" s="68">
        <v>0</v>
      </c>
      <c r="I207" s="68">
        <v>0</v>
      </c>
      <c r="J207" s="68">
        <v>0</v>
      </c>
      <c r="K207" s="40">
        <f t="shared" si="23"/>
        <v>1</v>
      </c>
      <c r="L207" s="87"/>
      <c r="N207" s="80" t="s">
        <v>133</v>
      </c>
      <c r="O207" s="66">
        <v>6</v>
      </c>
      <c r="P207" s="66" t="s">
        <v>62</v>
      </c>
      <c r="Q207" s="69" t="s">
        <v>177</v>
      </c>
      <c r="R207" s="67">
        <v>0.45114500000000002</v>
      </c>
      <c r="S207" s="67" t="s">
        <v>178</v>
      </c>
      <c r="T207" s="70" t="s">
        <v>187</v>
      </c>
      <c r="U207" s="68">
        <v>0</v>
      </c>
      <c r="V207" s="68">
        <v>0</v>
      </c>
      <c r="W207" s="68">
        <v>0</v>
      </c>
      <c r="X207" s="40">
        <f t="shared" si="24"/>
        <v>1</v>
      </c>
      <c r="Y207" s="87"/>
      <c r="AA207" s="80" t="s">
        <v>136</v>
      </c>
      <c r="AB207" s="66">
        <v>6</v>
      </c>
      <c r="AC207" s="66" t="s">
        <v>62</v>
      </c>
      <c r="AD207" s="81" t="s">
        <v>177</v>
      </c>
      <c r="AE207" s="81">
        <v>0.45075199999999999</v>
      </c>
      <c r="AF207" s="81" t="s">
        <v>178</v>
      </c>
      <c r="AG207" s="84" t="s">
        <v>189</v>
      </c>
      <c r="AH207" s="81">
        <v>0</v>
      </c>
      <c r="AI207" s="81">
        <v>0</v>
      </c>
      <c r="AJ207" s="81">
        <v>0</v>
      </c>
      <c r="AK207" s="83">
        <v>1</v>
      </c>
      <c r="AL207" s="93"/>
      <c r="AN207" s="80" t="s">
        <v>139</v>
      </c>
      <c r="AO207" s="66">
        <v>6</v>
      </c>
      <c r="AP207" s="66" t="s">
        <v>62</v>
      </c>
      <c r="AQ207" s="69" t="s">
        <v>177</v>
      </c>
      <c r="AR207" s="95">
        <v>0.45143499999999998</v>
      </c>
      <c r="AS207" s="95" t="s">
        <v>178</v>
      </c>
      <c r="AT207" s="70" t="s">
        <v>179</v>
      </c>
      <c r="AU207" s="68">
        <v>0</v>
      </c>
      <c r="AV207" s="68">
        <v>0</v>
      </c>
      <c r="AW207" s="68">
        <v>0</v>
      </c>
      <c r="AX207" s="40">
        <f t="shared" si="25"/>
        <v>1</v>
      </c>
      <c r="AY207" s="87"/>
    </row>
    <row r="208" spans="1:51" ht="13.5" customHeight="1" x14ac:dyDescent="0.25">
      <c r="A208" s="80" t="s">
        <v>130</v>
      </c>
      <c r="B208" s="66">
        <v>6</v>
      </c>
      <c r="C208" s="66" t="s">
        <v>68</v>
      </c>
      <c r="D208" s="69" t="s">
        <v>177</v>
      </c>
      <c r="E208" s="67">
        <v>1.92E-3</v>
      </c>
      <c r="F208" s="67">
        <v>5.1797000000000003E-2</v>
      </c>
      <c r="G208" s="70" t="s">
        <v>181</v>
      </c>
      <c r="H208" s="68">
        <v>0</v>
      </c>
      <c r="I208" s="68">
        <v>0</v>
      </c>
      <c r="J208" s="68">
        <v>0</v>
      </c>
      <c r="K208" s="40">
        <f t="shared" si="23"/>
        <v>1</v>
      </c>
      <c r="L208" s="87"/>
      <c r="N208" s="80" t="s">
        <v>133</v>
      </c>
      <c r="O208" s="66">
        <v>6</v>
      </c>
      <c r="P208" s="66" t="s">
        <v>68</v>
      </c>
      <c r="Q208" s="69" t="s">
        <v>177</v>
      </c>
      <c r="R208" s="67">
        <v>1.9959999999999999E-3</v>
      </c>
      <c r="S208" s="67">
        <v>5.1288E-2</v>
      </c>
      <c r="T208" s="70" t="s">
        <v>181</v>
      </c>
      <c r="U208" s="68">
        <v>0</v>
      </c>
      <c r="V208" s="68">
        <v>0</v>
      </c>
      <c r="W208" s="68">
        <v>0</v>
      </c>
      <c r="X208" s="40">
        <f t="shared" si="24"/>
        <v>1</v>
      </c>
      <c r="Y208" s="87"/>
      <c r="AA208" s="80" t="s">
        <v>136</v>
      </c>
      <c r="AB208" s="66">
        <v>6</v>
      </c>
      <c r="AC208" s="66" t="s">
        <v>68</v>
      </c>
      <c r="AD208" s="81" t="s">
        <v>177</v>
      </c>
      <c r="AE208" s="81">
        <v>2.4849999999999998E-3</v>
      </c>
      <c r="AF208" s="81">
        <v>4.8465000000000001E-2</v>
      </c>
      <c r="AG208" s="84" t="s">
        <v>181</v>
      </c>
      <c r="AH208" s="81">
        <v>0</v>
      </c>
      <c r="AI208" s="81">
        <v>0</v>
      </c>
      <c r="AJ208" s="81">
        <v>0</v>
      </c>
      <c r="AK208" s="83">
        <v>1</v>
      </c>
      <c r="AL208" s="93"/>
      <c r="AN208" s="80" t="s">
        <v>139</v>
      </c>
      <c r="AO208" s="66">
        <v>6</v>
      </c>
      <c r="AP208" s="66" t="s">
        <v>68</v>
      </c>
      <c r="AQ208" s="69" t="s">
        <v>177</v>
      </c>
      <c r="AR208" s="95">
        <v>2.134E-3</v>
      </c>
      <c r="AS208" s="95">
        <v>5.1150000000000001E-2</v>
      </c>
      <c r="AT208" s="70" t="s">
        <v>181</v>
      </c>
      <c r="AU208" s="68">
        <v>0</v>
      </c>
      <c r="AV208" s="68">
        <v>0</v>
      </c>
      <c r="AW208" s="68">
        <v>0</v>
      </c>
      <c r="AX208" s="40">
        <f t="shared" si="25"/>
        <v>1</v>
      </c>
      <c r="AY208" s="87"/>
    </row>
    <row r="209" spans="1:51" ht="13.5" customHeight="1" x14ac:dyDescent="0.25">
      <c r="A209" s="80" t="s">
        <v>130</v>
      </c>
      <c r="B209" s="66">
        <v>6</v>
      </c>
      <c r="C209" s="66" t="s">
        <v>74</v>
      </c>
      <c r="D209" s="69" t="s">
        <v>177</v>
      </c>
      <c r="E209" s="67">
        <v>26.041606999999999</v>
      </c>
      <c r="F209" s="67">
        <v>0.124524</v>
      </c>
      <c r="G209" s="70" t="s">
        <v>182</v>
      </c>
      <c r="H209" s="68">
        <v>0</v>
      </c>
      <c r="I209" s="68">
        <v>0</v>
      </c>
      <c r="J209" s="68">
        <v>0</v>
      </c>
      <c r="K209" s="40">
        <f t="shared" si="23"/>
        <v>1</v>
      </c>
      <c r="L209" s="87"/>
      <c r="N209" s="80" t="s">
        <v>133</v>
      </c>
      <c r="O209" s="66">
        <v>6</v>
      </c>
      <c r="P209" s="66" t="s">
        <v>74</v>
      </c>
      <c r="Q209" s="69" t="s">
        <v>177</v>
      </c>
      <c r="R209" s="67">
        <v>16.412552999999999</v>
      </c>
      <c r="S209" s="67">
        <v>0.126</v>
      </c>
      <c r="T209" s="70" t="s">
        <v>182</v>
      </c>
      <c r="U209" s="68">
        <v>0</v>
      </c>
      <c r="V209" s="68">
        <v>0</v>
      </c>
      <c r="W209" s="68">
        <v>0</v>
      </c>
      <c r="X209" s="40">
        <f t="shared" si="24"/>
        <v>1</v>
      </c>
      <c r="Y209" s="87"/>
      <c r="AA209" s="80" t="s">
        <v>136</v>
      </c>
      <c r="AB209" s="66">
        <v>6</v>
      </c>
      <c r="AC209" s="66" t="s">
        <v>74</v>
      </c>
      <c r="AD209" s="81" t="s">
        <v>177</v>
      </c>
      <c r="AE209" s="81">
        <v>16.371264</v>
      </c>
      <c r="AF209" s="81">
        <v>0.12275899999999999</v>
      </c>
      <c r="AG209" s="84" t="s">
        <v>182</v>
      </c>
      <c r="AH209" s="81">
        <v>0</v>
      </c>
      <c r="AI209" s="81">
        <v>0</v>
      </c>
      <c r="AJ209" s="81">
        <v>0</v>
      </c>
      <c r="AK209" s="83">
        <v>1</v>
      </c>
      <c r="AL209" s="93"/>
      <c r="AN209" s="80" t="s">
        <v>139</v>
      </c>
      <c r="AO209" s="66">
        <v>6</v>
      </c>
      <c r="AP209" s="66" t="s">
        <v>74</v>
      </c>
      <c r="AQ209" s="69" t="s">
        <v>177</v>
      </c>
      <c r="AR209" s="95">
        <v>17.354769999999998</v>
      </c>
      <c r="AS209" s="95">
        <v>6.5859000000000001E-2</v>
      </c>
      <c r="AT209" s="70" t="s">
        <v>182</v>
      </c>
      <c r="AU209" s="68">
        <v>0</v>
      </c>
      <c r="AV209" s="68">
        <v>0</v>
      </c>
      <c r="AW209" s="68">
        <v>0</v>
      </c>
      <c r="AX209" s="40">
        <f t="shared" si="25"/>
        <v>1</v>
      </c>
      <c r="AY209" s="87"/>
    </row>
    <row r="210" spans="1:51" ht="22.5" customHeight="1" x14ac:dyDescent="0.25">
      <c r="A210" s="80" t="s">
        <v>130</v>
      </c>
      <c r="B210" s="66">
        <v>6</v>
      </c>
      <c r="C210" s="66" t="s">
        <v>80</v>
      </c>
      <c r="D210" s="69" t="s">
        <v>177</v>
      </c>
      <c r="E210" s="67">
        <v>3.8709999999999999E-3</v>
      </c>
      <c r="F210" s="67">
        <v>0.54779</v>
      </c>
      <c r="G210" s="70" t="s">
        <v>197</v>
      </c>
      <c r="H210" s="68">
        <v>0</v>
      </c>
      <c r="I210" s="68">
        <v>0</v>
      </c>
      <c r="J210" s="68">
        <v>0</v>
      </c>
      <c r="K210" s="40">
        <f t="shared" si="23"/>
        <v>1</v>
      </c>
      <c r="L210" s="87"/>
      <c r="N210" s="80" t="s">
        <v>133</v>
      </c>
      <c r="O210" s="66">
        <v>6</v>
      </c>
      <c r="P210" s="66" t="s">
        <v>80</v>
      </c>
      <c r="Q210" s="69" t="s">
        <v>177</v>
      </c>
      <c r="R210" s="67">
        <v>7.7889999999999999E-3</v>
      </c>
      <c r="S210" s="67">
        <v>0.56732199999999999</v>
      </c>
      <c r="T210" s="70" t="s">
        <v>188</v>
      </c>
      <c r="U210" s="68">
        <v>0</v>
      </c>
      <c r="V210" s="68">
        <v>0</v>
      </c>
      <c r="W210" s="68">
        <v>0</v>
      </c>
      <c r="X210" s="40">
        <f t="shared" si="24"/>
        <v>1</v>
      </c>
      <c r="Y210" s="87"/>
      <c r="AA210" s="80" t="s">
        <v>136</v>
      </c>
      <c r="AB210" s="66">
        <v>6</v>
      </c>
      <c r="AC210" s="66" t="s">
        <v>80</v>
      </c>
      <c r="AD210" s="81" t="s">
        <v>177</v>
      </c>
      <c r="AE210" s="81">
        <v>3.552E-3</v>
      </c>
      <c r="AF210" s="81">
        <v>0.56735899999999995</v>
      </c>
      <c r="AG210" s="84" t="s">
        <v>190</v>
      </c>
      <c r="AH210" s="81">
        <v>0</v>
      </c>
      <c r="AI210" s="81">
        <v>0</v>
      </c>
      <c r="AJ210" s="81">
        <v>0</v>
      </c>
      <c r="AK210" s="83">
        <v>1</v>
      </c>
      <c r="AL210" s="93"/>
      <c r="AN210" s="80" t="s">
        <v>139</v>
      </c>
      <c r="AO210" s="66">
        <v>6</v>
      </c>
      <c r="AP210" s="66" t="s">
        <v>80</v>
      </c>
      <c r="AQ210" s="69" t="s">
        <v>177</v>
      </c>
      <c r="AR210" s="95">
        <v>3.0899999999999999E-3</v>
      </c>
      <c r="AS210" s="95">
        <v>0.57064499999999996</v>
      </c>
      <c r="AT210" s="70" t="s">
        <v>183</v>
      </c>
      <c r="AU210" s="68">
        <v>0</v>
      </c>
      <c r="AV210" s="68">
        <v>0</v>
      </c>
      <c r="AW210" s="68">
        <v>0</v>
      </c>
      <c r="AX210" s="40">
        <f t="shared" si="25"/>
        <v>1</v>
      </c>
      <c r="AY210" s="87"/>
    </row>
    <row r="211" spans="1:51" ht="13.5" customHeight="1" x14ac:dyDescent="0.25">
      <c r="A211" s="80" t="s">
        <v>130</v>
      </c>
      <c r="B211" s="66">
        <v>6</v>
      </c>
      <c r="C211" s="66" t="s">
        <v>85</v>
      </c>
      <c r="D211" s="69" t="s">
        <v>177</v>
      </c>
      <c r="E211" s="67">
        <v>1.7329999999999999E-3</v>
      </c>
      <c r="F211" s="67">
        <v>6.0797999999999998E-2</v>
      </c>
      <c r="G211" s="70" t="s">
        <v>181</v>
      </c>
      <c r="H211" s="68">
        <v>0</v>
      </c>
      <c r="I211" s="68">
        <v>0</v>
      </c>
      <c r="J211" s="68">
        <v>0</v>
      </c>
      <c r="K211" s="40">
        <f t="shared" si="23"/>
        <v>1</v>
      </c>
      <c r="L211" s="87"/>
      <c r="N211" s="80" t="s">
        <v>133</v>
      </c>
      <c r="O211" s="66">
        <v>6</v>
      </c>
      <c r="P211" s="66" t="s">
        <v>85</v>
      </c>
      <c r="Q211" s="69" t="s">
        <v>177</v>
      </c>
      <c r="R211" s="67">
        <v>3.8830000000000002E-3</v>
      </c>
      <c r="S211" s="67">
        <v>5.0160000000000003E-2</v>
      </c>
      <c r="T211" s="70" t="s">
        <v>181</v>
      </c>
      <c r="U211" s="68">
        <v>0</v>
      </c>
      <c r="V211" s="68">
        <v>0</v>
      </c>
      <c r="W211" s="68">
        <v>0</v>
      </c>
      <c r="X211" s="40">
        <f t="shared" si="24"/>
        <v>1</v>
      </c>
      <c r="Y211" s="87"/>
      <c r="AA211" s="80" t="s">
        <v>136</v>
      </c>
      <c r="AB211" s="66">
        <v>6</v>
      </c>
      <c r="AC211" s="66" t="s">
        <v>85</v>
      </c>
      <c r="AD211" s="81" t="s">
        <v>177</v>
      </c>
      <c r="AE211" s="81">
        <v>1.431E-3</v>
      </c>
      <c r="AF211" s="81">
        <v>6.0497000000000002E-2</v>
      </c>
      <c r="AG211" s="84" t="s">
        <v>181</v>
      </c>
      <c r="AH211" s="81">
        <v>0</v>
      </c>
      <c r="AI211" s="81">
        <v>0</v>
      </c>
      <c r="AJ211" s="81">
        <v>0</v>
      </c>
      <c r="AK211" s="83">
        <v>1</v>
      </c>
      <c r="AL211" s="93"/>
      <c r="AN211" s="80" t="s">
        <v>139</v>
      </c>
      <c r="AO211" s="66">
        <v>6</v>
      </c>
      <c r="AP211" s="66" t="s">
        <v>85</v>
      </c>
      <c r="AQ211" s="69" t="s">
        <v>177</v>
      </c>
      <c r="AR211" s="95">
        <v>1.616E-3</v>
      </c>
      <c r="AS211" s="95">
        <v>6.6897999999999999E-2</v>
      </c>
      <c r="AT211" s="70" t="s">
        <v>181</v>
      </c>
      <c r="AU211" s="68">
        <v>0</v>
      </c>
      <c r="AV211" s="68">
        <v>0</v>
      </c>
      <c r="AW211" s="68">
        <v>0</v>
      </c>
      <c r="AX211" s="40">
        <f t="shared" si="25"/>
        <v>1</v>
      </c>
      <c r="AY211" s="87"/>
    </row>
    <row r="212" spans="1:51" ht="13.5" customHeight="1" x14ac:dyDescent="0.25">
      <c r="A212" s="80" t="s">
        <v>130</v>
      </c>
      <c r="B212" s="66">
        <v>6</v>
      </c>
      <c r="C212" s="66" t="s">
        <v>86</v>
      </c>
      <c r="D212" s="69" t="s">
        <v>177</v>
      </c>
      <c r="E212" s="67">
        <v>15.10188</v>
      </c>
      <c r="F212" s="67">
        <v>0.124107</v>
      </c>
      <c r="G212" s="70" t="s">
        <v>182</v>
      </c>
      <c r="H212" s="68">
        <v>0</v>
      </c>
      <c r="I212" s="68">
        <v>0</v>
      </c>
      <c r="J212" s="68">
        <v>0</v>
      </c>
      <c r="K212" s="40">
        <f t="shared" si="23"/>
        <v>1</v>
      </c>
      <c r="L212" s="87"/>
      <c r="N212" s="80" t="s">
        <v>133</v>
      </c>
      <c r="O212" s="66">
        <v>6</v>
      </c>
      <c r="P212" s="66" t="s">
        <v>86</v>
      </c>
      <c r="Q212" s="69" t="s">
        <v>177</v>
      </c>
      <c r="R212" s="67">
        <v>15.853616000000001</v>
      </c>
      <c r="S212" s="67">
        <v>0.120811</v>
      </c>
      <c r="T212" s="70" t="s">
        <v>182</v>
      </c>
      <c r="U212" s="68">
        <v>0</v>
      </c>
      <c r="V212" s="68">
        <v>0</v>
      </c>
      <c r="W212" s="68">
        <v>0</v>
      </c>
      <c r="X212" s="40">
        <f t="shared" si="24"/>
        <v>1</v>
      </c>
      <c r="Y212" s="87"/>
      <c r="AA212" s="80" t="s">
        <v>136</v>
      </c>
      <c r="AB212" s="66">
        <v>6</v>
      </c>
      <c r="AC212" s="66" t="s">
        <v>86</v>
      </c>
      <c r="AD212" s="81" t="s">
        <v>177</v>
      </c>
      <c r="AE212" s="81">
        <v>14.710144</v>
      </c>
      <c r="AF212" s="81">
        <v>0.123762</v>
      </c>
      <c r="AG212" s="84" t="s">
        <v>182</v>
      </c>
      <c r="AH212" s="81">
        <v>0</v>
      </c>
      <c r="AI212" s="81">
        <v>0</v>
      </c>
      <c r="AJ212" s="81">
        <v>0</v>
      </c>
      <c r="AK212" s="83">
        <v>1</v>
      </c>
      <c r="AL212" s="93"/>
      <c r="AN212" s="80" t="s">
        <v>139</v>
      </c>
      <c r="AO212" s="66">
        <v>6</v>
      </c>
      <c r="AP212" s="66" t="s">
        <v>86</v>
      </c>
      <c r="AQ212" s="69" t="s">
        <v>177</v>
      </c>
      <c r="AR212" s="95">
        <v>14.979492</v>
      </c>
      <c r="AS212" s="95">
        <v>0.12720000000000001</v>
      </c>
      <c r="AT212" s="70" t="s">
        <v>182</v>
      </c>
      <c r="AU212" s="68">
        <v>0</v>
      </c>
      <c r="AV212" s="68">
        <v>0</v>
      </c>
      <c r="AW212" s="68">
        <v>0</v>
      </c>
      <c r="AX212" s="40">
        <f t="shared" si="25"/>
        <v>1</v>
      </c>
      <c r="AY212" s="87"/>
    </row>
    <row r="213" spans="1:51" ht="13.5" customHeight="1" x14ac:dyDescent="0.25">
      <c r="A213" s="80" t="s">
        <v>130</v>
      </c>
      <c r="B213" s="66">
        <v>6</v>
      </c>
      <c r="C213" s="66" t="s">
        <v>87</v>
      </c>
      <c r="D213" s="69" t="s">
        <v>177</v>
      </c>
      <c r="E213" s="67">
        <v>6.4450000000000002E-3</v>
      </c>
      <c r="F213" s="67">
        <v>7.2384000000000004E-2</v>
      </c>
      <c r="G213" s="70" t="s">
        <v>184</v>
      </c>
      <c r="H213" s="68">
        <v>0</v>
      </c>
      <c r="I213" s="68">
        <v>0</v>
      </c>
      <c r="J213" s="68">
        <v>0</v>
      </c>
      <c r="K213" s="40">
        <f t="shared" si="23"/>
        <v>1</v>
      </c>
      <c r="L213" s="87"/>
      <c r="N213" s="80" t="s">
        <v>133</v>
      </c>
      <c r="O213" s="66">
        <v>6</v>
      </c>
      <c r="P213" s="66" t="s">
        <v>87</v>
      </c>
      <c r="Q213" s="69" t="s">
        <v>177</v>
      </c>
      <c r="R213" s="67">
        <v>4.0220000000000004E-3</v>
      </c>
      <c r="S213" s="67">
        <v>6.0864000000000001E-2</v>
      </c>
      <c r="T213" s="70" t="s">
        <v>184</v>
      </c>
      <c r="U213" s="68">
        <v>0</v>
      </c>
      <c r="V213" s="68">
        <v>0</v>
      </c>
      <c r="W213" s="68">
        <v>0</v>
      </c>
      <c r="X213" s="40">
        <f t="shared" si="24"/>
        <v>1</v>
      </c>
      <c r="Y213" s="87"/>
      <c r="AA213" s="80" t="s">
        <v>136</v>
      </c>
      <c r="AB213" s="66">
        <v>6</v>
      </c>
      <c r="AC213" s="66" t="s">
        <v>87</v>
      </c>
      <c r="AD213" s="81" t="s">
        <v>177</v>
      </c>
      <c r="AE213" s="81">
        <v>3.8E-3</v>
      </c>
      <c r="AF213" s="81">
        <v>7.2959999999999997E-2</v>
      </c>
      <c r="AG213" s="84" t="s">
        <v>184</v>
      </c>
      <c r="AH213" s="81">
        <v>0</v>
      </c>
      <c r="AI213" s="81">
        <v>0</v>
      </c>
      <c r="AJ213" s="81">
        <v>0</v>
      </c>
      <c r="AK213" s="83">
        <v>1</v>
      </c>
      <c r="AL213" s="93"/>
      <c r="AN213" s="80" t="s">
        <v>139</v>
      </c>
      <c r="AO213" s="66">
        <v>6</v>
      </c>
      <c r="AP213" s="66" t="s">
        <v>87</v>
      </c>
      <c r="AQ213" s="69" t="s">
        <v>177</v>
      </c>
      <c r="AR213" s="95">
        <v>3.7759999999999998E-3</v>
      </c>
      <c r="AS213" s="95">
        <v>5.8784999999999997E-2</v>
      </c>
      <c r="AT213" s="70" t="s">
        <v>184</v>
      </c>
      <c r="AU213" s="68">
        <v>0</v>
      </c>
      <c r="AV213" s="68">
        <v>0</v>
      </c>
      <c r="AW213" s="68">
        <v>0</v>
      </c>
      <c r="AX213" s="40">
        <f t="shared" si="25"/>
        <v>1</v>
      </c>
      <c r="AY213" s="87"/>
    </row>
    <row r="214" spans="1:51" ht="13.5" customHeight="1" x14ac:dyDescent="0.25">
      <c r="A214" s="80" t="s">
        <v>130</v>
      </c>
      <c r="B214" s="66">
        <v>6</v>
      </c>
      <c r="C214" s="66" t="s">
        <v>88</v>
      </c>
      <c r="D214" s="69" t="s">
        <v>177</v>
      </c>
      <c r="E214" s="67">
        <v>13.167325</v>
      </c>
      <c r="F214" s="67">
        <v>0.12083099999999999</v>
      </c>
      <c r="G214" s="70" t="s">
        <v>164</v>
      </c>
      <c r="H214" s="68">
        <v>0</v>
      </c>
      <c r="I214" s="68">
        <v>0</v>
      </c>
      <c r="J214" s="68">
        <v>0</v>
      </c>
      <c r="K214" s="40">
        <f t="shared" si="23"/>
        <v>1</v>
      </c>
      <c r="L214" s="87"/>
      <c r="N214" s="80" t="s">
        <v>133</v>
      </c>
      <c r="O214" s="66">
        <v>6</v>
      </c>
      <c r="P214" s="66" t="s">
        <v>88</v>
      </c>
      <c r="Q214" s="69" t="s">
        <v>177</v>
      </c>
      <c r="R214" s="67">
        <v>13.210521</v>
      </c>
      <c r="S214" s="67">
        <v>0.125496</v>
      </c>
      <c r="T214" s="70" t="s">
        <v>164</v>
      </c>
      <c r="U214" s="68">
        <v>0</v>
      </c>
      <c r="V214" s="68">
        <v>0</v>
      </c>
      <c r="W214" s="68">
        <v>0</v>
      </c>
      <c r="X214" s="40">
        <f t="shared" si="24"/>
        <v>1</v>
      </c>
      <c r="Y214" s="87"/>
      <c r="AA214" s="80" t="s">
        <v>136</v>
      </c>
      <c r="AB214" s="66">
        <v>6</v>
      </c>
      <c r="AC214" s="66" t="s">
        <v>88</v>
      </c>
      <c r="AD214" s="81" t="s">
        <v>177</v>
      </c>
      <c r="AE214" s="81">
        <v>12.402085</v>
      </c>
      <c r="AF214" s="81">
        <v>0.125393</v>
      </c>
      <c r="AG214" s="84" t="s">
        <v>164</v>
      </c>
      <c r="AH214" s="81">
        <v>0</v>
      </c>
      <c r="AI214" s="81">
        <v>0</v>
      </c>
      <c r="AJ214" s="81">
        <v>0</v>
      </c>
      <c r="AK214" s="83">
        <v>1</v>
      </c>
      <c r="AL214" s="93"/>
      <c r="AN214" s="80" t="s">
        <v>139</v>
      </c>
      <c r="AO214" s="66">
        <v>6</v>
      </c>
      <c r="AP214" s="66" t="s">
        <v>88</v>
      </c>
      <c r="AQ214" s="69" t="s">
        <v>177</v>
      </c>
      <c r="AR214" s="95">
        <v>13.675025</v>
      </c>
      <c r="AS214" s="95">
        <v>0.122055</v>
      </c>
      <c r="AT214" s="70" t="s">
        <v>164</v>
      </c>
      <c r="AU214" s="68">
        <v>0</v>
      </c>
      <c r="AV214" s="68">
        <v>0</v>
      </c>
      <c r="AW214" s="68">
        <v>0</v>
      </c>
      <c r="AX214" s="40">
        <f t="shared" si="25"/>
        <v>1</v>
      </c>
      <c r="AY214" s="87"/>
    </row>
    <row r="215" spans="1:51" ht="13.5" customHeight="1" x14ac:dyDescent="0.25">
      <c r="A215" s="80" t="s">
        <v>130</v>
      </c>
      <c r="B215" s="66">
        <v>7</v>
      </c>
      <c r="C215" s="66" t="s">
        <v>62</v>
      </c>
      <c r="D215" s="69" t="s">
        <v>177</v>
      </c>
      <c r="E215" s="67">
        <v>0.45227899999999999</v>
      </c>
      <c r="F215" s="67" t="s">
        <v>178</v>
      </c>
      <c r="G215" s="70" t="s">
        <v>198</v>
      </c>
      <c r="H215" s="68">
        <v>0</v>
      </c>
      <c r="I215" s="68">
        <v>0</v>
      </c>
      <c r="J215" s="68">
        <v>0</v>
      </c>
      <c r="K215" s="40">
        <f t="shared" si="23"/>
        <v>1</v>
      </c>
      <c r="L215" s="87"/>
      <c r="N215" s="80" t="s">
        <v>133</v>
      </c>
      <c r="O215" s="66">
        <v>7</v>
      </c>
      <c r="P215" s="66" t="s">
        <v>62</v>
      </c>
      <c r="Q215" s="69" t="s">
        <v>177</v>
      </c>
      <c r="R215" s="67">
        <v>0.45868900000000001</v>
      </c>
      <c r="S215" s="67" t="s">
        <v>178</v>
      </c>
      <c r="T215" s="70" t="s">
        <v>189</v>
      </c>
      <c r="U215" s="68">
        <v>0</v>
      </c>
      <c r="V215" s="68">
        <v>0</v>
      </c>
      <c r="W215" s="68">
        <v>0</v>
      </c>
      <c r="X215" s="40">
        <f t="shared" si="24"/>
        <v>1</v>
      </c>
      <c r="Y215" s="87"/>
      <c r="AA215" s="80" t="s">
        <v>136</v>
      </c>
      <c r="AB215" s="66">
        <v>7</v>
      </c>
      <c r="AC215" s="66" t="s">
        <v>62</v>
      </c>
      <c r="AD215" s="81" t="s">
        <v>177</v>
      </c>
      <c r="AE215" s="81">
        <v>0.45174900000000001</v>
      </c>
      <c r="AF215" s="81" t="s">
        <v>178</v>
      </c>
      <c r="AG215" s="84" t="s">
        <v>191</v>
      </c>
      <c r="AH215" s="81">
        <v>0</v>
      </c>
      <c r="AI215" s="81">
        <v>0</v>
      </c>
      <c r="AJ215" s="81">
        <v>0</v>
      </c>
      <c r="AK215" s="83">
        <v>1</v>
      </c>
      <c r="AL215" s="93"/>
      <c r="AN215" s="80" t="s">
        <v>139</v>
      </c>
      <c r="AO215" s="66">
        <v>7</v>
      </c>
      <c r="AP215" s="66" t="s">
        <v>62</v>
      </c>
      <c r="AQ215" s="69" t="s">
        <v>177</v>
      </c>
      <c r="AR215" s="95">
        <v>0.44818999999999998</v>
      </c>
      <c r="AS215" s="95" t="s">
        <v>178</v>
      </c>
      <c r="AT215" s="70" t="s">
        <v>185</v>
      </c>
      <c r="AU215" s="68">
        <v>0</v>
      </c>
      <c r="AV215" s="68">
        <v>0</v>
      </c>
      <c r="AW215" s="68">
        <v>0</v>
      </c>
      <c r="AX215" s="40">
        <f t="shared" si="25"/>
        <v>1</v>
      </c>
      <c r="AY215" s="87"/>
    </row>
    <row r="216" spans="1:51" ht="13.5" customHeight="1" x14ac:dyDescent="0.25">
      <c r="A216" s="80" t="s">
        <v>130</v>
      </c>
      <c r="B216" s="66">
        <v>7</v>
      </c>
      <c r="C216" s="66" t="s">
        <v>68</v>
      </c>
      <c r="D216" s="69" t="s">
        <v>177</v>
      </c>
      <c r="E216" s="67">
        <v>2.0560000000000001E-3</v>
      </c>
      <c r="F216" s="67">
        <v>5.1027999999999997E-2</v>
      </c>
      <c r="G216" s="70" t="s">
        <v>181</v>
      </c>
      <c r="H216" s="68">
        <v>0</v>
      </c>
      <c r="I216" s="68">
        <v>0</v>
      </c>
      <c r="J216" s="68">
        <v>0</v>
      </c>
      <c r="K216" s="40">
        <f t="shared" si="23"/>
        <v>1</v>
      </c>
      <c r="L216" s="87"/>
      <c r="N216" s="80" t="s">
        <v>133</v>
      </c>
      <c r="O216" s="66">
        <v>7</v>
      </c>
      <c r="P216" s="66" t="s">
        <v>68</v>
      </c>
      <c r="Q216" s="69" t="s">
        <v>177</v>
      </c>
      <c r="R216" s="67">
        <v>1.6999999999999999E-3</v>
      </c>
      <c r="S216" s="67">
        <v>4.5978999999999999E-2</v>
      </c>
      <c r="T216" s="70" t="s">
        <v>181</v>
      </c>
      <c r="U216" s="68">
        <v>0</v>
      </c>
      <c r="V216" s="68">
        <v>0</v>
      </c>
      <c r="W216" s="68">
        <v>0</v>
      </c>
      <c r="X216" s="40">
        <f t="shared" si="24"/>
        <v>1</v>
      </c>
      <c r="Y216" s="87"/>
      <c r="AA216" s="80" t="s">
        <v>136</v>
      </c>
      <c r="AB216" s="66">
        <v>7</v>
      </c>
      <c r="AC216" s="66" t="s">
        <v>68</v>
      </c>
      <c r="AD216" s="81" t="s">
        <v>177</v>
      </c>
      <c r="AE216" s="81">
        <v>2.9359999999999998E-3</v>
      </c>
      <c r="AF216" s="81">
        <v>5.5723000000000002E-2</v>
      </c>
      <c r="AG216" s="84" t="s">
        <v>181</v>
      </c>
      <c r="AH216" s="81">
        <v>0</v>
      </c>
      <c r="AI216" s="81">
        <v>0</v>
      </c>
      <c r="AJ216" s="81">
        <v>0</v>
      </c>
      <c r="AK216" s="83">
        <v>1</v>
      </c>
      <c r="AL216" s="93"/>
      <c r="AN216" s="80" t="s">
        <v>139</v>
      </c>
      <c r="AO216" s="66">
        <v>7</v>
      </c>
      <c r="AP216" s="66" t="s">
        <v>68</v>
      </c>
      <c r="AQ216" s="69" t="s">
        <v>177</v>
      </c>
      <c r="AR216" s="95">
        <v>8.5700000000000001E-4</v>
      </c>
      <c r="AS216" s="95">
        <v>3.9612000000000001E-2</v>
      </c>
      <c r="AT216" s="70" t="s">
        <v>181</v>
      </c>
      <c r="AU216" s="68">
        <v>0</v>
      </c>
      <c r="AV216" s="68">
        <v>0</v>
      </c>
      <c r="AW216" s="68">
        <v>0</v>
      </c>
      <c r="AX216" s="40">
        <f t="shared" si="25"/>
        <v>1</v>
      </c>
      <c r="AY216" s="87"/>
    </row>
    <row r="217" spans="1:51" ht="13.5" customHeight="1" x14ac:dyDescent="0.25">
      <c r="A217" s="80" t="s">
        <v>130</v>
      </c>
      <c r="B217" s="66">
        <v>7</v>
      </c>
      <c r="C217" s="66" t="s">
        <v>74</v>
      </c>
      <c r="D217" s="69" t="s">
        <v>177</v>
      </c>
      <c r="E217" s="67">
        <v>16.421233000000001</v>
      </c>
      <c r="F217" s="67">
        <v>0.124611</v>
      </c>
      <c r="G217" s="70" t="s">
        <v>182</v>
      </c>
      <c r="H217" s="68">
        <v>0</v>
      </c>
      <c r="I217" s="68">
        <v>0</v>
      </c>
      <c r="J217" s="68">
        <v>0</v>
      </c>
      <c r="K217" s="40">
        <f t="shared" si="23"/>
        <v>1</v>
      </c>
      <c r="L217" s="87"/>
      <c r="N217" s="80" t="s">
        <v>133</v>
      </c>
      <c r="O217" s="66">
        <v>7</v>
      </c>
      <c r="P217" s="66" t="s">
        <v>74</v>
      </c>
      <c r="Q217" s="69" t="s">
        <v>177</v>
      </c>
      <c r="R217" s="67">
        <v>16.409846999999999</v>
      </c>
      <c r="S217" s="67">
        <v>0.12837799999999999</v>
      </c>
      <c r="T217" s="70" t="s">
        <v>182</v>
      </c>
      <c r="U217" s="68">
        <v>0</v>
      </c>
      <c r="V217" s="68">
        <v>0</v>
      </c>
      <c r="W217" s="68">
        <v>0</v>
      </c>
      <c r="X217" s="40">
        <f t="shared" si="24"/>
        <v>1</v>
      </c>
      <c r="Y217" s="87"/>
      <c r="AA217" s="80" t="s">
        <v>136</v>
      </c>
      <c r="AB217" s="66">
        <v>7</v>
      </c>
      <c r="AC217" s="66" t="s">
        <v>74</v>
      </c>
      <c r="AD217" s="81" t="s">
        <v>177</v>
      </c>
      <c r="AE217" s="81">
        <v>18.099436000000001</v>
      </c>
      <c r="AF217" s="81">
        <v>0.12915599999999999</v>
      </c>
      <c r="AG217" s="84" t="s">
        <v>182</v>
      </c>
      <c r="AH217" s="81">
        <v>0</v>
      </c>
      <c r="AI217" s="81">
        <v>0</v>
      </c>
      <c r="AJ217" s="81">
        <v>0</v>
      </c>
      <c r="AK217" s="83">
        <v>1</v>
      </c>
      <c r="AL217" s="93"/>
      <c r="AN217" s="80" t="s">
        <v>139</v>
      </c>
      <c r="AO217" s="66">
        <v>7</v>
      </c>
      <c r="AP217" s="66" t="s">
        <v>74</v>
      </c>
      <c r="AQ217" s="69" t="s">
        <v>177</v>
      </c>
      <c r="AR217" s="95">
        <v>16.384948999999999</v>
      </c>
      <c r="AS217" s="95">
        <v>0.121555</v>
      </c>
      <c r="AT217" s="70" t="s">
        <v>182</v>
      </c>
      <c r="AU217" s="68">
        <v>0</v>
      </c>
      <c r="AV217" s="68">
        <v>0</v>
      </c>
      <c r="AW217" s="68">
        <v>0</v>
      </c>
      <c r="AX217" s="40">
        <f t="shared" si="25"/>
        <v>1</v>
      </c>
      <c r="AY217" s="87"/>
    </row>
    <row r="218" spans="1:51" ht="22.5" customHeight="1" x14ac:dyDescent="0.25">
      <c r="A218" s="80" t="s">
        <v>130</v>
      </c>
      <c r="B218" s="66">
        <v>7</v>
      </c>
      <c r="C218" s="66" t="s">
        <v>80</v>
      </c>
      <c r="D218" s="69" t="s">
        <v>177</v>
      </c>
      <c r="E218" s="67">
        <v>3.8600000000000001E-3</v>
      </c>
      <c r="F218" s="67">
        <v>0.53270600000000001</v>
      </c>
      <c r="G218" s="70" t="s">
        <v>199</v>
      </c>
      <c r="H218" s="68">
        <v>0</v>
      </c>
      <c r="I218" s="68">
        <v>0</v>
      </c>
      <c r="J218" s="68">
        <v>0</v>
      </c>
      <c r="K218" s="40">
        <f t="shared" si="23"/>
        <v>1</v>
      </c>
      <c r="L218" s="87"/>
      <c r="N218" s="80" t="s">
        <v>133</v>
      </c>
      <c r="O218" s="66">
        <v>7</v>
      </c>
      <c r="P218" s="66" t="s">
        <v>80</v>
      </c>
      <c r="Q218" s="69" t="s">
        <v>177</v>
      </c>
      <c r="R218" s="67">
        <v>5.3319999999999999E-3</v>
      </c>
      <c r="S218" s="67">
        <v>0.51231899999999997</v>
      </c>
      <c r="T218" s="70" t="s">
        <v>190</v>
      </c>
      <c r="U218" s="68">
        <v>0</v>
      </c>
      <c r="V218" s="68">
        <v>0</v>
      </c>
      <c r="W218" s="68">
        <v>0</v>
      </c>
      <c r="X218" s="40">
        <f t="shared" si="24"/>
        <v>1</v>
      </c>
      <c r="Y218" s="87"/>
      <c r="AA218" s="80" t="s">
        <v>136</v>
      </c>
      <c r="AB218" s="66">
        <v>7</v>
      </c>
      <c r="AC218" s="66" t="s">
        <v>80</v>
      </c>
      <c r="AD218" s="81" t="s">
        <v>177</v>
      </c>
      <c r="AE218" s="81">
        <v>5.862E-3</v>
      </c>
      <c r="AF218" s="81">
        <v>0.56752999999999998</v>
      </c>
      <c r="AG218" s="84" t="s">
        <v>194</v>
      </c>
      <c r="AH218" s="81">
        <v>0</v>
      </c>
      <c r="AI218" s="81">
        <v>0</v>
      </c>
      <c r="AJ218" s="81">
        <v>0</v>
      </c>
      <c r="AK218" s="83">
        <v>1</v>
      </c>
      <c r="AL218" s="93"/>
      <c r="AN218" s="80" t="s">
        <v>139</v>
      </c>
      <c r="AO218" s="66">
        <v>7</v>
      </c>
      <c r="AP218" s="66" t="s">
        <v>80</v>
      </c>
      <c r="AQ218" s="69" t="s">
        <v>177</v>
      </c>
      <c r="AR218" s="95">
        <v>4.4079999999999996E-3</v>
      </c>
      <c r="AS218" s="95">
        <v>0.529949</v>
      </c>
      <c r="AT218" s="70" t="s">
        <v>186</v>
      </c>
      <c r="AU218" s="68">
        <v>0</v>
      </c>
      <c r="AV218" s="68">
        <v>0</v>
      </c>
      <c r="AW218" s="68">
        <v>0</v>
      </c>
      <c r="AX218" s="40">
        <f t="shared" si="25"/>
        <v>1</v>
      </c>
      <c r="AY218" s="87"/>
    </row>
    <row r="219" spans="1:51" ht="13.5" customHeight="1" x14ac:dyDescent="0.25">
      <c r="A219" s="80" t="s">
        <v>130</v>
      </c>
      <c r="B219" s="66">
        <v>7</v>
      </c>
      <c r="C219" s="66" t="s">
        <v>85</v>
      </c>
      <c r="D219" s="69" t="s">
        <v>177</v>
      </c>
      <c r="E219" s="67">
        <v>1.768E-3</v>
      </c>
      <c r="F219" s="67">
        <v>6.4241999999999994E-2</v>
      </c>
      <c r="G219" s="70" t="s">
        <v>181</v>
      </c>
      <c r="H219" s="68">
        <v>0</v>
      </c>
      <c r="I219" s="68">
        <v>0</v>
      </c>
      <c r="J219" s="68">
        <v>0</v>
      </c>
      <c r="K219" s="40">
        <f t="shared" si="23"/>
        <v>1</v>
      </c>
      <c r="L219" s="87"/>
      <c r="N219" s="80" t="s">
        <v>133</v>
      </c>
      <c r="O219" s="66">
        <v>7</v>
      </c>
      <c r="P219" s="66" t="s">
        <v>85</v>
      </c>
      <c r="Q219" s="69" t="s">
        <v>177</v>
      </c>
      <c r="R219" s="67">
        <v>1.9090000000000001E-3</v>
      </c>
      <c r="S219" s="67">
        <v>6.2722E-2</v>
      </c>
      <c r="T219" s="70" t="s">
        <v>181</v>
      </c>
      <c r="U219" s="68">
        <v>0</v>
      </c>
      <c r="V219" s="68">
        <v>0</v>
      </c>
      <c r="W219" s="68">
        <v>0</v>
      </c>
      <c r="X219" s="40">
        <f t="shared" si="24"/>
        <v>1</v>
      </c>
      <c r="Y219" s="87"/>
      <c r="AA219" s="80" t="s">
        <v>136</v>
      </c>
      <c r="AB219" s="66">
        <v>7</v>
      </c>
      <c r="AC219" s="66" t="s">
        <v>85</v>
      </c>
      <c r="AD219" s="81" t="s">
        <v>177</v>
      </c>
      <c r="AE219" s="81">
        <v>1.544E-3</v>
      </c>
      <c r="AF219" s="81">
        <v>6.0711000000000001E-2</v>
      </c>
      <c r="AG219" s="84" t="s">
        <v>181</v>
      </c>
      <c r="AH219" s="81">
        <v>0</v>
      </c>
      <c r="AI219" s="81">
        <v>0</v>
      </c>
      <c r="AJ219" s="81">
        <v>0</v>
      </c>
      <c r="AK219" s="83">
        <v>1</v>
      </c>
      <c r="AL219" s="93"/>
      <c r="AN219" s="80" t="s">
        <v>139</v>
      </c>
      <c r="AO219" s="66">
        <v>7</v>
      </c>
      <c r="AP219" s="66" t="s">
        <v>85</v>
      </c>
      <c r="AQ219" s="69" t="s">
        <v>177</v>
      </c>
      <c r="AR219" s="95">
        <v>2.2109999999999999E-3</v>
      </c>
      <c r="AS219" s="95">
        <v>5.6337999999999999E-2</v>
      </c>
      <c r="AT219" s="70" t="s">
        <v>181</v>
      </c>
      <c r="AU219" s="68">
        <v>0</v>
      </c>
      <c r="AV219" s="68">
        <v>0</v>
      </c>
      <c r="AW219" s="68">
        <v>0</v>
      </c>
      <c r="AX219" s="40">
        <f t="shared" si="25"/>
        <v>1</v>
      </c>
      <c r="AY219" s="87"/>
    </row>
    <row r="220" spans="1:51" ht="13.5" customHeight="1" x14ac:dyDescent="0.25">
      <c r="A220" s="80" t="s">
        <v>130</v>
      </c>
      <c r="B220" s="66">
        <v>7</v>
      </c>
      <c r="C220" s="66" t="s">
        <v>86</v>
      </c>
      <c r="D220" s="69" t="s">
        <v>177</v>
      </c>
      <c r="E220" s="67">
        <v>15.132486999999999</v>
      </c>
      <c r="F220" s="67">
        <v>0.125393</v>
      </c>
      <c r="G220" s="70" t="s">
        <v>182</v>
      </c>
      <c r="H220" s="68">
        <v>0</v>
      </c>
      <c r="I220" s="68">
        <v>0</v>
      </c>
      <c r="J220" s="68">
        <v>0</v>
      </c>
      <c r="K220" s="40">
        <f t="shared" si="23"/>
        <v>1</v>
      </c>
      <c r="L220" s="87"/>
      <c r="N220" s="80" t="s">
        <v>133</v>
      </c>
      <c r="O220" s="66">
        <v>7</v>
      </c>
      <c r="P220" s="66" t="s">
        <v>86</v>
      </c>
      <c r="Q220" s="69" t="s">
        <v>177</v>
      </c>
      <c r="R220" s="67">
        <v>15.840192</v>
      </c>
      <c r="S220" s="67">
        <v>0.12318900000000001</v>
      </c>
      <c r="T220" s="70" t="s">
        <v>182</v>
      </c>
      <c r="U220" s="68">
        <v>0</v>
      </c>
      <c r="V220" s="68">
        <v>0</v>
      </c>
      <c r="W220" s="68">
        <v>0</v>
      </c>
      <c r="X220" s="40">
        <f t="shared" si="24"/>
        <v>1</v>
      </c>
      <c r="Y220" s="87"/>
      <c r="AA220" s="80" t="s">
        <v>136</v>
      </c>
      <c r="AB220" s="66">
        <v>7</v>
      </c>
      <c r="AC220" s="66" t="s">
        <v>86</v>
      </c>
      <c r="AD220" s="81" t="s">
        <v>177</v>
      </c>
      <c r="AE220" s="81">
        <v>22.549617000000001</v>
      </c>
      <c r="AF220" s="81">
        <v>0.124532</v>
      </c>
      <c r="AG220" s="84" t="s">
        <v>182</v>
      </c>
      <c r="AH220" s="81">
        <v>0</v>
      </c>
      <c r="AI220" s="81">
        <v>0</v>
      </c>
      <c r="AJ220" s="81">
        <v>0</v>
      </c>
      <c r="AK220" s="83">
        <v>1</v>
      </c>
      <c r="AL220" s="93"/>
      <c r="AN220" s="80" t="s">
        <v>139</v>
      </c>
      <c r="AO220" s="66">
        <v>7</v>
      </c>
      <c r="AP220" s="66" t="s">
        <v>86</v>
      </c>
      <c r="AQ220" s="69" t="s">
        <v>177</v>
      </c>
      <c r="AR220" s="95">
        <v>18.305979000000001</v>
      </c>
      <c r="AS220" s="95">
        <v>0.124232</v>
      </c>
      <c r="AT220" s="70" t="s">
        <v>182</v>
      </c>
      <c r="AU220" s="68">
        <v>0</v>
      </c>
      <c r="AV220" s="68">
        <v>0</v>
      </c>
      <c r="AW220" s="68">
        <v>0</v>
      </c>
      <c r="AX220" s="40">
        <f t="shared" si="25"/>
        <v>1</v>
      </c>
      <c r="AY220" s="87"/>
    </row>
    <row r="221" spans="1:51" ht="13.5" customHeight="1" x14ac:dyDescent="0.25">
      <c r="A221" s="80" t="s">
        <v>130</v>
      </c>
      <c r="B221" s="66">
        <v>7</v>
      </c>
      <c r="C221" s="66" t="s">
        <v>87</v>
      </c>
      <c r="D221" s="69" t="s">
        <v>177</v>
      </c>
      <c r="E221" s="67">
        <v>7.9500000000000005E-3</v>
      </c>
      <c r="F221" s="67">
        <v>4.7024000000000003E-2</v>
      </c>
      <c r="G221" s="70" t="s">
        <v>184</v>
      </c>
      <c r="H221" s="68">
        <v>0</v>
      </c>
      <c r="I221" s="68">
        <v>0</v>
      </c>
      <c r="J221" s="68">
        <v>0</v>
      </c>
      <c r="K221" s="40">
        <f t="shared" si="23"/>
        <v>1</v>
      </c>
      <c r="L221" s="87"/>
      <c r="N221" s="80" t="s">
        <v>133</v>
      </c>
      <c r="O221" s="66">
        <v>7</v>
      </c>
      <c r="P221" s="66" t="s">
        <v>87</v>
      </c>
      <c r="Q221" s="69" t="s">
        <v>177</v>
      </c>
      <c r="R221" s="67">
        <v>3.4009999999999999E-3</v>
      </c>
      <c r="S221" s="67">
        <v>5.4732999999999997E-2</v>
      </c>
      <c r="T221" s="70" t="s">
        <v>184</v>
      </c>
      <c r="U221" s="68">
        <v>0</v>
      </c>
      <c r="V221" s="68">
        <v>0</v>
      </c>
      <c r="W221" s="68">
        <v>0</v>
      </c>
      <c r="X221" s="40">
        <f t="shared" si="24"/>
        <v>1</v>
      </c>
      <c r="Y221" s="87"/>
      <c r="AA221" s="80" t="s">
        <v>136</v>
      </c>
      <c r="AB221" s="66">
        <v>7</v>
      </c>
      <c r="AC221" s="66" t="s">
        <v>87</v>
      </c>
      <c r="AD221" s="81" t="s">
        <v>177</v>
      </c>
      <c r="AE221" s="81">
        <v>3.2569999999999999E-3</v>
      </c>
      <c r="AF221" s="81">
        <v>6.1491999999999998E-2</v>
      </c>
      <c r="AG221" s="84" t="s">
        <v>184</v>
      </c>
      <c r="AH221" s="81">
        <v>0</v>
      </c>
      <c r="AI221" s="81">
        <v>0</v>
      </c>
      <c r="AJ221" s="81">
        <v>0</v>
      </c>
      <c r="AK221" s="83">
        <v>1</v>
      </c>
      <c r="AL221" s="93"/>
      <c r="AN221" s="80" t="s">
        <v>139</v>
      </c>
      <c r="AO221" s="66">
        <v>7</v>
      </c>
      <c r="AP221" s="66" t="s">
        <v>87</v>
      </c>
      <c r="AQ221" s="69" t="s">
        <v>177</v>
      </c>
      <c r="AR221" s="95">
        <v>4.104E-3</v>
      </c>
      <c r="AS221" s="95">
        <v>3.1650999999999999E-2</v>
      </c>
      <c r="AT221" s="70" t="s">
        <v>184</v>
      </c>
      <c r="AU221" s="68">
        <v>0</v>
      </c>
      <c r="AV221" s="68">
        <v>0</v>
      </c>
      <c r="AW221" s="68">
        <v>0</v>
      </c>
      <c r="AX221" s="40">
        <f t="shared" si="25"/>
        <v>1</v>
      </c>
      <c r="AY221" s="87"/>
    </row>
    <row r="222" spans="1:51" ht="13.5" customHeight="1" x14ac:dyDescent="0.25">
      <c r="A222" s="80" t="s">
        <v>130</v>
      </c>
      <c r="B222" s="66">
        <v>7</v>
      </c>
      <c r="C222" s="66" t="s">
        <v>88</v>
      </c>
      <c r="D222" s="69" t="s">
        <v>177</v>
      </c>
      <c r="E222" s="67">
        <v>12.377302</v>
      </c>
      <c r="F222" s="67">
        <v>0.114858</v>
      </c>
      <c r="G222" s="70" t="s">
        <v>164</v>
      </c>
      <c r="H222" s="68">
        <v>0</v>
      </c>
      <c r="I222" s="68">
        <v>0</v>
      </c>
      <c r="J222" s="68">
        <v>0</v>
      </c>
      <c r="K222" s="40">
        <f t="shared" si="23"/>
        <v>1</v>
      </c>
      <c r="L222" s="87"/>
      <c r="N222" s="80" t="s">
        <v>133</v>
      </c>
      <c r="O222" s="66">
        <v>7</v>
      </c>
      <c r="P222" s="66" t="s">
        <v>88</v>
      </c>
      <c r="Q222" s="69" t="s">
        <v>177</v>
      </c>
      <c r="R222" s="67">
        <v>13.632217000000001</v>
      </c>
      <c r="S222" s="67">
        <v>0.123076</v>
      </c>
      <c r="T222" s="70" t="s">
        <v>164</v>
      </c>
      <c r="U222" s="68">
        <v>0</v>
      </c>
      <c r="V222" s="68">
        <v>0</v>
      </c>
      <c r="W222" s="68">
        <v>0</v>
      </c>
      <c r="X222" s="40">
        <f t="shared" si="24"/>
        <v>1</v>
      </c>
      <c r="Y222" s="87"/>
      <c r="AA222" s="80" t="s">
        <v>136</v>
      </c>
      <c r="AB222" s="66">
        <v>7</v>
      </c>
      <c r="AC222" s="66" t="s">
        <v>88</v>
      </c>
      <c r="AD222" s="81" t="s">
        <v>177</v>
      </c>
      <c r="AE222" s="81">
        <v>13.876744</v>
      </c>
      <c r="AF222" s="81">
        <v>6.1228999999999999E-2</v>
      </c>
      <c r="AG222" s="84" t="s">
        <v>164</v>
      </c>
      <c r="AH222" s="81">
        <v>0</v>
      </c>
      <c r="AI222" s="81">
        <v>0</v>
      </c>
      <c r="AJ222" s="81">
        <v>0</v>
      </c>
      <c r="AK222" s="83">
        <v>1</v>
      </c>
      <c r="AL222" s="93"/>
      <c r="AN222" s="80" t="s">
        <v>139</v>
      </c>
      <c r="AO222" s="66">
        <v>7</v>
      </c>
      <c r="AP222" s="66" t="s">
        <v>88</v>
      </c>
      <c r="AQ222" s="69" t="s">
        <v>177</v>
      </c>
      <c r="AR222" s="95">
        <v>13.063015</v>
      </c>
      <c r="AS222" s="95">
        <v>0.11668000000000001</v>
      </c>
      <c r="AT222" s="70" t="s">
        <v>164</v>
      </c>
      <c r="AU222" s="68">
        <v>0</v>
      </c>
      <c r="AV222" s="68">
        <v>0</v>
      </c>
      <c r="AW222" s="68">
        <v>0</v>
      </c>
      <c r="AX222" s="40">
        <f t="shared" si="25"/>
        <v>1</v>
      </c>
      <c r="AY222" s="87"/>
    </row>
    <row r="223" spans="1:51" ht="13.5" customHeight="1" x14ac:dyDescent="0.25">
      <c r="A223" s="80" t="s">
        <v>130</v>
      </c>
      <c r="B223" s="66">
        <v>8</v>
      </c>
      <c r="C223" s="66" t="s">
        <v>62</v>
      </c>
      <c r="D223" s="69" t="s">
        <v>177</v>
      </c>
      <c r="E223" s="67">
        <v>0.45248699999999997</v>
      </c>
      <c r="F223" s="67" t="s">
        <v>178</v>
      </c>
      <c r="G223" s="70" t="s">
        <v>200</v>
      </c>
      <c r="H223" s="68">
        <v>0</v>
      </c>
      <c r="I223" s="68">
        <v>0</v>
      </c>
      <c r="J223" s="68">
        <v>0</v>
      </c>
      <c r="K223" s="40">
        <f t="shared" si="23"/>
        <v>1</v>
      </c>
      <c r="L223" s="87"/>
      <c r="N223" s="80" t="s">
        <v>133</v>
      </c>
      <c r="O223" s="66">
        <v>8</v>
      </c>
      <c r="P223" s="66" t="s">
        <v>62</v>
      </c>
      <c r="Q223" s="69" t="s">
        <v>177</v>
      </c>
      <c r="R223" s="67">
        <v>0.45159899999999997</v>
      </c>
      <c r="S223" s="67" t="s">
        <v>178</v>
      </c>
      <c r="T223" s="70" t="s">
        <v>191</v>
      </c>
      <c r="U223" s="68">
        <v>0</v>
      </c>
      <c r="V223" s="68">
        <v>0</v>
      </c>
      <c r="W223" s="68">
        <v>0</v>
      </c>
      <c r="X223" s="40">
        <f t="shared" si="24"/>
        <v>1</v>
      </c>
      <c r="Y223" s="87"/>
      <c r="AA223" s="80" t="s">
        <v>136</v>
      </c>
      <c r="AB223" s="66">
        <v>8</v>
      </c>
      <c r="AC223" s="66" t="s">
        <v>62</v>
      </c>
      <c r="AD223" s="81" t="s">
        <v>177</v>
      </c>
      <c r="AE223" s="81">
        <v>0.450872</v>
      </c>
      <c r="AF223" s="81" t="s">
        <v>178</v>
      </c>
      <c r="AG223" s="84" t="s">
        <v>195</v>
      </c>
      <c r="AH223" s="81">
        <v>0</v>
      </c>
      <c r="AI223" s="81">
        <v>0</v>
      </c>
      <c r="AJ223" s="81">
        <v>0</v>
      </c>
      <c r="AK223" s="83">
        <v>1</v>
      </c>
      <c r="AL223" s="93"/>
      <c r="AN223" s="80" t="s">
        <v>139</v>
      </c>
      <c r="AO223" s="66">
        <v>8</v>
      </c>
      <c r="AP223" s="66" t="s">
        <v>62</v>
      </c>
      <c r="AQ223" s="69" t="s">
        <v>177</v>
      </c>
      <c r="AR223" s="95">
        <v>0.451741</v>
      </c>
      <c r="AS223" s="95" t="s">
        <v>178</v>
      </c>
      <c r="AT223" s="70" t="s">
        <v>187</v>
      </c>
      <c r="AU223" s="68">
        <v>0</v>
      </c>
      <c r="AV223" s="68">
        <v>0</v>
      </c>
      <c r="AW223" s="68">
        <v>0</v>
      </c>
      <c r="AX223" s="40">
        <f t="shared" si="25"/>
        <v>1</v>
      </c>
      <c r="AY223" s="87"/>
    </row>
    <row r="224" spans="1:51" ht="13.5" customHeight="1" x14ac:dyDescent="0.25">
      <c r="A224" s="80" t="s">
        <v>130</v>
      </c>
      <c r="B224" s="66">
        <v>8</v>
      </c>
      <c r="C224" s="66" t="s">
        <v>68</v>
      </c>
      <c r="D224" s="69" t="s">
        <v>177</v>
      </c>
      <c r="E224" s="67">
        <v>5.4900000000000001E-4</v>
      </c>
      <c r="F224" s="67">
        <v>4.8025999999999999E-2</v>
      </c>
      <c r="G224" s="70" t="s">
        <v>181</v>
      </c>
      <c r="H224" s="68">
        <v>0</v>
      </c>
      <c r="I224" s="68">
        <v>0</v>
      </c>
      <c r="J224" s="68">
        <v>0</v>
      </c>
      <c r="K224" s="40">
        <f t="shared" si="23"/>
        <v>1</v>
      </c>
      <c r="L224" s="87"/>
      <c r="N224" s="80" t="s">
        <v>133</v>
      </c>
      <c r="O224" s="66">
        <v>8</v>
      </c>
      <c r="P224" s="66" t="s">
        <v>68</v>
      </c>
      <c r="Q224" s="69" t="s">
        <v>177</v>
      </c>
      <c r="R224" s="67">
        <v>4.9709999999999997E-3</v>
      </c>
      <c r="S224" s="67">
        <v>5.2342E-2</v>
      </c>
      <c r="T224" s="70" t="s">
        <v>181</v>
      </c>
      <c r="U224" s="68">
        <v>0</v>
      </c>
      <c r="V224" s="68">
        <v>0</v>
      </c>
      <c r="W224" s="68">
        <v>0</v>
      </c>
      <c r="X224" s="40">
        <f t="shared" si="24"/>
        <v>1</v>
      </c>
      <c r="Y224" s="87"/>
      <c r="AA224" s="80" t="s">
        <v>136</v>
      </c>
      <c r="AB224" s="66">
        <v>8</v>
      </c>
      <c r="AC224" s="66" t="s">
        <v>68</v>
      </c>
      <c r="AD224" s="81" t="s">
        <v>177</v>
      </c>
      <c r="AE224" s="81">
        <v>1.928E-3</v>
      </c>
      <c r="AF224" s="81">
        <v>6.5506999999999996E-2</v>
      </c>
      <c r="AG224" s="84" t="s">
        <v>181</v>
      </c>
      <c r="AH224" s="81">
        <v>0</v>
      </c>
      <c r="AI224" s="81">
        <v>0</v>
      </c>
      <c r="AJ224" s="81">
        <v>0</v>
      </c>
      <c r="AK224" s="83">
        <v>1</v>
      </c>
      <c r="AL224" s="93"/>
      <c r="AN224" s="80" t="s">
        <v>139</v>
      </c>
      <c r="AO224" s="66">
        <v>8</v>
      </c>
      <c r="AP224" s="66" t="s">
        <v>68</v>
      </c>
      <c r="AQ224" s="69" t="s">
        <v>177</v>
      </c>
      <c r="AR224" s="95">
        <v>2.1740000000000002E-3</v>
      </c>
      <c r="AS224" s="95">
        <v>4.0586999999999998E-2</v>
      </c>
      <c r="AT224" s="70" t="s">
        <v>181</v>
      </c>
      <c r="AU224" s="68">
        <v>0</v>
      </c>
      <c r="AV224" s="68">
        <v>0</v>
      </c>
      <c r="AW224" s="68">
        <v>0</v>
      </c>
      <c r="AX224" s="40">
        <f t="shared" si="25"/>
        <v>1</v>
      </c>
      <c r="AY224" s="87"/>
    </row>
    <row r="225" spans="1:51" ht="13.5" customHeight="1" x14ac:dyDescent="0.25">
      <c r="A225" s="80" t="s">
        <v>130</v>
      </c>
      <c r="B225" s="66">
        <v>8</v>
      </c>
      <c r="C225" s="66" t="s">
        <v>74</v>
      </c>
      <c r="D225" s="69" t="s">
        <v>177</v>
      </c>
      <c r="E225" s="67">
        <v>17.952525999999999</v>
      </c>
      <c r="F225" s="67">
        <v>6.1712999999999997E-2</v>
      </c>
      <c r="G225" s="70" t="s">
        <v>182</v>
      </c>
      <c r="H225" s="68">
        <v>0</v>
      </c>
      <c r="I225" s="68">
        <v>0</v>
      </c>
      <c r="J225" s="68">
        <v>0</v>
      </c>
      <c r="K225" s="40">
        <f t="shared" si="23"/>
        <v>1</v>
      </c>
      <c r="L225" s="87"/>
      <c r="N225" s="80" t="s">
        <v>133</v>
      </c>
      <c r="O225" s="66">
        <v>8</v>
      </c>
      <c r="P225" s="66" t="s">
        <v>74</v>
      </c>
      <c r="Q225" s="69" t="s">
        <v>177</v>
      </c>
      <c r="R225" s="67">
        <v>16.390263999999998</v>
      </c>
      <c r="S225" s="67">
        <v>0.11849800000000001</v>
      </c>
      <c r="T225" s="70" t="s">
        <v>182</v>
      </c>
      <c r="U225" s="68">
        <v>0</v>
      </c>
      <c r="V225" s="68">
        <v>0</v>
      </c>
      <c r="W225" s="68">
        <v>0</v>
      </c>
      <c r="X225" s="40">
        <f t="shared" si="24"/>
        <v>1</v>
      </c>
      <c r="Y225" s="87"/>
      <c r="AA225" s="80" t="s">
        <v>136</v>
      </c>
      <c r="AB225" s="66">
        <v>8</v>
      </c>
      <c r="AC225" s="66" t="s">
        <v>74</v>
      </c>
      <c r="AD225" s="81" t="s">
        <v>177</v>
      </c>
      <c r="AE225" s="81">
        <v>16.242346000000001</v>
      </c>
      <c r="AF225" s="81">
        <v>0.111743</v>
      </c>
      <c r="AG225" s="84" t="s">
        <v>182</v>
      </c>
      <c r="AH225" s="81">
        <v>0</v>
      </c>
      <c r="AI225" s="81">
        <v>0</v>
      </c>
      <c r="AJ225" s="81">
        <v>0</v>
      </c>
      <c r="AK225" s="83">
        <v>1</v>
      </c>
      <c r="AL225" s="93"/>
      <c r="AN225" s="80" t="s">
        <v>139</v>
      </c>
      <c r="AO225" s="66">
        <v>8</v>
      </c>
      <c r="AP225" s="66" t="s">
        <v>74</v>
      </c>
      <c r="AQ225" s="69" t="s">
        <v>177</v>
      </c>
      <c r="AR225" s="95">
        <v>16.233072</v>
      </c>
      <c r="AS225" s="95">
        <v>0.12367499999999999</v>
      </c>
      <c r="AT225" s="70" t="s">
        <v>182</v>
      </c>
      <c r="AU225" s="68">
        <v>0</v>
      </c>
      <c r="AV225" s="68">
        <v>0</v>
      </c>
      <c r="AW225" s="68">
        <v>0</v>
      </c>
      <c r="AX225" s="40">
        <f t="shared" si="25"/>
        <v>1</v>
      </c>
      <c r="AY225" s="87"/>
    </row>
    <row r="226" spans="1:51" ht="22.5" customHeight="1" x14ac:dyDescent="0.25">
      <c r="A226" s="80" t="s">
        <v>130</v>
      </c>
      <c r="B226" s="66">
        <v>8</v>
      </c>
      <c r="C226" s="66" t="s">
        <v>80</v>
      </c>
      <c r="D226" s="69" t="s">
        <v>177</v>
      </c>
      <c r="E226" s="67">
        <v>6.2030000000000002E-3</v>
      </c>
      <c r="F226" s="67">
        <v>0.54972399999999999</v>
      </c>
      <c r="G226" s="70" t="s">
        <v>201</v>
      </c>
      <c r="H226" s="68">
        <v>0</v>
      </c>
      <c r="I226" s="68">
        <v>0</v>
      </c>
      <c r="J226" s="68">
        <v>0</v>
      </c>
      <c r="K226" s="40">
        <f t="shared" si="23"/>
        <v>1</v>
      </c>
      <c r="L226" s="87"/>
      <c r="N226" s="80" t="s">
        <v>133</v>
      </c>
      <c r="O226" s="66">
        <v>8</v>
      </c>
      <c r="P226" s="66" t="s">
        <v>80</v>
      </c>
      <c r="Q226" s="69" t="s">
        <v>177</v>
      </c>
      <c r="R226" s="67">
        <v>1.1072E-2</v>
      </c>
      <c r="S226" s="67">
        <v>0.56687200000000004</v>
      </c>
      <c r="T226" s="70" t="s">
        <v>194</v>
      </c>
      <c r="U226" s="68">
        <v>0</v>
      </c>
      <c r="V226" s="68">
        <v>0</v>
      </c>
      <c r="W226" s="68">
        <v>0</v>
      </c>
      <c r="X226" s="40">
        <f t="shared" si="24"/>
        <v>1</v>
      </c>
      <c r="Y226" s="87"/>
      <c r="AA226" s="80" t="s">
        <v>136</v>
      </c>
      <c r="AB226" s="66">
        <v>8</v>
      </c>
      <c r="AC226" s="66" t="s">
        <v>80</v>
      </c>
      <c r="AD226" s="81" t="s">
        <v>177</v>
      </c>
      <c r="AE226" s="81">
        <v>3.6329999999999999E-3</v>
      </c>
      <c r="AF226" s="81">
        <v>0.54813000000000001</v>
      </c>
      <c r="AG226" s="84" t="s">
        <v>197</v>
      </c>
      <c r="AH226" s="81">
        <v>0</v>
      </c>
      <c r="AI226" s="81">
        <v>0</v>
      </c>
      <c r="AJ226" s="81">
        <v>0</v>
      </c>
      <c r="AK226" s="83">
        <v>1</v>
      </c>
      <c r="AL226" s="93"/>
      <c r="AN226" s="80" t="s">
        <v>139</v>
      </c>
      <c r="AO226" s="66">
        <v>8</v>
      </c>
      <c r="AP226" s="66" t="s">
        <v>80</v>
      </c>
      <c r="AQ226" s="69" t="s">
        <v>177</v>
      </c>
      <c r="AR226" s="95">
        <v>3.8419999999999999E-3</v>
      </c>
      <c r="AS226" s="95">
        <v>0.52815999999999996</v>
      </c>
      <c r="AT226" s="70" t="s">
        <v>188</v>
      </c>
      <c r="AU226" s="68">
        <v>0</v>
      </c>
      <c r="AV226" s="68">
        <v>0</v>
      </c>
      <c r="AW226" s="68">
        <v>0</v>
      </c>
      <c r="AX226" s="40">
        <f t="shared" si="25"/>
        <v>1</v>
      </c>
      <c r="AY226" s="87"/>
    </row>
    <row r="227" spans="1:51" ht="13.5" customHeight="1" x14ac:dyDescent="0.25">
      <c r="A227" s="80" t="s">
        <v>130</v>
      </c>
      <c r="B227" s="66">
        <v>8</v>
      </c>
      <c r="C227" s="66" t="s">
        <v>85</v>
      </c>
      <c r="D227" s="69" t="s">
        <v>177</v>
      </c>
      <c r="E227" s="67">
        <v>2.7499999999999998E-3</v>
      </c>
      <c r="F227" s="67">
        <v>2.4749E-2</v>
      </c>
      <c r="G227" s="70" t="s">
        <v>181</v>
      </c>
      <c r="H227" s="68">
        <v>0</v>
      </c>
      <c r="I227" s="68">
        <v>0</v>
      </c>
      <c r="J227" s="68">
        <v>0</v>
      </c>
      <c r="K227" s="40">
        <f t="shared" si="23"/>
        <v>1</v>
      </c>
      <c r="L227" s="87"/>
      <c r="N227" s="80" t="s">
        <v>133</v>
      </c>
      <c r="O227" s="66">
        <v>8</v>
      </c>
      <c r="P227" s="66" t="s">
        <v>85</v>
      </c>
      <c r="Q227" s="69" t="s">
        <v>177</v>
      </c>
      <c r="R227" s="67">
        <v>9.19E-4</v>
      </c>
      <c r="S227" s="67">
        <v>6.0094000000000002E-2</v>
      </c>
      <c r="T227" s="70" t="s">
        <v>181</v>
      </c>
      <c r="U227" s="68">
        <v>0</v>
      </c>
      <c r="V227" s="68">
        <v>0</v>
      </c>
      <c r="W227" s="68">
        <v>0</v>
      </c>
      <c r="X227" s="40">
        <f t="shared" si="24"/>
        <v>1</v>
      </c>
      <c r="Y227" s="87"/>
      <c r="AA227" s="80" t="s">
        <v>136</v>
      </c>
      <c r="AB227" s="66">
        <v>8</v>
      </c>
      <c r="AC227" s="66" t="s">
        <v>85</v>
      </c>
      <c r="AD227" s="81" t="s">
        <v>177</v>
      </c>
      <c r="AE227" s="81">
        <v>1.5920000000000001E-3</v>
      </c>
      <c r="AF227" s="81">
        <v>6.54E-2</v>
      </c>
      <c r="AG227" s="84" t="s">
        <v>181</v>
      </c>
      <c r="AH227" s="81">
        <v>0</v>
      </c>
      <c r="AI227" s="81">
        <v>0</v>
      </c>
      <c r="AJ227" s="81">
        <v>0</v>
      </c>
      <c r="AK227" s="83">
        <v>1</v>
      </c>
      <c r="AL227" s="93"/>
      <c r="AN227" s="80" t="s">
        <v>139</v>
      </c>
      <c r="AO227" s="66">
        <v>8</v>
      </c>
      <c r="AP227" s="66" t="s">
        <v>85</v>
      </c>
      <c r="AQ227" s="69" t="s">
        <v>177</v>
      </c>
      <c r="AR227" s="95">
        <v>1.8619999999999999E-3</v>
      </c>
      <c r="AS227" s="95">
        <v>6.5074000000000007E-2</v>
      </c>
      <c r="AT227" s="70" t="s">
        <v>181</v>
      </c>
      <c r="AU227" s="68">
        <v>0</v>
      </c>
      <c r="AV227" s="68">
        <v>0</v>
      </c>
      <c r="AW227" s="68">
        <v>0</v>
      </c>
      <c r="AX227" s="40">
        <f t="shared" si="25"/>
        <v>1</v>
      </c>
      <c r="AY227" s="87"/>
    </row>
    <row r="228" spans="1:51" ht="13.5" customHeight="1" x14ac:dyDescent="0.25">
      <c r="A228" s="80" t="s">
        <v>130</v>
      </c>
      <c r="B228" s="66">
        <v>8</v>
      </c>
      <c r="C228" s="66" t="s">
        <v>86</v>
      </c>
      <c r="D228" s="69" t="s">
        <v>177</v>
      </c>
      <c r="E228" s="67">
        <v>14.990780000000001</v>
      </c>
      <c r="F228" s="67">
        <v>0.102071</v>
      </c>
      <c r="G228" s="70" t="s">
        <v>182</v>
      </c>
      <c r="H228" s="68">
        <v>0</v>
      </c>
      <c r="I228" s="68">
        <v>0</v>
      </c>
      <c r="J228" s="68">
        <v>0</v>
      </c>
      <c r="K228" s="40">
        <f t="shared" si="23"/>
        <v>1</v>
      </c>
      <c r="L228" s="87"/>
      <c r="N228" s="80" t="s">
        <v>133</v>
      </c>
      <c r="O228" s="66">
        <v>8</v>
      </c>
      <c r="P228" s="66" t="s">
        <v>86</v>
      </c>
      <c r="Q228" s="69" t="s">
        <v>177</v>
      </c>
      <c r="R228" s="67">
        <v>15.826646999999999</v>
      </c>
      <c r="S228" s="67">
        <v>0.124999</v>
      </c>
      <c r="T228" s="70" t="s">
        <v>182</v>
      </c>
      <c r="U228" s="68">
        <v>0</v>
      </c>
      <c r="V228" s="68">
        <v>0</v>
      </c>
      <c r="W228" s="68">
        <v>0</v>
      </c>
      <c r="X228" s="40">
        <f t="shared" si="24"/>
        <v>1</v>
      </c>
      <c r="Y228" s="87"/>
      <c r="AA228" s="80" t="s">
        <v>136</v>
      </c>
      <c r="AB228" s="66">
        <v>8</v>
      </c>
      <c r="AC228" s="66" t="s">
        <v>86</v>
      </c>
      <c r="AD228" s="81" t="s">
        <v>177</v>
      </c>
      <c r="AE228" s="81">
        <v>14.814045999999999</v>
      </c>
      <c r="AF228" s="81">
        <v>0.12486999999999999</v>
      </c>
      <c r="AG228" s="84" t="s">
        <v>182</v>
      </c>
      <c r="AH228" s="81">
        <v>0</v>
      </c>
      <c r="AI228" s="81">
        <v>0</v>
      </c>
      <c r="AJ228" s="81">
        <v>0</v>
      </c>
      <c r="AK228" s="83">
        <v>1</v>
      </c>
      <c r="AL228" s="93"/>
      <c r="AN228" s="80" t="s">
        <v>139</v>
      </c>
      <c r="AO228" s="66">
        <v>8</v>
      </c>
      <c r="AP228" s="66" t="s">
        <v>86</v>
      </c>
      <c r="AQ228" s="69" t="s">
        <v>177</v>
      </c>
      <c r="AR228" s="95">
        <v>14.917574999999999</v>
      </c>
      <c r="AS228" s="95">
        <v>0.113549</v>
      </c>
      <c r="AT228" s="70" t="s">
        <v>182</v>
      </c>
      <c r="AU228" s="68">
        <v>0</v>
      </c>
      <c r="AV228" s="68">
        <v>0</v>
      </c>
      <c r="AW228" s="68">
        <v>0</v>
      </c>
      <c r="AX228" s="40">
        <f t="shared" si="25"/>
        <v>1</v>
      </c>
      <c r="AY228" s="87"/>
    </row>
    <row r="229" spans="1:51" ht="13.5" customHeight="1" x14ac:dyDescent="0.25">
      <c r="A229" s="80" t="s">
        <v>130</v>
      </c>
      <c r="B229" s="66">
        <v>8</v>
      </c>
      <c r="C229" s="66" t="s">
        <v>87</v>
      </c>
      <c r="D229" s="69" t="s">
        <v>177</v>
      </c>
      <c r="E229" s="67">
        <v>3.6970000000000002E-3</v>
      </c>
      <c r="F229" s="67">
        <v>2.4714E-2</v>
      </c>
      <c r="G229" s="70" t="s">
        <v>184</v>
      </c>
      <c r="H229" s="68">
        <v>0</v>
      </c>
      <c r="I229" s="68">
        <v>0</v>
      </c>
      <c r="J229" s="68">
        <v>0</v>
      </c>
      <c r="K229" s="40">
        <f t="shared" si="23"/>
        <v>1</v>
      </c>
      <c r="L229" s="87"/>
      <c r="N229" s="80" t="s">
        <v>133</v>
      </c>
      <c r="O229" s="66">
        <v>8</v>
      </c>
      <c r="P229" s="66" t="s">
        <v>87</v>
      </c>
      <c r="Q229" s="69" t="s">
        <v>177</v>
      </c>
      <c r="R229" s="67">
        <v>6.1780000000000003E-3</v>
      </c>
      <c r="S229" s="67">
        <v>1.9178000000000001E-2</v>
      </c>
      <c r="T229" s="70" t="s">
        <v>184</v>
      </c>
      <c r="U229" s="68">
        <v>0</v>
      </c>
      <c r="V229" s="68">
        <v>0</v>
      </c>
      <c r="W229" s="68">
        <v>0</v>
      </c>
      <c r="X229" s="40">
        <f t="shared" si="24"/>
        <v>1</v>
      </c>
      <c r="Y229" s="87"/>
      <c r="AA229" s="80" t="s">
        <v>136</v>
      </c>
      <c r="AB229" s="66">
        <v>8</v>
      </c>
      <c r="AC229" s="66" t="s">
        <v>87</v>
      </c>
      <c r="AD229" s="81" t="s">
        <v>177</v>
      </c>
      <c r="AE229" s="81">
        <v>3.016E-3</v>
      </c>
      <c r="AF229" s="81">
        <v>3.6593000000000001E-2</v>
      </c>
      <c r="AG229" s="84" t="s">
        <v>184</v>
      </c>
      <c r="AH229" s="81">
        <v>0</v>
      </c>
      <c r="AI229" s="81">
        <v>0</v>
      </c>
      <c r="AJ229" s="81">
        <v>0</v>
      </c>
      <c r="AK229" s="83">
        <v>1</v>
      </c>
      <c r="AL229" s="93"/>
      <c r="AN229" s="80" t="s">
        <v>139</v>
      </c>
      <c r="AO229" s="66">
        <v>8</v>
      </c>
      <c r="AP229" s="66" t="s">
        <v>87</v>
      </c>
      <c r="AQ229" s="69" t="s">
        <v>177</v>
      </c>
      <c r="AR229" s="95">
        <v>3.9379999999999997E-3</v>
      </c>
      <c r="AS229" s="95">
        <v>1.8726E-2</v>
      </c>
      <c r="AT229" s="70" t="s">
        <v>184</v>
      </c>
      <c r="AU229" s="68">
        <v>0</v>
      </c>
      <c r="AV229" s="68">
        <v>0</v>
      </c>
      <c r="AW229" s="68">
        <v>0</v>
      </c>
      <c r="AX229" s="40">
        <f t="shared" si="25"/>
        <v>1</v>
      </c>
      <c r="AY229" s="87"/>
    </row>
    <row r="230" spans="1:51" ht="13.5" customHeight="1" x14ac:dyDescent="0.25">
      <c r="A230" s="80" t="s">
        <v>130</v>
      </c>
      <c r="B230" s="66">
        <v>8</v>
      </c>
      <c r="C230" s="66" t="s">
        <v>88</v>
      </c>
      <c r="D230" s="69" t="s">
        <v>177</v>
      </c>
      <c r="E230" s="67">
        <v>13.286754999999999</v>
      </c>
      <c r="F230" s="67">
        <v>0.11228</v>
      </c>
      <c r="G230" s="70" t="s">
        <v>164</v>
      </c>
      <c r="H230" s="68">
        <v>0</v>
      </c>
      <c r="I230" s="68">
        <v>0</v>
      </c>
      <c r="J230" s="68">
        <v>0</v>
      </c>
      <c r="K230" s="40">
        <f t="shared" si="23"/>
        <v>1</v>
      </c>
      <c r="L230" s="87"/>
      <c r="N230" s="80" t="s">
        <v>133</v>
      </c>
      <c r="O230" s="66">
        <v>8</v>
      </c>
      <c r="P230" s="66" t="s">
        <v>88</v>
      </c>
      <c r="Q230" s="69" t="s">
        <v>177</v>
      </c>
      <c r="R230" s="67">
        <v>13.684272</v>
      </c>
      <c r="S230" s="67">
        <v>0.120242</v>
      </c>
      <c r="T230" s="70" t="s">
        <v>164</v>
      </c>
      <c r="U230" s="68">
        <v>0</v>
      </c>
      <c r="V230" s="68">
        <v>0</v>
      </c>
      <c r="W230" s="68">
        <v>0</v>
      </c>
      <c r="X230" s="40">
        <f t="shared" si="24"/>
        <v>1</v>
      </c>
      <c r="Y230" s="87"/>
      <c r="AA230" s="80" t="s">
        <v>136</v>
      </c>
      <c r="AB230" s="66">
        <v>8</v>
      </c>
      <c r="AC230" s="66" t="s">
        <v>88</v>
      </c>
      <c r="AD230" s="81" t="s">
        <v>177</v>
      </c>
      <c r="AE230" s="81">
        <v>12.435331</v>
      </c>
      <c r="AF230" s="81">
        <v>0.12202</v>
      </c>
      <c r="AG230" s="84" t="s">
        <v>164</v>
      </c>
      <c r="AH230" s="81">
        <v>0</v>
      </c>
      <c r="AI230" s="81">
        <v>0</v>
      </c>
      <c r="AJ230" s="81">
        <v>0</v>
      </c>
      <c r="AK230" s="83">
        <v>1</v>
      </c>
      <c r="AL230" s="93"/>
      <c r="AN230" s="80" t="s">
        <v>139</v>
      </c>
      <c r="AO230" s="66">
        <v>8</v>
      </c>
      <c r="AP230" s="66" t="s">
        <v>88</v>
      </c>
      <c r="AQ230" s="69" t="s">
        <v>177</v>
      </c>
      <c r="AR230" s="95">
        <v>12.426332</v>
      </c>
      <c r="AS230" s="95">
        <v>0.123904</v>
      </c>
      <c r="AT230" s="70" t="s">
        <v>164</v>
      </c>
      <c r="AU230" s="68">
        <v>0</v>
      </c>
      <c r="AV230" s="68">
        <v>0</v>
      </c>
      <c r="AW230" s="68">
        <v>0</v>
      </c>
      <c r="AX230" s="40">
        <f t="shared" si="25"/>
        <v>1</v>
      </c>
      <c r="AY230" s="87"/>
    </row>
    <row r="231" spans="1:51" ht="13.5" customHeight="1" x14ac:dyDescent="0.25">
      <c r="A231" s="80" t="s">
        <v>130</v>
      </c>
      <c r="B231" s="66">
        <v>9</v>
      </c>
      <c r="C231" s="66" t="s">
        <v>62</v>
      </c>
      <c r="D231" s="69" t="s">
        <v>177</v>
      </c>
      <c r="E231" s="67">
        <v>0.45231399999999999</v>
      </c>
      <c r="F231" s="67" t="s">
        <v>178</v>
      </c>
      <c r="G231" s="70" t="s">
        <v>202</v>
      </c>
      <c r="H231" s="68">
        <v>0</v>
      </c>
      <c r="I231" s="68">
        <v>0</v>
      </c>
      <c r="J231" s="68">
        <v>0</v>
      </c>
      <c r="K231" s="40">
        <f t="shared" ref="K231:K262" si="26">IF(COUNTA(J231)=0,"",1-J231)</f>
        <v>1</v>
      </c>
      <c r="L231" s="87"/>
      <c r="N231" s="80" t="s">
        <v>133</v>
      </c>
      <c r="O231" s="66">
        <v>9</v>
      </c>
      <c r="P231" s="66" t="s">
        <v>62</v>
      </c>
      <c r="Q231" s="69" t="s">
        <v>177</v>
      </c>
      <c r="R231" s="67">
        <v>0.45403500000000002</v>
      </c>
      <c r="S231" s="67" t="s">
        <v>178</v>
      </c>
      <c r="T231" s="70" t="s">
        <v>195</v>
      </c>
      <c r="U231" s="68">
        <v>0</v>
      </c>
      <c r="V231" s="68">
        <v>0</v>
      </c>
      <c r="W231" s="68">
        <v>0</v>
      </c>
      <c r="X231" s="40">
        <f t="shared" ref="X231:X262" si="27">IF(COUNTA(W231)=0,"",1-W231)</f>
        <v>1</v>
      </c>
      <c r="Y231" s="87"/>
      <c r="AA231" s="80" t="s">
        <v>136</v>
      </c>
      <c r="AB231" s="66">
        <v>9</v>
      </c>
      <c r="AC231" s="66" t="s">
        <v>62</v>
      </c>
      <c r="AD231" s="81" t="s">
        <v>177</v>
      </c>
      <c r="AE231" s="81">
        <v>0.452401</v>
      </c>
      <c r="AF231" s="81" t="s">
        <v>178</v>
      </c>
      <c r="AG231" s="84" t="s">
        <v>198</v>
      </c>
      <c r="AH231" s="81">
        <v>0</v>
      </c>
      <c r="AI231" s="81">
        <v>0</v>
      </c>
      <c r="AJ231" s="81">
        <v>0</v>
      </c>
      <c r="AK231" s="83">
        <v>1</v>
      </c>
      <c r="AL231" s="93"/>
      <c r="AN231" s="80" t="s">
        <v>139</v>
      </c>
      <c r="AO231" s="66">
        <v>9</v>
      </c>
      <c r="AP231" s="66" t="s">
        <v>62</v>
      </c>
      <c r="AQ231" s="69" t="s">
        <v>177</v>
      </c>
      <c r="AR231" s="95">
        <v>0.45138400000000001</v>
      </c>
      <c r="AS231" s="95" t="s">
        <v>178</v>
      </c>
      <c r="AT231" s="70" t="s">
        <v>189</v>
      </c>
      <c r="AU231" s="68">
        <v>0</v>
      </c>
      <c r="AV231" s="68">
        <v>0</v>
      </c>
      <c r="AW231" s="68">
        <v>0</v>
      </c>
      <c r="AX231" s="40">
        <f t="shared" ref="AX231:AX262" si="28">IF(COUNTA(AW231)=0,"",1-AW231)</f>
        <v>1</v>
      </c>
      <c r="AY231" s="87"/>
    </row>
    <row r="232" spans="1:51" ht="13.5" customHeight="1" x14ac:dyDescent="0.25">
      <c r="A232" s="80" t="s">
        <v>130</v>
      </c>
      <c r="B232" s="66">
        <v>9</v>
      </c>
      <c r="C232" s="66" t="s">
        <v>68</v>
      </c>
      <c r="D232" s="69" t="s">
        <v>177</v>
      </c>
      <c r="E232" s="67">
        <v>1.485E-3</v>
      </c>
      <c r="F232" s="67">
        <v>5.8449000000000001E-2</v>
      </c>
      <c r="G232" s="70" t="s">
        <v>181</v>
      </c>
      <c r="H232" s="68">
        <v>0</v>
      </c>
      <c r="I232" s="68">
        <v>0</v>
      </c>
      <c r="J232" s="68">
        <v>0</v>
      </c>
      <c r="K232" s="40">
        <f t="shared" si="26"/>
        <v>1</v>
      </c>
      <c r="L232" s="87"/>
      <c r="N232" s="80" t="s">
        <v>133</v>
      </c>
      <c r="O232" s="66">
        <v>9</v>
      </c>
      <c r="P232" s="66" t="s">
        <v>68</v>
      </c>
      <c r="Q232" s="69" t="s">
        <v>177</v>
      </c>
      <c r="R232" s="67">
        <v>2.0790000000000001E-3</v>
      </c>
      <c r="S232" s="67">
        <v>5.0034000000000002E-2</v>
      </c>
      <c r="T232" s="70" t="s">
        <v>181</v>
      </c>
      <c r="U232" s="68">
        <v>0</v>
      </c>
      <c r="V232" s="68">
        <v>0</v>
      </c>
      <c r="W232" s="68">
        <v>0</v>
      </c>
      <c r="X232" s="40">
        <f t="shared" si="27"/>
        <v>1</v>
      </c>
      <c r="Y232" s="87"/>
      <c r="AA232" s="80" t="s">
        <v>136</v>
      </c>
      <c r="AB232" s="66">
        <v>9</v>
      </c>
      <c r="AC232" s="66" t="s">
        <v>68</v>
      </c>
      <c r="AD232" s="81" t="s">
        <v>177</v>
      </c>
      <c r="AE232" s="81">
        <v>2.0089999999999999E-3</v>
      </c>
      <c r="AF232" s="81">
        <v>5.1803000000000002E-2</v>
      </c>
      <c r="AG232" s="84" t="s">
        <v>181</v>
      </c>
      <c r="AH232" s="81">
        <v>0</v>
      </c>
      <c r="AI232" s="81">
        <v>0</v>
      </c>
      <c r="AJ232" s="81">
        <v>0</v>
      </c>
      <c r="AK232" s="83">
        <v>1</v>
      </c>
      <c r="AL232" s="93"/>
      <c r="AN232" s="80" t="s">
        <v>139</v>
      </c>
      <c r="AO232" s="66">
        <v>9</v>
      </c>
      <c r="AP232" s="66" t="s">
        <v>68</v>
      </c>
      <c r="AQ232" s="69" t="s">
        <v>177</v>
      </c>
      <c r="AR232" s="95">
        <v>1.4239999999999999E-3</v>
      </c>
      <c r="AS232" s="95">
        <v>3.8571000000000001E-2</v>
      </c>
      <c r="AT232" s="70" t="s">
        <v>181</v>
      </c>
      <c r="AU232" s="68">
        <v>0</v>
      </c>
      <c r="AV232" s="68">
        <v>0</v>
      </c>
      <c r="AW232" s="68">
        <v>0</v>
      </c>
      <c r="AX232" s="40">
        <f t="shared" si="28"/>
        <v>1</v>
      </c>
      <c r="AY232" s="87"/>
    </row>
    <row r="233" spans="1:51" ht="13.5" customHeight="1" x14ac:dyDescent="0.25">
      <c r="A233" s="80" t="s">
        <v>130</v>
      </c>
      <c r="B233" s="66">
        <v>9</v>
      </c>
      <c r="C233" s="66" t="s">
        <v>74</v>
      </c>
      <c r="D233" s="69" t="s">
        <v>177</v>
      </c>
      <c r="E233" s="67">
        <v>17.855765000000002</v>
      </c>
      <c r="F233" s="67">
        <v>0.110495</v>
      </c>
      <c r="G233" s="70" t="s">
        <v>182</v>
      </c>
      <c r="H233" s="68">
        <v>0</v>
      </c>
      <c r="I233" s="68">
        <v>0</v>
      </c>
      <c r="J233" s="68">
        <v>0</v>
      </c>
      <c r="K233" s="40">
        <f t="shared" si="26"/>
        <v>1</v>
      </c>
      <c r="L233" s="87"/>
      <c r="N233" s="80" t="s">
        <v>133</v>
      </c>
      <c r="O233" s="66">
        <v>9</v>
      </c>
      <c r="P233" s="66" t="s">
        <v>74</v>
      </c>
      <c r="Q233" s="69" t="s">
        <v>177</v>
      </c>
      <c r="R233" s="67">
        <v>16.355889999999999</v>
      </c>
      <c r="S233" s="67">
        <v>0.123515</v>
      </c>
      <c r="T233" s="70" t="s">
        <v>182</v>
      </c>
      <c r="U233" s="68">
        <v>0</v>
      </c>
      <c r="V233" s="68">
        <v>0</v>
      </c>
      <c r="W233" s="68">
        <v>0</v>
      </c>
      <c r="X233" s="40">
        <f t="shared" si="27"/>
        <v>1</v>
      </c>
      <c r="Y233" s="87"/>
      <c r="AA233" s="80" t="s">
        <v>136</v>
      </c>
      <c r="AB233" s="66">
        <v>9</v>
      </c>
      <c r="AC233" s="66" t="s">
        <v>74</v>
      </c>
      <c r="AD233" s="81" t="s">
        <v>177</v>
      </c>
      <c r="AE233" s="81">
        <v>16.312168</v>
      </c>
      <c r="AF233" s="81">
        <v>0.126142</v>
      </c>
      <c r="AG233" s="84" t="s">
        <v>182</v>
      </c>
      <c r="AH233" s="81">
        <v>0</v>
      </c>
      <c r="AI233" s="81">
        <v>0</v>
      </c>
      <c r="AJ233" s="81">
        <v>0</v>
      </c>
      <c r="AK233" s="83">
        <v>1</v>
      </c>
      <c r="AL233" s="93"/>
      <c r="AN233" s="80" t="s">
        <v>139</v>
      </c>
      <c r="AO233" s="66">
        <v>9</v>
      </c>
      <c r="AP233" s="66" t="s">
        <v>74</v>
      </c>
      <c r="AQ233" s="69" t="s">
        <v>177</v>
      </c>
      <c r="AR233" s="95">
        <v>16.263065000000001</v>
      </c>
      <c r="AS233" s="95">
        <v>0.12521699999999999</v>
      </c>
      <c r="AT233" s="70" t="s">
        <v>182</v>
      </c>
      <c r="AU233" s="68">
        <v>0</v>
      </c>
      <c r="AV233" s="68">
        <v>0</v>
      </c>
      <c r="AW233" s="68">
        <v>0</v>
      </c>
      <c r="AX233" s="40">
        <f t="shared" si="28"/>
        <v>1</v>
      </c>
      <c r="AY233" s="87"/>
    </row>
    <row r="234" spans="1:51" ht="22.5" customHeight="1" x14ac:dyDescent="0.25">
      <c r="A234" s="80" t="s">
        <v>130</v>
      </c>
      <c r="B234" s="66">
        <v>9</v>
      </c>
      <c r="C234" s="66" t="s">
        <v>80</v>
      </c>
      <c r="D234" s="69" t="s">
        <v>177</v>
      </c>
      <c r="E234" s="67">
        <v>4.065E-3</v>
      </c>
      <c r="F234" s="67">
        <v>0.568407</v>
      </c>
      <c r="G234" s="70" t="s">
        <v>203</v>
      </c>
      <c r="H234" s="68">
        <v>0</v>
      </c>
      <c r="I234" s="68">
        <v>0</v>
      </c>
      <c r="J234" s="68">
        <v>0</v>
      </c>
      <c r="K234" s="40">
        <f t="shared" si="26"/>
        <v>1</v>
      </c>
      <c r="L234" s="87"/>
      <c r="N234" s="80" t="s">
        <v>133</v>
      </c>
      <c r="O234" s="66">
        <v>9</v>
      </c>
      <c r="P234" s="66" t="s">
        <v>80</v>
      </c>
      <c r="Q234" s="69" t="s">
        <v>177</v>
      </c>
      <c r="R234" s="67">
        <v>8.3339999999999994E-3</v>
      </c>
      <c r="S234" s="67">
        <v>0.548848</v>
      </c>
      <c r="T234" s="70" t="s">
        <v>197</v>
      </c>
      <c r="U234" s="68">
        <v>0</v>
      </c>
      <c r="V234" s="68">
        <v>0</v>
      </c>
      <c r="W234" s="68">
        <v>0</v>
      </c>
      <c r="X234" s="40">
        <f t="shared" si="27"/>
        <v>1</v>
      </c>
      <c r="Y234" s="87"/>
      <c r="AA234" s="80" t="s">
        <v>136</v>
      </c>
      <c r="AB234" s="66">
        <v>9</v>
      </c>
      <c r="AC234" s="66" t="s">
        <v>80</v>
      </c>
      <c r="AD234" s="81" t="s">
        <v>177</v>
      </c>
      <c r="AE234" s="81">
        <v>9.4380000000000002E-3</v>
      </c>
      <c r="AF234" s="81">
        <v>0.51944199999999996</v>
      </c>
      <c r="AG234" s="84" t="s">
        <v>199</v>
      </c>
      <c r="AH234" s="81">
        <v>0</v>
      </c>
      <c r="AI234" s="81">
        <v>0</v>
      </c>
      <c r="AJ234" s="81">
        <v>0</v>
      </c>
      <c r="AK234" s="83">
        <v>1</v>
      </c>
      <c r="AL234" s="93"/>
      <c r="AN234" s="80" t="s">
        <v>139</v>
      </c>
      <c r="AO234" s="66">
        <v>9</v>
      </c>
      <c r="AP234" s="66" t="s">
        <v>80</v>
      </c>
      <c r="AQ234" s="69" t="s">
        <v>177</v>
      </c>
      <c r="AR234" s="95">
        <v>3.1319999999999998E-3</v>
      </c>
      <c r="AS234" s="95">
        <v>0.53394699999999995</v>
      </c>
      <c r="AT234" s="70" t="s">
        <v>190</v>
      </c>
      <c r="AU234" s="68">
        <v>0</v>
      </c>
      <c r="AV234" s="68">
        <v>0</v>
      </c>
      <c r="AW234" s="68">
        <v>0</v>
      </c>
      <c r="AX234" s="40">
        <f t="shared" si="28"/>
        <v>1</v>
      </c>
      <c r="AY234" s="87"/>
    </row>
    <row r="235" spans="1:51" ht="13.5" customHeight="1" x14ac:dyDescent="0.25">
      <c r="A235" s="80" t="s">
        <v>130</v>
      </c>
      <c r="B235" s="66">
        <v>9</v>
      </c>
      <c r="C235" s="66" t="s">
        <v>85</v>
      </c>
      <c r="D235" s="69" t="s">
        <v>177</v>
      </c>
      <c r="E235" s="67">
        <v>3.542E-3</v>
      </c>
      <c r="F235" s="67">
        <v>3.1739999999999997E-2</v>
      </c>
      <c r="G235" s="70" t="s">
        <v>181</v>
      </c>
      <c r="H235" s="68">
        <v>0</v>
      </c>
      <c r="I235" s="68">
        <v>0</v>
      </c>
      <c r="J235" s="68">
        <v>0</v>
      </c>
      <c r="K235" s="40">
        <f t="shared" si="26"/>
        <v>1</v>
      </c>
      <c r="L235" s="87"/>
      <c r="N235" s="80" t="s">
        <v>133</v>
      </c>
      <c r="O235" s="66">
        <v>9</v>
      </c>
      <c r="P235" s="66" t="s">
        <v>85</v>
      </c>
      <c r="Q235" s="69" t="s">
        <v>177</v>
      </c>
      <c r="R235" s="67">
        <v>1.8129999999999999E-3</v>
      </c>
      <c r="S235" s="67">
        <v>5.3248999999999998E-2</v>
      </c>
      <c r="T235" s="70" t="s">
        <v>181</v>
      </c>
      <c r="U235" s="68">
        <v>0</v>
      </c>
      <c r="V235" s="68">
        <v>0</v>
      </c>
      <c r="W235" s="68">
        <v>0</v>
      </c>
      <c r="X235" s="40">
        <f t="shared" si="27"/>
        <v>1</v>
      </c>
      <c r="Y235" s="87"/>
      <c r="AA235" s="80" t="s">
        <v>136</v>
      </c>
      <c r="AB235" s="66">
        <v>9</v>
      </c>
      <c r="AC235" s="66" t="s">
        <v>85</v>
      </c>
      <c r="AD235" s="81" t="s">
        <v>177</v>
      </c>
      <c r="AE235" s="81">
        <v>2.0690000000000001E-3</v>
      </c>
      <c r="AF235" s="81">
        <v>4.7750000000000001E-2</v>
      </c>
      <c r="AG235" s="84" t="s">
        <v>181</v>
      </c>
      <c r="AH235" s="81">
        <v>0</v>
      </c>
      <c r="AI235" s="81">
        <v>0</v>
      </c>
      <c r="AJ235" s="81">
        <v>0</v>
      </c>
      <c r="AK235" s="83">
        <v>1</v>
      </c>
      <c r="AL235" s="93"/>
      <c r="AN235" s="80" t="s">
        <v>139</v>
      </c>
      <c r="AO235" s="66">
        <v>9</v>
      </c>
      <c r="AP235" s="66" t="s">
        <v>85</v>
      </c>
      <c r="AQ235" s="69" t="s">
        <v>177</v>
      </c>
      <c r="AR235" s="95">
        <v>1.738E-3</v>
      </c>
      <c r="AS235" s="95">
        <v>6.5493999999999997E-2</v>
      </c>
      <c r="AT235" s="70" t="s">
        <v>181</v>
      </c>
      <c r="AU235" s="68">
        <v>0</v>
      </c>
      <c r="AV235" s="68">
        <v>0</v>
      </c>
      <c r="AW235" s="68">
        <v>0</v>
      </c>
      <c r="AX235" s="40">
        <f t="shared" si="28"/>
        <v>1</v>
      </c>
      <c r="AY235" s="87"/>
    </row>
    <row r="236" spans="1:51" ht="13.5" customHeight="1" x14ac:dyDescent="0.25">
      <c r="A236" s="80" t="s">
        <v>130</v>
      </c>
      <c r="B236" s="66">
        <v>9</v>
      </c>
      <c r="C236" s="66" t="s">
        <v>86</v>
      </c>
      <c r="D236" s="69" t="s">
        <v>177</v>
      </c>
      <c r="E236" s="67">
        <v>15.176722</v>
      </c>
      <c r="F236" s="67">
        <v>0.107847</v>
      </c>
      <c r="G236" s="70" t="s">
        <v>182</v>
      </c>
      <c r="H236" s="68">
        <v>0</v>
      </c>
      <c r="I236" s="68">
        <v>0</v>
      </c>
      <c r="J236" s="68">
        <v>0</v>
      </c>
      <c r="K236" s="40">
        <f t="shared" si="26"/>
        <v>1</v>
      </c>
      <c r="L236" s="87"/>
      <c r="N236" s="80" t="s">
        <v>133</v>
      </c>
      <c r="O236" s="66">
        <v>9</v>
      </c>
      <c r="P236" s="66" t="s">
        <v>86</v>
      </c>
      <c r="Q236" s="69" t="s">
        <v>177</v>
      </c>
      <c r="R236" s="67">
        <v>15.898351999999999</v>
      </c>
      <c r="S236" s="67">
        <v>0.130658</v>
      </c>
      <c r="T236" s="70" t="s">
        <v>182</v>
      </c>
      <c r="U236" s="68">
        <v>0</v>
      </c>
      <c r="V236" s="68">
        <v>0</v>
      </c>
      <c r="W236" s="68">
        <v>0</v>
      </c>
      <c r="X236" s="40">
        <f t="shared" si="27"/>
        <v>1</v>
      </c>
      <c r="Y236" s="87"/>
      <c r="AA236" s="80" t="s">
        <v>136</v>
      </c>
      <c r="AB236" s="66">
        <v>9</v>
      </c>
      <c r="AC236" s="66" t="s">
        <v>86</v>
      </c>
      <c r="AD236" s="81" t="s">
        <v>177</v>
      </c>
      <c r="AE236" s="81">
        <v>14.782487</v>
      </c>
      <c r="AF236" s="81">
        <v>5.8092999999999999E-2</v>
      </c>
      <c r="AG236" s="84" t="s">
        <v>182</v>
      </c>
      <c r="AH236" s="81">
        <v>0</v>
      </c>
      <c r="AI236" s="81">
        <v>0</v>
      </c>
      <c r="AJ236" s="81">
        <v>0</v>
      </c>
      <c r="AK236" s="83">
        <v>1</v>
      </c>
      <c r="AL236" s="93"/>
      <c r="AN236" s="80" t="s">
        <v>139</v>
      </c>
      <c r="AO236" s="66">
        <v>9</v>
      </c>
      <c r="AP236" s="66" t="s">
        <v>86</v>
      </c>
      <c r="AQ236" s="69" t="s">
        <v>177</v>
      </c>
      <c r="AR236" s="95">
        <v>14.886354000000001</v>
      </c>
      <c r="AS236" s="95">
        <v>0.11917</v>
      </c>
      <c r="AT236" s="70" t="s">
        <v>182</v>
      </c>
      <c r="AU236" s="68">
        <v>0</v>
      </c>
      <c r="AV236" s="68">
        <v>0</v>
      </c>
      <c r="AW236" s="68">
        <v>0</v>
      </c>
      <c r="AX236" s="40">
        <f t="shared" si="28"/>
        <v>1</v>
      </c>
      <c r="AY236" s="87"/>
    </row>
    <row r="237" spans="1:51" ht="13.5" customHeight="1" x14ac:dyDescent="0.25">
      <c r="A237" s="80" t="s">
        <v>130</v>
      </c>
      <c r="B237" s="66">
        <v>9</v>
      </c>
      <c r="C237" s="66" t="s">
        <v>87</v>
      </c>
      <c r="D237" s="69" t="s">
        <v>177</v>
      </c>
      <c r="E237" s="67">
        <v>8.4469999999999996E-3</v>
      </c>
      <c r="F237" s="67">
        <v>4.7190000000000003E-2</v>
      </c>
      <c r="G237" s="70" t="s">
        <v>184</v>
      </c>
      <c r="H237" s="68">
        <v>0</v>
      </c>
      <c r="I237" s="68">
        <v>0</v>
      </c>
      <c r="J237" s="68">
        <v>0</v>
      </c>
      <c r="K237" s="40">
        <f t="shared" si="26"/>
        <v>1</v>
      </c>
      <c r="L237" s="87"/>
      <c r="N237" s="80" t="s">
        <v>133</v>
      </c>
      <c r="O237" s="66">
        <v>9</v>
      </c>
      <c r="P237" s="66" t="s">
        <v>87</v>
      </c>
      <c r="Q237" s="69" t="s">
        <v>177</v>
      </c>
      <c r="R237" s="67">
        <v>5.8450000000000004E-3</v>
      </c>
      <c r="S237" s="67">
        <v>6.2010999999999997E-2</v>
      </c>
      <c r="T237" s="70" t="s">
        <v>184</v>
      </c>
      <c r="U237" s="68">
        <v>0</v>
      </c>
      <c r="V237" s="68">
        <v>0</v>
      </c>
      <c r="W237" s="68">
        <v>0</v>
      </c>
      <c r="X237" s="40">
        <f t="shared" si="27"/>
        <v>1</v>
      </c>
      <c r="Y237" s="87"/>
      <c r="AA237" s="80" t="s">
        <v>136</v>
      </c>
      <c r="AB237" s="66">
        <v>9</v>
      </c>
      <c r="AC237" s="66" t="s">
        <v>87</v>
      </c>
      <c r="AD237" s="81" t="s">
        <v>177</v>
      </c>
      <c r="AE237" s="81">
        <v>3.594E-3</v>
      </c>
      <c r="AF237" s="81">
        <v>4.8521000000000002E-2</v>
      </c>
      <c r="AG237" s="84" t="s">
        <v>184</v>
      </c>
      <c r="AH237" s="81">
        <v>0</v>
      </c>
      <c r="AI237" s="81">
        <v>0</v>
      </c>
      <c r="AJ237" s="81">
        <v>0</v>
      </c>
      <c r="AK237" s="83">
        <v>1</v>
      </c>
      <c r="AL237" s="93"/>
      <c r="AN237" s="80" t="s">
        <v>139</v>
      </c>
      <c r="AO237" s="66">
        <v>9</v>
      </c>
      <c r="AP237" s="66" t="s">
        <v>87</v>
      </c>
      <c r="AQ237" s="69" t="s">
        <v>177</v>
      </c>
      <c r="AR237" s="95">
        <v>3.986E-3</v>
      </c>
      <c r="AS237" s="95">
        <v>3.4320999999999997E-2</v>
      </c>
      <c r="AT237" s="70" t="s">
        <v>184</v>
      </c>
      <c r="AU237" s="68">
        <v>0</v>
      </c>
      <c r="AV237" s="68">
        <v>0</v>
      </c>
      <c r="AW237" s="68">
        <v>0</v>
      </c>
      <c r="AX237" s="40">
        <f t="shared" si="28"/>
        <v>1</v>
      </c>
      <c r="AY237" s="87"/>
    </row>
    <row r="238" spans="1:51" ht="13.5" customHeight="1" x14ac:dyDescent="0.25">
      <c r="A238" s="80" t="s">
        <v>130</v>
      </c>
      <c r="B238" s="66">
        <v>9</v>
      </c>
      <c r="C238" s="66" t="s">
        <v>88</v>
      </c>
      <c r="D238" s="69" t="s">
        <v>177</v>
      </c>
      <c r="E238" s="67">
        <v>13.094405</v>
      </c>
      <c r="F238" s="67">
        <v>0.109058</v>
      </c>
      <c r="G238" s="70" t="s">
        <v>164</v>
      </c>
      <c r="H238" s="68">
        <v>0</v>
      </c>
      <c r="I238" s="68">
        <v>0</v>
      </c>
      <c r="J238" s="68">
        <v>0</v>
      </c>
      <c r="K238" s="40">
        <f t="shared" si="26"/>
        <v>1</v>
      </c>
      <c r="L238" s="87"/>
      <c r="N238" s="80" t="s">
        <v>133</v>
      </c>
      <c r="O238" s="66">
        <v>9</v>
      </c>
      <c r="P238" s="66" t="s">
        <v>88</v>
      </c>
      <c r="Q238" s="69" t="s">
        <v>177</v>
      </c>
      <c r="R238" s="67">
        <v>13.214532</v>
      </c>
      <c r="S238" s="67">
        <v>5.6216000000000002E-2</v>
      </c>
      <c r="T238" s="70" t="s">
        <v>164</v>
      </c>
      <c r="U238" s="68">
        <v>0</v>
      </c>
      <c r="V238" s="68">
        <v>0</v>
      </c>
      <c r="W238" s="68">
        <v>0</v>
      </c>
      <c r="X238" s="40">
        <f t="shared" si="27"/>
        <v>1</v>
      </c>
      <c r="Y238" s="87"/>
      <c r="AA238" s="80" t="s">
        <v>136</v>
      </c>
      <c r="AB238" s="66">
        <v>9</v>
      </c>
      <c r="AC238" s="66" t="s">
        <v>88</v>
      </c>
      <c r="AD238" s="81" t="s">
        <v>177</v>
      </c>
      <c r="AE238" s="81">
        <v>12.382116999999999</v>
      </c>
      <c r="AF238" s="81">
        <v>0.122335</v>
      </c>
      <c r="AG238" s="84" t="s">
        <v>164</v>
      </c>
      <c r="AH238" s="81">
        <v>0</v>
      </c>
      <c r="AI238" s="81">
        <v>0</v>
      </c>
      <c r="AJ238" s="81">
        <v>0</v>
      </c>
      <c r="AK238" s="83">
        <v>1</v>
      </c>
      <c r="AL238" s="93"/>
      <c r="AN238" s="80" t="s">
        <v>139</v>
      </c>
      <c r="AO238" s="66">
        <v>9</v>
      </c>
      <c r="AP238" s="66" t="s">
        <v>88</v>
      </c>
      <c r="AQ238" s="69" t="s">
        <v>177</v>
      </c>
      <c r="AR238" s="95">
        <v>12.397166</v>
      </c>
      <c r="AS238" s="95">
        <v>0.124185</v>
      </c>
      <c r="AT238" s="70" t="s">
        <v>164</v>
      </c>
      <c r="AU238" s="68">
        <v>0</v>
      </c>
      <c r="AV238" s="68">
        <v>0</v>
      </c>
      <c r="AW238" s="68">
        <v>0</v>
      </c>
      <c r="AX238" s="40">
        <f t="shared" si="28"/>
        <v>1</v>
      </c>
      <c r="AY238" s="87"/>
    </row>
    <row r="239" spans="1:51" ht="13.5" customHeight="1" x14ac:dyDescent="0.25">
      <c r="A239" s="80" t="s">
        <v>130</v>
      </c>
      <c r="B239" s="66">
        <v>10</v>
      </c>
      <c r="C239" s="66" t="s">
        <v>62</v>
      </c>
      <c r="D239" s="69" t="s">
        <v>177</v>
      </c>
      <c r="E239" s="67">
        <v>0.45159199999999999</v>
      </c>
      <c r="F239" s="67" t="s">
        <v>178</v>
      </c>
      <c r="G239" s="70" t="s">
        <v>204</v>
      </c>
      <c r="H239" s="68">
        <v>0</v>
      </c>
      <c r="I239" s="68">
        <v>0</v>
      </c>
      <c r="J239" s="68">
        <v>0</v>
      </c>
      <c r="K239" s="40">
        <f t="shared" si="26"/>
        <v>1</v>
      </c>
      <c r="L239" s="87"/>
      <c r="N239" s="80" t="s">
        <v>133</v>
      </c>
      <c r="O239" s="66">
        <v>10</v>
      </c>
      <c r="P239" s="66" t="s">
        <v>62</v>
      </c>
      <c r="Q239" s="69" t="s">
        <v>177</v>
      </c>
      <c r="R239" s="67">
        <v>0.45301400000000003</v>
      </c>
      <c r="S239" s="67" t="s">
        <v>178</v>
      </c>
      <c r="T239" s="70" t="s">
        <v>198</v>
      </c>
      <c r="U239" s="68">
        <v>0</v>
      </c>
      <c r="V239" s="68">
        <v>0</v>
      </c>
      <c r="W239" s="68">
        <v>0</v>
      </c>
      <c r="X239" s="40">
        <f t="shared" si="27"/>
        <v>1</v>
      </c>
      <c r="Y239" s="87"/>
      <c r="AA239" s="80" t="s">
        <v>136</v>
      </c>
      <c r="AB239" s="66">
        <v>10</v>
      </c>
      <c r="AC239" s="66" t="s">
        <v>62</v>
      </c>
      <c r="AD239" s="81" t="s">
        <v>177</v>
      </c>
      <c r="AE239" s="81">
        <v>0.45216800000000001</v>
      </c>
      <c r="AF239" s="81" t="s">
        <v>178</v>
      </c>
      <c r="AG239" s="84" t="s">
        <v>200</v>
      </c>
      <c r="AH239" s="81">
        <v>0</v>
      </c>
      <c r="AI239" s="81">
        <v>0</v>
      </c>
      <c r="AJ239" s="81">
        <v>0</v>
      </c>
      <c r="AK239" s="83">
        <v>1</v>
      </c>
      <c r="AL239" s="93"/>
      <c r="AN239" s="80" t="s">
        <v>139</v>
      </c>
      <c r="AO239" s="66">
        <v>10</v>
      </c>
      <c r="AP239" s="66" t="s">
        <v>62</v>
      </c>
      <c r="AQ239" s="69" t="s">
        <v>177</v>
      </c>
      <c r="AR239" s="95">
        <v>0.45144499999999999</v>
      </c>
      <c r="AS239" s="95" t="s">
        <v>178</v>
      </c>
      <c r="AT239" s="70" t="s">
        <v>191</v>
      </c>
      <c r="AU239" s="68">
        <v>0</v>
      </c>
      <c r="AV239" s="68">
        <v>0</v>
      </c>
      <c r="AW239" s="68">
        <v>0</v>
      </c>
      <c r="AX239" s="40">
        <f t="shared" si="28"/>
        <v>1</v>
      </c>
      <c r="AY239" s="87"/>
    </row>
    <row r="240" spans="1:51" ht="13.5" customHeight="1" x14ac:dyDescent="0.25">
      <c r="A240" s="80" t="s">
        <v>130</v>
      </c>
      <c r="B240" s="66">
        <v>10</v>
      </c>
      <c r="C240" s="66" t="s">
        <v>68</v>
      </c>
      <c r="D240" s="69" t="s">
        <v>177</v>
      </c>
      <c r="E240" s="67">
        <v>4.4799999999999999E-4</v>
      </c>
      <c r="F240" s="67">
        <v>5.2373000000000003E-2</v>
      </c>
      <c r="G240" s="70" t="s">
        <v>181</v>
      </c>
      <c r="H240" s="68">
        <v>0</v>
      </c>
      <c r="I240" s="68">
        <v>0</v>
      </c>
      <c r="J240" s="68">
        <v>0</v>
      </c>
      <c r="K240" s="40">
        <f t="shared" si="26"/>
        <v>1</v>
      </c>
      <c r="L240" s="87"/>
      <c r="N240" s="80" t="s">
        <v>133</v>
      </c>
      <c r="O240" s="66">
        <v>10</v>
      </c>
      <c r="P240" s="66" t="s">
        <v>68</v>
      </c>
      <c r="Q240" s="69" t="s">
        <v>177</v>
      </c>
      <c r="R240" s="67">
        <v>1.823E-3</v>
      </c>
      <c r="S240" s="67">
        <v>5.3693999999999999E-2</v>
      </c>
      <c r="T240" s="70" t="s">
        <v>181</v>
      </c>
      <c r="U240" s="68">
        <v>0</v>
      </c>
      <c r="V240" s="68">
        <v>0</v>
      </c>
      <c r="W240" s="68">
        <v>0</v>
      </c>
      <c r="X240" s="40">
        <f t="shared" si="27"/>
        <v>1</v>
      </c>
      <c r="Y240" s="87"/>
      <c r="AA240" s="80" t="s">
        <v>136</v>
      </c>
      <c r="AB240" s="66">
        <v>10</v>
      </c>
      <c r="AC240" s="66" t="s">
        <v>68</v>
      </c>
      <c r="AD240" s="81" t="s">
        <v>177</v>
      </c>
      <c r="AE240" s="81">
        <v>4.0699999999999998E-3</v>
      </c>
      <c r="AF240" s="81">
        <v>6.5862000000000004E-2</v>
      </c>
      <c r="AG240" s="84" t="s">
        <v>181</v>
      </c>
      <c r="AH240" s="81">
        <v>0</v>
      </c>
      <c r="AI240" s="81">
        <v>0</v>
      </c>
      <c r="AJ240" s="81">
        <v>0</v>
      </c>
      <c r="AK240" s="83">
        <v>1</v>
      </c>
      <c r="AL240" s="93"/>
      <c r="AN240" s="80" t="s">
        <v>139</v>
      </c>
      <c r="AO240" s="66">
        <v>10</v>
      </c>
      <c r="AP240" s="66" t="s">
        <v>68</v>
      </c>
      <c r="AQ240" s="69" t="s">
        <v>177</v>
      </c>
      <c r="AR240" s="95">
        <v>4.2059999999999997E-3</v>
      </c>
      <c r="AS240" s="95">
        <v>5.6707E-2</v>
      </c>
      <c r="AT240" s="70" t="s">
        <v>181</v>
      </c>
      <c r="AU240" s="68">
        <v>0</v>
      </c>
      <c r="AV240" s="68">
        <v>0</v>
      </c>
      <c r="AW240" s="68">
        <v>0</v>
      </c>
      <c r="AX240" s="40">
        <f t="shared" si="28"/>
        <v>1</v>
      </c>
      <c r="AY240" s="87"/>
    </row>
    <row r="241" spans="1:51" ht="13.5" customHeight="1" x14ac:dyDescent="0.25">
      <c r="A241" s="80" t="s">
        <v>130</v>
      </c>
      <c r="B241" s="66">
        <v>10</v>
      </c>
      <c r="C241" s="66" t="s">
        <v>74</v>
      </c>
      <c r="D241" s="69" t="s">
        <v>177</v>
      </c>
      <c r="E241" s="67">
        <v>16.537358999999999</v>
      </c>
      <c r="F241" s="67">
        <v>0.101594</v>
      </c>
      <c r="G241" s="70" t="s">
        <v>182</v>
      </c>
      <c r="H241" s="68">
        <v>0</v>
      </c>
      <c r="I241" s="68">
        <v>0</v>
      </c>
      <c r="J241" s="68">
        <v>0</v>
      </c>
      <c r="K241" s="40">
        <f t="shared" si="26"/>
        <v>1</v>
      </c>
      <c r="L241" s="87"/>
      <c r="N241" s="80" t="s">
        <v>133</v>
      </c>
      <c r="O241" s="66">
        <v>10</v>
      </c>
      <c r="P241" s="66" t="s">
        <v>74</v>
      </c>
      <c r="Q241" s="69" t="s">
        <v>177</v>
      </c>
      <c r="R241" s="67">
        <v>16.405646000000001</v>
      </c>
      <c r="S241" s="67">
        <v>0.12474399999999999</v>
      </c>
      <c r="T241" s="70" t="s">
        <v>182</v>
      </c>
      <c r="U241" s="68">
        <v>0</v>
      </c>
      <c r="V241" s="68">
        <v>0</v>
      </c>
      <c r="W241" s="68">
        <v>0</v>
      </c>
      <c r="X241" s="40">
        <f t="shared" si="27"/>
        <v>1</v>
      </c>
      <c r="Y241" s="87"/>
      <c r="AA241" s="80" t="s">
        <v>136</v>
      </c>
      <c r="AB241" s="66">
        <v>10</v>
      </c>
      <c r="AC241" s="66" t="s">
        <v>74</v>
      </c>
      <c r="AD241" s="81" t="s">
        <v>177</v>
      </c>
      <c r="AE241" s="81">
        <v>16.290018</v>
      </c>
      <c r="AF241" s="81">
        <v>0.10857600000000001</v>
      </c>
      <c r="AG241" s="84" t="s">
        <v>182</v>
      </c>
      <c r="AH241" s="81">
        <v>0</v>
      </c>
      <c r="AI241" s="81">
        <v>0</v>
      </c>
      <c r="AJ241" s="81">
        <v>0</v>
      </c>
      <c r="AK241" s="83">
        <v>1</v>
      </c>
      <c r="AL241" s="93"/>
      <c r="AN241" s="80" t="s">
        <v>139</v>
      </c>
      <c r="AO241" s="66">
        <v>10</v>
      </c>
      <c r="AP241" s="66" t="s">
        <v>74</v>
      </c>
      <c r="AQ241" s="69" t="s">
        <v>177</v>
      </c>
      <c r="AR241" s="95">
        <v>16.294119999999999</v>
      </c>
      <c r="AS241" s="95">
        <v>0.118009</v>
      </c>
      <c r="AT241" s="70" t="s">
        <v>182</v>
      </c>
      <c r="AU241" s="68">
        <v>0</v>
      </c>
      <c r="AV241" s="68">
        <v>0</v>
      </c>
      <c r="AW241" s="68">
        <v>0</v>
      </c>
      <c r="AX241" s="40">
        <f t="shared" si="28"/>
        <v>1</v>
      </c>
      <c r="AY241" s="87"/>
    </row>
    <row r="242" spans="1:51" ht="22.5" customHeight="1" x14ac:dyDescent="0.25">
      <c r="A242" s="80" t="s">
        <v>130</v>
      </c>
      <c r="B242" s="66">
        <v>10</v>
      </c>
      <c r="C242" s="66" t="s">
        <v>80</v>
      </c>
      <c r="D242" s="69" t="s">
        <v>177</v>
      </c>
      <c r="E242" s="67">
        <v>2.9369999999999999E-3</v>
      </c>
      <c r="F242" s="67">
        <v>0.55550699999999997</v>
      </c>
      <c r="G242" s="70" t="s">
        <v>205</v>
      </c>
      <c r="H242" s="68">
        <v>0</v>
      </c>
      <c r="I242" s="68">
        <v>0</v>
      </c>
      <c r="J242" s="68">
        <v>0</v>
      </c>
      <c r="K242" s="40">
        <f t="shared" si="26"/>
        <v>1</v>
      </c>
      <c r="L242" s="87"/>
      <c r="N242" s="80" t="s">
        <v>133</v>
      </c>
      <c r="O242" s="66">
        <v>10</v>
      </c>
      <c r="P242" s="66" t="s">
        <v>80</v>
      </c>
      <c r="Q242" s="69" t="s">
        <v>177</v>
      </c>
      <c r="R242" s="67">
        <v>3.398E-3</v>
      </c>
      <c r="S242" s="67">
        <v>0.55516200000000004</v>
      </c>
      <c r="T242" s="70" t="s">
        <v>199</v>
      </c>
      <c r="U242" s="68">
        <v>0</v>
      </c>
      <c r="V242" s="68">
        <v>0</v>
      </c>
      <c r="W242" s="68">
        <v>0</v>
      </c>
      <c r="X242" s="40">
        <f t="shared" si="27"/>
        <v>1</v>
      </c>
      <c r="Y242" s="87"/>
      <c r="AA242" s="80" t="s">
        <v>136</v>
      </c>
      <c r="AB242" s="66">
        <v>10</v>
      </c>
      <c r="AC242" s="66" t="s">
        <v>80</v>
      </c>
      <c r="AD242" s="81" t="s">
        <v>177</v>
      </c>
      <c r="AE242" s="81">
        <v>4.2440000000000004E-3</v>
      </c>
      <c r="AF242" s="81">
        <v>0.56586599999999998</v>
      </c>
      <c r="AG242" s="84" t="s">
        <v>201</v>
      </c>
      <c r="AH242" s="81">
        <v>0</v>
      </c>
      <c r="AI242" s="81">
        <v>0</v>
      </c>
      <c r="AJ242" s="81">
        <v>0</v>
      </c>
      <c r="AK242" s="83">
        <v>1</v>
      </c>
      <c r="AL242" s="93"/>
      <c r="AN242" s="80" t="s">
        <v>139</v>
      </c>
      <c r="AO242" s="66">
        <v>10</v>
      </c>
      <c r="AP242" s="66" t="s">
        <v>80</v>
      </c>
      <c r="AQ242" s="69" t="s">
        <v>177</v>
      </c>
      <c r="AR242" s="95">
        <v>4.1720000000000004E-3</v>
      </c>
      <c r="AS242" s="95">
        <v>0.53886699999999998</v>
      </c>
      <c r="AT242" s="70" t="s">
        <v>194</v>
      </c>
      <c r="AU242" s="68">
        <v>0</v>
      </c>
      <c r="AV242" s="68">
        <v>0</v>
      </c>
      <c r="AW242" s="68">
        <v>0</v>
      </c>
      <c r="AX242" s="40">
        <f t="shared" si="28"/>
        <v>1</v>
      </c>
      <c r="AY242" s="87"/>
    </row>
    <row r="243" spans="1:51" ht="13.5" customHeight="1" x14ac:dyDescent="0.25">
      <c r="A243" s="80" t="s">
        <v>130</v>
      </c>
      <c r="B243" s="66">
        <v>10</v>
      </c>
      <c r="C243" s="66" t="s">
        <v>85</v>
      </c>
      <c r="D243" s="69" t="s">
        <v>177</v>
      </c>
      <c r="E243" s="67">
        <v>1.5380000000000001E-3</v>
      </c>
      <c r="F243" s="67">
        <v>4.7645E-2</v>
      </c>
      <c r="G243" s="70" t="s">
        <v>181</v>
      </c>
      <c r="H243" s="68">
        <v>0</v>
      </c>
      <c r="I243" s="68">
        <v>0</v>
      </c>
      <c r="J243" s="68">
        <v>0</v>
      </c>
      <c r="K243" s="40">
        <f t="shared" si="26"/>
        <v>1</v>
      </c>
      <c r="L243" s="87"/>
      <c r="N243" s="80" t="s">
        <v>133</v>
      </c>
      <c r="O243" s="66">
        <v>10</v>
      </c>
      <c r="P243" s="66" t="s">
        <v>85</v>
      </c>
      <c r="Q243" s="69" t="s">
        <v>177</v>
      </c>
      <c r="R243" s="67">
        <v>2.1159999999999998E-3</v>
      </c>
      <c r="S243" s="67">
        <v>6.5337000000000006E-2</v>
      </c>
      <c r="T243" s="70" t="s">
        <v>181</v>
      </c>
      <c r="U243" s="68">
        <v>0</v>
      </c>
      <c r="V243" s="68">
        <v>0</v>
      </c>
      <c r="W243" s="68">
        <v>0</v>
      </c>
      <c r="X243" s="40">
        <f t="shared" si="27"/>
        <v>1</v>
      </c>
      <c r="Y243" s="87"/>
      <c r="AA243" s="80" t="s">
        <v>136</v>
      </c>
      <c r="AB243" s="66">
        <v>10</v>
      </c>
      <c r="AC243" s="66" t="s">
        <v>85</v>
      </c>
      <c r="AD243" s="81" t="s">
        <v>177</v>
      </c>
      <c r="AE243" s="81">
        <v>1.6659999999999999E-3</v>
      </c>
      <c r="AF243" s="81">
        <v>6.5172999999999995E-2</v>
      </c>
      <c r="AG243" s="84" t="s">
        <v>181</v>
      </c>
      <c r="AH243" s="81">
        <v>0</v>
      </c>
      <c r="AI243" s="81">
        <v>0</v>
      </c>
      <c r="AJ243" s="81">
        <v>0</v>
      </c>
      <c r="AK243" s="83">
        <v>1</v>
      </c>
      <c r="AL243" s="93"/>
      <c r="AN243" s="80" t="s">
        <v>139</v>
      </c>
      <c r="AO243" s="66">
        <v>10</v>
      </c>
      <c r="AP243" s="66" t="s">
        <v>85</v>
      </c>
      <c r="AQ243" s="69" t="s">
        <v>177</v>
      </c>
      <c r="AR243" s="95">
        <v>1.8309999999999999E-3</v>
      </c>
      <c r="AS243" s="95">
        <v>6.7131999999999997E-2</v>
      </c>
      <c r="AT243" s="70" t="s">
        <v>181</v>
      </c>
      <c r="AU243" s="68">
        <v>0</v>
      </c>
      <c r="AV243" s="68">
        <v>0</v>
      </c>
      <c r="AW243" s="68">
        <v>0</v>
      </c>
      <c r="AX243" s="40">
        <f t="shared" si="28"/>
        <v>1</v>
      </c>
      <c r="AY243" s="87"/>
    </row>
    <row r="244" spans="1:51" ht="13.5" customHeight="1" x14ac:dyDescent="0.25">
      <c r="A244" s="80" t="s">
        <v>130</v>
      </c>
      <c r="B244" s="66">
        <v>10</v>
      </c>
      <c r="C244" s="66" t="s">
        <v>86</v>
      </c>
      <c r="D244" s="69" t="s">
        <v>177</v>
      </c>
      <c r="E244" s="67">
        <v>15.07874</v>
      </c>
      <c r="F244" s="67">
        <v>0.10764899999999999</v>
      </c>
      <c r="G244" s="70" t="s">
        <v>182</v>
      </c>
      <c r="H244" s="68">
        <v>0</v>
      </c>
      <c r="I244" s="68">
        <v>0</v>
      </c>
      <c r="J244" s="68">
        <v>0</v>
      </c>
      <c r="K244" s="40">
        <f t="shared" si="26"/>
        <v>1</v>
      </c>
      <c r="L244" s="87"/>
      <c r="N244" s="80" t="s">
        <v>133</v>
      </c>
      <c r="O244" s="66">
        <v>10</v>
      </c>
      <c r="P244" s="66" t="s">
        <v>86</v>
      </c>
      <c r="Q244" s="69" t="s">
        <v>177</v>
      </c>
      <c r="R244" s="67">
        <v>15.840424000000001</v>
      </c>
      <c r="S244" s="67">
        <v>6.1747999999999997E-2</v>
      </c>
      <c r="T244" s="70" t="s">
        <v>182</v>
      </c>
      <c r="U244" s="68">
        <v>0</v>
      </c>
      <c r="V244" s="68">
        <v>0</v>
      </c>
      <c r="W244" s="68">
        <v>0</v>
      </c>
      <c r="X244" s="40">
        <f t="shared" si="27"/>
        <v>1</v>
      </c>
      <c r="Y244" s="87"/>
      <c r="AA244" s="80" t="s">
        <v>136</v>
      </c>
      <c r="AB244" s="66">
        <v>10</v>
      </c>
      <c r="AC244" s="66" t="s">
        <v>86</v>
      </c>
      <c r="AD244" s="81" t="s">
        <v>177</v>
      </c>
      <c r="AE244" s="81">
        <v>14.785321</v>
      </c>
      <c r="AF244" s="81">
        <v>0.13164400000000001</v>
      </c>
      <c r="AG244" s="84" t="s">
        <v>182</v>
      </c>
      <c r="AH244" s="81">
        <v>0</v>
      </c>
      <c r="AI244" s="81">
        <v>0</v>
      </c>
      <c r="AJ244" s="81">
        <v>0</v>
      </c>
      <c r="AK244" s="83">
        <v>1</v>
      </c>
      <c r="AL244" s="93"/>
      <c r="AN244" s="80" t="s">
        <v>139</v>
      </c>
      <c r="AO244" s="66">
        <v>10</v>
      </c>
      <c r="AP244" s="66" t="s">
        <v>86</v>
      </c>
      <c r="AQ244" s="69" t="s">
        <v>177</v>
      </c>
      <c r="AR244" s="95">
        <v>14.848008999999999</v>
      </c>
      <c r="AS244" s="95">
        <v>0.12682099999999999</v>
      </c>
      <c r="AT244" s="70" t="s">
        <v>182</v>
      </c>
      <c r="AU244" s="68">
        <v>0</v>
      </c>
      <c r="AV244" s="68">
        <v>0</v>
      </c>
      <c r="AW244" s="68">
        <v>0</v>
      </c>
      <c r="AX244" s="40">
        <f t="shared" si="28"/>
        <v>1</v>
      </c>
      <c r="AY244" s="87"/>
    </row>
    <row r="245" spans="1:51" ht="12" customHeight="1" x14ac:dyDescent="0.25">
      <c r="A245" s="80" t="s">
        <v>130</v>
      </c>
      <c r="B245" s="66">
        <v>10</v>
      </c>
      <c r="C245" s="66" t="s">
        <v>87</v>
      </c>
      <c r="D245" s="69" t="s">
        <v>177</v>
      </c>
      <c r="E245" s="67">
        <v>5.0939999999999996E-3</v>
      </c>
      <c r="F245" s="67">
        <v>5.2519000000000003E-2</v>
      </c>
      <c r="G245" s="70" t="s">
        <v>184</v>
      </c>
      <c r="H245" s="68">
        <v>0</v>
      </c>
      <c r="I245" s="68">
        <v>0</v>
      </c>
      <c r="J245" s="68">
        <v>0</v>
      </c>
      <c r="K245" s="40">
        <f t="shared" si="26"/>
        <v>1</v>
      </c>
      <c r="L245" s="87"/>
      <c r="N245" s="80" t="s">
        <v>133</v>
      </c>
      <c r="O245" s="66">
        <v>10</v>
      </c>
      <c r="P245" s="66" t="s">
        <v>87</v>
      </c>
      <c r="Q245" s="69" t="s">
        <v>177</v>
      </c>
      <c r="R245" s="67">
        <v>6.5919999999999998E-3</v>
      </c>
      <c r="S245" s="67">
        <v>1.6160000000000001E-2</v>
      </c>
      <c r="T245" s="70" t="s">
        <v>184</v>
      </c>
      <c r="U245" s="68">
        <v>0</v>
      </c>
      <c r="V245" s="68">
        <v>0</v>
      </c>
      <c r="W245" s="68">
        <v>0</v>
      </c>
      <c r="X245" s="40">
        <f t="shared" si="27"/>
        <v>1</v>
      </c>
      <c r="Y245" s="87"/>
      <c r="AA245" s="80" t="s">
        <v>136</v>
      </c>
      <c r="AB245" s="66">
        <v>10</v>
      </c>
      <c r="AC245" s="66" t="s">
        <v>87</v>
      </c>
      <c r="AD245" s="81" t="s">
        <v>177</v>
      </c>
      <c r="AE245" s="81">
        <v>6.3359999999999996E-3</v>
      </c>
      <c r="AF245" s="81">
        <v>8.3660000000000002E-3</v>
      </c>
      <c r="AG245" s="84" t="s">
        <v>184</v>
      </c>
      <c r="AH245" s="81">
        <v>0</v>
      </c>
      <c r="AI245" s="81">
        <v>0</v>
      </c>
      <c r="AJ245" s="81">
        <v>0</v>
      </c>
      <c r="AK245" s="83">
        <v>1</v>
      </c>
      <c r="AL245" s="93"/>
      <c r="AN245" s="80" t="s">
        <v>139</v>
      </c>
      <c r="AO245" s="66">
        <v>10</v>
      </c>
      <c r="AP245" s="66" t="s">
        <v>87</v>
      </c>
      <c r="AQ245" s="69" t="s">
        <v>177</v>
      </c>
      <c r="AR245" s="95">
        <v>3.2820000000000002E-3</v>
      </c>
      <c r="AS245" s="95">
        <v>6.2192999999999998E-2</v>
      </c>
      <c r="AT245" s="70" t="s">
        <v>184</v>
      </c>
      <c r="AU245" s="68">
        <v>0</v>
      </c>
      <c r="AV245" s="68">
        <v>0</v>
      </c>
      <c r="AW245" s="68">
        <v>0</v>
      </c>
      <c r="AX245" s="40">
        <f t="shared" si="28"/>
        <v>1</v>
      </c>
      <c r="AY245" s="87"/>
    </row>
    <row r="246" spans="1:51" ht="14.25" customHeight="1" x14ac:dyDescent="0.25">
      <c r="A246" s="80" t="s">
        <v>130</v>
      </c>
      <c r="B246" s="66">
        <v>10</v>
      </c>
      <c r="C246" s="66" t="s">
        <v>88</v>
      </c>
      <c r="D246" s="69" t="s">
        <v>177</v>
      </c>
      <c r="E246" s="67">
        <v>12.420852</v>
      </c>
      <c r="F246" s="67">
        <v>0.111675</v>
      </c>
      <c r="G246" s="70" t="s">
        <v>164</v>
      </c>
      <c r="H246" s="68">
        <v>0</v>
      </c>
      <c r="I246" s="68">
        <v>0</v>
      </c>
      <c r="J246" s="68">
        <v>0</v>
      </c>
      <c r="K246" s="40">
        <f t="shared" si="26"/>
        <v>1</v>
      </c>
      <c r="L246" s="87"/>
      <c r="N246" s="80" t="s">
        <v>133</v>
      </c>
      <c r="O246" s="66">
        <v>10</v>
      </c>
      <c r="P246" s="66" t="s">
        <v>88</v>
      </c>
      <c r="Q246" s="69" t="s">
        <v>177</v>
      </c>
      <c r="R246" s="67">
        <v>13.249962999999999</v>
      </c>
      <c r="S246" s="67">
        <v>0.1235</v>
      </c>
      <c r="T246" s="70" t="s">
        <v>164</v>
      </c>
      <c r="U246" s="68">
        <v>0</v>
      </c>
      <c r="V246" s="68">
        <v>0</v>
      </c>
      <c r="W246" s="68">
        <v>0</v>
      </c>
      <c r="X246" s="40">
        <f t="shared" si="27"/>
        <v>1</v>
      </c>
      <c r="Y246" s="87"/>
      <c r="AA246" s="80" t="s">
        <v>136</v>
      </c>
      <c r="AB246" s="66">
        <v>10</v>
      </c>
      <c r="AC246" s="66" t="s">
        <v>88</v>
      </c>
      <c r="AD246" s="81" t="s">
        <v>177</v>
      </c>
      <c r="AE246" s="81">
        <v>12.419889</v>
      </c>
      <c r="AF246" s="81">
        <v>0.118745</v>
      </c>
      <c r="AG246" s="84" t="s">
        <v>164</v>
      </c>
      <c r="AH246" s="81">
        <v>0</v>
      </c>
      <c r="AI246" s="81">
        <v>0</v>
      </c>
      <c r="AJ246" s="81">
        <v>0</v>
      </c>
      <c r="AK246" s="83">
        <v>1</v>
      </c>
      <c r="AL246" s="93"/>
      <c r="AN246" s="80" t="s">
        <v>139</v>
      </c>
      <c r="AO246" s="66">
        <v>10</v>
      </c>
      <c r="AP246" s="66" t="s">
        <v>88</v>
      </c>
      <c r="AQ246" s="69" t="s">
        <v>177</v>
      </c>
      <c r="AR246" s="95">
        <v>12.423474000000001</v>
      </c>
      <c r="AS246" s="95">
        <v>0.12427000000000001</v>
      </c>
      <c r="AT246" s="70" t="s">
        <v>164</v>
      </c>
      <c r="AU246" s="68">
        <v>0</v>
      </c>
      <c r="AV246" s="68">
        <v>0</v>
      </c>
      <c r="AW246" s="68">
        <v>0</v>
      </c>
      <c r="AX246" s="40">
        <f t="shared" si="28"/>
        <v>1</v>
      </c>
      <c r="AY246" s="87"/>
    </row>
    <row r="247" spans="1:51" ht="13.5" customHeight="1" x14ac:dyDescent="0.25">
      <c r="A247" s="80" t="s">
        <v>130</v>
      </c>
      <c r="B247" s="66">
        <v>11</v>
      </c>
      <c r="C247" s="66" t="s">
        <v>62</v>
      </c>
      <c r="D247" s="69" t="s">
        <v>177</v>
      </c>
      <c r="E247" s="67">
        <v>0.45360400000000001</v>
      </c>
      <c r="F247" s="67" t="s">
        <v>178</v>
      </c>
      <c r="G247" s="70" t="s">
        <v>206</v>
      </c>
      <c r="H247" s="68">
        <v>0</v>
      </c>
      <c r="I247" s="68">
        <v>0</v>
      </c>
      <c r="J247" s="68">
        <v>0</v>
      </c>
      <c r="K247" s="40">
        <f t="shared" si="26"/>
        <v>1</v>
      </c>
      <c r="L247" s="87"/>
      <c r="N247" s="80" t="s">
        <v>133</v>
      </c>
      <c r="O247" s="66">
        <v>11</v>
      </c>
      <c r="P247" s="66" t="s">
        <v>62</v>
      </c>
      <c r="Q247" s="69" t="s">
        <v>177</v>
      </c>
      <c r="R247" s="67">
        <v>0.45149600000000001</v>
      </c>
      <c r="S247" s="67" t="s">
        <v>178</v>
      </c>
      <c r="T247" s="70" t="s">
        <v>200</v>
      </c>
      <c r="U247" s="68">
        <v>0</v>
      </c>
      <c r="V247" s="68">
        <v>0</v>
      </c>
      <c r="W247" s="68">
        <v>0</v>
      </c>
      <c r="X247" s="40">
        <f t="shared" si="27"/>
        <v>1</v>
      </c>
      <c r="Y247" s="87"/>
      <c r="AA247" s="80" t="s">
        <v>136</v>
      </c>
      <c r="AB247" s="66">
        <v>11</v>
      </c>
      <c r="AC247" s="66" t="s">
        <v>62</v>
      </c>
      <c r="AD247" s="81" t="s">
        <v>177</v>
      </c>
      <c r="AE247" s="81">
        <v>0.45214199999999999</v>
      </c>
      <c r="AF247" s="81" t="s">
        <v>178</v>
      </c>
      <c r="AG247" s="84" t="s">
        <v>202</v>
      </c>
      <c r="AH247" s="81">
        <v>0</v>
      </c>
      <c r="AI247" s="81">
        <v>0</v>
      </c>
      <c r="AJ247" s="81">
        <v>0</v>
      </c>
      <c r="AK247" s="83">
        <v>1</v>
      </c>
      <c r="AL247" s="93"/>
      <c r="AN247" s="80" t="s">
        <v>139</v>
      </c>
      <c r="AO247" s="66">
        <v>11</v>
      </c>
      <c r="AP247" s="66" t="s">
        <v>62</v>
      </c>
      <c r="AQ247" s="69" t="s">
        <v>177</v>
      </c>
      <c r="AR247" s="95">
        <v>0.45163999999999999</v>
      </c>
      <c r="AS247" s="95" t="s">
        <v>178</v>
      </c>
      <c r="AT247" s="70" t="s">
        <v>195</v>
      </c>
      <c r="AU247" s="68">
        <v>0</v>
      </c>
      <c r="AV247" s="68">
        <v>0</v>
      </c>
      <c r="AW247" s="68">
        <v>0</v>
      </c>
      <c r="AX247" s="40">
        <f t="shared" si="28"/>
        <v>1</v>
      </c>
      <c r="AY247" s="87"/>
    </row>
    <row r="248" spans="1:51" ht="13.5" customHeight="1" x14ac:dyDescent="0.25">
      <c r="A248" s="80" t="s">
        <v>130</v>
      </c>
      <c r="B248" s="66">
        <v>11</v>
      </c>
      <c r="C248" s="66" t="s">
        <v>68</v>
      </c>
      <c r="D248" s="69" t="s">
        <v>177</v>
      </c>
      <c r="E248" s="67">
        <v>1.557E-3</v>
      </c>
      <c r="F248" s="67">
        <v>7.3805999999999997E-2</v>
      </c>
      <c r="G248" s="70" t="s">
        <v>181</v>
      </c>
      <c r="H248" s="68">
        <v>0</v>
      </c>
      <c r="I248" s="68">
        <v>0</v>
      </c>
      <c r="J248" s="68">
        <v>0</v>
      </c>
      <c r="K248" s="40">
        <f t="shared" si="26"/>
        <v>1</v>
      </c>
      <c r="L248" s="87"/>
      <c r="N248" s="80" t="s">
        <v>133</v>
      </c>
      <c r="O248" s="66">
        <v>11</v>
      </c>
      <c r="P248" s="66" t="s">
        <v>68</v>
      </c>
      <c r="Q248" s="69" t="s">
        <v>177</v>
      </c>
      <c r="R248" s="67">
        <v>2.2569999999999999E-3</v>
      </c>
      <c r="S248" s="67">
        <v>5.0294999999999999E-2</v>
      </c>
      <c r="T248" s="70" t="s">
        <v>181</v>
      </c>
      <c r="U248" s="68">
        <v>0</v>
      </c>
      <c r="V248" s="68">
        <v>0</v>
      </c>
      <c r="W248" s="68">
        <v>0</v>
      </c>
      <c r="X248" s="40">
        <f t="shared" si="27"/>
        <v>1</v>
      </c>
      <c r="Y248" s="87"/>
      <c r="AA248" s="80" t="s">
        <v>136</v>
      </c>
      <c r="AB248" s="66">
        <v>11</v>
      </c>
      <c r="AC248" s="66" t="s">
        <v>68</v>
      </c>
      <c r="AD248" s="81" t="s">
        <v>177</v>
      </c>
      <c r="AE248" s="81">
        <v>2.0400000000000001E-3</v>
      </c>
      <c r="AF248" s="81">
        <v>4.1355000000000003E-2</v>
      </c>
      <c r="AG248" s="84" t="s">
        <v>181</v>
      </c>
      <c r="AH248" s="81">
        <v>0</v>
      </c>
      <c r="AI248" s="81">
        <v>0</v>
      </c>
      <c r="AJ248" s="81">
        <v>0</v>
      </c>
      <c r="AK248" s="83">
        <v>1</v>
      </c>
      <c r="AL248" s="93"/>
      <c r="AN248" s="80" t="s">
        <v>139</v>
      </c>
      <c r="AO248" s="66">
        <v>11</v>
      </c>
      <c r="AP248" s="66" t="s">
        <v>68</v>
      </c>
      <c r="AQ248" s="69" t="s">
        <v>177</v>
      </c>
      <c r="AR248" s="95">
        <v>1.2340000000000001E-3</v>
      </c>
      <c r="AS248" s="95">
        <v>5.3857000000000002E-2</v>
      </c>
      <c r="AT248" s="70" t="s">
        <v>181</v>
      </c>
      <c r="AU248" s="68">
        <v>0</v>
      </c>
      <c r="AV248" s="68">
        <v>0</v>
      </c>
      <c r="AW248" s="68">
        <v>0</v>
      </c>
      <c r="AX248" s="40">
        <f t="shared" si="28"/>
        <v>1</v>
      </c>
      <c r="AY248" s="87"/>
    </row>
    <row r="249" spans="1:51" ht="13.5" customHeight="1" x14ac:dyDescent="0.25">
      <c r="A249" s="80" t="s">
        <v>130</v>
      </c>
      <c r="B249" s="66">
        <v>11</v>
      </c>
      <c r="C249" s="66" t="s">
        <v>74</v>
      </c>
      <c r="D249" s="69" t="s">
        <v>177</v>
      </c>
      <c r="E249" s="67">
        <v>16.387077999999999</v>
      </c>
      <c r="F249" s="67">
        <v>0.102025</v>
      </c>
      <c r="G249" s="70" t="s">
        <v>182</v>
      </c>
      <c r="H249" s="68">
        <v>0</v>
      </c>
      <c r="I249" s="68">
        <v>0</v>
      </c>
      <c r="J249" s="68">
        <v>0</v>
      </c>
      <c r="K249" s="40">
        <f t="shared" si="26"/>
        <v>1</v>
      </c>
      <c r="L249" s="87"/>
      <c r="N249" s="80" t="s">
        <v>133</v>
      </c>
      <c r="O249" s="66">
        <v>11</v>
      </c>
      <c r="P249" s="66" t="s">
        <v>74</v>
      </c>
      <c r="Q249" s="69" t="s">
        <v>177</v>
      </c>
      <c r="R249" s="67">
        <v>16.473524999999999</v>
      </c>
      <c r="S249" s="67">
        <v>0.12463</v>
      </c>
      <c r="T249" s="70" t="s">
        <v>182</v>
      </c>
      <c r="U249" s="68">
        <v>0</v>
      </c>
      <c r="V249" s="68">
        <v>0</v>
      </c>
      <c r="W249" s="68">
        <v>0</v>
      </c>
      <c r="X249" s="40">
        <f t="shared" si="27"/>
        <v>1</v>
      </c>
      <c r="Y249" s="87"/>
      <c r="AA249" s="80" t="s">
        <v>136</v>
      </c>
      <c r="AB249" s="66">
        <v>11</v>
      </c>
      <c r="AC249" s="66" t="s">
        <v>74</v>
      </c>
      <c r="AD249" s="81" t="s">
        <v>177</v>
      </c>
      <c r="AE249" s="81">
        <v>16.391044000000001</v>
      </c>
      <c r="AF249" s="81">
        <v>0.119898</v>
      </c>
      <c r="AG249" s="84" t="s">
        <v>182</v>
      </c>
      <c r="AH249" s="81">
        <v>0</v>
      </c>
      <c r="AI249" s="81">
        <v>0</v>
      </c>
      <c r="AJ249" s="81">
        <v>0</v>
      </c>
      <c r="AK249" s="83">
        <v>1</v>
      </c>
      <c r="AL249" s="93"/>
      <c r="AN249" s="80" t="s">
        <v>139</v>
      </c>
      <c r="AO249" s="66">
        <v>11</v>
      </c>
      <c r="AP249" s="66" t="s">
        <v>74</v>
      </c>
      <c r="AQ249" s="69" t="s">
        <v>177</v>
      </c>
      <c r="AR249" s="95">
        <v>17.416725</v>
      </c>
      <c r="AS249" s="95">
        <v>0.12551300000000001</v>
      </c>
      <c r="AT249" s="70" t="s">
        <v>182</v>
      </c>
      <c r="AU249" s="68">
        <v>0</v>
      </c>
      <c r="AV249" s="68">
        <v>0</v>
      </c>
      <c r="AW249" s="68">
        <v>0</v>
      </c>
      <c r="AX249" s="40">
        <f t="shared" si="28"/>
        <v>1</v>
      </c>
      <c r="AY249" s="87"/>
    </row>
    <row r="250" spans="1:51" ht="22.5" customHeight="1" x14ac:dyDescent="0.25">
      <c r="A250" s="80" t="s">
        <v>130</v>
      </c>
      <c r="B250" s="66">
        <v>11</v>
      </c>
      <c r="C250" s="66" t="s">
        <v>80</v>
      </c>
      <c r="D250" s="69" t="s">
        <v>177</v>
      </c>
      <c r="E250" s="67">
        <v>4.1679999999999998E-3</v>
      </c>
      <c r="F250" s="67">
        <v>0.51650300000000005</v>
      </c>
      <c r="G250" s="70" t="s">
        <v>207</v>
      </c>
      <c r="H250" s="68">
        <v>0</v>
      </c>
      <c r="I250" s="68">
        <v>0</v>
      </c>
      <c r="J250" s="68">
        <v>0</v>
      </c>
      <c r="K250" s="40">
        <f t="shared" si="26"/>
        <v>1</v>
      </c>
      <c r="L250" s="87"/>
      <c r="N250" s="80" t="s">
        <v>133</v>
      </c>
      <c r="O250" s="66">
        <v>11</v>
      </c>
      <c r="P250" s="66" t="s">
        <v>80</v>
      </c>
      <c r="Q250" s="69" t="s">
        <v>177</v>
      </c>
      <c r="R250" s="67">
        <v>3.4789999999999999E-3</v>
      </c>
      <c r="S250" s="67">
        <v>0.55839499999999997</v>
      </c>
      <c r="T250" s="70" t="s">
        <v>201</v>
      </c>
      <c r="U250" s="68">
        <v>0</v>
      </c>
      <c r="V250" s="68">
        <v>0</v>
      </c>
      <c r="W250" s="68">
        <v>0</v>
      </c>
      <c r="X250" s="40">
        <f t="shared" si="27"/>
        <v>1</v>
      </c>
      <c r="Y250" s="87"/>
      <c r="AA250" s="80" t="s">
        <v>136</v>
      </c>
      <c r="AB250" s="66">
        <v>11</v>
      </c>
      <c r="AC250" s="66" t="s">
        <v>80</v>
      </c>
      <c r="AD250" s="81" t="s">
        <v>177</v>
      </c>
      <c r="AE250" s="81">
        <v>7.4130000000000003E-3</v>
      </c>
      <c r="AF250" s="81">
        <v>0.56566399999999994</v>
      </c>
      <c r="AG250" s="84" t="s">
        <v>203</v>
      </c>
      <c r="AH250" s="81">
        <v>0</v>
      </c>
      <c r="AI250" s="81">
        <v>0</v>
      </c>
      <c r="AJ250" s="81">
        <v>0</v>
      </c>
      <c r="AK250" s="83">
        <v>1</v>
      </c>
      <c r="AL250" s="93"/>
      <c r="AN250" s="80" t="s">
        <v>139</v>
      </c>
      <c r="AO250" s="66">
        <v>11</v>
      </c>
      <c r="AP250" s="66" t="s">
        <v>80</v>
      </c>
      <c r="AQ250" s="69" t="s">
        <v>177</v>
      </c>
      <c r="AR250" s="95">
        <v>5.9150000000000001E-3</v>
      </c>
      <c r="AS250" s="95">
        <v>0.57486499999999996</v>
      </c>
      <c r="AT250" s="70" t="s">
        <v>197</v>
      </c>
      <c r="AU250" s="68">
        <v>0</v>
      </c>
      <c r="AV250" s="68">
        <v>0</v>
      </c>
      <c r="AW250" s="68">
        <v>0</v>
      </c>
      <c r="AX250" s="40">
        <f t="shared" si="28"/>
        <v>1</v>
      </c>
      <c r="AY250" s="87"/>
    </row>
    <row r="251" spans="1:51" ht="13.5" customHeight="1" x14ac:dyDescent="0.25">
      <c r="A251" s="80" t="s">
        <v>130</v>
      </c>
      <c r="B251" s="66">
        <v>11</v>
      </c>
      <c r="C251" s="66" t="s">
        <v>85</v>
      </c>
      <c r="D251" s="69" t="s">
        <v>177</v>
      </c>
      <c r="E251" s="67">
        <v>1.3320000000000001E-3</v>
      </c>
      <c r="F251" s="67">
        <v>4.2618000000000003E-2</v>
      </c>
      <c r="G251" s="70" t="s">
        <v>181</v>
      </c>
      <c r="H251" s="68">
        <v>0</v>
      </c>
      <c r="I251" s="68">
        <v>0</v>
      </c>
      <c r="J251" s="68">
        <v>0</v>
      </c>
      <c r="K251" s="40">
        <f t="shared" si="26"/>
        <v>1</v>
      </c>
      <c r="L251" s="87"/>
      <c r="N251" s="80" t="s">
        <v>133</v>
      </c>
      <c r="O251" s="66">
        <v>11</v>
      </c>
      <c r="P251" s="66" t="s">
        <v>85</v>
      </c>
      <c r="Q251" s="69" t="s">
        <v>177</v>
      </c>
      <c r="R251" s="67">
        <v>1.4970000000000001E-3</v>
      </c>
      <c r="S251" s="67">
        <v>5.2325999999999998E-2</v>
      </c>
      <c r="T251" s="70" t="s">
        <v>181</v>
      </c>
      <c r="U251" s="68">
        <v>0</v>
      </c>
      <c r="V251" s="68">
        <v>0</v>
      </c>
      <c r="W251" s="68">
        <v>0</v>
      </c>
      <c r="X251" s="40">
        <f t="shared" si="27"/>
        <v>1</v>
      </c>
      <c r="Y251" s="87"/>
      <c r="AA251" s="80" t="s">
        <v>136</v>
      </c>
      <c r="AB251" s="66">
        <v>11</v>
      </c>
      <c r="AC251" s="66" t="s">
        <v>85</v>
      </c>
      <c r="AD251" s="81" t="s">
        <v>177</v>
      </c>
      <c r="AE251" s="81">
        <v>2.5070000000000001E-3</v>
      </c>
      <c r="AF251" s="81">
        <v>5.7487000000000003E-2</v>
      </c>
      <c r="AG251" s="84" t="s">
        <v>181</v>
      </c>
      <c r="AH251" s="81">
        <v>0</v>
      </c>
      <c r="AI251" s="81">
        <v>0</v>
      </c>
      <c r="AJ251" s="81">
        <v>0</v>
      </c>
      <c r="AK251" s="83">
        <v>1</v>
      </c>
      <c r="AL251" s="93"/>
      <c r="AN251" s="80" t="s">
        <v>139</v>
      </c>
      <c r="AO251" s="66">
        <v>11</v>
      </c>
      <c r="AP251" s="66" t="s">
        <v>85</v>
      </c>
      <c r="AQ251" s="69" t="s">
        <v>177</v>
      </c>
      <c r="AR251" s="95">
        <v>1.4040000000000001E-3</v>
      </c>
      <c r="AS251" s="95">
        <v>6.4137E-2</v>
      </c>
      <c r="AT251" s="70" t="s">
        <v>181</v>
      </c>
      <c r="AU251" s="68">
        <v>0</v>
      </c>
      <c r="AV251" s="68">
        <v>0</v>
      </c>
      <c r="AW251" s="68">
        <v>0</v>
      </c>
      <c r="AX251" s="40">
        <f t="shared" si="28"/>
        <v>1</v>
      </c>
      <c r="AY251" s="87"/>
    </row>
    <row r="252" spans="1:51" ht="13.5" customHeight="1" x14ac:dyDescent="0.25">
      <c r="A252" s="80" t="s">
        <v>130</v>
      </c>
      <c r="B252" s="66">
        <v>11</v>
      </c>
      <c r="C252" s="66" t="s">
        <v>86</v>
      </c>
      <c r="D252" s="69" t="s">
        <v>177</v>
      </c>
      <c r="E252" s="67">
        <v>15.172433</v>
      </c>
      <c r="F252" s="67">
        <v>0.10818</v>
      </c>
      <c r="G252" s="70" t="s">
        <v>182</v>
      </c>
      <c r="H252" s="68">
        <v>0</v>
      </c>
      <c r="I252" s="68">
        <v>0</v>
      </c>
      <c r="J252" s="68">
        <v>0</v>
      </c>
      <c r="K252" s="40">
        <f t="shared" si="26"/>
        <v>1</v>
      </c>
      <c r="L252" s="87"/>
      <c r="N252" s="80" t="s">
        <v>133</v>
      </c>
      <c r="O252" s="66">
        <v>11</v>
      </c>
      <c r="P252" s="66" t="s">
        <v>86</v>
      </c>
      <c r="Q252" s="69" t="s">
        <v>177</v>
      </c>
      <c r="R252" s="67">
        <v>15.829979</v>
      </c>
      <c r="S252" s="67">
        <v>0.12904099999999999</v>
      </c>
      <c r="T252" s="70" t="s">
        <v>182</v>
      </c>
      <c r="U252" s="68">
        <v>0</v>
      </c>
      <c r="V252" s="68">
        <v>0</v>
      </c>
      <c r="W252" s="68">
        <v>0</v>
      </c>
      <c r="X252" s="40">
        <f t="shared" si="27"/>
        <v>1</v>
      </c>
      <c r="Y252" s="87"/>
      <c r="AA252" s="80" t="s">
        <v>136</v>
      </c>
      <c r="AB252" s="66">
        <v>11</v>
      </c>
      <c r="AC252" s="66" t="s">
        <v>86</v>
      </c>
      <c r="AD252" s="81" t="s">
        <v>177</v>
      </c>
      <c r="AE252" s="81">
        <v>14.732215</v>
      </c>
      <c r="AF252" s="81">
        <v>0.11485099999999999</v>
      </c>
      <c r="AG252" s="84" t="s">
        <v>182</v>
      </c>
      <c r="AH252" s="81">
        <v>0</v>
      </c>
      <c r="AI252" s="81">
        <v>0</v>
      </c>
      <c r="AJ252" s="81">
        <v>0</v>
      </c>
      <c r="AK252" s="83">
        <v>1</v>
      </c>
      <c r="AL252" s="93"/>
      <c r="AN252" s="80" t="s">
        <v>139</v>
      </c>
      <c r="AO252" s="66">
        <v>11</v>
      </c>
      <c r="AP252" s="66" t="s">
        <v>86</v>
      </c>
      <c r="AQ252" s="69" t="s">
        <v>177</v>
      </c>
      <c r="AR252" s="95">
        <v>14.762756</v>
      </c>
      <c r="AS252" s="95">
        <v>0.10206800000000001</v>
      </c>
      <c r="AT252" s="70" t="s">
        <v>182</v>
      </c>
      <c r="AU252" s="68">
        <v>0</v>
      </c>
      <c r="AV252" s="68">
        <v>0</v>
      </c>
      <c r="AW252" s="68">
        <v>0</v>
      </c>
      <c r="AX252" s="40">
        <f t="shared" si="28"/>
        <v>1</v>
      </c>
      <c r="AY252" s="87"/>
    </row>
    <row r="253" spans="1:51" ht="13.5" customHeight="1" x14ac:dyDescent="0.25">
      <c r="A253" s="80" t="s">
        <v>130</v>
      </c>
      <c r="B253" s="66">
        <v>11</v>
      </c>
      <c r="C253" s="66" t="s">
        <v>87</v>
      </c>
      <c r="D253" s="69" t="s">
        <v>177</v>
      </c>
      <c r="E253" s="67">
        <v>3.62E-3</v>
      </c>
      <c r="F253" s="67">
        <v>1.9692000000000001E-2</v>
      </c>
      <c r="G253" s="70" t="s">
        <v>184</v>
      </c>
      <c r="H253" s="68">
        <v>0</v>
      </c>
      <c r="I253" s="68">
        <v>0</v>
      </c>
      <c r="J253" s="68">
        <v>0</v>
      </c>
      <c r="K253" s="40">
        <f t="shared" si="26"/>
        <v>1</v>
      </c>
      <c r="L253" s="87"/>
      <c r="N253" s="80" t="s">
        <v>133</v>
      </c>
      <c r="O253" s="66">
        <v>11</v>
      </c>
      <c r="P253" s="66" t="s">
        <v>87</v>
      </c>
      <c r="Q253" s="69" t="s">
        <v>177</v>
      </c>
      <c r="R253" s="67">
        <v>6.2350000000000001E-3</v>
      </c>
      <c r="S253" s="67">
        <v>8.2475999999999994E-2</v>
      </c>
      <c r="T253" s="70" t="s">
        <v>184</v>
      </c>
      <c r="U253" s="68">
        <v>0</v>
      </c>
      <c r="V253" s="68">
        <v>0</v>
      </c>
      <c r="W253" s="68">
        <v>0</v>
      </c>
      <c r="X253" s="40">
        <f t="shared" si="27"/>
        <v>1</v>
      </c>
      <c r="Y253" s="87"/>
      <c r="AA253" s="80" t="s">
        <v>136</v>
      </c>
      <c r="AB253" s="66">
        <v>11</v>
      </c>
      <c r="AC253" s="66" t="s">
        <v>87</v>
      </c>
      <c r="AD253" s="81" t="s">
        <v>177</v>
      </c>
      <c r="AE253" s="81">
        <v>9.5060000000000006E-3</v>
      </c>
      <c r="AF253" s="81">
        <v>3.2867E-2</v>
      </c>
      <c r="AG253" s="84" t="s">
        <v>184</v>
      </c>
      <c r="AH253" s="81">
        <v>0</v>
      </c>
      <c r="AI253" s="81">
        <v>0</v>
      </c>
      <c r="AJ253" s="81">
        <v>0</v>
      </c>
      <c r="AK253" s="83">
        <v>1</v>
      </c>
      <c r="AL253" s="93"/>
      <c r="AN253" s="80" t="s">
        <v>139</v>
      </c>
      <c r="AO253" s="66">
        <v>11</v>
      </c>
      <c r="AP253" s="66" t="s">
        <v>87</v>
      </c>
      <c r="AQ253" s="69" t="s">
        <v>177</v>
      </c>
      <c r="AR253" s="95">
        <v>4.2589999999999998E-3</v>
      </c>
      <c r="AS253" s="95">
        <v>3.8975000000000003E-2</v>
      </c>
      <c r="AT253" s="70" t="s">
        <v>184</v>
      </c>
      <c r="AU253" s="68">
        <v>0</v>
      </c>
      <c r="AV253" s="68">
        <v>0</v>
      </c>
      <c r="AW253" s="68">
        <v>0</v>
      </c>
      <c r="AX253" s="40">
        <f t="shared" si="28"/>
        <v>1</v>
      </c>
      <c r="AY253" s="87"/>
    </row>
    <row r="254" spans="1:51" ht="13.5" customHeight="1" x14ac:dyDescent="0.25">
      <c r="A254" s="80" t="s">
        <v>130</v>
      </c>
      <c r="B254" s="66">
        <v>11</v>
      </c>
      <c r="C254" s="66" t="s">
        <v>88</v>
      </c>
      <c r="D254" s="69" t="s">
        <v>177</v>
      </c>
      <c r="E254" s="67">
        <v>12.362000999999999</v>
      </c>
      <c r="F254" s="67">
        <v>0.11426799999999999</v>
      </c>
      <c r="G254" s="70" t="s">
        <v>164</v>
      </c>
      <c r="H254" s="68">
        <v>0</v>
      </c>
      <c r="I254" s="68">
        <v>0</v>
      </c>
      <c r="J254" s="68">
        <v>0</v>
      </c>
      <c r="K254" s="40">
        <f t="shared" si="26"/>
        <v>1</v>
      </c>
      <c r="L254" s="87"/>
      <c r="N254" s="80" t="s">
        <v>133</v>
      </c>
      <c r="O254" s="66">
        <v>11</v>
      </c>
      <c r="P254" s="66" t="s">
        <v>88</v>
      </c>
      <c r="Q254" s="69" t="s">
        <v>177</v>
      </c>
      <c r="R254" s="67">
        <v>13.697929999999999</v>
      </c>
      <c r="S254" s="67">
        <v>0.11862</v>
      </c>
      <c r="T254" s="70" t="s">
        <v>164</v>
      </c>
      <c r="U254" s="68">
        <v>0</v>
      </c>
      <c r="V254" s="68">
        <v>0</v>
      </c>
      <c r="W254" s="68">
        <v>0</v>
      </c>
      <c r="X254" s="40">
        <f t="shared" si="27"/>
        <v>1</v>
      </c>
      <c r="Y254" s="87"/>
      <c r="AA254" s="80" t="s">
        <v>136</v>
      </c>
      <c r="AB254" s="66">
        <v>11</v>
      </c>
      <c r="AC254" s="66" t="s">
        <v>88</v>
      </c>
      <c r="AD254" s="81" t="s">
        <v>177</v>
      </c>
      <c r="AE254" s="81">
        <v>12.461161000000001</v>
      </c>
      <c r="AF254" s="81">
        <v>5.2507999999999999E-2</v>
      </c>
      <c r="AG254" s="84" t="s">
        <v>164</v>
      </c>
      <c r="AH254" s="81">
        <v>0</v>
      </c>
      <c r="AI254" s="81">
        <v>0</v>
      </c>
      <c r="AJ254" s="81">
        <v>0</v>
      </c>
      <c r="AK254" s="83">
        <v>1</v>
      </c>
      <c r="AL254" s="93"/>
      <c r="AN254" s="80" t="s">
        <v>139</v>
      </c>
      <c r="AO254" s="66">
        <v>11</v>
      </c>
      <c r="AP254" s="66" t="s">
        <v>88</v>
      </c>
      <c r="AQ254" s="69" t="s">
        <v>177</v>
      </c>
      <c r="AR254" s="95">
        <v>13.011431999999999</v>
      </c>
      <c r="AS254" s="95">
        <v>0.117079</v>
      </c>
      <c r="AT254" s="70" t="s">
        <v>164</v>
      </c>
      <c r="AU254" s="68">
        <v>0</v>
      </c>
      <c r="AV254" s="68">
        <v>0</v>
      </c>
      <c r="AW254" s="68">
        <v>0</v>
      </c>
      <c r="AX254" s="40">
        <f t="shared" si="28"/>
        <v>1</v>
      </c>
      <c r="AY254" s="87"/>
    </row>
    <row r="255" spans="1:51" ht="13.5" customHeight="1" x14ac:dyDescent="0.25">
      <c r="A255" s="80" t="s">
        <v>130</v>
      </c>
      <c r="B255" s="66">
        <v>12</v>
      </c>
      <c r="C255" s="66" t="s">
        <v>62</v>
      </c>
      <c r="D255" s="69" t="s">
        <v>177</v>
      </c>
      <c r="E255" s="67">
        <v>0.45574199999999998</v>
      </c>
      <c r="F255" s="67" t="s">
        <v>178</v>
      </c>
      <c r="G255" s="70" t="s">
        <v>208</v>
      </c>
      <c r="H255" s="68">
        <v>0</v>
      </c>
      <c r="I255" s="68">
        <v>0</v>
      </c>
      <c r="J255" s="68">
        <v>0</v>
      </c>
      <c r="K255" s="40">
        <f t="shared" si="26"/>
        <v>1</v>
      </c>
      <c r="L255" s="87"/>
      <c r="N255" s="80" t="s">
        <v>133</v>
      </c>
      <c r="O255" s="66">
        <v>12</v>
      </c>
      <c r="P255" s="66" t="s">
        <v>62</v>
      </c>
      <c r="Q255" s="69" t="s">
        <v>177</v>
      </c>
      <c r="R255" s="67">
        <v>0.45223600000000003</v>
      </c>
      <c r="S255" s="67" t="s">
        <v>178</v>
      </c>
      <c r="T255" s="70" t="s">
        <v>202</v>
      </c>
      <c r="U255" s="68">
        <v>0</v>
      </c>
      <c r="V255" s="68">
        <v>0</v>
      </c>
      <c r="W255" s="68">
        <v>0</v>
      </c>
      <c r="X255" s="40">
        <f t="shared" si="27"/>
        <v>1</v>
      </c>
      <c r="Y255" s="87"/>
      <c r="AA255" s="80" t="s">
        <v>136</v>
      </c>
      <c r="AB255" s="66">
        <v>12</v>
      </c>
      <c r="AC255" s="66" t="s">
        <v>62</v>
      </c>
      <c r="AD255" s="81" t="s">
        <v>177</v>
      </c>
      <c r="AE255" s="81">
        <v>0.45119799999999999</v>
      </c>
      <c r="AF255" s="81" t="s">
        <v>178</v>
      </c>
      <c r="AG255" s="84" t="s">
        <v>204</v>
      </c>
      <c r="AH255" s="81">
        <v>0</v>
      </c>
      <c r="AI255" s="81">
        <v>0</v>
      </c>
      <c r="AJ255" s="81">
        <v>0</v>
      </c>
      <c r="AK255" s="83">
        <v>1</v>
      </c>
      <c r="AL255" s="93"/>
      <c r="AN255" s="80" t="s">
        <v>139</v>
      </c>
      <c r="AO255" s="66">
        <v>12</v>
      </c>
      <c r="AP255" s="66" t="s">
        <v>62</v>
      </c>
      <c r="AQ255" s="69" t="s">
        <v>177</v>
      </c>
      <c r="AR255" s="95">
        <v>0.45127800000000001</v>
      </c>
      <c r="AS255" s="95" t="s">
        <v>178</v>
      </c>
      <c r="AT255" s="70" t="s">
        <v>198</v>
      </c>
      <c r="AU255" s="68">
        <v>0</v>
      </c>
      <c r="AV255" s="68">
        <v>0</v>
      </c>
      <c r="AW255" s="68">
        <v>0</v>
      </c>
      <c r="AX255" s="40">
        <f t="shared" si="28"/>
        <v>1</v>
      </c>
      <c r="AY255" s="87"/>
    </row>
    <row r="256" spans="1:51" ht="13.5" customHeight="1" x14ac:dyDescent="0.25">
      <c r="A256" s="80" t="s">
        <v>130</v>
      </c>
      <c r="B256" s="66">
        <v>12</v>
      </c>
      <c r="C256" s="66" t="s">
        <v>68</v>
      </c>
      <c r="D256" s="69" t="s">
        <v>177</v>
      </c>
      <c r="E256" s="67">
        <v>1.2030000000000001E-3</v>
      </c>
      <c r="F256" s="67">
        <v>3.8476000000000003E-2</v>
      </c>
      <c r="G256" s="70" t="s">
        <v>181</v>
      </c>
      <c r="H256" s="68">
        <v>0</v>
      </c>
      <c r="I256" s="68">
        <v>0</v>
      </c>
      <c r="J256" s="68">
        <v>0</v>
      </c>
      <c r="K256" s="40">
        <f t="shared" si="26"/>
        <v>1</v>
      </c>
      <c r="L256" s="87"/>
      <c r="N256" s="80" t="s">
        <v>133</v>
      </c>
      <c r="O256" s="66">
        <v>12</v>
      </c>
      <c r="P256" s="66" t="s">
        <v>68</v>
      </c>
      <c r="Q256" s="69" t="s">
        <v>177</v>
      </c>
      <c r="R256" s="67">
        <v>2.1299999999999999E-3</v>
      </c>
      <c r="S256" s="67">
        <v>4.8321000000000003E-2</v>
      </c>
      <c r="T256" s="70" t="s">
        <v>181</v>
      </c>
      <c r="U256" s="68">
        <v>0</v>
      </c>
      <c r="V256" s="68">
        <v>0</v>
      </c>
      <c r="W256" s="68">
        <v>0</v>
      </c>
      <c r="X256" s="40">
        <f t="shared" si="27"/>
        <v>1</v>
      </c>
      <c r="Y256" s="87"/>
      <c r="AA256" s="80" t="s">
        <v>136</v>
      </c>
      <c r="AB256" s="66">
        <v>12</v>
      </c>
      <c r="AC256" s="66" t="s">
        <v>68</v>
      </c>
      <c r="AD256" s="81" t="s">
        <v>177</v>
      </c>
      <c r="AE256" s="81">
        <v>3.238E-3</v>
      </c>
      <c r="AF256" s="81">
        <v>5.4956999999999999E-2</v>
      </c>
      <c r="AG256" s="84" t="s">
        <v>181</v>
      </c>
      <c r="AH256" s="81">
        <v>0</v>
      </c>
      <c r="AI256" s="81">
        <v>0</v>
      </c>
      <c r="AJ256" s="81">
        <v>0</v>
      </c>
      <c r="AK256" s="83">
        <v>1</v>
      </c>
      <c r="AL256" s="93"/>
      <c r="AN256" s="80" t="s">
        <v>139</v>
      </c>
      <c r="AO256" s="66">
        <v>12</v>
      </c>
      <c r="AP256" s="66" t="s">
        <v>68</v>
      </c>
      <c r="AQ256" s="69" t="s">
        <v>177</v>
      </c>
      <c r="AR256" s="95">
        <v>1.936E-3</v>
      </c>
      <c r="AS256" s="95">
        <v>4.1868000000000002E-2</v>
      </c>
      <c r="AT256" s="70" t="s">
        <v>181</v>
      </c>
      <c r="AU256" s="68">
        <v>0</v>
      </c>
      <c r="AV256" s="68">
        <v>0</v>
      </c>
      <c r="AW256" s="68">
        <v>0</v>
      </c>
      <c r="AX256" s="40">
        <f t="shared" si="28"/>
        <v>1</v>
      </c>
      <c r="AY256" s="87"/>
    </row>
    <row r="257" spans="1:51" ht="13.5" customHeight="1" x14ac:dyDescent="0.25">
      <c r="A257" s="80" t="s">
        <v>130</v>
      </c>
      <c r="B257" s="66">
        <v>12</v>
      </c>
      <c r="C257" s="66" t="s">
        <v>74</v>
      </c>
      <c r="D257" s="69" t="s">
        <v>177</v>
      </c>
      <c r="E257" s="67">
        <v>17.787707999999999</v>
      </c>
      <c r="F257" s="67">
        <v>5.5981000000000003E-2</v>
      </c>
      <c r="G257" s="70" t="s">
        <v>182</v>
      </c>
      <c r="H257" s="68">
        <v>0</v>
      </c>
      <c r="I257" s="68">
        <v>0</v>
      </c>
      <c r="J257" s="68">
        <v>0</v>
      </c>
      <c r="K257" s="40">
        <f t="shared" si="26"/>
        <v>1</v>
      </c>
      <c r="L257" s="87"/>
      <c r="N257" s="80" t="s">
        <v>133</v>
      </c>
      <c r="O257" s="66">
        <v>12</v>
      </c>
      <c r="P257" s="66" t="s">
        <v>74</v>
      </c>
      <c r="Q257" s="69" t="s">
        <v>177</v>
      </c>
      <c r="R257" s="67">
        <v>16.445136999999999</v>
      </c>
      <c r="S257" s="67">
        <v>0.124644</v>
      </c>
      <c r="T257" s="70" t="s">
        <v>182</v>
      </c>
      <c r="U257" s="68">
        <v>0</v>
      </c>
      <c r="V257" s="68">
        <v>0</v>
      </c>
      <c r="W257" s="68">
        <v>0</v>
      </c>
      <c r="X257" s="40">
        <f t="shared" si="27"/>
        <v>1</v>
      </c>
      <c r="Y257" s="87"/>
      <c r="AA257" s="80" t="s">
        <v>136</v>
      </c>
      <c r="AB257" s="66">
        <v>12</v>
      </c>
      <c r="AC257" s="66" t="s">
        <v>74</v>
      </c>
      <c r="AD257" s="81" t="s">
        <v>177</v>
      </c>
      <c r="AE257" s="81">
        <v>16.356237</v>
      </c>
      <c r="AF257" s="81">
        <v>0.12515699999999999</v>
      </c>
      <c r="AG257" s="84" t="s">
        <v>182</v>
      </c>
      <c r="AH257" s="81">
        <v>0</v>
      </c>
      <c r="AI257" s="81">
        <v>0</v>
      </c>
      <c r="AJ257" s="81">
        <v>0</v>
      </c>
      <c r="AK257" s="83">
        <v>1</v>
      </c>
      <c r="AL257" s="93"/>
      <c r="AN257" s="80" t="s">
        <v>139</v>
      </c>
      <c r="AO257" s="66">
        <v>12</v>
      </c>
      <c r="AP257" s="66" t="s">
        <v>74</v>
      </c>
      <c r="AQ257" s="69" t="s">
        <v>177</v>
      </c>
      <c r="AR257" s="95">
        <v>17.445499000000002</v>
      </c>
      <c r="AS257" s="95">
        <v>0.12368</v>
      </c>
      <c r="AT257" s="70" t="s">
        <v>182</v>
      </c>
      <c r="AU257" s="68">
        <v>0</v>
      </c>
      <c r="AV257" s="68">
        <v>0</v>
      </c>
      <c r="AW257" s="68">
        <v>0</v>
      </c>
      <c r="AX257" s="40">
        <f t="shared" si="28"/>
        <v>1</v>
      </c>
      <c r="AY257" s="87"/>
    </row>
    <row r="258" spans="1:51" ht="22.5" customHeight="1" x14ac:dyDescent="0.25">
      <c r="A258" s="80" t="s">
        <v>130</v>
      </c>
      <c r="B258" s="66">
        <v>12</v>
      </c>
      <c r="C258" s="66" t="s">
        <v>80</v>
      </c>
      <c r="D258" s="69" t="s">
        <v>177</v>
      </c>
      <c r="E258" s="67">
        <v>4.5030000000000001E-3</v>
      </c>
      <c r="F258" s="67">
        <v>0.52178599999999997</v>
      </c>
      <c r="G258" s="70" t="s">
        <v>209</v>
      </c>
      <c r="H258" s="68">
        <v>0</v>
      </c>
      <c r="I258" s="68">
        <v>0</v>
      </c>
      <c r="J258" s="68">
        <v>0</v>
      </c>
      <c r="K258" s="40">
        <f t="shared" si="26"/>
        <v>1</v>
      </c>
      <c r="L258" s="87"/>
      <c r="N258" s="80" t="s">
        <v>133</v>
      </c>
      <c r="O258" s="66">
        <v>12</v>
      </c>
      <c r="P258" s="66" t="s">
        <v>80</v>
      </c>
      <c r="Q258" s="69" t="s">
        <v>177</v>
      </c>
      <c r="R258" s="67">
        <v>1.0278000000000001E-2</v>
      </c>
      <c r="S258" s="67">
        <v>0.53358099999999997</v>
      </c>
      <c r="T258" s="70" t="s">
        <v>203</v>
      </c>
      <c r="U258" s="68">
        <v>0</v>
      </c>
      <c r="V258" s="68">
        <v>0</v>
      </c>
      <c r="W258" s="68">
        <v>0</v>
      </c>
      <c r="X258" s="40">
        <f t="shared" si="27"/>
        <v>1</v>
      </c>
      <c r="Y258" s="87"/>
      <c r="AA258" s="80" t="s">
        <v>136</v>
      </c>
      <c r="AB258" s="66">
        <v>12</v>
      </c>
      <c r="AC258" s="66" t="s">
        <v>80</v>
      </c>
      <c r="AD258" s="81" t="s">
        <v>177</v>
      </c>
      <c r="AE258" s="81">
        <v>5.0390000000000001E-3</v>
      </c>
      <c r="AF258" s="81">
        <v>0.55178899999999997</v>
      </c>
      <c r="AG258" s="84" t="s">
        <v>205</v>
      </c>
      <c r="AH258" s="81">
        <v>0</v>
      </c>
      <c r="AI258" s="81">
        <v>0</v>
      </c>
      <c r="AJ258" s="81">
        <v>0</v>
      </c>
      <c r="AK258" s="83">
        <v>1</v>
      </c>
      <c r="AL258" s="93"/>
      <c r="AN258" s="80" t="s">
        <v>139</v>
      </c>
      <c r="AO258" s="66">
        <v>12</v>
      </c>
      <c r="AP258" s="66" t="s">
        <v>80</v>
      </c>
      <c r="AQ258" s="69" t="s">
        <v>177</v>
      </c>
      <c r="AR258" s="95">
        <v>3.31E-3</v>
      </c>
      <c r="AS258" s="95">
        <v>0.54042400000000002</v>
      </c>
      <c r="AT258" s="70" t="s">
        <v>199</v>
      </c>
      <c r="AU258" s="68">
        <v>0</v>
      </c>
      <c r="AV258" s="68">
        <v>0</v>
      </c>
      <c r="AW258" s="68">
        <v>0</v>
      </c>
      <c r="AX258" s="40">
        <f t="shared" si="28"/>
        <v>1</v>
      </c>
      <c r="AY258" s="87"/>
    </row>
    <row r="259" spans="1:51" ht="13.5" customHeight="1" x14ac:dyDescent="0.25">
      <c r="A259" s="80" t="s">
        <v>130</v>
      </c>
      <c r="B259" s="66">
        <v>12</v>
      </c>
      <c r="C259" s="66" t="s">
        <v>85</v>
      </c>
      <c r="D259" s="69" t="s">
        <v>177</v>
      </c>
      <c r="E259" s="67">
        <v>2.029E-3</v>
      </c>
      <c r="F259" s="67">
        <v>5.6410000000000002E-2</v>
      </c>
      <c r="G259" s="70" t="s">
        <v>181</v>
      </c>
      <c r="H259" s="68">
        <v>0</v>
      </c>
      <c r="I259" s="68">
        <v>0</v>
      </c>
      <c r="J259" s="68">
        <v>0</v>
      </c>
      <c r="K259" s="40">
        <f t="shared" si="26"/>
        <v>1</v>
      </c>
      <c r="L259" s="87"/>
      <c r="N259" s="80" t="s">
        <v>133</v>
      </c>
      <c r="O259" s="66">
        <v>12</v>
      </c>
      <c r="P259" s="66" t="s">
        <v>85</v>
      </c>
      <c r="Q259" s="69" t="s">
        <v>177</v>
      </c>
      <c r="R259" s="67">
        <v>1.9289999999999999E-3</v>
      </c>
      <c r="S259" s="67">
        <v>5.6925000000000003E-2</v>
      </c>
      <c r="T259" s="70" t="s">
        <v>181</v>
      </c>
      <c r="U259" s="68">
        <v>0</v>
      </c>
      <c r="V259" s="68">
        <v>0</v>
      </c>
      <c r="W259" s="68">
        <v>0</v>
      </c>
      <c r="X259" s="40">
        <f t="shared" si="27"/>
        <v>1</v>
      </c>
      <c r="Y259" s="87"/>
      <c r="AA259" s="80" t="s">
        <v>136</v>
      </c>
      <c r="AB259" s="66">
        <v>12</v>
      </c>
      <c r="AC259" s="66" t="s">
        <v>85</v>
      </c>
      <c r="AD259" s="81" t="s">
        <v>177</v>
      </c>
      <c r="AE259" s="81">
        <v>2.0509999999999999E-3</v>
      </c>
      <c r="AF259" s="81">
        <v>6.1713999999999998E-2</v>
      </c>
      <c r="AG259" s="84" t="s">
        <v>181</v>
      </c>
      <c r="AH259" s="81">
        <v>0</v>
      </c>
      <c r="AI259" s="81">
        <v>0</v>
      </c>
      <c r="AJ259" s="81">
        <v>0</v>
      </c>
      <c r="AK259" s="83">
        <v>1</v>
      </c>
      <c r="AL259" s="93"/>
      <c r="AN259" s="80" t="s">
        <v>139</v>
      </c>
      <c r="AO259" s="66">
        <v>12</v>
      </c>
      <c r="AP259" s="66" t="s">
        <v>85</v>
      </c>
      <c r="AQ259" s="69" t="s">
        <v>177</v>
      </c>
      <c r="AR259" s="95">
        <v>1.4920000000000001E-3</v>
      </c>
      <c r="AS259" s="95">
        <v>4.4103999999999997E-2</v>
      </c>
      <c r="AT259" s="70" t="s">
        <v>181</v>
      </c>
      <c r="AU259" s="68">
        <v>0</v>
      </c>
      <c r="AV259" s="68">
        <v>0</v>
      </c>
      <c r="AW259" s="68">
        <v>0</v>
      </c>
      <c r="AX259" s="40">
        <f t="shared" si="28"/>
        <v>1</v>
      </c>
      <c r="AY259" s="87"/>
    </row>
    <row r="260" spans="1:51" ht="13.5" customHeight="1" x14ac:dyDescent="0.25">
      <c r="A260" s="80" t="s">
        <v>130</v>
      </c>
      <c r="B260" s="66">
        <v>12</v>
      </c>
      <c r="C260" s="66" t="s">
        <v>86</v>
      </c>
      <c r="D260" s="69" t="s">
        <v>177</v>
      </c>
      <c r="E260" s="67">
        <v>15.245358</v>
      </c>
      <c r="F260" s="67">
        <v>0.109235</v>
      </c>
      <c r="G260" s="70" t="s">
        <v>182</v>
      </c>
      <c r="H260" s="68">
        <v>0</v>
      </c>
      <c r="I260" s="68">
        <v>0</v>
      </c>
      <c r="J260" s="68">
        <v>0</v>
      </c>
      <c r="K260" s="40">
        <f t="shared" si="26"/>
        <v>1</v>
      </c>
      <c r="L260" s="87"/>
      <c r="N260" s="80" t="s">
        <v>133</v>
      </c>
      <c r="O260" s="66">
        <v>12</v>
      </c>
      <c r="P260" s="66" t="s">
        <v>86</v>
      </c>
      <c r="Q260" s="69" t="s">
        <v>177</v>
      </c>
      <c r="R260" s="67">
        <v>15.846038</v>
      </c>
      <c r="S260" s="67">
        <v>0.12756700000000001</v>
      </c>
      <c r="T260" s="70" t="s">
        <v>182</v>
      </c>
      <c r="U260" s="68">
        <v>0</v>
      </c>
      <c r="V260" s="68">
        <v>0</v>
      </c>
      <c r="W260" s="68">
        <v>0</v>
      </c>
      <c r="X260" s="40">
        <f t="shared" si="27"/>
        <v>1</v>
      </c>
      <c r="Y260" s="87"/>
      <c r="AA260" s="80" t="s">
        <v>136</v>
      </c>
      <c r="AB260" s="66">
        <v>12</v>
      </c>
      <c r="AC260" s="66" t="s">
        <v>86</v>
      </c>
      <c r="AD260" s="81" t="s">
        <v>177</v>
      </c>
      <c r="AE260" s="81">
        <v>14.793695</v>
      </c>
      <c r="AF260" s="81">
        <v>0.12549399999999999</v>
      </c>
      <c r="AG260" s="84" t="s">
        <v>182</v>
      </c>
      <c r="AH260" s="81">
        <v>0</v>
      </c>
      <c r="AI260" s="81">
        <v>0</v>
      </c>
      <c r="AJ260" s="81">
        <v>0</v>
      </c>
      <c r="AK260" s="83">
        <v>1</v>
      </c>
      <c r="AL260" s="93"/>
      <c r="AN260" s="80" t="s">
        <v>139</v>
      </c>
      <c r="AO260" s="66">
        <v>12</v>
      </c>
      <c r="AP260" s="66" t="s">
        <v>86</v>
      </c>
      <c r="AQ260" s="69" t="s">
        <v>177</v>
      </c>
      <c r="AR260" s="95">
        <v>14.780151</v>
      </c>
      <c r="AS260" s="95">
        <v>0.12560299999999999</v>
      </c>
      <c r="AT260" s="70" t="s">
        <v>182</v>
      </c>
      <c r="AU260" s="68">
        <v>0</v>
      </c>
      <c r="AV260" s="68">
        <v>0</v>
      </c>
      <c r="AW260" s="68">
        <v>0</v>
      </c>
      <c r="AX260" s="40">
        <f t="shared" si="28"/>
        <v>1</v>
      </c>
      <c r="AY260" s="87"/>
    </row>
    <row r="261" spans="1:51" ht="13.5" customHeight="1" x14ac:dyDescent="0.25">
      <c r="A261" s="80" t="s">
        <v>130</v>
      </c>
      <c r="B261" s="66">
        <v>12</v>
      </c>
      <c r="C261" s="66" t="s">
        <v>87</v>
      </c>
      <c r="D261" s="69" t="s">
        <v>177</v>
      </c>
      <c r="E261" s="67">
        <v>1.0028E-2</v>
      </c>
      <c r="F261" s="67">
        <v>6.9280999999999995E-2</v>
      </c>
      <c r="G261" s="70" t="s">
        <v>184</v>
      </c>
      <c r="H261" s="68">
        <v>0</v>
      </c>
      <c r="I261" s="68">
        <v>0</v>
      </c>
      <c r="J261" s="68">
        <v>0</v>
      </c>
      <c r="K261" s="40">
        <f t="shared" si="26"/>
        <v>1</v>
      </c>
      <c r="L261" s="87"/>
      <c r="N261" s="80" t="s">
        <v>133</v>
      </c>
      <c r="O261" s="66">
        <v>12</v>
      </c>
      <c r="P261" s="66" t="s">
        <v>87</v>
      </c>
      <c r="Q261" s="69" t="s">
        <v>177</v>
      </c>
      <c r="R261" s="67">
        <v>3.2690000000000002E-3</v>
      </c>
      <c r="S261" s="67">
        <v>2.1231E-2</v>
      </c>
      <c r="T261" s="70" t="s">
        <v>184</v>
      </c>
      <c r="U261" s="68">
        <v>0</v>
      </c>
      <c r="V261" s="68">
        <v>0</v>
      </c>
      <c r="W261" s="68">
        <v>0</v>
      </c>
      <c r="X261" s="40">
        <f t="shared" si="27"/>
        <v>1</v>
      </c>
      <c r="Y261" s="87"/>
      <c r="AA261" s="80" t="s">
        <v>136</v>
      </c>
      <c r="AB261" s="66">
        <v>12</v>
      </c>
      <c r="AC261" s="66" t="s">
        <v>87</v>
      </c>
      <c r="AD261" s="81" t="s">
        <v>177</v>
      </c>
      <c r="AE261" s="81">
        <v>3.8089999999999999E-3</v>
      </c>
      <c r="AF261" s="81">
        <v>3.7059000000000002E-2</v>
      </c>
      <c r="AG261" s="84" t="s">
        <v>184</v>
      </c>
      <c r="AH261" s="81">
        <v>0</v>
      </c>
      <c r="AI261" s="81">
        <v>0</v>
      </c>
      <c r="AJ261" s="81">
        <v>0</v>
      </c>
      <c r="AK261" s="83">
        <v>1</v>
      </c>
      <c r="AL261" s="93"/>
      <c r="AN261" s="80" t="s">
        <v>139</v>
      </c>
      <c r="AO261" s="66">
        <v>12</v>
      </c>
      <c r="AP261" s="66" t="s">
        <v>87</v>
      </c>
      <c r="AQ261" s="69" t="s">
        <v>177</v>
      </c>
      <c r="AR261" s="95">
        <v>4.411E-3</v>
      </c>
      <c r="AS261" s="95">
        <v>5.5153000000000001E-2</v>
      </c>
      <c r="AT261" s="70" t="s">
        <v>184</v>
      </c>
      <c r="AU261" s="68">
        <v>0</v>
      </c>
      <c r="AV261" s="68">
        <v>0</v>
      </c>
      <c r="AW261" s="68">
        <v>0</v>
      </c>
      <c r="AX261" s="40">
        <f t="shared" si="28"/>
        <v>1</v>
      </c>
      <c r="AY261" s="87"/>
    </row>
    <row r="262" spans="1:51" ht="13.5" customHeight="1" x14ac:dyDescent="0.25">
      <c r="A262" s="80" t="s">
        <v>130</v>
      </c>
      <c r="B262" s="66">
        <v>12</v>
      </c>
      <c r="C262" s="66" t="s">
        <v>88</v>
      </c>
      <c r="D262" s="69" t="s">
        <v>177</v>
      </c>
      <c r="E262" s="67">
        <v>13.684891</v>
      </c>
      <c r="F262" s="67">
        <v>9.5508999999999997E-2</v>
      </c>
      <c r="G262" s="70" t="s">
        <v>164</v>
      </c>
      <c r="H262" s="68">
        <v>0</v>
      </c>
      <c r="I262" s="68">
        <v>0</v>
      </c>
      <c r="J262" s="68">
        <v>0</v>
      </c>
      <c r="K262" s="40">
        <f t="shared" si="26"/>
        <v>1</v>
      </c>
      <c r="L262" s="87"/>
      <c r="N262" s="80" t="s">
        <v>133</v>
      </c>
      <c r="O262" s="66">
        <v>12</v>
      </c>
      <c r="P262" s="66" t="s">
        <v>88</v>
      </c>
      <c r="Q262" s="69" t="s">
        <v>177</v>
      </c>
      <c r="R262" s="67">
        <v>13.730212</v>
      </c>
      <c r="S262" s="67">
        <v>5.6057999999999997E-2</v>
      </c>
      <c r="T262" s="70" t="s">
        <v>164</v>
      </c>
      <c r="U262" s="68">
        <v>0</v>
      </c>
      <c r="V262" s="68">
        <v>0</v>
      </c>
      <c r="W262" s="68">
        <v>0</v>
      </c>
      <c r="X262" s="40">
        <f t="shared" si="27"/>
        <v>1</v>
      </c>
      <c r="Y262" s="87"/>
      <c r="AA262" s="80" t="s">
        <v>136</v>
      </c>
      <c r="AB262" s="66">
        <v>12</v>
      </c>
      <c r="AC262" s="66" t="s">
        <v>88</v>
      </c>
      <c r="AD262" s="81" t="s">
        <v>177</v>
      </c>
      <c r="AE262" s="81">
        <v>12.440389</v>
      </c>
      <c r="AF262" s="81">
        <v>0.12187000000000001</v>
      </c>
      <c r="AG262" s="84" t="s">
        <v>164</v>
      </c>
      <c r="AH262" s="81">
        <v>0</v>
      </c>
      <c r="AI262" s="81">
        <v>0</v>
      </c>
      <c r="AJ262" s="81">
        <v>0</v>
      </c>
      <c r="AK262" s="83">
        <v>1</v>
      </c>
      <c r="AL262" s="93"/>
      <c r="AN262" s="80" t="s">
        <v>139</v>
      </c>
      <c r="AO262" s="66">
        <v>12</v>
      </c>
      <c r="AP262" s="66" t="s">
        <v>88</v>
      </c>
      <c r="AQ262" s="69" t="s">
        <v>177</v>
      </c>
      <c r="AR262" s="95">
        <v>13.047242000000001</v>
      </c>
      <c r="AS262" s="95">
        <v>0.123219</v>
      </c>
      <c r="AT262" s="70" t="s">
        <v>164</v>
      </c>
      <c r="AU262" s="68">
        <v>0</v>
      </c>
      <c r="AV262" s="68">
        <v>0</v>
      </c>
      <c r="AW262" s="68">
        <v>0</v>
      </c>
      <c r="AX262" s="40">
        <f t="shared" si="28"/>
        <v>1</v>
      </c>
      <c r="AY262" s="87"/>
    </row>
    <row r="263" spans="1:51" ht="13.5" customHeight="1" x14ac:dyDescent="0.25">
      <c r="A263" s="80" t="s">
        <v>130</v>
      </c>
      <c r="B263" s="66">
        <v>13</v>
      </c>
      <c r="C263" s="66" t="s">
        <v>62</v>
      </c>
      <c r="D263" s="69" t="s">
        <v>177</v>
      </c>
      <c r="E263" s="67">
        <v>0.45074900000000001</v>
      </c>
      <c r="F263" s="67" t="s">
        <v>178</v>
      </c>
      <c r="G263" s="70" t="s">
        <v>210</v>
      </c>
      <c r="H263" s="68">
        <v>0</v>
      </c>
      <c r="I263" s="68">
        <v>0</v>
      </c>
      <c r="J263" s="68">
        <v>0</v>
      </c>
      <c r="K263" s="40">
        <f t="shared" ref="K263:K294" si="29">IF(COUNTA(J263)=0,"",1-J263)</f>
        <v>1</v>
      </c>
      <c r="L263" s="87"/>
      <c r="N263" s="80" t="s">
        <v>133</v>
      </c>
      <c r="O263" s="66">
        <v>13</v>
      </c>
      <c r="P263" s="66" t="s">
        <v>62</v>
      </c>
      <c r="Q263" s="69" t="s">
        <v>177</v>
      </c>
      <c r="R263" s="67">
        <v>0.45081500000000002</v>
      </c>
      <c r="S263" s="67" t="s">
        <v>178</v>
      </c>
      <c r="T263" s="70" t="s">
        <v>204</v>
      </c>
      <c r="U263" s="68">
        <v>0</v>
      </c>
      <c r="V263" s="68">
        <v>0</v>
      </c>
      <c r="W263" s="68">
        <v>0</v>
      </c>
      <c r="X263" s="40">
        <f t="shared" ref="X263:X294" si="30">IF(COUNTA(W263)=0,"",1-W263)</f>
        <v>1</v>
      </c>
      <c r="Y263" s="87"/>
      <c r="AA263" s="80" t="s">
        <v>136</v>
      </c>
      <c r="AB263" s="66">
        <v>13</v>
      </c>
      <c r="AC263" s="66" t="s">
        <v>62</v>
      </c>
      <c r="AD263" s="81" t="s">
        <v>177</v>
      </c>
      <c r="AE263" s="81">
        <v>0.45088</v>
      </c>
      <c r="AF263" s="81" t="s">
        <v>178</v>
      </c>
      <c r="AG263" s="84" t="s">
        <v>206</v>
      </c>
      <c r="AH263" s="81">
        <v>0</v>
      </c>
      <c r="AI263" s="81">
        <v>0</v>
      </c>
      <c r="AJ263" s="81">
        <v>0</v>
      </c>
      <c r="AK263" s="83">
        <v>1</v>
      </c>
      <c r="AL263" s="93"/>
      <c r="AN263" s="80" t="s">
        <v>139</v>
      </c>
      <c r="AO263" s="66">
        <v>13</v>
      </c>
      <c r="AP263" s="66" t="s">
        <v>62</v>
      </c>
      <c r="AQ263" s="69" t="s">
        <v>177</v>
      </c>
      <c r="AR263" s="95">
        <v>0.45279799999999998</v>
      </c>
      <c r="AS263" s="95" t="s">
        <v>178</v>
      </c>
      <c r="AT263" s="70" t="s">
        <v>200</v>
      </c>
      <c r="AU263" s="68">
        <v>0</v>
      </c>
      <c r="AV263" s="68">
        <v>0</v>
      </c>
      <c r="AW263" s="68">
        <v>0</v>
      </c>
      <c r="AX263" s="40">
        <f t="shared" ref="AX263:AX294" si="31">IF(COUNTA(AW263)=0,"",1-AW263)</f>
        <v>1</v>
      </c>
      <c r="AY263" s="87"/>
    </row>
    <row r="264" spans="1:51" ht="13.5" customHeight="1" x14ac:dyDescent="0.25">
      <c r="A264" s="80" t="s">
        <v>130</v>
      </c>
      <c r="B264" s="66">
        <v>13</v>
      </c>
      <c r="C264" s="66" t="s">
        <v>68</v>
      </c>
      <c r="D264" s="69" t="s">
        <v>177</v>
      </c>
      <c r="E264" s="67">
        <v>1.4109999999999999E-3</v>
      </c>
      <c r="F264" s="67">
        <v>6.7615999999999996E-2</v>
      </c>
      <c r="G264" s="70" t="s">
        <v>181</v>
      </c>
      <c r="H264" s="68">
        <v>0</v>
      </c>
      <c r="I264" s="68">
        <v>0</v>
      </c>
      <c r="J264" s="68">
        <v>0</v>
      </c>
      <c r="K264" s="40">
        <f t="shared" si="29"/>
        <v>1</v>
      </c>
      <c r="L264" s="87"/>
      <c r="N264" s="80" t="s">
        <v>133</v>
      </c>
      <c r="O264" s="66">
        <v>13</v>
      </c>
      <c r="P264" s="66" t="s">
        <v>68</v>
      </c>
      <c r="Q264" s="69" t="s">
        <v>177</v>
      </c>
      <c r="R264" s="67">
        <v>1.6620000000000001E-3</v>
      </c>
      <c r="S264" s="67">
        <v>4.1387E-2</v>
      </c>
      <c r="T264" s="70" t="s">
        <v>181</v>
      </c>
      <c r="U264" s="68">
        <v>0</v>
      </c>
      <c r="V264" s="68">
        <v>0</v>
      </c>
      <c r="W264" s="68">
        <v>0</v>
      </c>
      <c r="X264" s="40">
        <f t="shared" si="30"/>
        <v>1</v>
      </c>
      <c r="Y264" s="87"/>
      <c r="AA264" s="80" t="s">
        <v>136</v>
      </c>
      <c r="AB264" s="66">
        <v>13</v>
      </c>
      <c r="AC264" s="66" t="s">
        <v>68</v>
      </c>
      <c r="AD264" s="81" t="s">
        <v>177</v>
      </c>
      <c r="AE264" s="81">
        <v>4.3559999999999996E-3</v>
      </c>
      <c r="AF264" s="81">
        <v>5.5478E-2</v>
      </c>
      <c r="AG264" s="84" t="s">
        <v>181</v>
      </c>
      <c r="AH264" s="81">
        <v>0</v>
      </c>
      <c r="AI264" s="81">
        <v>0</v>
      </c>
      <c r="AJ264" s="81">
        <v>0</v>
      </c>
      <c r="AK264" s="83">
        <v>1</v>
      </c>
      <c r="AL264" s="93"/>
      <c r="AN264" s="80" t="s">
        <v>139</v>
      </c>
      <c r="AO264" s="66">
        <v>13</v>
      </c>
      <c r="AP264" s="66" t="s">
        <v>68</v>
      </c>
      <c r="AQ264" s="69" t="s">
        <v>177</v>
      </c>
      <c r="AR264" s="95">
        <v>1.2639999999999999E-3</v>
      </c>
      <c r="AS264" s="95">
        <v>3.7834E-2</v>
      </c>
      <c r="AT264" s="70" t="s">
        <v>181</v>
      </c>
      <c r="AU264" s="68">
        <v>0</v>
      </c>
      <c r="AV264" s="68">
        <v>0</v>
      </c>
      <c r="AW264" s="68">
        <v>0</v>
      </c>
      <c r="AX264" s="40">
        <f t="shared" si="31"/>
        <v>1</v>
      </c>
      <c r="AY264" s="87"/>
    </row>
    <row r="265" spans="1:51" ht="13.5" customHeight="1" x14ac:dyDescent="0.25">
      <c r="A265" s="80" t="s">
        <v>130</v>
      </c>
      <c r="B265" s="66">
        <v>13</v>
      </c>
      <c r="C265" s="66" t="s">
        <v>74</v>
      </c>
      <c r="D265" s="69" t="s">
        <v>177</v>
      </c>
      <c r="E265" s="67">
        <v>16.428016</v>
      </c>
      <c r="F265" s="67">
        <v>0.110014</v>
      </c>
      <c r="G265" s="70" t="s">
        <v>182</v>
      </c>
      <c r="H265" s="68">
        <v>0</v>
      </c>
      <c r="I265" s="68">
        <v>0</v>
      </c>
      <c r="J265" s="68">
        <v>0</v>
      </c>
      <c r="K265" s="40">
        <f t="shared" si="29"/>
        <v>1</v>
      </c>
      <c r="L265" s="87"/>
      <c r="N265" s="80" t="s">
        <v>133</v>
      </c>
      <c r="O265" s="66">
        <v>13</v>
      </c>
      <c r="P265" s="66" t="s">
        <v>74</v>
      </c>
      <c r="Q265" s="69" t="s">
        <v>177</v>
      </c>
      <c r="R265" s="67">
        <v>16.409466999999999</v>
      </c>
      <c r="S265" s="67">
        <v>0.124969</v>
      </c>
      <c r="T265" s="70" t="s">
        <v>182</v>
      </c>
      <c r="U265" s="68">
        <v>0</v>
      </c>
      <c r="V265" s="68">
        <v>0</v>
      </c>
      <c r="W265" s="68">
        <v>0</v>
      </c>
      <c r="X265" s="40">
        <f t="shared" si="30"/>
        <v>1</v>
      </c>
      <c r="Y265" s="87"/>
      <c r="AA265" s="80" t="s">
        <v>136</v>
      </c>
      <c r="AB265" s="66">
        <v>13</v>
      </c>
      <c r="AC265" s="66" t="s">
        <v>74</v>
      </c>
      <c r="AD265" s="81" t="s">
        <v>177</v>
      </c>
      <c r="AE265" s="81">
        <v>16.333938</v>
      </c>
      <c r="AF265" s="81">
        <v>0.11752899999999999</v>
      </c>
      <c r="AG265" s="84" t="s">
        <v>182</v>
      </c>
      <c r="AH265" s="81">
        <v>0</v>
      </c>
      <c r="AI265" s="81">
        <v>0</v>
      </c>
      <c r="AJ265" s="81">
        <v>0</v>
      </c>
      <c r="AK265" s="83">
        <v>1</v>
      </c>
      <c r="AL265" s="93"/>
      <c r="AN265" s="80" t="s">
        <v>139</v>
      </c>
      <c r="AO265" s="66">
        <v>13</v>
      </c>
      <c r="AP265" s="66" t="s">
        <v>74</v>
      </c>
      <c r="AQ265" s="69" t="s">
        <v>177</v>
      </c>
      <c r="AR265" s="95">
        <v>17.438099000000001</v>
      </c>
      <c r="AS265" s="95">
        <v>0.12578300000000001</v>
      </c>
      <c r="AT265" s="70" t="s">
        <v>182</v>
      </c>
      <c r="AU265" s="68">
        <v>0</v>
      </c>
      <c r="AV265" s="68">
        <v>0</v>
      </c>
      <c r="AW265" s="68">
        <v>0</v>
      </c>
      <c r="AX265" s="40">
        <f t="shared" si="31"/>
        <v>1</v>
      </c>
      <c r="AY265" s="87"/>
    </row>
    <row r="266" spans="1:51" ht="22.5" customHeight="1" x14ac:dyDescent="0.25">
      <c r="A266" s="80" t="s">
        <v>130</v>
      </c>
      <c r="B266" s="66">
        <v>13</v>
      </c>
      <c r="C266" s="66" t="s">
        <v>80</v>
      </c>
      <c r="D266" s="69" t="s">
        <v>177</v>
      </c>
      <c r="E266" s="67">
        <v>6.8060000000000004E-3</v>
      </c>
      <c r="F266" s="67">
        <v>0.56181700000000001</v>
      </c>
      <c r="G266" s="70" t="s">
        <v>211</v>
      </c>
      <c r="H266" s="68">
        <v>0</v>
      </c>
      <c r="I266" s="68">
        <v>0</v>
      </c>
      <c r="J266" s="68">
        <v>0</v>
      </c>
      <c r="K266" s="40">
        <f t="shared" si="29"/>
        <v>1</v>
      </c>
      <c r="L266" s="87"/>
      <c r="N266" s="80" t="s">
        <v>133</v>
      </c>
      <c r="O266" s="66">
        <v>13</v>
      </c>
      <c r="P266" s="66" t="s">
        <v>80</v>
      </c>
      <c r="Q266" s="69" t="s">
        <v>177</v>
      </c>
      <c r="R266" s="67">
        <v>4.5859999999999998E-3</v>
      </c>
      <c r="S266" s="67">
        <v>0.54324399999999995</v>
      </c>
      <c r="T266" s="70" t="s">
        <v>205</v>
      </c>
      <c r="U266" s="68">
        <v>0</v>
      </c>
      <c r="V266" s="68">
        <v>0</v>
      </c>
      <c r="W266" s="68">
        <v>0</v>
      </c>
      <c r="X266" s="40">
        <f t="shared" si="30"/>
        <v>1</v>
      </c>
      <c r="Y266" s="87"/>
      <c r="AA266" s="80" t="s">
        <v>136</v>
      </c>
      <c r="AB266" s="66">
        <v>13</v>
      </c>
      <c r="AC266" s="66" t="s">
        <v>80</v>
      </c>
      <c r="AD266" s="81" t="s">
        <v>177</v>
      </c>
      <c r="AE266" s="81">
        <v>4.9950000000000003E-3</v>
      </c>
      <c r="AF266" s="81">
        <v>0.57360100000000003</v>
      </c>
      <c r="AG266" s="84" t="s">
        <v>207</v>
      </c>
      <c r="AH266" s="81">
        <v>0</v>
      </c>
      <c r="AI266" s="81">
        <v>0</v>
      </c>
      <c r="AJ266" s="81">
        <v>0</v>
      </c>
      <c r="AK266" s="83">
        <v>1</v>
      </c>
      <c r="AL266" s="93"/>
      <c r="AN266" s="80" t="s">
        <v>139</v>
      </c>
      <c r="AO266" s="66">
        <v>13</v>
      </c>
      <c r="AP266" s="66" t="s">
        <v>80</v>
      </c>
      <c r="AQ266" s="69" t="s">
        <v>177</v>
      </c>
      <c r="AR266" s="95">
        <v>6.502E-3</v>
      </c>
      <c r="AS266" s="95">
        <v>0.54215100000000005</v>
      </c>
      <c r="AT266" s="70" t="s">
        <v>201</v>
      </c>
      <c r="AU266" s="68">
        <v>0</v>
      </c>
      <c r="AV266" s="68">
        <v>0</v>
      </c>
      <c r="AW266" s="68">
        <v>0</v>
      </c>
      <c r="AX266" s="40">
        <f t="shared" si="31"/>
        <v>1</v>
      </c>
      <c r="AY266" s="87"/>
    </row>
    <row r="267" spans="1:51" ht="13.5" customHeight="1" x14ac:dyDescent="0.25">
      <c r="A267" s="80" t="s">
        <v>130</v>
      </c>
      <c r="B267" s="66">
        <v>13</v>
      </c>
      <c r="C267" s="66" t="s">
        <v>85</v>
      </c>
      <c r="D267" s="69" t="s">
        <v>177</v>
      </c>
      <c r="E267" s="67">
        <v>1.6019999999999999E-3</v>
      </c>
      <c r="F267" s="67">
        <v>4.6151999999999999E-2</v>
      </c>
      <c r="G267" s="70" t="s">
        <v>181</v>
      </c>
      <c r="H267" s="68">
        <v>0</v>
      </c>
      <c r="I267" s="68">
        <v>0</v>
      </c>
      <c r="J267" s="68">
        <v>0</v>
      </c>
      <c r="K267" s="40">
        <f t="shared" si="29"/>
        <v>1</v>
      </c>
      <c r="L267" s="87"/>
      <c r="N267" s="80" t="s">
        <v>133</v>
      </c>
      <c r="O267" s="66">
        <v>13</v>
      </c>
      <c r="P267" s="66" t="s">
        <v>85</v>
      </c>
      <c r="Q267" s="69" t="s">
        <v>177</v>
      </c>
      <c r="R267" s="67">
        <v>1.9E-3</v>
      </c>
      <c r="S267" s="67">
        <v>6.3219999999999998E-2</v>
      </c>
      <c r="T267" s="70" t="s">
        <v>181</v>
      </c>
      <c r="U267" s="68">
        <v>0</v>
      </c>
      <c r="V267" s="68">
        <v>0</v>
      </c>
      <c r="W267" s="68">
        <v>0</v>
      </c>
      <c r="X267" s="40">
        <f t="shared" si="30"/>
        <v>1</v>
      </c>
      <c r="Y267" s="87"/>
      <c r="AA267" s="80" t="s">
        <v>136</v>
      </c>
      <c r="AB267" s="66">
        <v>13</v>
      </c>
      <c r="AC267" s="66" t="s">
        <v>85</v>
      </c>
      <c r="AD267" s="81" t="s">
        <v>177</v>
      </c>
      <c r="AE267" s="81">
        <v>1.874E-3</v>
      </c>
      <c r="AF267" s="81">
        <v>6.0100000000000001E-2</v>
      </c>
      <c r="AG267" s="84" t="s">
        <v>181</v>
      </c>
      <c r="AH267" s="81">
        <v>0</v>
      </c>
      <c r="AI267" s="81">
        <v>0</v>
      </c>
      <c r="AJ267" s="81">
        <v>0</v>
      </c>
      <c r="AK267" s="83">
        <v>1</v>
      </c>
      <c r="AL267" s="93"/>
      <c r="AN267" s="80" t="s">
        <v>139</v>
      </c>
      <c r="AO267" s="66">
        <v>13</v>
      </c>
      <c r="AP267" s="66" t="s">
        <v>85</v>
      </c>
      <c r="AQ267" s="69" t="s">
        <v>177</v>
      </c>
      <c r="AR267" s="95">
        <v>3.9029999999999998E-3</v>
      </c>
      <c r="AS267" s="95">
        <v>4.4141E-2</v>
      </c>
      <c r="AT267" s="70" t="s">
        <v>181</v>
      </c>
      <c r="AU267" s="68">
        <v>0</v>
      </c>
      <c r="AV267" s="68">
        <v>0</v>
      </c>
      <c r="AW267" s="68">
        <v>0</v>
      </c>
      <c r="AX267" s="40">
        <f t="shared" si="31"/>
        <v>1</v>
      </c>
      <c r="AY267" s="87"/>
    </row>
    <row r="268" spans="1:51" ht="13.5" customHeight="1" x14ac:dyDescent="0.25">
      <c r="A268" s="80" t="s">
        <v>130</v>
      </c>
      <c r="B268" s="66">
        <v>13</v>
      </c>
      <c r="C268" s="66" t="s">
        <v>86</v>
      </c>
      <c r="D268" s="69" t="s">
        <v>177</v>
      </c>
      <c r="E268" s="67">
        <v>15.060389000000001</v>
      </c>
      <c r="F268" s="67">
        <v>0.107544</v>
      </c>
      <c r="G268" s="70" t="s">
        <v>182</v>
      </c>
      <c r="H268" s="68">
        <v>0</v>
      </c>
      <c r="I268" s="68">
        <v>0</v>
      </c>
      <c r="J268" s="68">
        <v>0</v>
      </c>
      <c r="K268" s="40">
        <f t="shared" si="29"/>
        <v>1</v>
      </c>
      <c r="L268" s="87"/>
      <c r="N268" s="80" t="s">
        <v>133</v>
      </c>
      <c r="O268" s="66">
        <v>13</v>
      </c>
      <c r="P268" s="66" t="s">
        <v>86</v>
      </c>
      <c r="Q268" s="69" t="s">
        <v>177</v>
      </c>
      <c r="R268" s="67">
        <v>15.804906000000001</v>
      </c>
      <c r="S268" s="67">
        <v>0.12313499999999999</v>
      </c>
      <c r="T268" s="70" t="s">
        <v>182</v>
      </c>
      <c r="U268" s="68">
        <v>0</v>
      </c>
      <c r="V268" s="68">
        <v>0</v>
      </c>
      <c r="W268" s="68">
        <v>0</v>
      </c>
      <c r="X268" s="40">
        <f t="shared" si="30"/>
        <v>1</v>
      </c>
      <c r="Y268" s="87"/>
      <c r="AA268" s="80" t="s">
        <v>136</v>
      </c>
      <c r="AB268" s="66">
        <v>13</v>
      </c>
      <c r="AC268" s="66" t="s">
        <v>86</v>
      </c>
      <c r="AD268" s="81" t="s">
        <v>177</v>
      </c>
      <c r="AE268" s="81">
        <v>14.724268</v>
      </c>
      <c r="AF268" s="81">
        <v>0.12695300000000001</v>
      </c>
      <c r="AG268" s="84" t="s">
        <v>182</v>
      </c>
      <c r="AH268" s="81">
        <v>0</v>
      </c>
      <c r="AI268" s="81">
        <v>0</v>
      </c>
      <c r="AJ268" s="81">
        <v>0</v>
      </c>
      <c r="AK268" s="83">
        <v>1</v>
      </c>
      <c r="AL268" s="93"/>
      <c r="AN268" s="80" t="s">
        <v>139</v>
      </c>
      <c r="AO268" s="66">
        <v>13</v>
      </c>
      <c r="AP268" s="66" t="s">
        <v>86</v>
      </c>
      <c r="AQ268" s="69" t="s">
        <v>177</v>
      </c>
      <c r="AR268" s="95">
        <v>14.725989999999999</v>
      </c>
      <c r="AS268" s="95">
        <v>0.122013</v>
      </c>
      <c r="AT268" s="70" t="s">
        <v>182</v>
      </c>
      <c r="AU268" s="68">
        <v>0</v>
      </c>
      <c r="AV268" s="68">
        <v>0</v>
      </c>
      <c r="AW268" s="68">
        <v>0</v>
      </c>
      <c r="AX268" s="40">
        <f t="shared" si="31"/>
        <v>1</v>
      </c>
      <c r="AY268" s="87"/>
    </row>
    <row r="269" spans="1:51" ht="13.5" customHeight="1" x14ac:dyDescent="0.25">
      <c r="A269" s="80" t="s">
        <v>130</v>
      </c>
      <c r="B269" s="66">
        <v>13</v>
      </c>
      <c r="C269" s="66" t="s">
        <v>87</v>
      </c>
      <c r="D269" s="69" t="s">
        <v>177</v>
      </c>
      <c r="E269" s="67">
        <v>7.6010000000000001E-3</v>
      </c>
      <c r="F269" s="67">
        <v>2.1100000000000001E-2</v>
      </c>
      <c r="G269" s="70" t="s">
        <v>184</v>
      </c>
      <c r="H269" s="68">
        <v>0</v>
      </c>
      <c r="I269" s="68">
        <v>0</v>
      </c>
      <c r="J269" s="68">
        <v>0</v>
      </c>
      <c r="K269" s="40">
        <f t="shared" si="29"/>
        <v>1</v>
      </c>
      <c r="L269" s="87"/>
      <c r="N269" s="80" t="s">
        <v>133</v>
      </c>
      <c r="O269" s="66">
        <v>13</v>
      </c>
      <c r="P269" s="66" t="s">
        <v>87</v>
      </c>
      <c r="Q269" s="69" t="s">
        <v>177</v>
      </c>
      <c r="R269" s="67">
        <v>3.8189999999999999E-3</v>
      </c>
      <c r="S269" s="67">
        <v>5.1339000000000003E-2</v>
      </c>
      <c r="T269" s="70" t="s">
        <v>184</v>
      </c>
      <c r="U269" s="68">
        <v>0</v>
      </c>
      <c r="V269" s="68">
        <v>0</v>
      </c>
      <c r="W269" s="68">
        <v>0</v>
      </c>
      <c r="X269" s="40">
        <f t="shared" si="30"/>
        <v>1</v>
      </c>
      <c r="Y269" s="87"/>
      <c r="AA269" s="80" t="s">
        <v>136</v>
      </c>
      <c r="AB269" s="66">
        <v>13</v>
      </c>
      <c r="AC269" s="66" t="s">
        <v>87</v>
      </c>
      <c r="AD269" s="81" t="s">
        <v>177</v>
      </c>
      <c r="AE269" s="81">
        <v>3.7330000000000002E-3</v>
      </c>
      <c r="AF269" s="81">
        <v>4.4745E-2</v>
      </c>
      <c r="AG269" s="84" t="s">
        <v>184</v>
      </c>
      <c r="AH269" s="81">
        <v>0</v>
      </c>
      <c r="AI269" s="81">
        <v>0</v>
      </c>
      <c r="AJ269" s="81">
        <v>0</v>
      </c>
      <c r="AK269" s="83">
        <v>1</v>
      </c>
      <c r="AL269" s="93"/>
      <c r="AN269" s="80" t="s">
        <v>139</v>
      </c>
      <c r="AO269" s="66">
        <v>13</v>
      </c>
      <c r="AP269" s="66" t="s">
        <v>87</v>
      </c>
      <c r="AQ269" s="69" t="s">
        <v>177</v>
      </c>
      <c r="AR269" s="95">
        <v>6.4570000000000001E-3</v>
      </c>
      <c r="AS269" s="95">
        <v>2.3442999999999999E-2</v>
      </c>
      <c r="AT269" s="70" t="s">
        <v>184</v>
      </c>
      <c r="AU269" s="68">
        <v>0</v>
      </c>
      <c r="AV269" s="68">
        <v>0</v>
      </c>
      <c r="AW269" s="68">
        <v>0</v>
      </c>
      <c r="AX269" s="40">
        <f t="shared" si="31"/>
        <v>1</v>
      </c>
      <c r="AY269" s="87"/>
    </row>
    <row r="270" spans="1:51" ht="13.5" customHeight="1" x14ac:dyDescent="0.25">
      <c r="A270" s="80" t="s">
        <v>130</v>
      </c>
      <c r="B270" s="66">
        <v>13</v>
      </c>
      <c r="C270" s="66" t="s">
        <v>88</v>
      </c>
      <c r="D270" s="69" t="s">
        <v>177</v>
      </c>
      <c r="E270" s="67">
        <v>13.105909</v>
      </c>
      <c r="F270" s="67">
        <v>9.9826999999999999E-2</v>
      </c>
      <c r="G270" s="70" t="s">
        <v>164</v>
      </c>
      <c r="H270" s="68">
        <v>0</v>
      </c>
      <c r="I270" s="68">
        <v>0</v>
      </c>
      <c r="J270" s="68">
        <v>0</v>
      </c>
      <c r="K270" s="40">
        <f t="shared" si="29"/>
        <v>1</v>
      </c>
      <c r="L270" s="87"/>
      <c r="N270" s="80" t="s">
        <v>133</v>
      </c>
      <c r="O270" s="66">
        <v>13</v>
      </c>
      <c r="P270" s="66" t="s">
        <v>88</v>
      </c>
      <c r="Q270" s="69" t="s">
        <v>177</v>
      </c>
      <c r="R270" s="67">
        <v>13.216825</v>
      </c>
      <c r="S270" s="67">
        <v>0.124765</v>
      </c>
      <c r="T270" s="70" t="s">
        <v>164</v>
      </c>
      <c r="U270" s="68">
        <v>0</v>
      </c>
      <c r="V270" s="68">
        <v>0</v>
      </c>
      <c r="W270" s="68">
        <v>0</v>
      </c>
      <c r="X270" s="40">
        <f t="shared" si="30"/>
        <v>1</v>
      </c>
      <c r="Y270" s="87"/>
      <c r="AA270" s="80" t="s">
        <v>136</v>
      </c>
      <c r="AB270" s="66">
        <v>13</v>
      </c>
      <c r="AC270" s="66" t="s">
        <v>88</v>
      </c>
      <c r="AD270" s="81" t="s">
        <v>177</v>
      </c>
      <c r="AE270" s="81">
        <v>12.442295</v>
      </c>
      <c r="AF270" s="81">
        <v>0.123041</v>
      </c>
      <c r="AG270" s="84" t="s">
        <v>164</v>
      </c>
      <c r="AH270" s="81">
        <v>0</v>
      </c>
      <c r="AI270" s="81">
        <v>0</v>
      </c>
      <c r="AJ270" s="81">
        <v>0</v>
      </c>
      <c r="AK270" s="83">
        <v>1</v>
      </c>
      <c r="AL270" s="93"/>
      <c r="AN270" s="80" t="s">
        <v>139</v>
      </c>
      <c r="AO270" s="66">
        <v>13</v>
      </c>
      <c r="AP270" s="66" t="s">
        <v>88</v>
      </c>
      <c r="AQ270" s="69" t="s">
        <v>177</v>
      </c>
      <c r="AR270" s="95">
        <v>12.987209</v>
      </c>
      <c r="AS270" s="95">
        <v>0.107046</v>
      </c>
      <c r="AT270" s="70" t="s">
        <v>164</v>
      </c>
      <c r="AU270" s="68">
        <v>0</v>
      </c>
      <c r="AV270" s="68">
        <v>0</v>
      </c>
      <c r="AW270" s="68">
        <v>0</v>
      </c>
      <c r="AX270" s="40">
        <f t="shared" si="31"/>
        <v>1</v>
      </c>
      <c r="AY270" s="87"/>
    </row>
    <row r="271" spans="1:51" ht="13.5" customHeight="1" x14ac:dyDescent="0.25">
      <c r="A271" s="80" t="s">
        <v>130</v>
      </c>
      <c r="B271" s="66">
        <v>14</v>
      </c>
      <c r="C271" s="66" t="s">
        <v>62</v>
      </c>
      <c r="D271" s="69" t="s">
        <v>177</v>
      </c>
      <c r="E271" s="67">
        <v>0.45345099999999999</v>
      </c>
      <c r="F271" s="67" t="s">
        <v>178</v>
      </c>
      <c r="G271" s="70" t="s">
        <v>212</v>
      </c>
      <c r="H271" s="68">
        <v>0</v>
      </c>
      <c r="I271" s="68">
        <v>0</v>
      </c>
      <c r="J271" s="68">
        <v>0</v>
      </c>
      <c r="K271" s="40">
        <f t="shared" si="29"/>
        <v>1</v>
      </c>
      <c r="L271" s="87"/>
      <c r="N271" s="80" t="s">
        <v>133</v>
      </c>
      <c r="O271" s="66">
        <v>14</v>
      </c>
      <c r="P271" s="66" t="s">
        <v>62</v>
      </c>
      <c r="Q271" s="69" t="s">
        <v>177</v>
      </c>
      <c r="R271" s="67">
        <v>0.452851</v>
      </c>
      <c r="S271" s="67" t="s">
        <v>178</v>
      </c>
      <c r="T271" s="70" t="s">
        <v>206</v>
      </c>
      <c r="U271" s="68">
        <v>0</v>
      </c>
      <c r="V271" s="68">
        <v>0</v>
      </c>
      <c r="W271" s="68">
        <v>0</v>
      </c>
      <c r="X271" s="40">
        <f t="shared" si="30"/>
        <v>1</v>
      </c>
      <c r="Y271" s="87"/>
      <c r="AA271" s="80" t="s">
        <v>136</v>
      </c>
      <c r="AB271" s="66">
        <v>14</v>
      </c>
      <c r="AC271" s="66" t="s">
        <v>62</v>
      </c>
      <c r="AD271" s="81" t="s">
        <v>177</v>
      </c>
      <c r="AE271" s="81">
        <v>0.45011299999999999</v>
      </c>
      <c r="AF271" s="81" t="s">
        <v>178</v>
      </c>
      <c r="AG271" s="84" t="s">
        <v>208</v>
      </c>
      <c r="AH271" s="81">
        <v>0</v>
      </c>
      <c r="AI271" s="81">
        <v>0</v>
      </c>
      <c r="AJ271" s="81">
        <v>0</v>
      </c>
      <c r="AK271" s="83">
        <v>1</v>
      </c>
      <c r="AL271" s="93"/>
      <c r="AN271" s="80" t="s">
        <v>139</v>
      </c>
      <c r="AO271" s="66">
        <v>14</v>
      </c>
      <c r="AP271" s="66" t="s">
        <v>62</v>
      </c>
      <c r="AQ271" s="69" t="s">
        <v>177</v>
      </c>
      <c r="AR271" s="95">
        <v>0.45309700000000003</v>
      </c>
      <c r="AS271" s="95" t="s">
        <v>178</v>
      </c>
      <c r="AT271" s="70" t="s">
        <v>202</v>
      </c>
      <c r="AU271" s="68">
        <v>0</v>
      </c>
      <c r="AV271" s="68">
        <v>0</v>
      </c>
      <c r="AW271" s="68">
        <v>0</v>
      </c>
      <c r="AX271" s="40">
        <f t="shared" si="31"/>
        <v>1</v>
      </c>
      <c r="AY271" s="87"/>
    </row>
    <row r="272" spans="1:51" ht="13.5" customHeight="1" x14ac:dyDescent="0.25">
      <c r="A272" s="80" t="s">
        <v>130</v>
      </c>
      <c r="B272" s="66">
        <v>14</v>
      </c>
      <c r="C272" s="66" t="s">
        <v>68</v>
      </c>
      <c r="D272" s="69" t="s">
        <v>177</v>
      </c>
      <c r="E272" s="67">
        <v>3.6410000000000001E-3</v>
      </c>
      <c r="F272" s="67">
        <v>6.3818E-2</v>
      </c>
      <c r="G272" s="70" t="s">
        <v>181</v>
      </c>
      <c r="H272" s="68">
        <v>0</v>
      </c>
      <c r="I272" s="68">
        <v>0</v>
      </c>
      <c r="J272" s="68">
        <v>0</v>
      </c>
      <c r="K272" s="40">
        <f t="shared" si="29"/>
        <v>1</v>
      </c>
      <c r="L272" s="87"/>
      <c r="N272" s="80" t="s">
        <v>133</v>
      </c>
      <c r="O272" s="66">
        <v>14</v>
      </c>
      <c r="P272" s="66" t="s">
        <v>68</v>
      </c>
      <c r="Q272" s="69" t="s">
        <v>177</v>
      </c>
      <c r="R272" s="67">
        <v>1.5790000000000001E-3</v>
      </c>
      <c r="S272" s="67">
        <v>5.1367999999999997E-2</v>
      </c>
      <c r="T272" s="70" t="s">
        <v>181</v>
      </c>
      <c r="U272" s="68">
        <v>0</v>
      </c>
      <c r="V272" s="68">
        <v>0</v>
      </c>
      <c r="W272" s="68">
        <v>0</v>
      </c>
      <c r="X272" s="40">
        <f t="shared" si="30"/>
        <v>1</v>
      </c>
      <c r="Y272" s="87"/>
      <c r="AA272" s="80" t="s">
        <v>136</v>
      </c>
      <c r="AB272" s="66">
        <v>14</v>
      </c>
      <c r="AC272" s="66" t="s">
        <v>68</v>
      </c>
      <c r="AD272" s="81" t="s">
        <v>177</v>
      </c>
      <c r="AE272" s="81">
        <v>3.898E-3</v>
      </c>
      <c r="AF272" s="81">
        <v>5.1340999999999998E-2</v>
      </c>
      <c r="AG272" s="84" t="s">
        <v>181</v>
      </c>
      <c r="AH272" s="81">
        <v>0</v>
      </c>
      <c r="AI272" s="81">
        <v>0</v>
      </c>
      <c r="AJ272" s="81">
        <v>0</v>
      </c>
      <c r="AK272" s="83">
        <v>1</v>
      </c>
      <c r="AL272" s="93"/>
      <c r="AN272" s="80" t="s">
        <v>139</v>
      </c>
      <c r="AO272" s="66">
        <v>14</v>
      </c>
      <c r="AP272" s="66" t="s">
        <v>68</v>
      </c>
      <c r="AQ272" s="69" t="s">
        <v>177</v>
      </c>
      <c r="AR272" s="95">
        <v>1.823E-3</v>
      </c>
      <c r="AS272" s="95">
        <v>4.9446999999999998E-2</v>
      </c>
      <c r="AT272" s="70" t="s">
        <v>181</v>
      </c>
      <c r="AU272" s="68">
        <v>0</v>
      </c>
      <c r="AV272" s="68">
        <v>0</v>
      </c>
      <c r="AW272" s="68">
        <v>0</v>
      </c>
      <c r="AX272" s="40">
        <f t="shared" si="31"/>
        <v>1</v>
      </c>
      <c r="AY272" s="87"/>
    </row>
    <row r="273" spans="1:51" ht="13.5" customHeight="1" x14ac:dyDescent="0.25">
      <c r="A273" s="80" t="s">
        <v>130</v>
      </c>
      <c r="B273" s="66">
        <v>14</v>
      </c>
      <c r="C273" s="66" t="s">
        <v>74</v>
      </c>
      <c r="D273" s="69" t="s">
        <v>177</v>
      </c>
      <c r="E273" s="67">
        <v>16.410297</v>
      </c>
      <c r="F273" s="67">
        <v>0.10867300000000001</v>
      </c>
      <c r="G273" s="70" t="s">
        <v>182</v>
      </c>
      <c r="H273" s="68">
        <v>0</v>
      </c>
      <c r="I273" s="68">
        <v>0</v>
      </c>
      <c r="J273" s="68">
        <v>0</v>
      </c>
      <c r="K273" s="40">
        <f t="shared" si="29"/>
        <v>1</v>
      </c>
      <c r="L273" s="87"/>
      <c r="N273" s="80" t="s">
        <v>133</v>
      </c>
      <c r="O273" s="66">
        <v>14</v>
      </c>
      <c r="P273" s="66" t="s">
        <v>74</v>
      </c>
      <c r="Q273" s="69" t="s">
        <v>177</v>
      </c>
      <c r="R273" s="67">
        <v>16.389758</v>
      </c>
      <c r="S273" s="67">
        <v>0.124113</v>
      </c>
      <c r="T273" s="70" t="s">
        <v>182</v>
      </c>
      <c r="U273" s="68">
        <v>0</v>
      </c>
      <c r="V273" s="68">
        <v>0</v>
      </c>
      <c r="W273" s="68">
        <v>0</v>
      </c>
      <c r="X273" s="40">
        <f t="shared" si="30"/>
        <v>1</v>
      </c>
      <c r="Y273" s="87"/>
      <c r="AA273" s="80" t="s">
        <v>136</v>
      </c>
      <c r="AB273" s="66">
        <v>14</v>
      </c>
      <c r="AC273" s="66" t="s">
        <v>74</v>
      </c>
      <c r="AD273" s="81" t="s">
        <v>177</v>
      </c>
      <c r="AE273" s="81">
        <v>16.254569</v>
      </c>
      <c r="AF273" s="81">
        <v>0.11018</v>
      </c>
      <c r="AG273" s="84" t="s">
        <v>182</v>
      </c>
      <c r="AH273" s="81">
        <v>0</v>
      </c>
      <c r="AI273" s="81">
        <v>0</v>
      </c>
      <c r="AJ273" s="81">
        <v>0</v>
      </c>
      <c r="AK273" s="83">
        <v>1</v>
      </c>
      <c r="AL273" s="93"/>
      <c r="AN273" s="80" t="s">
        <v>139</v>
      </c>
      <c r="AO273" s="66">
        <v>14</v>
      </c>
      <c r="AP273" s="66" t="s">
        <v>74</v>
      </c>
      <c r="AQ273" s="69" t="s">
        <v>177</v>
      </c>
      <c r="AR273" s="95">
        <v>17.469362</v>
      </c>
      <c r="AS273" s="95">
        <v>0.123431</v>
      </c>
      <c r="AT273" s="70" t="s">
        <v>182</v>
      </c>
      <c r="AU273" s="68">
        <v>0</v>
      </c>
      <c r="AV273" s="68">
        <v>0</v>
      </c>
      <c r="AW273" s="68">
        <v>0</v>
      </c>
      <c r="AX273" s="40">
        <f t="shared" si="31"/>
        <v>1</v>
      </c>
      <c r="AY273" s="87"/>
    </row>
    <row r="274" spans="1:51" ht="22.5" customHeight="1" x14ac:dyDescent="0.25">
      <c r="A274" s="80" t="s">
        <v>130</v>
      </c>
      <c r="B274" s="66">
        <v>14</v>
      </c>
      <c r="C274" s="66" t="s">
        <v>80</v>
      </c>
      <c r="D274" s="69" t="s">
        <v>177</v>
      </c>
      <c r="E274" s="67">
        <v>4.6719999999999999E-3</v>
      </c>
      <c r="F274" s="67">
        <v>0.551068</v>
      </c>
      <c r="G274" s="70" t="s">
        <v>213</v>
      </c>
      <c r="H274" s="68">
        <v>0</v>
      </c>
      <c r="I274" s="68">
        <v>0</v>
      </c>
      <c r="J274" s="68">
        <v>0</v>
      </c>
      <c r="K274" s="40">
        <f t="shared" si="29"/>
        <v>1</v>
      </c>
      <c r="L274" s="87"/>
      <c r="N274" s="80" t="s">
        <v>133</v>
      </c>
      <c r="O274" s="66">
        <v>14</v>
      </c>
      <c r="P274" s="66" t="s">
        <v>80</v>
      </c>
      <c r="Q274" s="69" t="s">
        <v>177</v>
      </c>
      <c r="R274" s="67">
        <v>6.515E-3</v>
      </c>
      <c r="S274" s="67">
        <v>0.56318500000000005</v>
      </c>
      <c r="T274" s="70" t="s">
        <v>207</v>
      </c>
      <c r="U274" s="68">
        <v>0</v>
      </c>
      <c r="V274" s="68">
        <v>0</v>
      </c>
      <c r="W274" s="68">
        <v>0</v>
      </c>
      <c r="X274" s="40">
        <f t="shared" si="30"/>
        <v>1</v>
      </c>
      <c r="Y274" s="87"/>
      <c r="AA274" s="80" t="s">
        <v>136</v>
      </c>
      <c r="AB274" s="66">
        <v>14</v>
      </c>
      <c r="AC274" s="66" t="s">
        <v>80</v>
      </c>
      <c r="AD274" s="81" t="s">
        <v>177</v>
      </c>
      <c r="AE274" s="81">
        <v>5.8180000000000003E-3</v>
      </c>
      <c r="AF274" s="81">
        <v>0.57671099999999997</v>
      </c>
      <c r="AG274" s="84" t="s">
        <v>209</v>
      </c>
      <c r="AH274" s="81">
        <v>0</v>
      </c>
      <c r="AI274" s="81">
        <v>0</v>
      </c>
      <c r="AJ274" s="81">
        <v>0</v>
      </c>
      <c r="AK274" s="83">
        <v>1</v>
      </c>
      <c r="AL274" s="93"/>
      <c r="AN274" s="80" t="s">
        <v>139</v>
      </c>
      <c r="AO274" s="66">
        <v>14</v>
      </c>
      <c r="AP274" s="66" t="s">
        <v>80</v>
      </c>
      <c r="AQ274" s="69" t="s">
        <v>177</v>
      </c>
      <c r="AR274" s="95">
        <v>4.4990000000000004E-3</v>
      </c>
      <c r="AS274" s="95">
        <v>0.57369199999999998</v>
      </c>
      <c r="AT274" s="70" t="s">
        <v>203</v>
      </c>
      <c r="AU274" s="68">
        <v>0</v>
      </c>
      <c r="AV274" s="68">
        <v>0</v>
      </c>
      <c r="AW274" s="68">
        <v>0</v>
      </c>
      <c r="AX274" s="40">
        <f t="shared" si="31"/>
        <v>1</v>
      </c>
      <c r="AY274" s="87"/>
    </row>
    <row r="275" spans="1:51" ht="13.5" customHeight="1" x14ac:dyDescent="0.25">
      <c r="A275" s="80" t="s">
        <v>130</v>
      </c>
      <c r="B275" s="66">
        <v>14</v>
      </c>
      <c r="C275" s="66" t="s">
        <v>85</v>
      </c>
      <c r="D275" s="69" t="s">
        <v>177</v>
      </c>
      <c r="E275" s="67">
        <v>4.1450000000000002E-3</v>
      </c>
      <c r="F275" s="67">
        <v>4.9977000000000001E-2</v>
      </c>
      <c r="G275" s="70" t="s">
        <v>181</v>
      </c>
      <c r="H275" s="68">
        <v>0</v>
      </c>
      <c r="I275" s="68">
        <v>0</v>
      </c>
      <c r="J275" s="68">
        <v>0</v>
      </c>
      <c r="K275" s="40">
        <f t="shared" si="29"/>
        <v>1</v>
      </c>
      <c r="L275" s="87"/>
      <c r="N275" s="80" t="s">
        <v>133</v>
      </c>
      <c r="O275" s="66">
        <v>14</v>
      </c>
      <c r="P275" s="66" t="s">
        <v>85</v>
      </c>
      <c r="Q275" s="69" t="s">
        <v>177</v>
      </c>
      <c r="R275" s="67">
        <v>1.9109999999999999E-3</v>
      </c>
      <c r="S275" s="67">
        <v>5.6737000000000003E-2</v>
      </c>
      <c r="T275" s="70" t="s">
        <v>181</v>
      </c>
      <c r="U275" s="68">
        <v>0</v>
      </c>
      <c r="V275" s="68">
        <v>0</v>
      </c>
      <c r="W275" s="68">
        <v>0</v>
      </c>
      <c r="X275" s="40">
        <f t="shared" si="30"/>
        <v>1</v>
      </c>
      <c r="Y275" s="87"/>
      <c r="AA275" s="80" t="s">
        <v>136</v>
      </c>
      <c r="AB275" s="66">
        <v>14</v>
      </c>
      <c r="AC275" s="66" t="s">
        <v>85</v>
      </c>
      <c r="AD275" s="81" t="s">
        <v>177</v>
      </c>
      <c r="AE275" s="81">
        <v>3.0769999999999999E-3</v>
      </c>
      <c r="AF275" s="81">
        <v>6.8539000000000003E-2</v>
      </c>
      <c r="AG275" s="84" t="s">
        <v>181</v>
      </c>
      <c r="AH275" s="81">
        <v>0</v>
      </c>
      <c r="AI275" s="81">
        <v>0</v>
      </c>
      <c r="AJ275" s="81">
        <v>0</v>
      </c>
      <c r="AK275" s="83">
        <v>1</v>
      </c>
      <c r="AL275" s="93"/>
      <c r="AN275" s="80" t="s">
        <v>139</v>
      </c>
      <c r="AO275" s="66">
        <v>14</v>
      </c>
      <c r="AP275" s="66" t="s">
        <v>85</v>
      </c>
      <c r="AQ275" s="69" t="s">
        <v>177</v>
      </c>
      <c r="AR275" s="95">
        <v>1.799E-3</v>
      </c>
      <c r="AS275" s="95">
        <v>6.2232999999999997E-2</v>
      </c>
      <c r="AT275" s="70" t="s">
        <v>181</v>
      </c>
      <c r="AU275" s="68">
        <v>0</v>
      </c>
      <c r="AV275" s="68">
        <v>0</v>
      </c>
      <c r="AW275" s="68">
        <v>0</v>
      </c>
      <c r="AX275" s="40">
        <f t="shared" si="31"/>
        <v>1</v>
      </c>
      <c r="AY275" s="87"/>
    </row>
    <row r="276" spans="1:51" ht="13.5" customHeight="1" x14ac:dyDescent="0.25">
      <c r="A276" s="80" t="s">
        <v>130</v>
      </c>
      <c r="B276" s="66">
        <v>14</v>
      </c>
      <c r="C276" s="66" t="s">
        <v>86</v>
      </c>
      <c r="D276" s="69" t="s">
        <v>177</v>
      </c>
      <c r="E276" s="67">
        <v>15.178175</v>
      </c>
      <c r="F276" s="67">
        <v>0.10603</v>
      </c>
      <c r="G276" s="70" t="s">
        <v>182</v>
      </c>
      <c r="H276" s="68">
        <v>0</v>
      </c>
      <c r="I276" s="68">
        <v>0</v>
      </c>
      <c r="J276" s="68">
        <v>0</v>
      </c>
      <c r="K276" s="40">
        <f t="shared" si="29"/>
        <v>1</v>
      </c>
      <c r="L276" s="87"/>
      <c r="N276" s="80" t="s">
        <v>133</v>
      </c>
      <c r="O276" s="66">
        <v>14</v>
      </c>
      <c r="P276" s="66" t="s">
        <v>86</v>
      </c>
      <c r="Q276" s="69" t="s">
        <v>177</v>
      </c>
      <c r="R276" s="67">
        <v>15.880803</v>
      </c>
      <c r="S276" s="67">
        <v>0.12468899999999999</v>
      </c>
      <c r="T276" s="70" t="s">
        <v>182</v>
      </c>
      <c r="U276" s="68">
        <v>0</v>
      </c>
      <c r="V276" s="68">
        <v>0</v>
      </c>
      <c r="W276" s="68">
        <v>0</v>
      </c>
      <c r="X276" s="40">
        <f t="shared" si="30"/>
        <v>1</v>
      </c>
      <c r="Y276" s="87"/>
      <c r="AA276" s="80" t="s">
        <v>136</v>
      </c>
      <c r="AB276" s="66">
        <v>14</v>
      </c>
      <c r="AC276" s="66" t="s">
        <v>86</v>
      </c>
      <c r="AD276" s="81" t="s">
        <v>177</v>
      </c>
      <c r="AE276" s="81">
        <v>14.749734999999999</v>
      </c>
      <c r="AF276" s="81">
        <v>0.117622</v>
      </c>
      <c r="AG276" s="84" t="s">
        <v>182</v>
      </c>
      <c r="AH276" s="81">
        <v>0</v>
      </c>
      <c r="AI276" s="81">
        <v>0</v>
      </c>
      <c r="AJ276" s="81">
        <v>0</v>
      </c>
      <c r="AK276" s="83">
        <v>1</v>
      </c>
      <c r="AL276" s="93"/>
      <c r="AN276" s="80" t="s">
        <v>139</v>
      </c>
      <c r="AO276" s="66">
        <v>14</v>
      </c>
      <c r="AP276" s="66" t="s">
        <v>86</v>
      </c>
      <c r="AQ276" s="69" t="s">
        <v>177</v>
      </c>
      <c r="AR276" s="95">
        <v>14.786319000000001</v>
      </c>
      <c r="AS276" s="95">
        <v>0.124005</v>
      </c>
      <c r="AT276" s="70" t="s">
        <v>182</v>
      </c>
      <c r="AU276" s="68">
        <v>0</v>
      </c>
      <c r="AV276" s="68">
        <v>0</v>
      </c>
      <c r="AW276" s="68">
        <v>0</v>
      </c>
      <c r="AX276" s="40">
        <f t="shared" si="31"/>
        <v>1</v>
      </c>
      <c r="AY276" s="87"/>
    </row>
    <row r="277" spans="1:51" ht="13.5" customHeight="1" x14ac:dyDescent="0.25">
      <c r="A277" s="80" t="s">
        <v>130</v>
      </c>
      <c r="B277" s="66">
        <v>14</v>
      </c>
      <c r="C277" s="66" t="s">
        <v>87</v>
      </c>
      <c r="D277" s="69" t="s">
        <v>177</v>
      </c>
      <c r="E277" s="67">
        <v>5.5789999999999998E-3</v>
      </c>
      <c r="F277" s="67">
        <v>3.4876999999999998E-2</v>
      </c>
      <c r="G277" s="70" t="s">
        <v>184</v>
      </c>
      <c r="H277" s="68">
        <v>0</v>
      </c>
      <c r="I277" s="68">
        <v>0</v>
      </c>
      <c r="J277" s="68">
        <v>0</v>
      </c>
      <c r="K277" s="40">
        <f t="shared" si="29"/>
        <v>1</v>
      </c>
      <c r="L277" s="87"/>
      <c r="N277" s="80" t="s">
        <v>133</v>
      </c>
      <c r="O277" s="66">
        <v>14</v>
      </c>
      <c r="P277" s="66" t="s">
        <v>87</v>
      </c>
      <c r="Q277" s="69" t="s">
        <v>177</v>
      </c>
      <c r="R277" s="67">
        <v>6.1850000000000004E-3</v>
      </c>
      <c r="S277" s="67">
        <v>4.0058000000000003E-2</v>
      </c>
      <c r="T277" s="70" t="s">
        <v>184</v>
      </c>
      <c r="U277" s="68">
        <v>0</v>
      </c>
      <c r="V277" s="68">
        <v>0</v>
      </c>
      <c r="W277" s="68">
        <v>0</v>
      </c>
      <c r="X277" s="40">
        <f t="shared" si="30"/>
        <v>1</v>
      </c>
      <c r="Y277" s="87"/>
      <c r="AA277" s="80" t="s">
        <v>136</v>
      </c>
      <c r="AB277" s="66">
        <v>14</v>
      </c>
      <c r="AC277" s="66" t="s">
        <v>87</v>
      </c>
      <c r="AD277" s="81" t="s">
        <v>177</v>
      </c>
      <c r="AE277" s="81">
        <v>3.9350000000000001E-3</v>
      </c>
      <c r="AF277" s="81">
        <v>2.5909000000000001E-2</v>
      </c>
      <c r="AG277" s="84" t="s">
        <v>184</v>
      </c>
      <c r="AH277" s="81">
        <v>0</v>
      </c>
      <c r="AI277" s="81">
        <v>0</v>
      </c>
      <c r="AJ277" s="81">
        <v>0</v>
      </c>
      <c r="AK277" s="83">
        <v>1</v>
      </c>
      <c r="AL277" s="93"/>
      <c r="AN277" s="80" t="s">
        <v>139</v>
      </c>
      <c r="AO277" s="66">
        <v>14</v>
      </c>
      <c r="AP277" s="66" t="s">
        <v>87</v>
      </c>
      <c r="AQ277" s="69" t="s">
        <v>177</v>
      </c>
      <c r="AR277" s="95">
        <v>3.2390000000000001E-3</v>
      </c>
      <c r="AS277" s="95">
        <v>6.6845000000000002E-2</v>
      </c>
      <c r="AT277" s="70" t="s">
        <v>184</v>
      </c>
      <c r="AU277" s="68">
        <v>0</v>
      </c>
      <c r="AV277" s="68">
        <v>0</v>
      </c>
      <c r="AW277" s="68">
        <v>0</v>
      </c>
      <c r="AX277" s="40">
        <f t="shared" si="31"/>
        <v>1</v>
      </c>
      <c r="AY277" s="87"/>
    </row>
    <row r="278" spans="1:51" ht="13.5" customHeight="1" x14ac:dyDescent="0.25">
      <c r="A278" s="80" t="s">
        <v>130</v>
      </c>
      <c r="B278" s="66">
        <v>14</v>
      </c>
      <c r="C278" s="66" t="s">
        <v>88</v>
      </c>
      <c r="D278" s="69" t="s">
        <v>177</v>
      </c>
      <c r="E278" s="67">
        <v>12.479571</v>
      </c>
      <c r="F278" s="67">
        <v>0.100581</v>
      </c>
      <c r="G278" s="70" t="s">
        <v>164</v>
      </c>
      <c r="H278" s="68">
        <v>0</v>
      </c>
      <c r="I278" s="68">
        <v>0</v>
      </c>
      <c r="J278" s="68">
        <v>0</v>
      </c>
      <c r="K278" s="40">
        <f t="shared" si="29"/>
        <v>1</v>
      </c>
      <c r="L278" s="87"/>
      <c r="N278" s="80" t="s">
        <v>133</v>
      </c>
      <c r="O278" s="66">
        <v>14</v>
      </c>
      <c r="P278" s="66" t="s">
        <v>88</v>
      </c>
      <c r="Q278" s="69" t="s">
        <v>177</v>
      </c>
      <c r="R278" s="67">
        <v>13.223013999999999</v>
      </c>
      <c r="S278" s="67">
        <v>0.11477</v>
      </c>
      <c r="T278" s="70" t="s">
        <v>164</v>
      </c>
      <c r="U278" s="68">
        <v>0</v>
      </c>
      <c r="V278" s="68">
        <v>0</v>
      </c>
      <c r="W278" s="68">
        <v>0</v>
      </c>
      <c r="X278" s="40">
        <f t="shared" si="30"/>
        <v>1</v>
      </c>
      <c r="Y278" s="87"/>
      <c r="AA278" s="80" t="s">
        <v>136</v>
      </c>
      <c r="AB278" s="66">
        <v>14</v>
      </c>
      <c r="AC278" s="66" t="s">
        <v>88</v>
      </c>
      <c r="AD278" s="81" t="s">
        <v>177</v>
      </c>
      <c r="AE278" s="81">
        <v>12.47922</v>
      </c>
      <c r="AF278" s="81">
        <v>0.121548</v>
      </c>
      <c r="AG278" s="84" t="s">
        <v>164</v>
      </c>
      <c r="AH278" s="81">
        <v>0</v>
      </c>
      <c r="AI278" s="81">
        <v>0</v>
      </c>
      <c r="AJ278" s="81">
        <v>0</v>
      </c>
      <c r="AK278" s="83">
        <v>1</v>
      </c>
      <c r="AL278" s="93"/>
      <c r="AN278" s="80" t="s">
        <v>139</v>
      </c>
      <c r="AO278" s="66">
        <v>14</v>
      </c>
      <c r="AP278" s="66" t="s">
        <v>88</v>
      </c>
      <c r="AQ278" s="69" t="s">
        <v>177</v>
      </c>
      <c r="AR278" s="95">
        <v>13.043103</v>
      </c>
      <c r="AS278" s="95">
        <v>0.123219</v>
      </c>
      <c r="AT278" s="70" t="s">
        <v>164</v>
      </c>
      <c r="AU278" s="68">
        <v>0</v>
      </c>
      <c r="AV278" s="68">
        <v>0</v>
      </c>
      <c r="AW278" s="68">
        <v>0</v>
      </c>
      <c r="AX278" s="40">
        <f t="shared" si="31"/>
        <v>1</v>
      </c>
      <c r="AY278" s="87"/>
    </row>
    <row r="279" spans="1:51" ht="13.5" customHeight="1" x14ac:dyDescent="0.25">
      <c r="A279" s="80" t="s">
        <v>130</v>
      </c>
      <c r="B279" s="66">
        <v>15</v>
      </c>
      <c r="C279" s="66" t="s">
        <v>62</v>
      </c>
      <c r="D279" s="69" t="s">
        <v>177</v>
      </c>
      <c r="E279" s="67">
        <v>0.45198199999999999</v>
      </c>
      <c r="F279" s="67" t="s">
        <v>178</v>
      </c>
      <c r="G279" s="70" t="s">
        <v>214</v>
      </c>
      <c r="H279" s="68">
        <v>0</v>
      </c>
      <c r="I279" s="68">
        <v>0</v>
      </c>
      <c r="J279" s="68">
        <v>0</v>
      </c>
      <c r="K279" s="40">
        <f t="shared" si="29"/>
        <v>1</v>
      </c>
      <c r="L279" s="87"/>
      <c r="N279" s="80" t="s">
        <v>133</v>
      </c>
      <c r="O279" s="66">
        <v>15</v>
      </c>
      <c r="P279" s="66" t="s">
        <v>62</v>
      </c>
      <c r="Q279" s="69" t="s">
        <v>177</v>
      </c>
      <c r="R279" s="67">
        <v>0.45582</v>
      </c>
      <c r="S279" s="67" t="s">
        <v>178</v>
      </c>
      <c r="T279" s="70" t="s">
        <v>208</v>
      </c>
      <c r="U279" s="68">
        <v>0</v>
      </c>
      <c r="V279" s="68">
        <v>0</v>
      </c>
      <c r="W279" s="68">
        <v>0</v>
      </c>
      <c r="X279" s="40">
        <f t="shared" si="30"/>
        <v>1</v>
      </c>
      <c r="Y279" s="87"/>
      <c r="AA279" s="80" t="s">
        <v>136</v>
      </c>
      <c r="AB279" s="66">
        <v>15</v>
      </c>
      <c r="AC279" s="66" t="s">
        <v>62</v>
      </c>
      <c r="AD279" s="81" t="s">
        <v>177</v>
      </c>
      <c r="AE279" s="81">
        <v>0.4536</v>
      </c>
      <c r="AF279" s="81" t="s">
        <v>178</v>
      </c>
      <c r="AG279" s="84" t="s">
        <v>210</v>
      </c>
      <c r="AH279" s="81">
        <v>0</v>
      </c>
      <c r="AI279" s="81">
        <v>0</v>
      </c>
      <c r="AJ279" s="81">
        <v>0</v>
      </c>
      <c r="AK279" s="83">
        <v>1</v>
      </c>
      <c r="AL279" s="93"/>
      <c r="AN279" s="80" t="s">
        <v>139</v>
      </c>
      <c r="AO279" s="66">
        <v>15</v>
      </c>
      <c r="AP279" s="66" t="s">
        <v>62</v>
      </c>
      <c r="AQ279" s="69" t="s">
        <v>177</v>
      </c>
      <c r="AR279" s="95">
        <v>0.45158199999999998</v>
      </c>
      <c r="AS279" s="95" t="s">
        <v>178</v>
      </c>
      <c r="AT279" s="70" t="s">
        <v>204</v>
      </c>
      <c r="AU279" s="68">
        <v>0</v>
      </c>
      <c r="AV279" s="68">
        <v>0</v>
      </c>
      <c r="AW279" s="68">
        <v>0</v>
      </c>
      <c r="AX279" s="40">
        <f t="shared" si="31"/>
        <v>1</v>
      </c>
      <c r="AY279" s="87"/>
    </row>
    <row r="280" spans="1:51" ht="13.5" customHeight="1" x14ac:dyDescent="0.25">
      <c r="A280" s="80" t="s">
        <v>130</v>
      </c>
      <c r="B280" s="66">
        <v>15</v>
      </c>
      <c r="C280" s="66" t="s">
        <v>68</v>
      </c>
      <c r="D280" s="69" t="s">
        <v>177</v>
      </c>
      <c r="E280" s="67">
        <v>2.359E-3</v>
      </c>
      <c r="F280" s="67">
        <v>6.8721000000000004E-2</v>
      </c>
      <c r="G280" s="70" t="s">
        <v>181</v>
      </c>
      <c r="H280" s="68">
        <v>0</v>
      </c>
      <c r="I280" s="68">
        <v>0</v>
      </c>
      <c r="J280" s="68">
        <v>0</v>
      </c>
      <c r="K280" s="40">
        <f t="shared" si="29"/>
        <v>1</v>
      </c>
      <c r="L280" s="87"/>
      <c r="N280" s="80" t="s">
        <v>133</v>
      </c>
      <c r="O280" s="66">
        <v>15</v>
      </c>
      <c r="P280" s="66" t="s">
        <v>68</v>
      </c>
      <c r="Q280" s="69" t="s">
        <v>177</v>
      </c>
      <c r="R280" s="67">
        <v>1.54E-4</v>
      </c>
      <c r="S280" s="67">
        <v>4.6865999999999998E-2</v>
      </c>
      <c r="T280" s="70" t="s">
        <v>181</v>
      </c>
      <c r="U280" s="68">
        <v>0</v>
      </c>
      <c r="V280" s="68">
        <v>0</v>
      </c>
      <c r="W280" s="68">
        <v>0</v>
      </c>
      <c r="X280" s="40">
        <f t="shared" si="30"/>
        <v>1</v>
      </c>
      <c r="Y280" s="87"/>
      <c r="AA280" s="80" t="s">
        <v>136</v>
      </c>
      <c r="AB280" s="66">
        <v>15</v>
      </c>
      <c r="AC280" s="66" t="s">
        <v>68</v>
      </c>
      <c r="AD280" s="81" t="s">
        <v>177</v>
      </c>
      <c r="AE280" s="81">
        <v>2.5209999999999998E-3</v>
      </c>
      <c r="AF280" s="81">
        <v>5.4432000000000001E-2</v>
      </c>
      <c r="AG280" s="84" t="s">
        <v>181</v>
      </c>
      <c r="AH280" s="81">
        <v>0</v>
      </c>
      <c r="AI280" s="81">
        <v>0</v>
      </c>
      <c r="AJ280" s="81">
        <v>0</v>
      </c>
      <c r="AK280" s="83">
        <v>1</v>
      </c>
      <c r="AL280" s="93"/>
      <c r="AN280" s="80" t="s">
        <v>139</v>
      </c>
      <c r="AO280" s="66">
        <v>15</v>
      </c>
      <c r="AP280" s="66" t="s">
        <v>68</v>
      </c>
      <c r="AQ280" s="69" t="s">
        <v>177</v>
      </c>
      <c r="AR280" s="95">
        <v>1.14E-3</v>
      </c>
      <c r="AS280" s="95">
        <v>3.6417999999999999E-2</v>
      </c>
      <c r="AT280" s="70" t="s">
        <v>181</v>
      </c>
      <c r="AU280" s="68">
        <v>0</v>
      </c>
      <c r="AV280" s="68">
        <v>0</v>
      </c>
      <c r="AW280" s="68">
        <v>0</v>
      </c>
      <c r="AX280" s="40">
        <f t="shared" si="31"/>
        <v>1</v>
      </c>
      <c r="AY280" s="87"/>
    </row>
    <row r="281" spans="1:51" ht="13.5" customHeight="1" x14ac:dyDescent="0.25">
      <c r="A281" s="80" t="s">
        <v>130</v>
      </c>
      <c r="B281" s="66">
        <v>15</v>
      </c>
      <c r="C281" s="66" t="s">
        <v>74</v>
      </c>
      <c r="D281" s="69" t="s">
        <v>177</v>
      </c>
      <c r="E281" s="67">
        <v>22.438510000000001</v>
      </c>
      <c r="F281" s="67">
        <v>0.10541499999999999</v>
      </c>
      <c r="G281" s="70" t="s">
        <v>182</v>
      </c>
      <c r="H281" s="68">
        <v>0</v>
      </c>
      <c r="I281" s="68">
        <v>0</v>
      </c>
      <c r="J281" s="68">
        <v>0</v>
      </c>
      <c r="K281" s="40">
        <f t="shared" si="29"/>
        <v>1</v>
      </c>
      <c r="L281" s="87"/>
      <c r="N281" s="80" t="s">
        <v>133</v>
      </c>
      <c r="O281" s="66">
        <v>15</v>
      </c>
      <c r="P281" s="66" t="s">
        <v>74</v>
      </c>
      <c r="Q281" s="69" t="s">
        <v>177</v>
      </c>
      <c r="R281" s="67">
        <v>16.410601</v>
      </c>
      <c r="S281" s="67">
        <v>0.12074799999999999</v>
      </c>
      <c r="T281" s="70" t="s">
        <v>182</v>
      </c>
      <c r="U281" s="68">
        <v>0</v>
      </c>
      <c r="V281" s="68">
        <v>0</v>
      </c>
      <c r="W281" s="68">
        <v>0</v>
      </c>
      <c r="X281" s="40">
        <f t="shared" si="30"/>
        <v>1</v>
      </c>
      <c r="Y281" s="87"/>
      <c r="AA281" s="80" t="s">
        <v>136</v>
      </c>
      <c r="AB281" s="66">
        <v>15</v>
      </c>
      <c r="AC281" s="66" t="s">
        <v>74</v>
      </c>
      <c r="AD281" s="81" t="s">
        <v>177</v>
      </c>
      <c r="AE281" s="81">
        <v>18.073414</v>
      </c>
      <c r="AF281" s="81">
        <v>0.122044</v>
      </c>
      <c r="AG281" s="84" t="s">
        <v>182</v>
      </c>
      <c r="AH281" s="81">
        <v>0</v>
      </c>
      <c r="AI281" s="81">
        <v>0</v>
      </c>
      <c r="AJ281" s="81">
        <v>0</v>
      </c>
      <c r="AK281" s="83">
        <v>1</v>
      </c>
      <c r="AL281" s="93"/>
      <c r="AN281" s="80" t="s">
        <v>139</v>
      </c>
      <c r="AO281" s="66">
        <v>15</v>
      </c>
      <c r="AP281" s="66" t="s">
        <v>74</v>
      </c>
      <c r="AQ281" s="69" t="s">
        <v>177</v>
      </c>
      <c r="AR281" s="95">
        <v>16.268598000000001</v>
      </c>
      <c r="AS281" s="95">
        <v>0.12378500000000001</v>
      </c>
      <c r="AT281" s="70" t="s">
        <v>182</v>
      </c>
      <c r="AU281" s="68">
        <v>0</v>
      </c>
      <c r="AV281" s="68">
        <v>0</v>
      </c>
      <c r="AW281" s="68">
        <v>0</v>
      </c>
      <c r="AX281" s="40">
        <f t="shared" si="31"/>
        <v>1</v>
      </c>
      <c r="AY281" s="87"/>
    </row>
    <row r="282" spans="1:51" ht="22.5" customHeight="1" x14ac:dyDescent="0.25">
      <c r="A282" s="80" t="s">
        <v>130</v>
      </c>
      <c r="B282" s="66">
        <v>15</v>
      </c>
      <c r="C282" s="66" t="s">
        <v>80</v>
      </c>
      <c r="D282" s="69" t="s">
        <v>177</v>
      </c>
      <c r="E282" s="67">
        <v>5.6210000000000001E-3</v>
      </c>
      <c r="F282" s="67">
        <v>0.55977900000000003</v>
      </c>
      <c r="G282" s="70" t="s">
        <v>215</v>
      </c>
      <c r="H282" s="68">
        <v>0</v>
      </c>
      <c r="I282" s="68">
        <v>0</v>
      </c>
      <c r="J282" s="68">
        <v>0</v>
      </c>
      <c r="K282" s="40">
        <f t="shared" si="29"/>
        <v>1</v>
      </c>
      <c r="L282" s="87"/>
      <c r="N282" s="80" t="s">
        <v>133</v>
      </c>
      <c r="O282" s="66">
        <v>15</v>
      </c>
      <c r="P282" s="66" t="s">
        <v>80</v>
      </c>
      <c r="Q282" s="69" t="s">
        <v>177</v>
      </c>
      <c r="R282" s="67">
        <v>4.7580000000000001E-3</v>
      </c>
      <c r="S282" s="67">
        <v>0.52823699999999996</v>
      </c>
      <c r="T282" s="70" t="s">
        <v>209</v>
      </c>
      <c r="U282" s="68">
        <v>0</v>
      </c>
      <c r="V282" s="68">
        <v>0</v>
      </c>
      <c r="W282" s="68">
        <v>0</v>
      </c>
      <c r="X282" s="40">
        <f t="shared" si="30"/>
        <v>1</v>
      </c>
      <c r="Y282" s="87"/>
      <c r="AA282" s="80" t="s">
        <v>136</v>
      </c>
      <c r="AB282" s="66">
        <v>15</v>
      </c>
      <c r="AC282" s="66" t="s">
        <v>80</v>
      </c>
      <c r="AD282" s="81" t="s">
        <v>177</v>
      </c>
      <c r="AE282" s="81">
        <v>1.0432E-2</v>
      </c>
      <c r="AF282" s="81">
        <v>0.54830199999999996</v>
      </c>
      <c r="AG282" s="84" t="s">
        <v>211</v>
      </c>
      <c r="AH282" s="81">
        <v>0</v>
      </c>
      <c r="AI282" s="81">
        <v>0</v>
      </c>
      <c r="AJ282" s="81">
        <v>0</v>
      </c>
      <c r="AK282" s="83">
        <v>1</v>
      </c>
      <c r="AL282" s="93"/>
      <c r="AN282" s="80" t="s">
        <v>139</v>
      </c>
      <c r="AO282" s="66">
        <v>15</v>
      </c>
      <c r="AP282" s="66" t="s">
        <v>80</v>
      </c>
      <c r="AQ282" s="69" t="s">
        <v>177</v>
      </c>
      <c r="AR282" s="95">
        <v>4.1130000000000003E-3</v>
      </c>
      <c r="AS282" s="95">
        <v>0.56157100000000004</v>
      </c>
      <c r="AT282" s="70" t="s">
        <v>205</v>
      </c>
      <c r="AU282" s="68">
        <v>0</v>
      </c>
      <c r="AV282" s="68">
        <v>0</v>
      </c>
      <c r="AW282" s="68">
        <v>0</v>
      </c>
      <c r="AX282" s="40">
        <f t="shared" si="31"/>
        <v>1</v>
      </c>
      <c r="AY282" s="87"/>
    </row>
    <row r="283" spans="1:51" ht="13.5" customHeight="1" x14ac:dyDescent="0.25">
      <c r="A283" s="80" t="s">
        <v>130</v>
      </c>
      <c r="B283" s="66">
        <v>15</v>
      </c>
      <c r="C283" s="66" t="s">
        <v>85</v>
      </c>
      <c r="D283" s="69" t="s">
        <v>177</v>
      </c>
      <c r="E283" s="67">
        <v>1.0189999999999999E-3</v>
      </c>
      <c r="F283" s="67">
        <v>5.7716000000000003E-2</v>
      </c>
      <c r="G283" s="70" t="s">
        <v>181</v>
      </c>
      <c r="H283" s="68">
        <v>0</v>
      </c>
      <c r="I283" s="68">
        <v>0</v>
      </c>
      <c r="J283" s="68">
        <v>0</v>
      </c>
      <c r="K283" s="40">
        <f t="shared" si="29"/>
        <v>1</v>
      </c>
      <c r="L283" s="87"/>
      <c r="N283" s="80" t="s">
        <v>133</v>
      </c>
      <c r="O283" s="66">
        <v>15</v>
      </c>
      <c r="P283" s="66" t="s">
        <v>85</v>
      </c>
      <c r="Q283" s="69" t="s">
        <v>177</v>
      </c>
      <c r="R283" s="67">
        <v>5.1989999999999996E-3</v>
      </c>
      <c r="S283" s="67">
        <v>5.5409E-2</v>
      </c>
      <c r="T283" s="70" t="s">
        <v>181</v>
      </c>
      <c r="U283" s="68">
        <v>0</v>
      </c>
      <c r="V283" s="68">
        <v>0</v>
      </c>
      <c r="W283" s="68">
        <v>0</v>
      </c>
      <c r="X283" s="40">
        <f t="shared" si="30"/>
        <v>1</v>
      </c>
      <c r="Y283" s="87"/>
      <c r="AA283" s="80" t="s">
        <v>136</v>
      </c>
      <c r="AB283" s="66">
        <v>15</v>
      </c>
      <c r="AC283" s="66" t="s">
        <v>85</v>
      </c>
      <c r="AD283" s="81" t="s">
        <v>177</v>
      </c>
      <c r="AE283" s="81">
        <v>2.8939999999999999E-3</v>
      </c>
      <c r="AF283" s="81">
        <v>5.8406E-2</v>
      </c>
      <c r="AG283" s="84" t="s">
        <v>181</v>
      </c>
      <c r="AH283" s="81">
        <v>0</v>
      </c>
      <c r="AI283" s="81">
        <v>0</v>
      </c>
      <c r="AJ283" s="81">
        <v>0</v>
      </c>
      <c r="AK283" s="83">
        <v>1</v>
      </c>
      <c r="AL283" s="93"/>
      <c r="AN283" s="80" t="s">
        <v>139</v>
      </c>
      <c r="AO283" s="66">
        <v>15</v>
      </c>
      <c r="AP283" s="66" t="s">
        <v>85</v>
      </c>
      <c r="AQ283" s="69" t="s">
        <v>177</v>
      </c>
      <c r="AR283" s="95">
        <v>2.9619999999999998E-3</v>
      </c>
      <c r="AS283" s="95">
        <v>5.8591999999999998E-2</v>
      </c>
      <c r="AT283" s="70" t="s">
        <v>181</v>
      </c>
      <c r="AU283" s="68">
        <v>0</v>
      </c>
      <c r="AV283" s="68">
        <v>0</v>
      </c>
      <c r="AW283" s="68">
        <v>0</v>
      </c>
      <c r="AX283" s="40">
        <f t="shared" si="31"/>
        <v>1</v>
      </c>
      <c r="AY283" s="87"/>
    </row>
    <row r="284" spans="1:51" ht="13.5" customHeight="1" x14ac:dyDescent="0.25">
      <c r="A284" s="80" t="s">
        <v>130</v>
      </c>
      <c r="B284" s="66">
        <v>15</v>
      </c>
      <c r="C284" s="66" t="s">
        <v>86</v>
      </c>
      <c r="D284" s="69" t="s">
        <v>177</v>
      </c>
      <c r="E284" s="67">
        <v>15.254828</v>
      </c>
      <c r="F284" s="67">
        <v>0.10902299999999999</v>
      </c>
      <c r="G284" s="70" t="s">
        <v>182</v>
      </c>
      <c r="H284" s="68">
        <v>0</v>
      </c>
      <c r="I284" s="68">
        <v>0</v>
      </c>
      <c r="J284" s="68">
        <v>0</v>
      </c>
      <c r="K284" s="40">
        <f t="shared" si="29"/>
        <v>1</v>
      </c>
      <c r="L284" s="87"/>
      <c r="N284" s="80" t="s">
        <v>133</v>
      </c>
      <c r="O284" s="66">
        <v>15</v>
      </c>
      <c r="P284" s="66" t="s">
        <v>86</v>
      </c>
      <c r="Q284" s="69" t="s">
        <v>177</v>
      </c>
      <c r="R284" s="67">
        <v>15.902343</v>
      </c>
      <c r="S284" s="67">
        <v>0.121726</v>
      </c>
      <c r="T284" s="70" t="s">
        <v>182</v>
      </c>
      <c r="U284" s="68">
        <v>0</v>
      </c>
      <c r="V284" s="68">
        <v>0</v>
      </c>
      <c r="W284" s="68">
        <v>0</v>
      </c>
      <c r="X284" s="40">
        <f t="shared" si="30"/>
        <v>1</v>
      </c>
      <c r="Y284" s="87"/>
      <c r="AA284" s="80" t="s">
        <v>136</v>
      </c>
      <c r="AB284" s="66">
        <v>15</v>
      </c>
      <c r="AC284" s="66" t="s">
        <v>86</v>
      </c>
      <c r="AD284" s="81" t="s">
        <v>177</v>
      </c>
      <c r="AE284" s="81">
        <v>18.615116</v>
      </c>
      <c r="AF284" s="81">
        <v>0.122651</v>
      </c>
      <c r="AG284" s="84" t="s">
        <v>182</v>
      </c>
      <c r="AH284" s="81">
        <v>0</v>
      </c>
      <c r="AI284" s="81">
        <v>0</v>
      </c>
      <c r="AJ284" s="81">
        <v>0</v>
      </c>
      <c r="AK284" s="83">
        <v>1</v>
      </c>
      <c r="AL284" s="93"/>
      <c r="AN284" s="80" t="s">
        <v>139</v>
      </c>
      <c r="AO284" s="66">
        <v>15</v>
      </c>
      <c r="AP284" s="66" t="s">
        <v>86</v>
      </c>
      <c r="AQ284" s="69" t="s">
        <v>177</v>
      </c>
      <c r="AR284" s="95">
        <v>14.910385</v>
      </c>
      <c r="AS284" s="95">
        <v>0.122513</v>
      </c>
      <c r="AT284" s="70" t="s">
        <v>182</v>
      </c>
      <c r="AU284" s="68">
        <v>0</v>
      </c>
      <c r="AV284" s="68">
        <v>0</v>
      </c>
      <c r="AW284" s="68">
        <v>0</v>
      </c>
      <c r="AX284" s="40">
        <f t="shared" si="31"/>
        <v>1</v>
      </c>
      <c r="AY284" s="87"/>
    </row>
    <row r="285" spans="1:51" ht="13.5" customHeight="1" x14ac:dyDescent="0.25">
      <c r="A285" s="80" t="s">
        <v>130</v>
      </c>
      <c r="B285" s="66">
        <v>15</v>
      </c>
      <c r="C285" s="66" t="s">
        <v>87</v>
      </c>
      <c r="D285" s="69" t="s">
        <v>177</v>
      </c>
      <c r="E285" s="67">
        <v>6.2529999999999999E-3</v>
      </c>
      <c r="F285" s="67">
        <v>4.3341999999999999E-2</v>
      </c>
      <c r="G285" s="70" t="s">
        <v>184</v>
      </c>
      <c r="H285" s="68">
        <v>0</v>
      </c>
      <c r="I285" s="68">
        <v>0</v>
      </c>
      <c r="J285" s="68">
        <v>0</v>
      </c>
      <c r="K285" s="40">
        <f t="shared" si="29"/>
        <v>1</v>
      </c>
      <c r="L285" s="87"/>
      <c r="N285" s="80" t="s">
        <v>133</v>
      </c>
      <c r="O285" s="66">
        <v>15</v>
      </c>
      <c r="P285" s="66" t="s">
        <v>87</v>
      </c>
      <c r="Q285" s="69" t="s">
        <v>177</v>
      </c>
      <c r="R285" s="67">
        <v>4.3569999999999998E-3</v>
      </c>
      <c r="S285" s="67">
        <v>7.4971999999999997E-2</v>
      </c>
      <c r="T285" s="70" t="s">
        <v>184</v>
      </c>
      <c r="U285" s="68">
        <v>0</v>
      </c>
      <c r="V285" s="68">
        <v>0</v>
      </c>
      <c r="W285" s="68">
        <v>0</v>
      </c>
      <c r="X285" s="40">
        <f t="shared" si="30"/>
        <v>1</v>
      </c>
      <c r="Y285" s="87"/>
      <c r="AA285" s="80" t="s">
        <v>136</v>
      </c>
      <c r="AB285" s="66">
        <v>15</v>
      </c>
      <c r="AC285" s="66" t="s">
        <v>87</v>
      </c>
      <c r="AD285" s="81" t="s">
        <v>177</v>
      </c>
      <c r="AE285" s="81">
        <v>5.6509999999999998E-3</v>
      </c>
      <c r="AF285" s="81">
        <v>2.1478000000000001E-2</v>
      </c>
      <c r="AG285" s="84" t="s">
        <v>184</v>
      </c>
      <c r="AH285" s="81">
        <v>0</v>
      </c>
      <c r="AI285" s="81">
        <v>0</v>
      </c>
      <c r="AJ285" s="81">
        <v>0</v>
      </c>
      <c r="AK285" s="83">
        <v>1</v>
      </c>
      <c r="AL285" s="93"/>
      <c r="AN285" s="80" t="s">
        <v>139</v>
      </c>
      <c r="AO285" s="66">
        <v>15</v>
      </c>
      <c r="AP285" s="66" t="s">
        <v>87</v>
      </c>
      <c r="AQ285" s="69" t="s">
        <v>177</v>
      </c>
      <c r="AR285" s="95">
        <v>8.5590000000000006E-3</v>
      </c>
      <c r="AS285" s="95">
        <v>4.1146000000000002E-2</v>
      </c>
      <c r="AT285" s="70" t="s">
        <v>184</v>
      </c>
      <c r="AU285" s="68">
        <v>0</v>
      </c>
      <c r="AV285" s="68">
        <v>0</v>
      </c>
      <c r="AW285" s="68">
        <v>0</v>
      </c>
      <c r="AX285" s="40">
        <f t="shared" si="31"/>
        <v>1</v>
      </c>
      <c r="AY285" s="87"/>
    </row>
    <row r="286" spans="1:51" ht="13.5" customHeight="1" x14ac:dyDescent="0.25">
      <c r="A286" s="80" t="s">
        <v>130</v>
      </c>
      <c r="B286" s="66">
        <v>15</v>
      </c>
      <c r="C286" s="66" t="s">
        <v>88</v>
      </c>
      <c r="D286" s="69" t="s">
        <v>177</v>
      </c>
      <c r="E286" s="67">
        <v>12.362292</v>
      </c>
      <c r="F286" s="67">
        <v>9.8387000000000002E-2</v>
      </c>
      <c r="G286" s="70" t="s">
        <v>164</v>
      </c>
      <c r="H286" s="68">
        <v>0</v>
      </c>
      <c r="I286" s="68">
        <v>0</v>
      </c>
      <c r="J286" s="68">
        <v>0</v>
      </c>
      <c r="K286" s="40">
        <f t="shared" si="29"/>
        <v>1</v>
      </c>
      <c r="L286" s="87"/>
      <c r="N286" s="80" t="s">
        <v>133</v>
      </c>
      <c r="O286" s="66">
        <v>15</v>
      </c>
      <c r="P286" s="66" t="s">
        <v>88</v>
      </c>
      <c r="Q286" s="69" t="s">
        <v>177</v>
      </c>
      <c r="R286" s="67">
        <v>13.220034999999999</v>
      </c>
      <c r="S286" s="67">
        <v>0.122292</v>
      </c>
      <c r="T286" s="70" t="s">
        <v>164</v>
      </c>
      <c r="U286" s="68">
        <v>0</v>
      </c>
      <c r="V286" s="68">
        <v>0</v>
      </c>
      <c r="W286" s="68">
        <v>0</v>
      </c>
      <c r="X286" s="40">
        <f t="shared" si="30"/>
        <v>1</v>
      </c>
      <c r="Y286" s="87"/>
      <c r="AA286" s="80" t="s">
        <v>136</v>
      </c>
      <c r="AB286" s="66">
        <v>15</v>
      </c>
      <c r="AC286" s="66" t="s">
        <v>88</v>
      </c>
      <c r="AD286" s="81" t="s">
        <v>177</v>
      </c>
      <c r="AE286" s="81">
        <v>13.009325</v>
      </c>
      <c r="AF286" s="81">
        <v>0.119947</v>
      </c>
      <c r="AG286" s="84" t="s">
        <v>164</v>
      </c>
      <c r="AH286" s="81">
        <v>0</v>
      </c>
      <c r="AI286" s="81">
        <v>0</v>
      </c>
      <c r="AJ286" s="81">
        <v>0</v>
      </c>
      <c r="AK286" s="83">
        <v>1</v>
      </c>
      <c r="AL286" s="93"/>
      <c r="AN286" s="80" t="s">
        <v>139</v>
      </c>
      <c r="AO286" s="66">
        <v>15</v>
      </c>
      <c r="AP286" s="66" t="s">
        <v>88</v>
      </c>
      <c r="AQ286" s="69" t="s">
        <v>177</v>
      </c>
      <c r="AR286" s="95">
        <v>12.372866999999999</v>
      </c>
      <c r="AS286" s="95">
        <v>0.11834799999999999</v>
      </c>
      <c r="AT286" s="70" t="s">
        <v>164</v>
      </c>
      <c r="AU286" s="68">
        <v>0</v>
      </c>
      <c r="AV286" s="68">
        <v>0</v>
      </c>
      <c r="AW286" s="68">
        <v>0</v>
      </c>
      <c r="AX286" s="40">
        <f t="shared" si="31"/>
        <v>1</v>
      </c>
      <c r="AY286" s="87"/>
    </row>
    <row r="287" spans="1:51" ht="13.5" customHeight="1" x14ac:dyDescent="0.25">
      <c r="A287" s="80" t="s">
        <v>130</v>
      </c>
      <c r="B287" s="66">
        <v>16</v>
      </c>
      <c r="C287" s="66" t="s">
        <v>62</v>
      </c>
      <c r="D287" s="69" t="s">
        <v>177</v>
      </c>
      <c r="E287" s="67">
        <v>0.45135999999999998</v>
      </c>
      <c r="F287" s="67" t="s">
        <v>178</v>
      </c>
      <c r="G287" s="70" t="s">
        <v>216</v>
      </c>
      <c r="H287" s="68">
        <v>0</v>
      </c>
      <c r="I287" s="68">
        <v>0</v>
      </c>
      <c r="J287" s="68">
        <v>0</v>
      </c>
      <c r="K287" s="40">
        <f t="shared" si="29"/>
        <v>1</v>
      </c>
      <c r="L287" s="87"/>
      <c r="N287" s="80" t="s">
        <v>133</v>
      </c>
      <c r="O287" s="66">
        <v>16</v>
      </c>
      <c r="P287" s="66" t="s">
        <v>62</v>
      </c>
      <c r="Q287" s="69" t="s">
        <v>177</v>
      </c>
      <c r="R287" s="67">
        <v>0.45146399999999998</v>
      </c>
      <c r="S287" s="67" t="s">
        <v>178</v>
      </c>
      <c r="T287" s="70" t="s">
        <v>210</v>
      </c>
      <c r="U287" s="68">
        <v>0</v>
      </c>
      <c r="V287" s="68">
        <v>0</v>
      </c>
      <c r="W287" s="68">
        <v>0</v>
      </c>
      <c r="X287" s="40">
        <f t="shared" si="30"/>
        <v>1</v>
      </c>
      <c r="Y287" s="87"/>
      <c r="AA287" s="80" t="s">
        <v>136</v>
      </c>
      <c r="AB287" s="66">
        <v>16</v>
      </c>
      <c r="AC287" s="66" t="s">
        <v>62</v>
      </c>
      <c r="AD287" s="81" t="s">
        <v>177</v>
      </c>
      <c r="AE287" s="81">
        <v>0.45331500000000002</v>
      </c>
      <c r="AF287" s="81" t="s">
        <v>178</v>
      </c>
      <c r="AG287" s="84" t="s">
        <v>212</v>
      </c>
      <c r="AH287" s="81">
        <v>0</v>
      </c>
      <c r="AI287" s="81">
        <v>0</v>
      </c>
      <c r="AJ287" s="81">
        <v>0</v>
      </c>
      <c r="AK287" s="83">
        <v>1</v>
      </c>
      <c r="AL287" s="93"/>
      <c r="AN287" s="80" t="s">
        <v>139</v>
      </c>
      <c r="AO287" s="66">
        <v>16</v>
      </c>
      <c r="AP287" s="66" t="s">
        <v>62</v>
      </c>
      <c r="AQ287" s="69" t="s">
        <v>177</v>
      </c>
      <c r="AR287" s="95">
        <v>0.45081300000000002</v>
      </c>
      <c r="AS287" s="95" t="s">
        <v>178</v>
      </c>
      <c r="AT287" s="70" t="s">
        <v>206</v>
      </c>
      <c r="AU287" s="68">
        <v>0</v>
      </c>
      <c r="AV287" s="68">
        <v>0</v>
      </c>
      <c r="AW287" s="68">
        <v>0</v>
      </c>
      <c r="AX287" s="40">
        <f t="shared" si="31"/>
        <v>1</v>
      </c>
      <c r="AY287" s="87"/>
    </row>
    <row r="288" spans="1:51" ht="13.5" customHeight="1" x14ac:dyDescent="0.25">
      <c r="A288" s="80" t="s">
        <v>130</v>
      </c>
      <c r="B288" s="66">
        <v>16</v>
      </c>
      <c r="C288" s="66" t="s">
        <v>68</v>
      </c>
      <c r="D288" s="69" t="s">
        <v>177</v>
      </c>
      <c r="E288" s="67">
        <v>3.2799999999999999E-3</v>
      </c>
      <c r="F288" s="67">
        <v>3.8662000000000002E-2</v>
      </c>
      <c r="G288" s="70" t="s">
        <v>181</v>
      </c>
      <c r="H288" s="68">
        <v>0</v>
      </c>
      <c r="I288" s="68">
        <v>0</v>
      </c>
      <c r="J288" s="68">
        <v>0</v>
      </c>
      <c r="K288" s="40">
        <f t="shared" si="29"/>
        <v>1</v>
      </c>
      <c r="L288" s="87"/>
      <c r="N288" s="80" t="s">
        <v>133</v>
      </c>
      <c r="O288" s="66">
        <v>16</v>
      </c>
      <c r="P288" s="66" t="s">
        <v>68</v>
      </c>
      <c r="Q288" s="69" t="s">
        <v>177</v>
      </c>
      <c r="R288" s="67">
        <v>3.859E-3</v>
      </c>
      <c r="S288" s="67">
        <v>5.3706999999999998E-2</v>
      </c>
      <c r="T288" s="70" t="s">
        <v>181</v>
      </c>
      <c r="U288" s="68">
        <v>0</v>
      </c>
      <c r="V288" s="68">
        <v>0</v>
      </c>
      <c r="W288" s="68">
        <v>0</v>
      </c>
      <c r="X288" s="40">
        <f t="shared" si="30"/>
        <v>1</v>
      </c>
      <c r="Y288" s="87"/>
      <c r="AA288" s="80" t="s">
        <v>136</v>
      </c>
      <c r="AB288" s="66">
        <v>16</v>
      </c>
      <c r="AC288" s="66" t="s">
        <v>68</v>
      </c>
      <c r="AD288" s="81" t="s">
        <v>177</v>
      </c>
      <c r="AE288" s="81">
        <v>1.4729999999999999E-3</v>
      </c>
      <c r="AF288" s="81">
        <v>4.9903999999999997E-2</v>
      </c>
      <c r="AG288" s="84" t="s">
        <v>181</v>
      </c>
      <c r="AH288" s="81">
        <v>0</v>
      </c>
      <c r="AI288" s="81">
        <v>0</v>
      </c>
      <c r="AJ288" s="81">
        <v>0</v>
      </c>
      <c r="AK288" s="83">
        <v>1</v>
      </c>
      <c r="AL288" s="93"/>
      <c r="AN288" s="80" t="s">
        <v>139</v>
      </c>
      <c r="AO288" s="66">
        <v>16</v>
      </c>
      <c r="AP288" s="66" t="s">
        <v>68</v>
      </c>
      <c r="AQ288" s="69" t="s">
        <v>177</v>
      </c>
      <c r="AR288" s="95">
        <v>9.9299999999999996E-4</v>
      </c>
      <c r="AS288" s="95">
        <v>3.9149999999999997E-2</v>
      </c>
      <c r="AT288" s="70" t="s">
        <v>181</v>
      </c>
      <c r="AU288" s="68">
        <v>0</v>
      </c>
      <c r="AV288" s="68">
        <v>0</v>
      </c>
      <c r="AW288" s="68">
        <v>0</v>
      </c>
      <c r="AX288" s="40">
        <f t="shared" si="31"/>
        <v>1</v>
      </c>
      <c r="AY288" s="87"/>
    </row>
    <row r="289" spans="1:51" ht="13.5" customHeight="1" x14ac:dyDescent="0.25">
      <c r="A289" s="80" t="s">
        <v>130</v>
      </c>
      <c r="B289" s="66">
        <v>16</v>
      </c>
      <c r="C289" s="66" t="s">
        <v>74</v>
      </c>
      <c r="D289" s="69" t="s">
        <v>177</v>
      </c>
      <c r="E289" s="67">
        <v>16.464034999999999</v>
      </c>
      <c r="F289" s="67">
        <v>0.10435999999999999</v>
      </c>
      <c r="G289" s="70" t="s">
        <v>182</v>
      </c>
      <c r="H289" s="68">
        <v>0</v>
      </c>
      <c r="I289" s="68">
        <v>0</v>
      </c>
      <c r="J289" s="68">
        <v>0</v>
      </c>
      <c r="K289" s="40">
        <f t="shared" si="29"/>
        <v>1</v>
      </c>
      <c r="L289" s="87"/>
      <c r="N289" s="80" t="s">
        <v>133</v>
      </c>
      <c r="O289" s="66">
        <v>16</v>
      </c>
      <c r="P289" s="66" t="s">
        <v>74</v>
      </c>
      <c r="Q289" s="69" t="s">
        <v>177</v>
      </c>
      <c r="R289" s="67">
        <v>18.056142000000001</v>
      </c>
      <c r="S289" s="67">
        <v>0.12747600000000001</v>
      </c>
      <c r="T289" s="70" t="s">
        <v>182</v>
      </c>
      <c r="U289" s="68">
        <v>0</v>
      </c>
      <c r="V289" s="68">
        <v>0</v>
      </c>
      <c r="W289" s="68">
        <v>0</v>
      </c>
      <c r="X289" s="40">
        <f t="shared" si="30"/>
        <v>1</v>
      </c>
      <c r="Y289" s="87"/>
      <c r="AA289" s="80" t="s">
        <v>136</v>
      </c>
      <c r="AB289" s="66">
        <v>16</v>
      </c>
      <c r="AC289" s="66" t="s">
        <v>74</v>
      </c>
      <c r="AD289" s="81" t="s">
        <v>177</v>
      </c>
      <c r="AE289" s="81">
        <v>16.917543999999999</v>
      </c>
      <c r="AF289" s="81">
        <v>0.123876</v>
      </c>
      <c r="AG289" s="84" t="s">
        <v>182</v>
      </c>
      <c r="AH289" s="81">
        <v>0</v>
      </c>
      <c r="AI289" s="81">
        <v>0</v>
      </c>
      <c r="AJ289" s="81">
        <v>0</v>
      </c>
      <c r="AK289" s="83">
        <v>1</v>
      </c>
      <c r="AL289" s="93"/>
      <c r="AN289" s="80" t="s">
        <v>139</v>
      </c>
      <c r="AO289" s="66">
        <v>16</v>
      </c>
      <c r="AP289" s="66" t="s">
        <v>74</v>
      </c>
      <c r="AQ289" s="69" t="s">
        <v>177</v>
      </c>
      <c r="AR289" s="95">
        <v>17.427427999999999</v>
      </c>
      <c r="AS289" s="95">
        <v>0.11843099999999999</v>
      </c>
      <c r="AT289" s="70" t="s">
        <v>182</v>
      </c>
      <c r="AU289" s="68">
        <v>0</v>
      </c>
      <c r="AV289" s="68">
        <v>0</v>
      </c>
      <c r="AW289" s="68">
        <v>0</v>
      </c>
      <c r="AX289" s="40">
        <f t="shared" si="31"/>
        <v>1</v>
      </c>
      <c r="AY289" s="87"/>
    </row>
    <row r="290" spans="1:51" ht="22.5" customHeight="1" x14ac:dyDescent="0.25">
      <c r="A290" s="80" t="s">
        <v>130</v>
      </c>
      <c r="B290" s="66">
        <v>16</v>
      </c>
      <c r="C290" s="66" t="s">
        <v>80</v>
      </c>
      <c r="D290" s="69" t="s">
        <v>177</v>
      </c>
      <c r="E290" s="67">
        <v>3.4099999999999998E-3</v>
      </c>
      <c r="F290" s="67">
        <v>0.56832800000000006</v>
      </c>
      <c r="G290" s="70" t="s">
        <v>217</v>
      </c>
      <c r="H290" s="68">
        <v>0</v>
      </c>
      <c r="I290" s="68">
        <v>0</v>
      </c>
      <c r="J290" s="68">
        <v>0</v>
      </c>
      <c r="K290" s="40">
        <f t="shared" si="29"/>
        <v>1</v>
      </c>
      <c r="L290" s="87"/>
      <c r="N290" s="80" t="s">
        <v>133</v>
      </c>
      <c r="O290" s="66">
        <v>16</v>
      </c>
      <c r="P290" s="66" t="s">
        <v>80</v>
      </c>
      <c r="Q290" s="69" t="s">
        <v>177</v>
      </c>
      <c r="R290" s="67">
        <v>3.5560000000000001E-3</v>
      </c>
      <c r="S290" s="67">
        <v>0.56928199999999995</v>
      </c>
      <c r="T290" s="70" t="s">
        <v>211</v>
      </c>
      <c r="U290" s="68">
        <v>0</v>
      </c>
      <c r="V290" s="68">
        <v>0</v>
      </c>
      <c r="W290" s="68">
        <v>0</v>
      </c>
      <c r="X290" s="40">
        <f t="shared" si="30"/>
        <v>1</v>
      </c>
      <c r="Y290" s="87"/>
      <c r="AA290" s="80" t="s">
        <v>136</v>
      </c>
      <c r="AB290" s="66">
        <v>16</v>
      </c>
      <c r="AC290" s="66" t="s">
        <v>80</v>
      </c>
      <c r="AD290" s="81" t="s">
        <v>177</v>
      </c>
      <c r="AE290" s="81">
        <v>4.9649999999999998E-3</v>
      </c>
      <c r="AF290" s="81">
        <v>0.54454100000000005</v>
      </c>
      <c r="AG290" s="84" t="s">
        <v>213</v>
      </c>
      <c r="AH290" s="81">
        <v>0</v>
      </c>
      <c r="AI290" s="81">
        <v>0</v>
      </c>
      <c r="AJ290" s="81">
        <v>0</v>
      </c>
      <c r="AK290" s="83">
        <v>1</v>
      </c>
      <c r="AL290" s="93"/>
      <c r="AN290" s="80" t="s">
        <v>139</v>
      </c>
      <c r="AO290" s="66">
        <v>16</v>
      </c>
      <c r="AP290" s="66" t="s">
        <v>80</v>
      </c>
      <c r="AQ290" s="69" t="s">
        <v>177</v>
      </c>
      <c r="AR290" s="95">
        <v>3.673E-3</v>
      </c>
      <c r="AS290" s="95">
        <v>0.56764000000000003</v>
      </c>
      <c r="AT290" s="70" t="s">
        <v>207</v>
      </c>
      <c r="AU290" s="68">
        <v>0</v>
      </c>
      <c r="AV290" s="68">
        <v>0</v>
      </c>
      <c r="AW290" s="68">
        <v>0</v>
      </c>
      <c r="AX290" s="40">
        <f t="shared" si="31"/>
        <v>1</v>
      </c>
      <c r="AY290" s="87"/>
    </row>
    <row r="291" spans="1:51" ht="13.5" customHeight="1" x14ac:dyDescent="0.25">
      <c r="A291" s="80" t="s">
        <v>130</v>
      </c>
      <c r="B291" s="66">
        <v>16</v>
      </c>
      <c r="C291" s="66" t="s">
        <v>85</v>
      </c>
      <c r="D291" s="69" t="s">
        <v>177</v>
      </c>
      <c r="E291" s="67">
        <v>4.8279999999999998E-3</v>
      </c>
      <c r="F291" s="67">
        <v>6.1974000000000001E-2</v>
      </c>
      <c r="G291" s="70" t="s">
        <v>181</v>
      </c>
      <c r="H291" s="68">
        <v>0</v>
      </c>
      <c r="I291" s="68">
        <v>0</v>
      </c>
      <c r="J291" s="68">
        <v>0</v>
      </c>
      <c r="K291" s="40">
        <f t="shared" si="29"/>
        <v>1</v>
      </c>
      <c r="L291" s="87"/>
      <c r="N291" s="80" t="s">
        <v>133</v>
      </c>
      <c r="O291" s="66">
        <v>16</v>
      </c>
      <c r="P291" s="66" t="s">
        <v>85</v>
      </c>
      <c r="Q291" s="69" t="s">
        <v>177</v>
      </c>
      <c r="R291" s="67">
        <v>1.3910000000000001E-3</v>
      </c>
      <c r="S291" s="67">
        <v>6.2122999999999998E-2</v>
      </c>
      <c r="T291" s="70" t="s">
        <v>181</v>
      </c>
      <c r="U291" s="68">
        <v>0</v>
      </c>
      <c r="V291" s="68">
        <v>0</v>
      </c>
      <c r="W291" s="68">
        <v>0</v>
      </c>
      <c r="X291" s="40">
        <f t="shared" si="30"/>
        <v>1</v>
      </c>
      <c r="Y291" s="87"/>
      <c r="AA291" s="80" t="s">
        <v>136</v>
      </c>
      <c r="AB291" s="66">
        <v>16</v>
      </c>
      <c r="AC291" s="66" t="s">
        <v>85</v>
      </c>
      <c r="AD291" s="81" t="s">
        <v>177</v>
      </c>
      <c r="AE291" s="81">
        <v>1.33E-3</v>
      </c>
      <c r="AF291" s="81">
        <v>6.3854999999999995E-2</v>
      </c>
      <c r="AG291" s="84" t="s">
        <v>181</v>
      </c>
      <c r="AH291" s="81">
        <v>0</v>
      </c>
      <c r="AI291" s="81">
        <v>0</v>
      </c>
      <c r="AJ291" s="81">
        <v>0</v>
      </c>
      <c r="AK291" s="83">
        <v>1</v>
      </c>
      <c r="AL291" s="93"/>
      <c r="AN291" s="80" t="s">
        <v>139</v>
      </c>
      <c r="AO291" s="66">
        <v>16</v>
      </c>
      <c r="AP291" s="66" t="s">
        <v>85</v>
      </c>
      <c r="AQ291" s="69" t="s">
        <v>177</v>
      </c>
      <c r="AR291" s="95">
        <v>1.4760000000000001E-3</v>
      </c>
      <c r="AS291" s="95">
        <v>6.3115000000000004E-2</v>
      </c>
      <c r="AT291" s="70" t="s">
        <v>181</v>
      </c>
      <c r="AU291" s="68">
        <v>0</v>
      </c>
      <c r="AV291" s="68">
        <v>0</v>
      </c>
      <c r="AW291" s="68">
        <v>0</v>
      </c>
      <c r="AX291" s="40">
        <f t="shared" si="31"/>
        <v>1</v>
      </c>
      <c r="AY291" s="87"/>
    </row>
    <row r="292" spans="1:51" ht="13.5" customHeight="1" x14ac:dyDescent="0.25">
      <c r="A292" s="80" t="s">
        <v>130</v>
      </c>
      <c r="B292" s="66">
        <v>16</v>
      </c>
      <c r="C292" s="66" t="s">
        <v>86</v>
      </c>
      <c r="D292" s="69" t="s">
        <v>177</v>
      </c>
      <c r="E292" s="67">
        <v>15.028221</v>
      </c>
      <c r="F292" s="67">
        <v>0.11530700000000001</v>
      </c>
      <c r="G292" s="70" t="s">
        <v>182</v>
      </c>
      <c r="H292" s="68">
        <v>0</v>
      </c>
      <c r="I292" s="68">
        <v>0</v>
      </c>
      <c r="J292" s="68">
        <v>0</v>
      </c>
      <c r="K292" s="40">
        <f t="shared" si="29"/>
        <v>1</v>
      </c>
      <c r="L292" s="87"/>
      <c r="N292" s="80" t="s">
        <v>133</v>
      </c>
      <c r="O292" s="66">
        <v>16</v>
      </c>
      <c r="P292" s="66" t="s">
        <v>86</v>
      </c>
      <c r="Q292" s="69" t="s">
        <v>177</v>
      </c>
      <c r="R292" s="67">
        <v>1.6053710000000001</v>
      </c>
      <c r="S292" s="67">
        <v>0.126003</v>
      </c>
      <c r="T292" s="70" t="s">
        <v>192</v>
      </c>
      <c r="U292" s="68">
        <v>0</v>
      </c>
      <c r="V292" s="68">
        <v>0</v>
      </c>
      <c r="W292" s="68">
        <v>1</v>
      </c>
      <c r="X292" s="40">
        <f t="shared" si="30"/>
        <v>0</v>
      </c>
      <c r="Y292" s="87" t="s">
        <v>240</v>
      </c>
      <c r="AA292" s="80" t="s">
        <v>136</v>
      </c>
      <c r="AB292" s="66">
        <v>16</v>
      </c>
      <c r="AC292" s="66" t="s">
        <v>86</v>
      </c>
      <c r="AD292" s="81" t="s">
        <v>177</v>
      </c>
      <c r="AE292" s="81">
        <v>14.747759</v>
      </c>
      <c r="AF292" s="81">
        <v>0.123803</v>
      </c>
      <c r="AG292" s="84" t="s">
        <v>182</v>
      </c>
      <c r="AH292" s="81">
        <v>0</v>
      </c>
      <c r="AI292" s="81">
        <v>0</v>
      </c>
      <c r="AJ292" s="81">
        <v>0</v>
      </c>
      <c r="AK292" s="83">
        <v>1</v>
      </c>
      <c r="AL292" s="93"/>
      <c r="AN292" s="80" t="s">
        <v>139</v>
      </c>
      <c r="AO292" s="66">
        <v>16</v>
      </c>
      <c r="AP292" s="66" t="s">
        <v>86</v>
      </c>
      <c r="AQ292" s="69" t="s">
        <v>177</v>
      </c>
      <c r="AR292" s="95">
        <v>14.762318</v>
      </c>
      <c r="AS292" s="95">
        <v>0.12761700000000001</v>
      </c>
      <c r="AT292" s="70" t="s">
        <v>182</v>
      </c>
      <c r="AU292" s="68">
        <v>0</v>
      </c>
      <c r="AV292" s="68">
        <v>0</v>
      </c>
      <c r="AW292" s="68">
        <v>0</v>
      </c>
      <c r="AX292" s="40">
        <f t="shared" si="31"/>
        <v>1</v>
      </c>
      <c r="AY292" s="87"/>
    </row>
    <row r="293" spans="1:51" ht="42.75" customHeight="1" x14ac:dyDescent="0.25">
      <c r="A293" s="80" t="s">
        <v>130</v>
      </c>
      <c r="B293" s="66">
        <v>16</v>
      </c>
      <c r="C293" s="66" t="s">
        <v>87</v>
      </c>
      <c r="D293" s="69" t="s">
        <v>177</v>
      </c>
      <c r="E293" s="67">
        <v>4.2770000000000004E-3</v>
      </c>
      <c r="F293" s="67">
        <v>3.7969999999999997E-2</v>
      </c>
      <c r="G293" s="70" t="s">
        <v>184</v>
      </c>
      <c r="H293" s="68">
        <v>0</v>
      </c>
      <c r="I293" s="68">
        <v>0</v>
      </c>
      <c r="J293" s="68">
        <v>0</v>
      </c>
      <c r="K293" s="40">
        <f t="shared" si="29"/>
        <v>1</v>
      </c>
      <c r="L293" s="87"/>
      <c r="N293" s="80" t="s">
        <v>133</v>
      </c>
      <c r="O293" s="66">
        <v>16</v>
      </c>
      <c r="P293" s="66" t="s">
        <v>228</v>
      </c>
      <c r="Q293" s="69" t="s">
        <v>196</v>
      </c>
      <c r="R293" s="69">
        <v>13.827999999999999</v>
      </c>
      <c r="S293" s="69" t="s">
        <v>178</v>
      </c>
      <c r="T293" s="69" t="s">
        <v>167</v>
      </c>
      <c r="U293" s="69">
        <v>0</v>
      </c>
      <c r="V293" s="69">
        <v>0</v>
      </c>
      <c r="W293" s="69">
        <v>0</v>
      </c>
      <c r="X293" s="40">
        <v>1</v>
      </c>
      <c r="Y293" s="87" t="s">
        <v>241</v>
      </c>
      <c r="AA293" s="80" t="s">
        <v>136</v>
      </c>
      <c r="AB293" s="66">
        <v>16</v>
      </c>
      <c r="AC293" s="66" t="s">
        <v>87</v>
      </c>
      <c r="AD293" s="81" t="s">
        <v>177</v>
      </c>
      <c r="AE293" s="81">
        <v>3.947E-3</v>
      </c>
      <c r="AF293" s="81">
        <v>3.0058999999999999E-2</v>
      </c>
      <c r="AG293" s="84" t="s">
        <v>184</v>
      </c>
      <c r="AH293" s="81">
        <v>0</v>
      </c>
      <c r="AI293" s="81">
        <v>0</v>
      </c>
      <c r="AJ293" s="81">
        <v>0</v>
      </c>
      <c r="AK293" s="83">
        <v>1</v>
      </c>
      <c r="AL293" s="93"/>
      <c r="AN293" s="80" t="s">
        <v>139</v>
      </c>
      <c r="AO293" s="66">
        <v>16</v>
      </c>
      <c r="AP293" s="66" t="s">
        <v>87</v>
      </c>
      <c r="AQ293" s="69" t="s">
        <v>177</v>
      </c>
      <c r="AR293" s="95">
        <v>6.777E-3</v>
      </c>
      <c r="AS293" s="95">
        <v>5.4371999999999997E-2</v>
      </c>
      <c r="AT293" s="70" t="s">
        <v>184</v>
      </c>
      <c r="AU293" s="68">
        <v>0</v>
      </c>
      <c r="AV293" s="68">
        <v>0</v>
      </c>
      <c r="AW293" s="68">
        <v>0</v>
      </c>
      <c r="AX293" s="40">
        <f t="shared" si="31"/>
        <v>1</v>
      </c>
      <c r="AY293" s="87"/>
    </row>
    <row r="294" spans="1:51" ht="13.5" customHeight="1" x14ac:dyDescent="0.25">
      <c r="A294" s="80" t="s">
        <v>130</v>
      </c>
      <c r="B294" s="66">
        <v>16</v>
      </c>
      <c r="C294" s="66" t="s">
        <v>88</v>
      </c>
      <c r="D294" s="69" t="s">
        <v>177</v>
      </c>
      <c r="E294" s="67">
        <v>13.250527</v>
      </c>
      <c r="F294" s="67">
        <v>9.9171999999999996E-2</v>
      </c>
      <c r="G294" s="70" t="s">
        <v>164</v>
      </c>
      <c r="H294" s="68">
        <v>0</v>
      </c>
      <c r="I294" s="68">
        <v>0</v>
      </c>
      <c r="J294" s="68">
        <v>0</v>
      </c>
      <c r="K294" s="40">
        <f t="shared" si="29"/>
        <v>1</v>
      </c>
      <c r="L294" s="87"/>
      <c r="N294" s="80" t="s">
        <v>133</v>
      </c>
      <c r="O294" s="66">
        <v>16</v>
      </c>
      <c r="P294" s="66" t="s">
        <v>88</v>
      </c>
      <c r="Q294" s="69" t="s">
        <v>230</v>
      </c>
      <c r="R294" s="69" t="s">
        <v>178</v>
      </c>
      <c r="S294" s="69" t="s">
        <v>178</v>
      </c>
      <c r="T294" s="69" t="s">
        <v>178</v>
      </c>
      <c r="U294" s="69" t="s">
        <v>178</v>
      </c>
      <c r="V294" s="69" t="s">
        <v>178</v>
      </c>
      <c r="W294" s="69" t="s">
        <v>178</v>
      </c>
      <c r="X294" s="40" t="s">
        <v>178</v>
      </c>
      <c r="Y294" s="87"/>
      <c r="AA294" s="80" t="s">
        <v>136</v>
      </c>
      <c r="AB294" s="66">
        <v>16</v>
      </c>
      <c r="AC294" s="66" t="s">
        <v>88</v>
      </c>
      <c r="AD294" s="81" t="s">
        <v>177</v>
      </c>
      <c r="AE294" s="81">
        <v>12.413328</v>
      </c>
      <c r="AF294" s="81">
        <v>0.116726</v>
      </c>
      <c r="AG294" s="84" t="s">
        <v>164</v>
      </c>
      <c r="AH294" s="81">
        <v>0</v>
      </c>
      <c r="AI294" s="81">
        <v>0</v>
      </c>
      <c r="AJ294" s="81">
        <v>0</v>
      </c>
      <c r="AK294" s="83">
        <v>1</v>
      </c>
      <c r="AL294" s="93"/>
      <c r="AN294" s="80" t="s">
        <v>139</v>
      </c>
      <c r="AO294" s="66">
        <v>16</v>
      </c>
      <c r="AP294" s="66" t="s">
        <v>88</v>
      </c>
      <c r="AQ294" s="69" t="s">
        <v>177</v>
      </c>
      <c r="AR294" s="95">
        <v>13.050157</v>
      </c>
      <c r="AS294" s="95">
        <v>0.119523</v>
      </c>
      <c r="AT294" s="70" t="s">
        <v>164</v>
      </c>
      <c r="AU294" s="68">
        <v>0</v>
      </c>
      <c r="AV294" s="68">
        <v>0</v>
      </c>
      <c r="AW294" s="68">
        <v>0</v>
      </c>
      <c r="AX294" s="40">
        <f t="shared" si="31"/>
        <v>1</v>
      </c>
      <c r="AY294" s="87"/>
    </row>
    <row r="295" spans="1:51" ht="13.5" customHeight="1" x14ac:dyDescent="0.25">
      <c r="A295" s="80" t="s">
        <v>130</v>
      </c>
      <c r="B295" s="66">
        <v>17</v>
      </c>
      <c r="C295" s="66" t="s">
        <v>62</v>
      </c>
      <c r="D295" s="69" t="s">
        <v>177</v>
      </c>
      <c r="E295" s="67">
        <v>0.45089800000000002</v>
      </c>
      <c r="F295" s="67" t="s">
        <v>178</v>
      </c>
      <c r="G295" s="70" t="s">
        <v>218</v>
      </c>
      <c r="H295" s="68">
        <v>0</v>
      </c>
      <c r="I295" s="68">
        <v>0</v>
      </c>
      <c r="J295" s="68">
        <v>0</v>
      </c>
      <c r="K295" s="40">
        <f t="shared" ref="K295:K326" si="32">IF(COUNTA(J295)=0,"",1-J295)</f>
        <v>1</v>
      </c>
      <c r="L295" s="87"/>
      <c r="N295" s="80" t="s">
        <v>133</v>
      </c>
      <c r="O295" s="66">
        <v>17</v>
      </c>
      <c r="P295" s="66" t="s">
        <v>62</v>
      </c>
      <c r="Q295" s="69" t="s">
        <v>177</v>
      </c>
      <c r="R295" s="67">
        <v>0.474327</v>
      </c>
      <c r="S295" s="67" t="s">
        <v>178</v>
      </c>
      <c r="T295" s="70" t="s">
        <v>212</v>
      </c>
      <c r="U295" s="68">
        <v>0</v>
      </c>
      <c r="V295" s="68">
        <v>0</v>
      </c>
      <c r="W295" s="68">
        <v>0</v>
      </c>
      <c r="X295" s="40">
        <f t="shared" ref="X295:X327" si="33">IF(COUNTA(W295)=0,"",1-W295)</f>
        <v>1</v>
      </c>
      <c r="Y295" s="87"/>
      <c r="AA295" s="80" t="s">
        <v>136</v>
      </c>
      <c r="AB295" s="66">
        <v>17</v>
      </c>
      <c r="AC295" s="66" t="s">
        <v>62</v>
      </c>
      <c r="AD295" s="81" t="s">
        <v>177</v>
      </c>
      <c r="AE295" s="81">
        <v>0.44646000000000002</v>
      </c>
      <c r="AF295" s="81" t="s">
        <v>178</v>
      </c>
      <c r="AG295" s="84" t="s">
        <v>242</v>
      </c>
      <c r="AH295" s="81">
        <v>0</v>
      </c>
      <c r="AI295" s="81">
        <v>0</v>
      </c>
      <c r="AJ295" s="81">
        <v>0</v>
      </c>
      <c r="AK295" s="83">
        <v>1</v>
      </c>
      <c r="AL295" s="93"/>
      <c r="AN295" s="80" t="s">
        <v>139</v>
      </c>
      <c r="AO295" s="66">
        <v>17</v>
      </c>
      <c r="AP295" s="66" t="s">
        <v>62</v>
      </c>
      <c r="AQ295" s="69" t="s">
        <v>177</v>
      </c>
      <c r="AR295" s="95">
        <v>0.45149699999999998</v>
      </c>
      <c r="AS295" s="95" t="s">
        <v>178</v>
      </c>
      <c r="AT295" s="70" t="s">
        <v>208</v>
      </c>
      <c r="AU295" s="68">
        <v>0</v>
      </c>
      <c r="AV295" s="68">
        <v>0</v>
      </c>
      <c r="AW295" s="68">
        <v>0</v>
      </c>
      <c r="AX295" s="40">
        <f t="shared" ref="AX295:AX326" si="34">IF(COUNTA(AW295)=0,"",1-AW295)</f>
        <v>1</v>
      </c>
      <c r="AY295" s="87"/>
    </row>
    <row r="296" spans="1:51" ht="13.5" customHeight="1" x14ac:dyDescent="0.25">
      <c r="A296" s="80" t="s">
        <v>130</v>
      </c>
      <c r="B296" s="66">
        <v>17</v>
      </c>
      <c r="C296" s="66" t="s">
        <v>68</v>
      </c>
      <c r="D296" s="69" t="s">
        <v>177</v>
      </c>
      <c r="E296" s="67">
        <v>2.2669999999999999E-3</v>
      </c>
      <c r="F296" s="67">
        <v>7.2085999999999997E-2</v>
      </c>
      <c r="G296" s="70" t="s">
        <v>181</v>
      </c>
      <c r="H296" s="68">
        <v>0</v>
      </c>
      <c r="I296" s="68">
        <v>0</v>
      </c>
      <c r="J296" s="68">
        <v>0</v>
      </c>
      <c r="K296" s="40">
        <f t="shared" si="32"/>
        <v>1</v>
      </c>
      <c r="L296" s="87"/>
      <c r="N296" s="80" t="s">
        <v>133</v>
      </c>
      <c r="O296" s="66">
        <v>17</v>
      </c>
      <c r="P296" s="66" t="s">
        <v>68</v>
      </c>
      <c r="Q296" s="69" t="s">
        <v>177</v>
      </c>
      <c r="R296" s="67">
        <v>2.0769999999999999E-3</v>
      </c>
      <c r="S296" s="67">
        <v>3.1185999999999998E-2</v>
      </c>
      <c r="T296" s="70" t="s">
        <v>181</v>
      </c>
      <c r="U296" s="68">
        <v>0</v>
      </c>
      <c r="V296" s="68">
        <v>0</v>
      </c>
      <c r="W296" s="68">
        <v>0</v>
      </c>
      <c r="X296" s="40">
        <f t="shared" si="33"/>
        <v>1</v>
      </c>
      <c r="Y296" s="87"/>
      <c r="AA296" s="80" t="s">
        <v>136</v>
      </c>
      <c r="AB296" s="66">
        <v>17</v>
      </c>
      <c r="AC296" s="66" t="s">
        <v>68</v>
      </c>
      <c r="AD296" s="81" t="s">
        <v>177</v>
      </c>
      <c r="AE296" s="81">
        <v>2.7299999999999998E-3</v>
      </c>
      <c r="AF296" s="81">
        <v>4.9532E-2</v>
      </c>
      <c r="AG296" s="84" t="s">
        <v>181</v>
      </c>
      <c r="AH296" s="81">
        <v>0</v>
      </c>
      <c r="AI296" s="81">
        <v>0</v>
      </c>
      <c r="AJ296" s="81">
        <v>0</v>
      </c>
      <c r="AK296" s="83">
        <v>1</v>
      </c>
      <c r="AL296" s="93"/>
      <c r="AN296" s="80" t="s">
        <v>139</v>
      </c>
      <c r="AO296" s="66">
        <v>17</v>
      </c>
      <c r="AP296" s="66" t="s">
        <v>68</v>
      </c>
      <c r="AQ296" s="69" t="s">
        <v>177</v>
      </c>
      <c r="AR296" s="95">
        <v>1.6490000000000001E-3</v>
      </c>
      <c r="AS296" s="95">
        <v>5.1497000000000001E-2</v>
      </c>
      <c r="AT296" s="70" t="s">
        <v>181</v>
      </c>
      <c r="AU296" s="68">
        <v>0</v>
      </c>
      <c r="AV296" s="68">
        <v>0</v>
      </c>
      <c r="AW296" s="68">
        <v>0</v>
      </c>
      <c r="AX296" s="40">
        <f t="shared" si="34"/>
        <v>1</v>
      </c>
      <c r="AY296" s="87"/>
    </row>
    <row r="297" spans="1:51" ht="13.5" customHeight="1" x14ac:dyDescent="0.25">
      <c r="A297" s="80" t="s">
        <v>130</v>
      </c>
      <c r="B297" s="66">
        <v>17</v>
      </c>
      <c r="C297" s="66" t="s">
        <v>74</v>
      </c>
      <c r="D297" s="69" t="s">
        <v>177</v>
      </c>
      <c r="E297" s="67">
        <v>16.498052000000001</v>
      </c>
      <c r="F297" s="67">
        <v>0.10328</v>
      </c>
      <c r="G297" s="70" t="s">
        <v>182</v>
      </c>
      <c r="H297" s="68">
        <v>0</v>
      </c>
      <c r="I297" s="68">
        <v>0</v>
      </c>
      <c r="J297" s="68">
        <v>0</v>
      </c>
      <c r="K297" s="40">
        <f t="shared" si="32"/>
        <v>1</v>
      </c>
      <c r="L297" s="87"/>
      <c r="N297" s="80" t="s">
        <v>133</v>
      </c>
      <c r="O297" s="66">
        <v>17</v>
      </c>
      <c r="P297" s="66" t="s">
        <v>74</v>
      </c>
      <c r="Q297" s="69" t="s">
        <v>177</v>
      </c>
      <c r="R297" s="67">
        <v>16.441887999999999</v>
      </c>
      <c r="S297" s="67">
        <v>0.12595799999999999</v>
      </c>
      <c r="T297" s="70" t="s">
        <v>182</v>
      </c>
      <c r="U297" s="68">
        <v>0</v>
      </c>
      <c r="V297" s="68">
        <v>0</v>
      </c>
      <c r="W297" s="68">
        <v>0</v>
      </c>
      <c r="X297" s="40">
        <f t="shared" si="33"/>
        <v>1</v>
      </c>
      <c r="Y297" s="87"/>
      <c r="AA297" s="80" t="s">
        <v>136</v>
      </c>
      <c r="AB297" s="66">
        <v>17</v>
      </c>
      <c r="AC297" s="66" t="s">
        <v>74</v>
      </c>
      <c r="AD297" s="81" t="s">
        <v>177</v>
      </c>
      <c r="AE297" s="81">
        <v>16.539007999999999</v>
      </c>
      <c r="AF297" s="81">
        <v>0.121698</v>
      </c>
      <c r="AG297" s="84" t="s">
        <v>182</v>
      </c>
      <c r="AH297" s="81">
        <v>0</v>
      </c>
      <c r="AI297" s="81">
        <v>0</v>
      </c>
      <c r="AJ297" s="81">
        <v>0</v>
      </c>
      <c r="AK297" s="83">
        <v>1</v>
      </c>
      <c r="AL297" s="93"/>
      <c r="AN297" s="80" t="s">
        <v>139</v>
      </c>
      <c r="AO297" s="66">
        <v>17</v>
      </c>
      <c r="AP297" s="66" t="s">
        <v>74</v>
      </c>
      <c r="AQ297" s="69" t="s">
        <v>177</v>
      </c>
      <c r="AR297" s="95">
        <v>16.178763</v>
      </c>
      <c r="AS297" s="95">
        <v>0.117275</v>
      </c>
      <c r="AT297" s="70" t="s">
        <v>182</v>
      </c>
      <c r="AU297" s="68">
        <v>0</v>
      </c>
      <c r="AV297" s="68">
        <v>0</v>
      </c>
      <c r="AW297" s="68">
        <v>0</v>
      </c>
      <c r="AX297" s="40">
        <f t="shared" si="34"/>
        <v>1</v>
      </c>
      <c r="AY297" s="87"/>
    </row>
    <row r="298" spans="1:51" ht="22.5" customHeight="1" x14ac:dyDescent="0.25">
      <c r="A298" s="80" t="s">
        <v>130</v>
      </c>
      <c r="B298" s="66">
        <v>17</v>
      </c>
      <c r="C298" s="66" t="s">
        <v>80</v>
      </c>
      <c r="D298" s="69" t="s">
        <v>177</v>
      </c>
      <c r="E298" s="67">
        <v>3.9649999999999998E-3</v>
      </c>
      <c r="F298" s="67">
        <v>0.54461300000000001</v>
      </c>
      <c r="G298" s="70" t="s">
        <v>219</v>
      </c>
      <c r="H298" s="68">
        <v>0</v>
      </c>
      <c r="I298" s="68">
        <v>0</v>
      </c>
      <c r="J298" s="68">
        <v>0</v>
      </c>
      <c r="K298" s="40">
        <f t="shared" si="32"/>
        <v>1</v>
      </c>
      <c r="L298" s="87"/>
      <c r="N298" s="80" t="s">
        <v>133</v>
      </c>
      <c r="O298" s="66">
        <v>17</v>
      </c>
      <c r="P298" s="66" t="s">
        <v>80</v>
      </c>
      <c r="Q298" s="69" t="s">
        <v>177</v>
      </c>
      <c r="R298" s="67">
        <v>6.9049999999999997E-3</v>
      </c>
      <c r="S298" s="67">
        <v>0.54133699999999996</v>
      </c>
      <c r="T298" s="70" t="s">
        <v>213</v>
      </c>
      <c r="U298" s="68">
        <v>0</v>
      </c>
      <c r="V298" s="68">
        <v>0</v>
      </c>
      <c r="W298" s="68">
        <v>0</v>
      </c>
      <c r="X298" s="40">
        <f t="shared" si="33"/>
        <v>1</v>
      </c>
      <c r="Y298" s="87"/>
      <c r="AA298" s="80" t="s">
        <v>136</v>
      </c>
      <c r="AB298" s="66">
        <v>17</v>
      </c>
      <c r="AC298" s="66" t="s">
        <v>80</v>
      </c>
      <c r="AD298" s="81" t="s">
        <v>177</v>
      </c>
      <c r="AE298" s="81">
        <v>5.8789999999999997E-3</v>
      </c>
      <c r="AF298" s="81">
        <v>0.56387299999999996</v>
      </c>
      <c r="AG298" s="84" t="s">
        <v>243</v>
      </c>
      <c r="AH298" s="81">
        <v>0</v>
      </c>
      <c r="AI298" s="81">
        <v>0</v>
      </c>
      <c r="AJ298" s="81">
        <v>0</v>
      </c>
      <c r="AK298" s="83">
        <v>1</v>
      </c>
      <c r="AL298" s="93"/>
      <c r="AN298" s="80" t="s">
        <v>139</v>
      </c>
      <c r="AO298" s="66">
        <v>17</v>
      </c>
      <c r="AP298" s="66" t="s">
        <v>80</v>
      </c>
      <c r="AQ298" s="69" t="s">
        <v>177</v>
      </c>
      <c r="AR298" s="95">
        <v>2.8479999999999998E-3</v>
      </c>
      <c r="AS298" s="95">
        <v>0.55632700000000002</v>
      </c>
      <c r="AT298" s="70" t="s">
        <v>209</v>
      </c>
      <c r="AU298" s="68">
        <v>0</v>
      </c>
      <c r="AV298" s="68">
        <v>0</v>
      </c>
      <c r="AW298" s="68">
        <v>0</v>
      </c>
      <c r="AX298" s="40">
        <f t="shared" si="34"/>
        <v>1</v>
      </c>
      <c r="AY298" s="87"/>
    </row>
    <row r="299" spans="1:51" ht="13.5" customHeight="1" x14ac:dyDescent="0.25">
      <c r="A299" s="80" t="s">
        <v>130</v>
      </c>
      <c r="B299" s="66">
        <v>17</v>
      </c>
      <c r="C299" s="66" t="s">
        <v>85</v>
      </c>
      <c r="D299" s="69" t="s">
        <v>177</v>
      </c>
      <c r="E299" s="67">
        <v>1.3810000000000001E-3</v>
      </c>
      <c r="F299" s="67">
        <v>4.6288999999999997E-2</v>
      </c>
      <c r="G299" s="70" t="s">
        <v>181</v>
      </c>
      <c r="H299" s="68">
        <v>0</v>
      </c>
      <c r="I299" s="68">
        <v>0</v>
      </c>
      <c r="J299" s="68">
        <v>0</v>
      </c>
      <c r="K299" s="40">
        <f t="shared" si="32"/>
        <v>1</v>
      </c>
      <c r="L299" s="87"/>
      <c r="N299" s="80" t="s">
        <v>133</v>
      </c>
      <c r="O299" s="66">
        <v>17</v>
      </c>
      <c r="P299" s="66" t="s">
        <v>85</v>
      </c>
      <c r="Q299" s="69" t="s">
        <v>177</v>
      </c>
      <c r="R299" s="67">
        <v>3.411E-3</v>
      </c>
      <c r="S299" s="67">
        <v>6.2931000000000001E-2</v>
      </c>
      <c r="T299" s="70" t="s">
        <v>181</v>
      </c>
      <c r="U299" s="68">
        <v>0</v>
      </c>
      <c r="V299" s="68">
        <v>0</v>
      </c>
      <c r="W299" s="68">
        <v>0</v>
      </c>
      <c r="X299" s="40">
        <f t="shared" si="33"/>
        <v>1</v>
      </c>
      <c r="Y299" s="87"/>
      <c r="AA299" s="80" t="s">
        <v>136</v>
      </c>
      <c r="AB299" s="66">
        <v>17</v>
      </c>
      <c r="AC299" s="66" t="s">
        <v>85</v>
      </c>
      <c r="AD299" s="81" t="s">
        <v>177</v>
      </c>
      <c r="AE299" s="81">
        <v>2.0200000000000001E-3</v>
      </c>
      <c r="AF299" s="81">
        <v>6.0167999999999999E-2</v>
      </c>
      <c r="AG299" s="84" t="s">
        <v>181</v>
      </c>
      <c r="AH299" s="81">
        <v>0</v>
      </c>
      <c r="AI299" s="81">
        <v>0</v>
      </c>
      <c r="AJ299" s="81">
        <v>0</v>
      </c>
      <c r="AK299" s="83">
        <v>1</v>
      </c>
      <c r="AL299" s="93"/>
      <c r="AN299" s="80" t="s">
        <v>139</v>
      </c>
      <c r="AO299" s="66">
        <v>17</v>
      </c>
      <c r="AP299" s="66" t="s">
        <v>85</v>
      </c>
      <c r="AQ299" s="69" t="s">
        <v>177</v>
      </c>
      <c r="AR299" s="95">
        <v>3.186E-3</v>
      </c>
      <c r="AS299" s="95">
        <v>6.6610000000000003E-2</v>
      </c>
      <c r="AT299" s="70" t="s">
        <v>181</v>
      </c>
      <c r="AU299" s="68">
        <v>0</v>
      </c>
      <c r="AV299" s="68">
        <v>0</v>
      </c>
      <c r="AW299" s="68">
        <v>0</v>
      </c>
      <c r="AX299" s="40">
        <f t="shared" si="34"/>
        <v>1</v>
      </c>
      <c r="AY299" s="87"/>
    </row>
    <row r="300" spans="1:51" ht="13.5" customHeight="1" x14ac:dyDescent="0.25">
      <c r="A300" s="80" t="s">
        <v>130</v>
      </c>
      <c r="B300" s="66">
        <v>17</v>
      </c>
      <c r="C300" s="66" t="s">
        <v>86</v>
      </c>
      <c r="D300" s="69" t="s">
        <v>177</v>
      </c>
      <c r="E300" s="67">
        <v>15.113469</v>
      </c>
      <c r="F300" s="67">
        <v>0.106727</v>
      </c>
      <c r="G300" s="70" t="s">
        <v>182</v>
      </c>
      <c r="H300" s="68">
        <v>0</v>
      </c>
      <c r="I300" s="68">
        <v>0</v>
      </c>
      <c r="J300" s="68">
        <v>0</v>
      </c>
      <c r="K300" s="40">
        <f t="shared" si="32"/>
        <v>1</v>
      </c>
      <c r="L300" s="87"/>
      <c r="N300" s="80" t="s">
        <v>133</v>
      </c>
      <c r="O300" s="66">
        <v>17</v>
      </c>
      <c r="P300" s="66" t="s">
        <v>86</v>
      </c>
      <c r="Q300" s="69" t="s">
        <v>177</v>
      </c>
      <c r="R300" s="67">
        <v>15.884176</v>
      </c>
      <c r="S300" s="67">
        <v>0.122142</v>
      </c>
      <c r="T300" s="70" t="s">
        <v>182</v>
      </c>
      <c r="U300" s="68">
        <v>0</v>
      </c>
      <c r="V300" s="68">
        <v>0</v>
      </c>
      <c r="W300" s="68">
        <v>0</v>
      </c>
      <c r="X300" s="40">
        <f t="shared" si="33"/>
        <v>1</v>
      </c>
      <c r="Y300" s="87"/>
      <c r="AA300" s="80" t="s">
        <v>136</v>
      </c>
      <c r="AB300" s="66">
        <v>17</v>
      </c>
      <c r="AC300" s="66" t="s">
        <v>86</v>
      </c>
      <c r="AD300" s="81" t="s">
        <v>177</v>
      </c>
      <c r="AE300" s="81">
        <v>15.449799000000001</v>
      </c>
      <c r="AF300" s="81">
        <v>0.117227</v>
      </c>
      <c r="AG300" s="84" t="s">
        <v>182</v>
      </c>
      <c r="AH300" s="81">
        <v>0</v>
      </c>
      <c r="AI300" s="81">
        <v>0</v>
      </c>
      <c r="AJ300" s="81">
        <v>0</v>
      </c>
      <c r="AK300" s="83">
        <v>1</v>
      </c>
      <c r="AL300" s="93"/>
      <c r="AN300" s="80" t="s">
        <v>139</v>
      </c>
      <c r="AO300" s="66">
        <v>17</v>
      </c>
      <c r="AP300" s="66" t="s">
        <v>86</v>
      </c>
      <c r="AQ300" s="69" t="s">
        <v>177</v>
      </c>
      <c r="AR300" s="95">
        <v>14.944182</v>
      </c>
      <c r="AS300" s="95">
        <v>0.124824</v>
      </c>
      <c r="AT300" s="70" t="s">
        <v>182</v>
      </c>
      <c r="AU300" s="68">
        <v>0</v>
      </c>
      <c r="AV300" s="68">
        <v>0</v>
      </c>
      <c r="AW300" s="68">
        <v>0</v>
      </c>
      <c r="AX300" s="40">
        <f t="shared" si="34"/>
        <v>1</v>
      </c>
      <c r="AY300" s="87"/>
    </row>
    <row r="301" spans="1:51" ht="13.5" customHeight="1" x14ac:dyDescent="0.25">
      <c r="A301" s="80" t="s">
        <v>130</v>
      </c>
      <c r="B301" s="66">
        <v>17</v>
      </c>
      <c r="C301" s="66" t="s">
        <v>87</v>
      </c>
      <c r="D301" s="69" t="s">
        <v>177</v>
      </c>
      <c r="E301" s="67">
        <v>9.1249999999999994E-3</v>
      </c>
      <c r="F301" s="67">
        <v>6.7283999999999997E-2</v>
      </c>
      <c r="G301" s="70" t="s">
        <v>184</v>
      </c>
      <c r="H301" s="68">
        <v>0</v>
      </c>
      <c r="I301" s="68">
        <v>0</v>
      </c>
      <c r="J301" s="68">
        <v>0</v>
      </c>
      <c r="K301" s="40">
        <f t="shared" si="32"/>
        <v>1</v>
      </c>
      <c r="L301" s="87"/>
      <c r="N301" s="80" t="s">
        <v>133</v>
      </c>
      <c r="O301" s="66">
        <v>17</v>
      </c>
      <c r="P301" s="66" t="s">
        <v>87</v>
      </c>
      <c r="Q301" s="69" t="s">
        <v>177</v>
      </c>
      <c r="R301" s="67">
        <v>2.846E-3</v>
      </c>
      <c r="S301" s="67">
        <v>3.8406000000000003E-2</v>
      </c>
      <c r="T301" s="70" t="s">
        <v>184</v>
      </c>
      <c r="U301" s="68">
        <v>0</v>
      </c>
      <c r="V301" s="68">
        <v>0</v>
      </c>
      <c r="W301" s="68">
        <v>0</v>
      </c>
      <c r="X301" s="40">
        <f t="shared" si="33"/>
        <v>1</v>
      </c>
      <c r="Y301" s="87"/>
      <c r="AA301" s="80" t="s">
        <v>136</v>
      </c>
      <c r="AB301" s="66">
        <v>17</v>
      </c>
      <c r="AC301" s="66" t="s">
        <v>87</v>
      </c>
      <c r="AD301" s="81" t="s">
        <v>177</v>
      </c>
      <c r="AE301" s="81">
        <v>4.4949999999999999E-3</v>
      </c>
      <c r="AF301" s="81">
        <v>4.3597999999999998E-2</v>
      </c>
      <c r="AG301" s="84" t="s">
        <v>184</v>
      </c>
      <c r="AH301" s="81">
        <v>0</v>
      </c>
      <c r="AI301" s="81">
        <v>0</v>
      </c>
      <c r="AJ301" s="81">
        <v>0</v>
      </c>
      <c r="AK301" s="83">
        <v>1</v>
      </c>
      <c r="AL301" s="93"/>
      <c r="AN301" s="80" t="s">
        <v>139</v>
      </c>
      <c r="AO301" s="66">
        <v>17</v>
      </c>
      <c r="AP301" s="66" t="s">
        <v>87</v>
      </c>
      <c r="AQ301" s="69" t="s">
        <v>177</v>
      </c>
      <c r="AR301" s="95">
        <v>3.666E-3</v>
      </c>
      <c r="AS301" s="95">
        <v>5.8564999999999999E-2</v>
      </c>
      <c r="AT301" s="70" t="s">
        <v>184</v>
      </c>
      <c r="AU301" s="68">
        <v>0</v>
      </c>
      <c r="AV301" s="68">
        <v>0</v>
      </c>
      <c r="AW301" s="68">
        <v>0</v>
      </c>
      <c r="AX301" s="40">
        <f t="shared" si="34"/>
        <v>1</v>
      </c>
      <c r="AY301" s="87"/>
    </row>
    <row r="302" spans="1:51" ht="13.5" customHeight="1" x14ac:dyDescent="0.25">
      <c r="A302" s="80" t="s">
        <v>130</v>
      </c>
      <c r="B302" s="66">
        <v>17</v>
      </c>
      <c r="C302" s="66" t="s">
        <v>88</v>
      </c>
      <c r="D302" s="69" t="s">
        <v>177</v>
      </c>
      <c r="E302" s="67">
        <v>13.160847</v>
      </c>
      <c r="F302" s="67">
        <v>0.105264</v>
      </c>
      <c r="G302" s="70" t="s">
        <v>164</v>
      </c>
      <c r="H302" s="68">
        <v>0</v>
      </c>
      <c r="I302" s="68">
        <v>0</v>
      </c>
      <c r="J302" s="68">
        <v>0</v>
      </c>
      <c r="K302" s="40">
        <f t="shared" si="32"/>
        <v>1</v>
      </c>
      <c r="L302" s="87"/>
      <c r="N302" s="80" t="s">
        <v>133</v>
      </c>
      <c r="O302" s="66">
        <v>17</v>
      </c>
      <c r="P302" s="66" t="s">
        <v>88</v>
      </c>
      <c r="Q302" s="69" t="s">
        <v>177</v>
      </c>
      <c r="R302" s="67">
        <v>13.232156</v>
      </c>
      <c r="S302" s="67">
        <v>0.122673</v>
      </c>
      <c r="T302" s="70" t="s">
        <v>164</v>
      </c>
      <c r="U302" s="68">
        <v>0</v>
      </c>
      <c r="V302" s="68">
        <v>0</v>
      </c>
      <c r="W302" s="68">
        <v>0</v>
      </c>
      <c r="X302" s="40">
        <f t="shared" si="33"/>
        <v>1</v>
      </c>
      <c r="Y302" s="87"/>
      <c r="AA302" s="80" t="s">
        <v>136</v>
      </c>
      <c r="AB302" s="66">
        <v>17</v>
      </c>
      <c r="AC302" s="66" t="s">
        <v>88</v>
      </c>
      <c r="AD302" s="81" t="s">
        <v>177</v>
      </c>
      <c r="AE302" s="81">
        <v>12.393397</v>
      </c>
      <c r="AF302" s="81">
        <v>0.11029799999999999</v>
      </c>
      <c r="AG302" s="84" t="s">
        <v>164</v>
      </c>
      <c r="AH302" s="81">
        <v>0</v>
      </c>
      <c r="AI302" s="81">
        <v>0</v>
      </c>
      <c r="AJ302" s="81">
        <v>0</v>
      </c>
      <c r="AK302" s="83">
        <v>1</v>
      </c>
      <c r="AL302" s="93"/>
      <c r="AN302" s="80" t="s">
        <v>139</v>
      </c>
      <c r="AO302" s="66">
        <v>17</v>
      </c>
      <c r="AP302" s="66" t="s">
        <v>88</v>
      </c>
      <c r="AQ302" s="69" t="s">
        <v>177</v>
      </c>
      <c r="AR302" s="95">
        <v>12.414991000000001</v>
      </c>
      <c r="AS302" s="95">
        <v>0.125111</v>
      </c>
      <c r="AT302" s="70" t="s">
        <v>164</v>
      </c>
      <c r="AU302" s="68">
        <v>0</v>
      </c>
      <c r="AV302" s="68">
        <v>0</v>
      </c>
      <c r="AW302" s="68">
        <v>0</v>
      </c>
      <c r="AX302" s="40">
        <f t="shared" si="34"/>
        <v>1</v>
      </c>
      <c r="AY302" s="87"/>
    </row>
    <row r="303" spans="1:51" ht="13.5" customHeight="1" x14ac:dyDescent="0.25">
      <c r="A303" s="80" t="s">
        <v>130</v>
      </c>
      <c r="B303" s="66">
        <v>18</v>
      </c>
      <c r="C303" s="66" t="s">
        <v>62</v>
      </c>
      <c r="D303" s="69" t="s">
        <v>177</v>
      </c>
      <c r="E303" s="67">
        <v>0.45232499999999998</v>
      </c>
      <c r="F303" s="67" t="s">
        <v>178</v>
      </c>
      <c r="G303" s="70" t="s">
        <v>220</v>
      </c>
      <c r="H303" s="68">
        <v>0</v>
      </c>
      <c r="I303" s="68">
        <v>0</v>
      </c>
      <c r="J303" s="68">
        <v>0</v>
      </c>
      <c r="K303" s="40">
        <f t="shared" si="32"/>
        <v>1</v>
      </c>
      <c r="L303" s="87"/>
      <c r="N303" s="80" t="s">
        <v>133</v>
      </c>
      <c r="O303" s="66">
        <v>18</v>
      </c>
      <c r="P303" s="66" t="s">
        <v>62</v>
      </c>
      <c r="Q303" s="69" t="s">
        <v>177</v>
      </c>
      <c r="R303" s="67">
        <v>0.44950400000000001</v>
      </c>
      <c r="S303" s="67" t="s">
        <v>178</v>
      </c>
      <c r="T303" s="70" t="s">
        <v>214</v>
      </c>
      <c r="U303" s="68">
        <v>0</v>
      </c>
      <c r="V303" s="68">
        <v>0</v>
      </c>
      <c r="W303" s="68">
        <v>0</v>
      </c>
      <c r="X303" s="40">
        <f t="shared" si="33"/>
        <v>1</v>
      </c>
      <c r="Y303" s="87"/>
      <c r="AA303" s="80" t="s">
        <v>136</v>
      </c>
      <c r="AB303" s="66">
        <v>18</v>
      </c>
      <c r="AC303" s="66" t="s">
        <v>62</v>
      </c>
      <c r="AD303" s="81" t="s">
        <v>177</v>
      </c>
      <c r="AE303" s="81">
        <v>0.45688499999999999</v>
      </c>
      <c r="AF303" s="81" t="s">
        <v>178</v>
      </c>
      <c r="AG303" s="84" t="s">
        <v>244</v>
      </c>
      <c r="AH303" s="81">
        <v>0</v>
      </c>
      <c r="AI303" s="81">
        <v>0</v>
      </c>
      <c r="AJ303" s="81">
        <v>0</v>
      </c>
      <c r="AK303" s="83">
        <v>1</v>
      </c>
      <c r="AL303" s="93"/>
      <c r="AN303" s="80" t="s">
        <v>139</v>
      </c>
      <c r="AO303" s="66">
        <v>18</v>
      </c>
      <c r="AP303" s="66" t="s">
        <v>62</v>
      </c>
      <c r="AQ303" s="69" t="s">
        <v>177</v>
      </c>
      <c r="AR303" s="95">
        <v>0.45136700000000002</v>
      </c>
      <c r="AS303" s="95" t="s">
        <v>178</v>
      </c>
      <c r="AT303" s="70" t="s">
        <v>210</v>
      </c>
      <c r="AU303" s="68">
        <v>0</v>
      </c>
      <c r="AV303" s="68">
        <v>0</v>
      </c>
      <c r="AW303" s="68">
        <v>0</v>
      </c>
      <c r="AX303" s="40">
        <f t="shared" si="34"/>
        <v>1</v>
      </c>
      <c r="AY303" s="87"/>
    </row>
    <row r="304" spans="1:51" ht="13.5" customHeight="1" x14ac:dyDescent="0.25">
      <c r="A304" s="80" t="s">
        <v>130</v>
      </c>
      <c r="B304" s="66">
        <v>18</v>
      </c>
      <c r="C304" s="66" t="s">
        <v>68</v>
      </c>
      <c r="D304" s="69" t="s">
        <v>177</v>
      </c>
      <c r="E304" s="67">
        <v>1.312E-3</v>
      </c>
      <c r="F304" s="67">
        <v>6.3011999999999999E-2</v>
      </c>
      <c r="G304" s="70" t="s">
        <v>181</v>
      </c>
      <c r="H304" s="68">
        <v>0</v>
      </c>
      <c r="I304" s="68">
        <v>0</v>
      </c>
      <c r="J304" s="68">
        <v>0</v>
      </c>
      <c r="K304" s="40">
        <f t="shared" si="32"/>
        <v>1</v>
      </c>
      <c r="L304" s="87"/>
      <c r="N304" s="80" t="s">
        <v>133</v>
      </c>
      <c r="O304" s="66">
        <v>18</v>
      </c>
      <c r="P304" s="66" t="s">
        <v>68</v>
      </c>
      <c r="Q304" s="69" t="s">
        <v>177</v>
      </c>
      <c r="R304" s="67">
        <v>1.6149999999999999E-3</v>
      </c>
      <c r="S304" s="67">
        <v>5.6635999999999999E-2</v>
      </c>
      <c r="T304" s="70" t="s">
        <v>181</v>
      </c>
      <c r="U304" s="68">
        <v>0</v>
      </c>
      <c r="V304" s="68">
        <v>0</v>
      </c>
      <c r="W304" s="68">
        <v>0</v>
      </c>
      <c r="X304" s="40">
        <f t="shared" si="33"/>
        <v>1</v>
      </c>
      <c r="Y304" s="87"/>
      <c r="AA304" s="80" t="s">
        <v>136</v>
      </c>
      <c r="AB304" s="66">
        <v>18</v>
      </c>
      <c r="AC304" s="66" t="s">
        <v>68</v>
      </c>
      <c r="AD304" s="81" t="s">
        <v>177</v>
      </c>
      <c r="AE304" s="81">
        <v>2.794E-3</v>
      </c>
      <c r="AF304" s="81">
        <v>4.8312000000000001E-2</v>
      </c>
      <c r="AG304" s="84" t="s">
        <v>181</v>
      </c>
      <c r="AH304" s="81">
        <v>0</v>
      </c>
      <c r="AI304" s="81">
        <v>0</v>
      </c>
      <c r="AJ304" s="81">
        <v>0</v>
      </c>
      <c r="AK304" s="83">
        <v>1</v>
      </c>
      <c r="AL304" s="93"/>
      <c r="AN304" s="80" t="s">
        <v>139</v>
      </c>
      <c r="AO304" s="66">
        <v>18</v>
      </c>
      <c r="AP304" s="66" t="s">
        <v>68</v>
      </c>
      <c r="AQ304" s="69" t="s">
        <v>177</v>
      </c>
      <c r="AR304" s="95">
        <v>1.6180000000000001E-3</v>
      </c>
      <c r="AS304" s="95">
        <v>5.194E-2</v>
      </c>
      <c r="AT304" s="70" t="s">
        <v>181</v>
      </c>
      <c r="AU304" s="68">
        <v>0</v>
      </c>
      <c r="AV304" s="68">
        <v>0</v>
      </c>
      <c r="AW304" s="68">
        <v>0</v>
      </c>
      <c r="AX304" s="40">
        <f t="shared" si="34"/>
        <v>1</v>
      </c>
      <c r="AY304" s="87"/>
    </row>
    <row r="305" spans="1:51" ht="13.5" customHeight="1" x14ac:dyDescent="0.25">
      <c r="A305" s="80" t="s">
        <v>130</v>
      </c>
      <c r="B305" s="66">
        <v>18</v>
      </c>
      <c r="C305" s="66" t="s">
        <v>74</v>
      </c>
      <c r="D305" s="69" t="s">
        <v>177</v>
      </c>
      <c r="E305" s="67">
        <v>17.807040000000001</v>
      </c>
      <c r="F305" s="67">
        <v>0.119577</v>
      </c>
      <c r="G305" s="70" t="s">
        <v>182</v>
      </c>
      <c r="H305" s="68">
        <v>0</v>
      </c>
      <c r="I305" s="68">
        <v>0</v>
      </c>
      <c r="J305" s="68">
        <v>0</v>
      </c>
      <c r="K305" s="40">
        <f t="shared" si="32"/>
        <v>1</v>
      </c>
      <c r="L305" s="87"/>
      <c r="N305" s="80" t="s">
        <v>133</v>
      </c>
      <c r="O305" s="66">
        <v>18</v>
      </c>
      <c r="P305" s="66" t="s">
        <v>74</v>
      </c>
      <c r="Q305" s="69" t="s">
        <v>177</v>
      </c>
      <c r="R305" s="67">
        <v>16.439049000000001</v>
      </c>
      <c r="S305" s="67">
        <v>0.125281</v>
      </c>
      <c r="T305" s="70" t="s">
        <v>182</v>
      </c>
      <c r="U305" s="68">
        <v>0</v>
      </c>
      <c r="V305" s="68">
        <v>0</v>
      </c>
      <c r="W305" s="68">
        <v>0</v>
      </c>
      <c r="X305" s="40">
        <f t="shared" si="33"/>
        <v>1</v>
      </c>
      <c r="Y305" s="87"/>
      <c r="AA305" s="80" t="s">
        <v>136</v>
      </c>
      <c r="AB305" s="66">
        <v>18</v>
      </c>
      <c r="AC305" s="66" t="s">
        <v>74</v>
      </c>
      <c r="AD305" s="81" t="s">
        <v>177</v>
      </c>
      <c r="AE305" s="81">
        <v>16.925198000000002</v>
      </c>
      <c r="AF305" s="81">
        <v>0.118701</v>
      </c>
      <c r="AG305" s="84" t="s">
        <v>182</v>
      </c>
      <c r="AH305" s="81">
        <v>0</v>
      </c>
      <c r="AI305" s="81">
        <v>0</v>
      </c>
      <c r="AJ305" s="81">
        <v>0</v>
      </c>
      <c r="AK305" s="83">
        <v>1</v>
      </c>
      <c r="AL305" s="93"/>
      <c r="AN305" s="80" t="s">
        <v>139</v>
      </c>
      <c r="AO305" s="66">
        <v>18</v>
      </c>
      <c r="AP305" s="66" t="s">
        <v>74</v>
      </c>
      <c r="AQ305" s="69" t="s">
        <v>177</v>
      </c>
      <c r="AR305" s="95">
        <v>17.415996</v>
      </c>
      <c r="AS305" s="95">
        <v>0.12754399999999999</v>
      </c>
      <c r="AT305" s="70" t="s">
        <v>182</v>
      </c>
      <c r="AU305" s="68">
        <v>0</v>
      </c>
      <c r="AV305" s="68">
        <v>0</v>
      </c>
      <c r="AW305" s="68">
        <v>0</v>
      </c>
      <c r="AX305" s="40">
        <f t="shared" si="34"/>
        <v>1</v>
      </c>
      <c r="AY305" s="87"/>
    </row>
    <row r="306" spans="1:51" ht="22.5" customHeight="1" x14ac:dyDescent="0.25">
      <c r="A306" s="80" t="s">
        <v>130</v>
      </c>
      <c r="B306" s="66">
        <v>18</v>
      </c>
      <c r="C306" s="66" t="s">
        <v>80</v>
      </c>
      <c r="D306" s="69" t="s">
        <v>177</v>
      </c>
      <c r="E306" s="67">
        <v>4.202E-3</v>
      </c>
      <c r="F306" s="67">
        <v>0.51874299999999995</v>
      </c>
      <c r="G306" s="70" t="s">
        <v>221</v>
      </c>
      <c r="H306" s="68">
        <v>0</v>
      </c>
      <c r="I306" s="68">
        <v>0</v>
      </c>
      <c r="J306" s="68">
        <v>0</v>
      </c>
      <c r="K306" s="40">
        <f t="shared" si="32"/>
        <v>1</v>
      </c>
      <c r="L306" s="87"/>
      <c r="N306" s="80" t="s">
        <v>133</v>
      </c>
      <c r="O306" s="66">
        <v>18</v>
      </c>
      <c r="P306" s="66" t="s">
        <v>80</v>
      </c>
      <c r="Q306" s="69" t="s">
        <v>177</v>
      </c>
      <c r="R306" s="67">
        <v>5.0879999999999996E-3</v>
      </c>
      <c r="S306" s="67">
        <v>0.54668899999999998</v>
      </c>
      <c r="T306" s="70" t="s">
        <v>215</v>
      </c>
      <c r="U306" s="68">
        <v>0</v>
      </c>
      <c r="V306" s="68">
        <v>0</v>
      </c>
      <c r="W306" s="68">
        <v>0</v>
      </c>
      <c r="X306" s="40">
        <f t="shared" si="33"/>
        <v>1</v>
      </c>
      <c r="Y306" s="87"/>
      <c r="AA306" s="80" t="s">
        <v>136</v>
      </c>
      <c r="AB306" s="66">
        <v>18</v>
      </c>
      <c r="AC306" s="66" t="s">
        <v>80</v>
      </c>
      <c r="AD306" s="81" t="s">
        <v>177</v>
      </c>
      <c r="AE306" s="81">
        <v>6.0159999999999996E-3</v>
      </c>
      <c r="AF306" s="81">
        <v>0.54998400000000003</v>
      </c>
      <c r="AG306" s="84" t="s">
        <v>245</v>
      </c>
      <c r="AH306" s="81">
        <v>0</v>
      </c>
      <c r="AI306" s="81">
        <v>0</v>
      </c>
      <c r="AJ306" s="81">
        <v>0</v>
      </c>
      <c r="AK306" s="83">
        <v>1</v>
      </c>
      <c r="AL306" s="93"/>
      <c r="AN306" s="80" t="s">
        <v>139</v>
      </c>
      <c r="AO306" s="66">
        <v>18</v>
      </c>
      <c r="AP306" s="66" t="s">
        <v>80</v>
      </c>
      <c r="AQ306" s="69" t="s">
        <v>177</v>
      </c>
      <c r="AR306" s="95">
        <v>3.3609999999999998E-3</v>
      </c>
      <c r="AS306" s="95">
        <v>0.51637</v>
      </c>
      <c r="AT306" s="70" t="s">
        <v>211</v>
      </c>
      <c r="AU306" s="68">
        <v>0</v>
      </c>
      <c r="AV306" s="68">
        <v>0</v>
      </c>
      <c r="AW306" s="68">
        <v>0</v>
      </c>
      <c r="AX306" s="40">
        <f t="shared" si="34"/>
        <v>1</v>
      </c>
      <c r="AY306" s="87"/>
    </row>
    <row r="307" spans="1:51" ht="13.5" customHeight="1" x14ac:dyDescent="0.25">
      <c r="A307" s="80" t="s">
        <v>130</v>
      </c>
      <c r="B307" s="66">
        <v>18</v>
      </c>
      <c r="C307" s="66" t="s">
        <v>85</v>
      </c>
      <c r="D307" s="69" t="s">
        <v>177</v>
      </c>
      <c r="E307" s="67">
        <v>2.5890000000000002E-3</v>
      </c>
      <c r="F307" s="67">
        <v>7.8609999999999999E-2</v>
      </c>
      <c r="G307" s="70" t="s">
        <v>181</v>
      </c>
      <c r="H307" s="68">
        <v>0</v>
      </c>
      <c r="I307" s="68">
        <v>0</v>
      </c>
      <c r="J307" s="68">
        <v>0</v>
      </c>
      <c r="K307" s="40">
        <f t="shared" si="32"/>
        <v>1</v>
      </c>
      <c r="L307" s="87"/>
      <c r="N307" s="80" t="s">
        <v>133</v>
      </c>
      <c r="O307" s="66">
        <v>18</v>
      </c>
      <c r="P307" s="66" t="s">
        <v>85</v>
      </c>
      <c r="Q307" s="69" t="s">
        <v>177</v>
      </c>
      <c r="R307" s="67">
        <v>2.1419999999999998E-3</v>
      </c>
      <c r="S307" s="67">
        <v>6.2474000000000002E-2</v>
      </c>
      <c r="T307" s="70" t="s">
        <v>181</v>
      </c>
      <c r="U307" s="68">
        <v>0</v>
      </c>
      <c r="V307" s="68">
        <v>0</v>
      </c>
      <c r="W307" s="68">
        <v>0</v>
      </c>
      <c r="X307" s="40">
        <f t="shared" si="33"/>
        <v>1</v>
      </c>
      <c r="Y307" s="87"/>
      <c r="AA307" s="80" t="s">
        <v>136</v>
      </c>
      <c r="AB307" s="66">
        <v>18</v>
      </c>
      <c r="AC307" s="66" t="s">
        <v>85</v>
      </c>
      <c r="AD307" s="81" t="s">
        <v>177</v>
      </c>
      <c r="AE307" s="81">
        <v>2.0669999999999998E-3</v>
      </c>
      <c r="AF307" s="81">
        <v>5.8686000000000002E-2</v>
      </c>
      <c r="AG307" s="84" t="s">
        <v>181</v>
      </c>
      <c r="AH307" s="81">
        <v>0</v>
      </c>
      <c r="AI307" s="81">
        <v>0</v>
      </c>
      <c r="AJ307" s="81">
        <v>0</v>
      </c>
      <c r="AK307" s="83">
        <v>1</v>
      </c>
      <c r="AL307" s="93"/>
      <c r="AN307" s="80" t="s">
        <v>139</v>
      </c>
      <c r="AO307" s="66">
        <v>18</v>
      </c>
      <c r="AP307" s="66" t="s">
        <v>85</v>
      </c>
      <c r="AQ307" s="69" t="s">
        <v>177</v>
      </c>
      <c r="AR307" s="95">
        <v>1.3240000000000001E-3</v>
      </c>
      <c r="AS307" s="95">
        <v>6.7518999999999996E-2</v>
      </c>
      <c r="AT307" s="70" t="s">
        <v>181</v>
      </c>
      <c r="AU307" s="68">
        <v>0</v>
      </c>
      <c r="AV307" s="68">
        <v>0</v>
      </c>
      <c r="AW307" s="68">
        <v>0</v>
      </c>
      <c r="AX307" s="40">
        <f t="shared" si="34"/>
        <v>1</v>
      </c>
      <c r="AY307" s="87"/>
    </row>
    <row r="308" spans="1:51" ht="13.5" customHeight="1" x14ac:dyDescent="0.25">
      <c r="A308" s="80" t="s">
        <v>130</v>
      </c>
      <c r="B308" s="66">
        <v>18</v>
      </c>
      <c r="C308" s="66" t="s">
        <v>86</v>
      </c>
      <c r="D308" s="69" t="s">
        <v>177</v>
      </c>
      <c r="E308" s="67">
        <v>15.033244</v>
      </c>
      <c r="F308" s="67">
        <v>0.11404400000000001</v>
      </c>
      <c r="G308" s="70" t="s">
        <v>182</v>
      </c>
      <c r="H308" s="68">
        <v>0</v>
      </c>
      <c r="I308" s="68">
        <v>0</v>
      </c>
      <c r="J308" s="68">
        <v>0</v>
      </c>
      <c r="K308" s="40">
        <f t="shared" si="32"/>
        <v>1</v>
      </c>
      <c r="L308" s="87"/>
      <c r="N308" s="80" t="s">
        <v>133</v>
      </c>
      <c r="O308" s="66">
        <v>18</v>
      </c>
      <c r="P308" s="66" t="s">
        <v>86</v>
      </c>
      <c r="Q308" s="69" t="s">
        <v>177</v>
      </c>
      <c r="R308" s="67">
        <v>15.84421</v>
      </c>
      <c r="S308" s="67">
        <v>0.122849</v>
      </c>
      <c r="T308" s="70" t="s">
        <v>182</v>
      </c>
      <c r="U308" s="68">
        <v>0</v>
      </c>
      <c r="V308" s="68">
        <v>0</v>
      </c>
      <c r="W308" s="68">
        <v>0</v>
      </c>
      <c r="X308" s="40">
        <f t="shared" si="33"/>
        <v>1</v>
      </c>
      <c r="Y308" s="87"/>
      <c r="AA308" s="80" t="s">
        <v>136</v>
      </c>
      <c r="AB308" s="66">
        <v>18</v>
      </c>
      <c r="AC308" s="66" t="s">
        <v>86</v>
      </c>
      <c r="AD308" s="81" t="s">
        <v>177</v>
      </c>
      <c r="AE308" s="81">
        <v>15.810555000000001</v>
      </c>
      <c r="AF308" s="81">
        <v>0.114339</v>
      </c>
      <c r="AG308" s="84" t="s">
        <v>182</v>
      </c>
      <c r="AH308" s="81">
        <v>0</v>
      </c>
      <c r="AI308" s="81">
        <v>0</v>
      </c>
      <c r="AJ308" s="81">
        <v>0</v>
      </c>
      <c r="AK308" s="83">
        <v>1</v>
      </c>
      <c r="AL308" s="93"/>
      <c r="AN308" s="80" t="s">
        <v>139</v>
      </c>
      <c r="AO308" s="66">
        <v>18</v>
      </c>
      <c r="AP308" s="66" t="s">
        <v>86</v>
      </c>
      <c r="AQ308" s="69" t="s">
        <v>177</v>
      </c>
      <c r="AR308" s="95">
        <v>14.778205</v>
      </c>
      <c r="AS308" s="95">
        <v>0.124586</v>
      </c>
      <c r="AT308" s="70" t="s">
        <v>182</v>
      </c>
      <c r="AU308" s="68">
        <v>0</v>
      </c>
      <c r="AV308" s="68">
        <v>0</v>
      </c>
      <c r="AW308" s="68">
        <v>0</v>
      </c>
      <c r="AX308" s="40">
        <f t="shared" si="34"/>
        <v>1</v>
      </c>
      <c r="AY308" s="87"/>
    </row>
    <row r="309" spans="1:51" ht="13.5" customHeight="1" x14ac:dyDescent="0.25">
      <c r="A309" s="80" t="s">
        <v>130</v>
      </c>
      <c r="B309" s="66">
        <v>18</v>
      </c>
      <c r="C309" s="66" t="s">
        <v>87</v>
      </c>
      <c r="D309" s="69" t="s">
        <v>177</v>
      </c>
      <c r="E309" s="67">
        <v>6.8129999999999996E-3</v>
      </c>
      <c r="F309" s="67">
        <v>4.7737000000000002E-2</v>
      </c>
      <c r="G309" s="70" t="s">
        <v>184</v>
      </c>
      <c r="H309" s="68">
        <v>0</v>
      </c>
      <c r="I309" s="68">
        <v>0</v>
      </c>
      <c r="J309" s="68">
        <v>0</v>
      </c>
      <c r="K309" s="40">
        <f t="shared" si="32"/>
        <v>1</v>
      </c>
      <c r="L309" s="87"/>
      <c r="N309" s="80" t="s">
        <v>133</v>
      </c>
      <c r="O309" s="66">
        <v>18</v>
      </c>
      <c r="P309" s="66" t="s">
        <v>87</v>
      </c>
      <c r="Q309" s="69" t="s">
        <v>177</v>
      </c>
      <c r="R309" s="67">
        <v>5.5849999999999997E-3</v>
      </c>
      <c r="S309" s="67">
        <v>8.9999999999999993E-3</v>
      </c>
      <c r="T309" s="70" t="s">
        <v>184</v>
      </c>
      <c r="U309" s="68">
        <v>0</v>
      </c>
      <c r="V309" s="68">
        <v>0</v>
      </c>
      <c r="W309" s="68">
        <v>0</v>
      </c>
      <c r="X309" s="40">
        <f t="shared" si="33"/>
        <v>1</v>
      </c>
      <c r="Y309" s="87"/>
      <c r="AA309" s="80" t="s">
        <v>136</v>
      </c>
      <c r="AB309" s="66">
        <v>18</v>
      </c>
      <c r="AC309" s="66" t="s">
        <v>87</v>
      </c>
      <c r="AD309" s="81" t="s">
        <v>177</v>
      </c>
      <c r="AE309" s="81">
        <v>4.5999999999999999E-3</v>
      </c>
      <c r="AF309" s="81">
        <v>4.2523999999999999E-2</v>
      </c>
      <c r="AG309" s="84" t="s">
        <v>184</v>
      </c>
      <c r="AH309" s="81">
        <v>0</v>
      </c>
      <c r="AI309" s="81">
        <v>0</v>
      </c>
      <c r="AJ309" s="81">
        <v>0</v>
      </c>
      <c r="AK309" s="83">
        <v>1</v>
      </c>
      <c r="AL309" s="93"/>
      <c r="AN309" s="80" t="s">
        <v>139</v>
      </c>
      <c r="AO309" s="66">
        <v>18</v>
      </c>
      <c r="AP309" s="66" t="s">
        <v>87</v>
      </c>
      <c r="AQ309" s="69" t="s">
        <v>177</v>
      </c>
      <c r="AR309" s="95">
        <v>5.79E-3</v>
      </c>
      <c r="AS309" s="95">
        <v>5.6594999999999999E-2</v>
      </c>
      <c r="AT309" s="70" t="s">
        <v>184</v>
      </c>
      <c r="AU309" s="68">
        <v>0</v>
      </c>
      <c r="AV309" s="68">
        <v>0</v>
      </c>
      <c r="AW309" s="68">
        <v>0</v>
      </c>
      <c r="AX309" s="40">
        <f t="shared" si="34"/>
        <v>1</v>
      </c>
      <c r="AY309" s="87"/>
    </row>
    <row r="310" spans="1:51" ht="13.5" customHeight="1" x14ac:dyDescent="0.25">
      <c r="A310" s="80" t="s">
        <v>130</v>
      </c>
      <c r="B310" s="66">
        <v>18</v>
      </c>
      <c r="C310" s="66" t="s">
        <v>88</v>
      </c>
      <c r="D310" s="69" t="s">
        <v>177</v>
      </c>
      <c r="E310" s="67">
        <v>13.166373</v>
      </c>
      <c r="F310" s="67">
        <v>0.11362999999999999</v>
      </c>
      <c r="G310" s="70" t="s">
        <v>164</v>
      </c>
      <c r="H310" s="68">
        <v>0</v>
      </c>
      <c r="I310" s="68">
        <v>0</v>
      </c>
      <c r="J310" s="68">
        <v>0</v>
      </c>
      <c r="K310" s="40">
        <f t="shared" si="32"/>
        <v>1</v>
      </c>
      <c r="L310" s="87"/>
      <c r="N310" s="80" t="s">
        <v>133</v>
      </c>
      <c r="O310" s="66">
        <v>18</v>
      </c>
      <c r="P310" s="66" t="s">
        <v>88</v>
      </c>
      <c r="Q310" s="69" t="s">
        <v>177</v>
      </c>
      <c r="R310" s="67">
        <v>13.688649</v>
      </c>
      <c r="S310" s="67">
        <v>5.8741000000000002E-2</v>
      </c>
      <c r="T310" s="70" t="s">
        <v>164</v>
      </c>
      <c r="U310" s="68">
        <v>0</v>
      </c>
      <c r="V310" s="68">
        <v>0</v>
      </c>
      <c r="W310" s="68">
        <v>0</v>
      </c>
      <c r="X310" s="40">
        <f t="shared" si="33"/>
        <v>1</v>
      </c>
      <c r="Y310" s="87"/>
      <c r="AA310" s="80" t="s">
        <v>136</v>
      </c>
      <c r="AB310" s="66">
        <v>18</v>
      </c>
      <c r="AC310" s="66" t="s">
        <v>88</v>
      </c>
      <c r="AD310" s="81" t="s">
        <v>177</v>
      </c>
      <c r="AE310" s="81">
        <v>12.682786</v>
      </c>
      <c r="AF310" s="81">
        <v>0.107582</v>
      </c>
      <c r="AG310" s="84" t="s">
        <v>164</v>
      </c>
      <c r="AH310" s="81">
        <v>0</v>
      </c>
      <c r="AI310" s="81">
        <v>0</v>
      </c>
      <c r="AJ310" s="81">
        <v>0</v>
      </c>
      <c r="AK310" s="83">
        <v>1</v>
      </c>
      <c r="AL310" s="93"/>
      <c r="AN310" s="80" t="s">
        <v>139</v>
      </c>
      <c r="AO310" s="66">
        <v>18</v>
      </c>
      <c r="AP310" s="66" t="s">
        <v>88</v>
      </c>
      <c r="AQ310" s="69" t="s">
        <v>177</v>
      </c>
      <c r="AR310" s="95">
        <v>13.020011999999999</v>
      </c>
      <c r="AS310" s="95">
        <v>0.121022</v>
      </c>
      <c r="AT310" s="70" t="s">
        <v>164</v>
      </c>
      <c r="AU310" s="68">
        <v>0</v>
      </c>
      <c r="AV310" s="68">
        <v>0</v>
      </c>
      <c r="AW310" s="68">
        <v>0</v>
      </c>
      <c r="AX310" s="40">
        <f t="shared" si="34"/>
        <v>1</v>
      </c>
      <c r="AY310" s="87"/>
    </row>
    <row r="311" spans="1:51" ht="13.5" customHeight="1" x14ac:dyDescent="0.25">
      <c r="A311" s="80" t="s">
        <v>130</v>
      </c>
      <c r="B311" s="66">
        <v>19</v>
      </c>
      <c r="C311" s="66" t="s">
        <v>62</v>
      </c>
      <c r="D311" s="69" t="s">
        <v>177</v>
      </c>
      <c r="E311" s="67">
        <v>0.45089600000000002</v>
      </c>
      <c r="F311" s="67" t="s">
        <v>178</v>
      </c>
      <c r="G311" s="70" t="s">
        <v>222</v>
      </c>
      <c r="H311" s="68">
        <v>0</v>
      </c>
      <c r="I311" s="68">
        <v>0</v>
      </c>
      <c r="J311" s="68">
        <v>0</v>
      </c>
      <c r="K311" s="40">
        <f t="shared" si="32"/>
        <v>1</v>
      </c>
      <c r="L311" s="87"/>
      <c r="N311" s="80" t="s">
        <v>133</v>
      </c>
      <c r="O311" s="66">
        <v>19</v>
      </c>
      <c r="P311" s="66" t="s">
        <v>62</v>
      </c>
      <c r="Q311" s="69" t="s">
        <v>177</v>
      </c>
      <c r="R311" s="67">
        <v>0.45231300000000002</v>
      </c>
      <c r="S311" s="67" t="s">
        <v>178</v>
      </c>
      <c r="T311" s="70" t="s">
        <v>216</v>
      </c>
      <c r="U311" s="68">
        <v>0</v>
      </c>
      <c r="V311" s="68">
        <v>0</v>
      </c>
      <c r="W311" s="68">
        <v>0</v>
      </c>
      <c r="X311" s="40">
        <f t="shared" si="33"/>
        <v>1</v>
      </c>
      <c r="Y311" s="87"/>
      <c r="AA311" s="80" t="s">
        <v>136</v>
      </c>
      <c r="AB311" s="66">
        <v>19</v>
      </c>
      <c r="AC311" s="66" t="s">
        <v>62</v>
      </c>
      <c r="AD311" s="81" t="s">
        <v>177</v>
      </c>
      <c r="AE311" s="81">
        <v>0.46277800000000002</v>
      </c>
      <c r="AF311" s="81" t="s">
        <v>178</v>
      </c>
      <c r="AG311" s="84" t="s">
        <v>246</v>
      </c>
      <c r="AH311" s="81">
        <v>0</v>
      </c>
      <c r="AI311" s="81">
        <v>0</v>
      </c>
      <c r="AJ311" s="81">
        <v>0</v>
      </c>
      <c r="AK311" s="83">
        <v>1</v>
      </c>
      <c r="AL311" s="93"/>
      <c r="AN311" s="80" t="s">
        <v>139</v>
      </c>
      <c r="AO311" s="66">
        <v>19</v>
      </c>
      <c r="AP311" s="66" t="s">
        <v>62</v>
      </c>
      <c r="AQ311" s="69" t="s">
        <v>177</v>
      </c>
      <c r="AR311" s="95">
        <v>0.45182299999999997</v>
      </c>
      <c r="AS311" s="95" t="s">
        <v>178</v>
      </c>
      <c r="AT311" s="70" t="s">
        <v>212</v>
      </c>
      <c r="AU311" s="68">
        <v>0</v>
      </c>
      <c r="AV311" s="68">
        <v>0</v>
      </c>
      <c r="AW311" s="68">
        <v>0</v>
      </c>
      <c r="AX311" s="40">
        <f t="shared" si="34"/>
        <v>1</v>
      </c>
      <c r="AY311" s="87"/>
    </row>
    <row r="312" spans="1:51" ht="13.5" customHeight="1" x14ac:dyDescent="0.25">
      <c r="A312" s="80" t="s">
        <v>130</v>
      </c>
      <c r="B312" s="66">
        <v>19</v>
      </c>
      <c r="C312" s="66" t="s">
        <v>68</v>
      </c>
      <c r="D312" s="69" t="s">
        <v>177</v>
      </c>
      <c r="E312" s="67">
        <v>1.639E-3</v>
      </c>
      <c r="F312" s="67">
        <v>6.5713999999999995E-2</v>
      </c>
      <c r="G312" s="70" t="s">
        <v>181</v>
      </c>
      <c r="H312" s="68">
        <v>0</v>
      </c>
      <c r="I312" s="68">
        <v>0</v>
      </c>
      <c r="J312" s="68">
        <v>0</v>
      </c>
      <c r="K312" s="40">
        <f t="shared" si="32"/>
        <v>1</v>
      </c>
      <c r="L312" s="87"/>
      <c r="N312" s="80" t="s">
        <v>133</v>
      </c>
      <c r="O312" s="66">
        <v>19</v>
      </c>
      <c r="P312" s="66" t="s">
        <v>68</v>
      </c>
      <c r="Q312" s="69" t="s">
        <v>177</v>
      </c>
      <c r="R312" s="67">
        <v>2.212E-3</v>
      </c>
      <c r="S312" s="67">
        <v>5.4189000000000001E-2</v>
      </c>
      <c r="T312" s="70" t="s">
        <v>181</v>
      </c>
      <c r="U312" s="68">
        <v>0</v>
      </c>
      <c r="V312" s="68">
        <v>0</v>
      </c>
      <c r="W312" s="68">
        <v>0</v>
      </c>
      <c r="X312" s="40">
        <f t="shared" si="33"/>
        <v>1</v>
      </c>
      <c r="Y312" s="87"/>
      <c r="AA312" s="80" t="s">
        <v>136</v>
      </c>
      <c r="AB312" s="66">
        <v>19</v>
      </c>
      <c r="AC312" s="66" t="s">
        <v>68</v>
      </c>
      <c r="AD312" s="81" t="s">
        <v>177</v>
      </c>
      <c r="AE312" s="81">
        <v>2.8300000000000001E-3</v>
      </c>
      <c r="AF312" s="81">
        <v>4.9776000000000001E-2</v>
      </c>
      <c r="AG312" s="84" t="s">
        <v>181</v>
      </c>
      <c r="AH312" s="81">
        <v>0</v>
      </c>
      <c r="AI312" s="81">
        <v>0</v>
      </c>
      <c r="AJ312" s="81">
        <v>0</v>
      </c>
      <c r="AK312" s="83">
        <v>1</v>
      </c>
      <c r="AL312" s="93"/>
      <c r="AN312" s="80" t="s">
        <v>139</v>
      </c>
      <c r="AO312" s="66">
        <v>19</v>
      </c>
      <c r="AP312" s="66" t="s">
        <v>68</v>
      </c>
      <c r="AQ312" s="69" t="s">
        <v>177</v>
      </c>
      <c r="AR312" s="95">
        <v>1.977E-3</v>
      </c>
      <c r="AS312" s="95">
        <v>3.5813999999999999E-2</v>
      </c>
      <c r="AT312" s="70" t="s">
        <v>181</v>
      </c>
      <c r="AU312" s="68">
        <v>0</v>
      </c>
      <c r="AV312" s="68">
        <v>0</v>
      </c>
      <c r="AW312" s="68">
        <v>0</v>
      </c>
      <c r="AX312" s="40">
        <f t="shared" si="34"/>
        <v>1</v>
      </c>
      <c r="AY312" s="87"/>
    </row>
    <row r="313" spans="1:51" ht="13.5" customHeight="1" x14ac:dyDescent="0.25">
      <c r="A313" s="80" t="s">
        <v>130</v>
      </c>
      <c r="B313" s="66">
        <v>19</v>
      </c>
      <c r="C313" s="66" t="s">
        <v>74</v>
      </c>
      <c r="D313" s="69" t="s">
        <v>177</v>
      </c>
      <c r="E313" s="67">
        <v>16.480167999999999</v>
      </c>
      <c r="F313" s="67">
        <v>0.11899</v>
      </c>
      <c r="G313" s="70" t="s">
        <v>182</v>
      </c>
      <c r="H313" s="68">
        <v>0</v>
      </c>
      <c r="I313" s="68">
        <v>0</v>
      </c>
      <c r="J313" s="68">
        <v>0</v>
      </c>
      <c r="K313" s="40">
        <f t="shared" si="32"/>
        <v>1</v>
      </c>
      <c r="L313" s="87"/>
      <c r="N313" s="80" t="s">
        <v>133</v>
      </c>
      <c r="O313" s="66">
        <v>19</v>
      </c>
      <c r="P313" s="66" t="s">
        <v>74</v>
      </c>
      <c r="Q313" s="69" t="s">
        <v>177</v>
      </c>
      <c r="R313" s="67">
        <v>16.402913000000002</v>
      </c>
      <c r="S313" s="67">
        <v>0.12295300000000001</v>
      </c>
      <c r="T313" s="70" t="s">
        <v>182</v>
      </c>
      <c r="U313" s="68">
        <v>0</v>
      </c>
      <c r="V313" s="68">
        <v>0</v>
      </c>
      <c r="W313" s="68">
        <v>0</v>
      </c>
      <c r="X313" s="40">
        <f t="shared" si="33"/>
        <v>1</v>
      </c>
      <c r="Y313" s="87"/>
      <c r="AA313" s="80" t="s">
        <v>136</v>
      </c>
      <c r="AB313" s="66">
        <v>19</v>
      </c>
      <c r="AC313" s="66" t="s">
        <v>74</v>
      </c>
      <c r="AD313" s="81" t="s">
        <v>177</v>
      </c>
      <c r="AE313" s="81">
        <v>17.143478999999999</v>
      </c>
      <c r="AF313" s="81">
        <v>0.122298</v>
      </c>
      <c r="AG313" s="84" t="s">
        <v>182</v>
      </c>
      <c r="AH313" s="81">
        <v>0</v>
      </c>
      <c r="AI313" s="81">
        <v>0</v>
      </c>
      <c r="AJ313" s="81">
        <v>0</v>
      </c>
      <c r="AK313" s="83">
        <v>1</v>
      </c>
      <c r="AL313" s="93"/>
      <c r="AN313" s="80" t="s">
        <v>139</v>
      </c>
      <c r="AO313" s="66">
        <v>19</v>
      </c>
      <c r="AP313" s="66" t="s">
        <v>74</v>
      </c>
      <c r="AQ313" s="69" t="s">
        <v>177</v>
      </c>
      <c r="AR313" s="95">
        <v>16.257939</v>
      </c>
      <c r="AS313" s="95">
        <v>0.12372</v>
      </c>
      <c r="AT313" s="70" t="s">
        <v>182</v>
      </c>
      <c r="AU313" s="68">
        <v>0</v>
      </c>
      <c r="AV313" s="68">
        <v>0</v>
      </c>
      <c r="AW313" s="68">
        <v>0</v>
      </c>
      <c r="AX313" s="40">
        <f t="shared" si="34"/>
        <v>1</v>
      </c>
      <c r="AY313" s="87"/>
    </row>
    <row r="314" spans="1:51" ht="22.5" customHeight="1" x14ac:dyDescent="0.25">
      <c r="A314" s="80" t="s">
        <v>130</v>
      </c>
      <c r="B314" s="66">
        <v>19</v>
      </c>
      <c r="C314" s="66" t="s">
        <v>80</v>
      </c>
      <c r="D314" s="69" t="s">
        <v>177</v>
      </c>
      <c r="E314" s="67">
        <v>4.0229999999999997E-3</v>
      </c>
      <c r="F314" s="67">
        <v>0.54298599999999997</v>
      </c>
      <c r="G314" s="70" t="s">
        <v>223</v>
      </c>
      <c r="H314" s="68">
        <v>0</v>
      </c>
      <c r="I314" s="68">
        <v>0</v>
      </c>
      <c r="J314" s="68">
        <v>0</v>
      </c>
      <c r="K314" s="40">
        <f t="shared" si="32"/>
        <v>1</v>
      </c>
      <c r="L314" s="87"/>
      <c r="N314" s="80" t="s">
        <v>133</v>
      </c>
      <c r="O314" s="66">
        <v>19</v>
      </c>
      <c r="P314" s="66" t="s">
        <v>80</v>
      </c>
      <c r="Q314" s="69" t="s">
        <v>177</v>
      </c>
      <c r="R314" s="67">
        <v>5.0049999999999999E-3</v>
      </c>
      <c r="S314" s="67">
        <v>0.55966899999999997</v>
      </c>
      <c r="T314" s="70" t="s">
        <v>217</v>
      </c>
      <c r="U314" s="68">
        <v>0</v>
      </c>
      <c r="V314" s="68">
        <v>0</v>
      </c>
      <c r="W314" s="68">
        <v>0</v>
      </c>
      <c r="X314" s="40">
        <f t="shared" si="33"/>
        <v>1</v>
      </c>
      <c r="Y314" s="87"/>
      <c r="AA314" s="80" t="s">
        <v>136</v>
      </c>
      <c r="AB314" s="66">
        <v>19</v>
      </c>
      <c r="AC314" s="66" t="s">
        <v>80</v>
      </c>
      <c r="AD314" s="81" t="s">
        <v>177</v>
      </c>
      <c r="AE314" s="81">
        <v>6.0939999999999996E-3</v>
      </c>
      <c r="AF314" s="81">
        <v>0.56664999999999999</v>
      </c>
      <c r="AG314" s="84" t="s">
        <v>247</v>
      </c>
      <c r="AH314" s="81">
        <v>0</v>
      </c>
      <c r="AI314" s="81">
        <v>0</v>
      </c>
      <c r="AJ314" s="81">
        <v>0</v>
      </c>
      <c r="AK314" s="83">
        <v>1</v>
      </c>
      <c r="AL314" s="93"/>
      <c r="AN314" s="80" t="s">
        <v>139</v>
      </c>
      <c r="AO314" s="66">
        <v>19</v>
      </c>
      <c r="AP314" s="66" t="s">
        <v>80</v>
      </c>
      <c r="AQ314" s="69" t="s">
        <v>177</v>
      </c>
      <c r="AR314" s="95">
        <v>2.8389999999999999E-3</v>
      </c>
      <c r="AS314" s="95">
        <v>0.53576000000000001</v>
      </c>
      <c r="AT314" s="70" t="s">
        <v>213</v>
      </c>
      <c r="AU314" s="68">
        <v>0</v>
      </c>
      <c r="AV314" s="68">
        <v>0</v>
      </c>
      <c r="AW314" s="68">
        <v>0</v>
      </c>
      <c r="AX314" s="40">
        <f t="shared" si="34"/>
        <v>1</v>
      </c>
      <c r="AY314" s="87"/>
    </row>
    <row r="315" spans="1:51" ht="13.5" customHeight="1" x14ac:dyDescent="0.25">
      <c r="A315" s="80" t="s">
        <v>130</v>
      </c>
      <c r="B315" s="66">
        <v>19</v>
      </c>
      <c r="C315" s="66" t="s">
        <v>85</v>
      </c>
      <c r="D315" s="69" t="s">
        <v>177</v>
      </c>
      <c r="E315" s="67">
        <v>1.5510000000000001E-3</v>
      </c>
      <c r="F315" s="67">
        <v>6.0933000000000001E-2</v>
      </c>
      <c r="G315" s="70" t="s">
        <v>181</v>
      </c>
      <c r="H315" s="68">
        <v>0</v>
      </c>
      <c r="I315" s="68">
        <v>0</v>
      </c>
      <c r="J315" s="68">
        <v>0</v>
      </c>
      <c r="K315" s="40">
        <f t="shared" si="32"/>
        <v>1</v>
      </c>
      <c r="L315" s="87"/>
      <c r="N315" s="80" t="s">
        <v>133</v>
      </c>
      <c r="O315" s="66">
        <v>19</v>
      </c>
      <c r="P315" s="66" t="s">
        <v>85</v>
      </c>
      <c r="Q315" s="69" t="s">
        <v>177</v>
      </c>
      <c r="R315" s="67">
        <v>2.9390000000000002E-3</v>
      </c>
      <c r="S315" s="67">
        <v>6.3199000000000005E-2</v>
      </c>
      <c r="T315" s="70" t="s">
        <v>181</v>
      </c>
      <c r="U315" s="68">
        <v>0</v>
      </c>
      <c r="V315" s="68">
        <v>0</v>
      </c>
      <c r="W315" s="68">
        <v>0</v>
      </c>
      <c r="X315" s="40">
        <f t="shared" si="33"/>
        <v>1</v>
      </c>
      <c r="Y315" s="87"/>
      <c r="AA315" s="80" t="s">
        <v>136</v>
      </c>
      <c r="AB315" s="66">
        <v>19</v>
      </c>
      <c r="AC315" s="66" t="s">
        <v>85</v>
      </c>
      <c r="AD315" s="81" t="s">
        <v>177</v>
      </c>
      <c r="AE315" s="81">
        <v>2.0939999999999999E-3</v>
      </c>
      <c r="AF315" s="81">
        <v>6.0463999999999997E-2</v>
      </c>
      <c r="AG315" s="84" t="s">
        <v>181</v>
      </c>
      <c r="AH315" s="81">
        <v>0</v>
      </c>
      <c r="AI315" s="81">
        <v>0</v>
      </c>
      <c r="AJ315" s="81">
        <v>0</v>
      </c>
      <c r="AK315" s="83">
        <v>1</v>
      </c>
      <c r="AL315" s="93"/>
      <c r="AN315" s="80" t="s">
        <v>139</v>
      </c>
      <c r="AO315" s="66">
        <v>19</v>
      </c>
      <c r="AP315" s="66" t="s">
        <v>85</v>
      </c>
      <c r="AQ315" s="69" t="s">
        <v>177</v>
      </c>
      <c r="AR315" s="95">
        <v>1.7179999999999999E-3</v>
      </c>
      <c r="AS315" s="95">
        <v>4.9376999999999997E-2</v>
      </c>
      <c r="AT315" s="70" t="s">
        <v>181</v>
      </c>
      <c r="AU315" s="68">
        <v>0</v>
      </c>
      <c r="AV315" s="68">
        <v>0</v>
      </c>
      <c r="AW315" s="68">
        <v>0</v>
      </c>
      <c r="AX315" s="40">
        <f t="shared" si="34"/>
        <v>1</v>
      </c>
      <c r="AY315" s="87"/>
    </row>
    <row r="316" spans="1:51" ht="13.5" customHeight="1" x14ac:dyDescent="0.25">
      <c r="A316" s="80" t="s">
        <v>130</v>
      </c>
      <c r="B316" s="66">
        <v>19</v>
      </c>
      <c r="C316" s="66" t="s">
        <v>86</v>
      </c>
      <c r="D316" s="69" t="s">
        <v>177</v>
      </c>
      <c r="E316" s="67">
        <v>15.151225</v>
      </c>
      <c r="F316" s="67">
        <v>0.12448099999999999</v>
      </c>
      <c r="G316" s="70" t="s">
        <v>182</v>
      </c>
      <c r="H316" s="68">
        <v>0</v>
      </c>
      <c r="I316" s="68">
        <v>0</v>
      </c>
      <c r="J316" s="68">
        <v>0</v>
      </c>
      <c r="K316" s="40">
        <f t="shared" si="32"/>
        <v>1</v>
      </c>
      <c r="L316" s="87"/>
      <c r="N316" s="80" t="s">
        <v>133</v>
      </c>
      <c r="O316" s="66">
        <v>19</v>
      </c>
      <c r="P316" s="66" t="s">
        <v>86</v>
      </c>
      <c r="Q316" s="69" t="s">
        <v>177</v>
      </c>
      <c r="R316" s="67">
        <v>15.806265</v>
      </c>
      <c r="S316" s="67">
        <v>0.123236</v>
      </c>
      <c r="T316" s="70" t="s">
        <v>182</v>
      </c>
      <c r="U316" s="68">
        <v>0</v>
      </c>
      <c r="V316" s="68">
        <v>0</v>
      </c>
      <c r="W316" s="68">
        <v>0</v>
      </c>
      <c r="X316" s="40">
        <f t="shared" si="33"/>
        <v>1</v>
      </c>
      <c r="Y316" s="87"/>
      <c r="AA316" s="80" t="s">
        <v>136</v>
      </c>
      <c r="AB316" s="66">
        <v>19</v>
      </c>
      <c r="AC316" s="66" t="s">
        <v>86</v>
      </c>
      <c r="AD316" s="81" t="s">
        <v>177</v>
      </c>
      <c r="AE316" s="81">
        <v>16.014461000000001</v>
      </c>
      <c r="AF316" s="81">
        <v>0.11780400000000001</v>
      </c>
      <c r="AG316" s="84" t="s">
        <v>182</v>
      </c>
      <c r="AH316" s="81">
        <v>0</v>
      </c>
      <c r="AI316" s="81">
        <v>0</v>
      </c>
      <c r="AJ316" s="81">
        <v>0</v>
      </c>
      <c r="AK316" s="83">
        <v>1</v>
      </c>
      <c r="AL316" s="93"/>
      <c r="AN316" s="80" t="s">
        <v>139</v>
      </c>
      <c r="AO316" s="66">
        <v>19</v>
      </c>
      <c r="AP316" s="66" t="s">
        <v>86</v>
      </c>
      <c r="AQ316" s="69" t="s">
        <v>177</v>
      </c>
      <c r="AR316" s="95">
        <v>14.821653</v>
      </c>
      <c r="AS316" s="95">
        <v>0.12564800000000001</v>
      </c>
      <c r="AT316" s="70" t="s">
        <v>182</v>
      </c>
      <c r="AU316" s="68">
        <v>0</v>
      </c>
      <c r="AV316" s="68">
        <v>0</v>
      </c>
      <c r="AW316" s="68">
        <v>0</v>
      </c>
      <c r="AX316" s="40">
        <f t="shared" si="34"/>
        <v>1</v>
      </c>
      <c r="AY316" s="87"/>
    </row>
    <row r="317" spans="1:51" ht="13.5" customHeight="1" x14ac:dyDescent="0.25">
      <c r="A317" s="80" t="s">
        <v>130</v>
      </c>
      <c r="B317" s="66">
        <v>19</v>
      </c>
      <c r="C317" s="66" t="s">
        <v>87</v>
      </c>
      <c r="D317" s="69" t="s">
        <v>177</v>
      </c>
      <c r="E317" s="67">
        <v>4.5869999999999999E-3</v>
      </c>
      <c r="F317" s="67">
        <v>6.3899999999999998E-2</v>
      </c>
      <c r="G317" s="70" t="s">
        <v>184</v>
      </c>
      <c r="H317" s="68">
        <v>0</v>
      </c>
      <c r="I317" s="68">
        <v>0</v>
      </c>
      <c r="J317" s="68">
        <v>0</v>
      </c>
      <c r="K317" s="40">
        <f t="shared" si="32"/>
        <v>1</v>
      </c>
      <c r="L317" s="87"/>
      <c r="N317" s="80" t="s">
        <v>133</v>
      </c>
      <c r="O317" s="66">
        <v>19</v>
      </c>
      <c r="P317" s="66" t="s">
        <v>87</v>
      </c>
      <c r="Q317" s="69" t="s">
        <v>177</v>
      </c>
      <c r="R317" s="67">
        <v>8.4019999999999997E-3</v>
      </c>
      <c r="S317" s="67">
        <v>3.3750000000000002E-2</v>
      </c>
      <c r="T317" s="70" t="s">
        <v>184</v>
      </c>
      <c r="U317" s="68">
        <v>0</v>
      </c>
      <c r="V317" s="68">
        <v>0</v>
      </c>
      <c r="W317" s="68">
        <v>0</v>
      </c>
      <c r="X317" s="40">
        <f t="shared" si="33"/>
        <v>1</v>
      </c>
      <c r="Y317" s="87"/>
      <c r="AA317" s="80" t="s">
        <v>136</v>
      </c>
      <c r="AB317" s="66">
        <v>19</v>
      </c>
      <c r="AC317" s="66" t="s">
        <v>87</v>
      </c>
      <c r="AD317" s="81" t="s">
        <v>177</v>
      </c>
      <c r="AE317" s="81">
        <v>4.6589999999999999E-3</v>
      </c>
      <c r="AF317" s="81">
        <v>4.3811999999999997E-2</v>
      </c>
      <c r="AG317" s="84" t="s">
        <v>184</v>
      </c>
      <c r="AH317" s="81">
        <v>0</v>
      </c>
      <c r="AI317" s="81">
        <v>0</v>
      </c>
      <c r="AJ317" s="81">
        <v>0</v>
      </c>
      <c r="AK317" s="83">
        <v>1</v>
      </c>
      <c r="AL317" s="93"/>
      <c r="AN317" s="80" t="s">
        <v>139</v>
      </c>
      <c r="AO317" s="66">
        <v>19</v>
      </c>
      <c r="AP317" s="66" t="s">
        <v>87</v>
      </c>
      <c r="AQ317" s="69" t="s">
        <v>177</v>
      </c>
      <c r="AR317" s="95">
        <v>3.8310000000000002E-3</v>
      </c>
      <c r="AS317" s="95">
        <v>6.4869999999999997E-2</v>
      </c>
      <c r="AT317" s="70" t="s">
        <v>184</v>
      </c>
      <c r="AU317" s="68">
        <v>0</v>
      </c>
      <c r="AV317" s="68">
        <v>0</v>
      </c>
      <c r="AW317" s="68">
        <v>0</v>
      </c>
      <c r="AX317" s="40">
        <f t="shared" si="34"/>
        <v>1</v>
      </c>
      <c r="AY317" s="87"/>
    </row>
    <row r="318" spans="1:51" ht="13.5" customHeight="1" x14ac:dyDescent="0.25">
      <c r="A318" s="80" t="s">
        <v>130</v>
      </c>
      <c r="B318" s="66">
        <v>19</v>
      </c>
      <c r="C318" s="66" t="s">
        <v>88</v>
      </c>
      <c r="D318" s="69" t="s">
        <v>177</v>
      </c>
      <c r="E318" s="67">
        <v>13.143409999999999</v>
      </c>
      <c r="F318" s="67">
        <v>0.122959</v>
      </c>
      <c r="G318" s="70" t="s">
        <v>164</v>
      </c>
      <c r="H318" s="68">
        <v>0</v>
      </c>
      <c r="I318" s="68">
        <v>0</v>
      </c>
      <c r="J318" s="68">
        <v>0</v>
      </c>
      <c r="K318" s="40">
        <f t="shared" si="32"/>
        <v>1</v>
      </c>
      <c r="L318" s="87"/>
      <c r="N318" s="80" t="s">
        <v>133</v>
      </c>
      <c r="O318" s="66">
        <v>19</v>
      </c>
      <c r="P318" s="66" t="s">
        <v>88</v>
      </c>
      <c r="Q318" s="69" t="s">
        <v>177</v>
      </c>
      <c r="R318" s="67">
        <v>13.235893000000001</v>
      </c>
      <c r="S318" s="67">
        <v>0.117879</v>
      </c>
      <c r="T318" s="70" t="s">
        <v>164</v>
      </c>
      <c r="U318" s="68">
        <v>0</v>
      </c>
      <c r="V318" s="68">
        <v>0</v>
      </c>
      <c r="W318" s="68">
        <v>0</v>
      </c>
      <c r="X318" s="40">
        <f t="shared" si="33"/>
        <v>1</v>
      </c>
      <c r="Y318" s="87"/>
      <c r="AA318" s="80" t="s">
        <v>136</v>
      </c>
      <c r="AB318" s="66">
        <v>19</v>
      </c>
      <c r="AC318" s="66" t="s">
        <v>88</v>
      </c>
      <c r="AD318" s="81" t="s">
        <v>177</v>
      </c>
      <c r="AE318" s="81">
        <v>12.846354</v>
      </c>
      <c r="AF318" s="81">
        <v>0.110842</v>
      </c>
      <c r="AG318" s="84" t="s">
        <v>164</v>
      </c>
      <c r="AH318" s="81">
        <v>0</v>
      </c>
      <c r="AI318" s="81">
        <v>0</v>
      </c>
      <c r="AJ318" s="81">
        <v>0</v>
      </c>
      <c r="AK318" s="83">
        <v>1</v>
      </c>
      <c r="AL318" s="93"/>
      <c r="AN318" s="80" t="s">
        <v>139</v>
      </c>
      <c r="AO318" s="66">
        <v>19</v>
      </c>
      <c r="AP318" s="66" t="s">
        <v>88</v>
      </c>
      <c r="AQ318" s="69" t="s">
        <v>177</v>
      </c>
      <c r="AR318" s="95">
        <v>12.350443</v>
      </c>
      <c r="AS318" s="95">
        <v>0.124849</v>
      </c>
      <c r="AT318" s="70" t="s">
        <v>164</v>
      </c>
      <c r="AU318" s="68">
        <v>0</v>
      </c>
      <c r="AV318" s="68">
        <v>0</v>
      </c>
      <c r="AW318" s="68">
        <v>0</v>
      </c>
      <c r="AX318" s="40">
        <f t="shared" si="34"/>
        <v>1</v>
      </c>
      <c r="AY318" s="87"/>
    </row>
    <row r="319" spans="1:51" ht="13.5" customHeight="1" x14ac:dyDescent="0.25">
      <c r="A319" s="80" t="s">
        <v>130</v>
      </c>
      <c r="B319" s="66">
        <v>20</v>
      </c>
      <c r="C319" s="66" t="s">
        <v>62</v>
      </c>
      <c r="D319" s="69" t="s">
        <v>177</v>
      </c>
      <c r="E319" s="67">
        <v>0.458339</v>
      </c>
      <c r="F319" s="67" t="s">
        <v>178</v>
      </c>
      <c r="G319" s="70" t="s">
        <v>224</v>
      </c>
      <c r="H319" s="68">
        <v>0</v>
      </c>
      <c r="I319" s="68">
        <v>0</v>
      </c>
      <c r="J319" s="68">
        <v>0</v>
      </c>
      <c r="K319" s="40">
        <f t="shared" si="32"/>
        <v>1</v>
      </c>
      <c r="L319" s="87"/>
      <c r="N319" s="80" t="s">
        <v>133</v>
      </c>
      <c r="O319" s="66">
        <v>20</v>
      </c>
      <c r="P319" s="66" t="s">
        <v>62</v>
      </c>
      <c r="Q319" s="69" t="s">
        <v>177</v>
      </c>
      <c r="R319" s="67">
        <v>0.45233299999999999</v>
      </c>
      <c r="S319" s="67" t="s">
        <v>178</v>
      </c>
      <c r="T319" s="70" t="s">
        <v>218</v>
      </c>
      <c r="U319" s="68">
        <v>0</v>
      </c>
      <c r="V319" s="68">
        <v>0</v>
      </c>
      <c r="W319" s="68">
        <v>0</v>
      </c>
      <c r="X319" s="40">
        <f t="shared" si="33"/>
        <v>1</v>
      </c>
      <c r="Y319" s="87"/>
      <c r="AA319" s="80" t="s">
        <v>136</v>
      </c>
      <c r="AB319" s="66">
        <v>20</v>
      </c>
      <c r="AC319" s="66" t="s">
        <v>62</v>
      </c>
      <c r="AD319" s="81" t="s">
        <v>177</v>
      </c>
      <c r="AE319" s="81">
        <v>0.451899</v>
      </c>
      <c r="AF319" s="81" t="s">
        <v>178</v>
      </c>
      <c r="AG319" s="84" t="s">
        <v>248</v>
      </c>
      <c r="AH319" s="81">
        <v>0</v>
      </c>
      <c r="AI319" s="81">
        <v>0</v>
      </c>
      <c r="AJ319" s="81">
        <v>0</v>
      </c>
      <c r="AK319" s="83">
        <v>1</v>
      </c>
      <c r="AL319" s="93"/>
      <c r="AN319" s="80" t="s">
        <v>139</v>
      </c>
      <c r="AO319" s="66">
        <v>20</v>
      </c>
      <c r="AP319" s="66" t="s">
        <v>62</v>
      </c>
      <c r="AQ319" s="69" t="s">
        <v>177</v>
      </c>
      <c r="AR319" s="95">
        <v>0.45177200000000001</v>
      </c>
      <c r="AS319" s="95" t="s">
        <v>178</v>
      </c>
      <c r="AT319" s="70" t="s">
        <v>214</v>
      </c>
      <c r="AU319" s="68">
        <v>0</v>
      </c>
      <c r="AV319" s="68">
        <v>0</v>
      </c>
      <c r="AW319" s="68">
        <v>0</v>
      </c>
      <c r="AX319" s="40">
        <f t="shared" si="34"/>
        <v>1</v>
      </c>
      <c r="AY319" s="87"/>
    </row>
    <row r="320" spans="1:51" ht="13.5" customHeight="1" x14ac:dyDescent="0.25">
      <c r="A320" s="80" t="s">
        <v>130</v>
      </c>
      <c r="B320" s="66">
        <v>20</v>
      </c>
      <c r="C320" s="66" t="s">
        <v>68</v>
      </c>
      <c r="D320" s="69" t="s">
        <v>177</v>
      </c>
      <c r="E320" s="67">
        <v>2.1540000000000001E-3</v>
      </c>
      <c r="F320" s="67">
        <v>4.5055999999999999E-2</v>
      </c>
      <c r="G320" s="70" t="s">
        <v>181</v>
      </c>
      <c r="H320" s="68">
        <v>0</v>
      </c>
      <c r="I320" s="68">
        <v>0</v>
      </c>
      <c r="J320" s="68">
        <v>0</v>
      </c>
      <c r="K320" s="40">
        <f t="shared" si="32"/>
        <v>1</v>
      </c>
      <c r="L320" s="87"/>
      <c r="N320" s="80" t="s">
        <v>133</v>
      </c>
      <c r="O320" s="66">
        <v>20</v>
      </c>
      <c r="P320" s="66" t="s">
        <v>68</v>
      </c>
      <c r="Q320" s="69" t="s">
        <v>177</v>
      </c>
      <c r="R320" s="67">
        <v>8.4939999999999998E-3</v>
      </c>
      <c r="S320" s="67">
        <v>5.4357999999999997E-2</v>
      </c>
      <c r="T320" s="70" t="s">
        <v>181</v>
      </c>
      <c r="U320" s="68">
        <v>0</v>
      </c>
      <c r="V320" s="68">
        <v>0</v>
      </c>
      <c r="W320" s="68">
        <v>0</v>
      </c>
      <c r="X320" s="40">
        <f t="shared" si="33"/>
        <v>1</v>
      </c>
      <c r="Y320" s="87"/>
      <c r="AA320" s="80" t="s">
        <v>136</v>
      </c>
      <c r="AB320" s="66">
        <v>20</v>
      </c>
      <c r="AC320" s="66" t="s">
        <v>68</v>
      </c>
      <c r="AD320" s="81" t="s">
        <v>177</v>
      </c>
      <c r="AE320" s="81">
        <v>2.764E-3</v>
      </c>
      <c r="AF320" s="81">
        <v>4.7579999999999997E-2</v>
      </c>
      <c r="AG320" s="84" t="s">
        <v>181</v>
      </c>
      <c r="AH320" s="81">
        <v>0</v>
      </c>
      <c r="AI320" s="81">
        <v>0</v>
      </c>
      <c r="AJ320" s="81">
        <v>0</v>
      </c>
      <c r="AK320" s="83">
        <v>1</v>
      </c>
      <c r="AL320" s="93"/>
      <c r="AN320" s="80" t="s">
        <v>139</v>
      </c>
      <c r="AO320" s="66">
        <v>20</v>
      </c>
      <c r="AP320" s="66" t="s">
        <v>68</v>
      </c>
      <c r="AQ320" s="69" t="s">
        <v>177</v>
      </c>
      <c r="AR320" s="95">
        <v>2.209E-3</v>
      </c>
      <c r="AS320" s="95">
        <v>2.8059000000000001E-2</v>
      </c>
      <c r="AT320" s="70" t="s">
        <v>181</v>
      </c>
      <c r="AU320" s="68">
        <v>0</v>
      </c>
      <c r="AV320" s="68">
        <v>0</v>
      </c>
      <c r="AW320" s="68">
        <v>0</v>
      </c>
      <c r="AX320" s="40">
        <f t="shared" si="34"/>
        <v>1</v>
      </c>
      <c r="AY320" s="87"/>
    </row>
    <row r="321" spans="1:51" ht="13.5" customHeight="1" x14ac:dyDescent="0.25">
      <c r="A321" s="80" t="s">
        <v>130</v>
      </c>
      <c r="B321" s="66">
        <v>20</v>
      </c>
      <c r="C321" s="66" t="s">
        <v>74</v>
      </c>
      <c r="D321" s="69" t="s">
        <v>177</v>
      </c>
      <c r="E321" s="67">
        <v>17.810462999999999</v>
      </c>
      <c r="F321" s="67">
        <v>0.123572</v>
      </c>
      <c r="G321" s="70" t="s">
        <v>182</v>
      </c>
      <c r="H321" s="68">
        <v>0</v>
      </c>
      <c r="I321" s="68">
        <v>0</v>
      </c>
      <c r="J321" s="68">
        <v>0</v>
      </c>
      <c r="K321" s="40">
        <f t="shared" si="32"/>
        <v>1</v>
      </c>
      <c r="L321" s="87"/>
      <c r="N321" s="80" t="s">
        <v>133</v>
      </c>
      <c r="O321" s="66">
        <v>20</v>
      </c>
      <c r="P321" s="66" t="s">
        <v>74</v>
      </c>
      <c r="Q321" s="69" t="s">
        <v>177</v>
      </c>
      <c r="R321" s="67">
        <v>16.449498999999999</v>
      </c>
      <c r="S321" s="67">
        <v>0.116368</v>
      </c>
      <c r="T321" s="70" t="s">
        <v>182</v>
      </c>
      <c r="U321" s="68">
        <v>0</v>
      </c>
      <c r="V321" s="68">
        <v>0</v>
      </c>
      <c r="W321" s="68">
        <v>0</v>
      </c>
      <c r="X321" s="40">
        <f t="shared" si="33"/>
        <v>1</v>
      </c>
      <c r="Y321" s="87"/>
      <c r="AA321" s="80" t="s">
        <v>136</v>
      </c>
      <c r="AB321" s="66">
        <v>20</v>
      </c>
      <c r="AC321" s="66" t="s">
        <v>74</v>
      </c>
      <c r="AD321" s="81" t="s">
        <v>177</v>
      </c>
      <c r="AE321" s="81">
        <v>16.740497999999999</v>
      </c>
      <c r="AF321" s="81">
        <v>0.11690200000000001</v>
      </c>
      <c r="AG321" s="84" t="s">
        <v>182</v>
      </c>
      <c r="AH321" s="81">
        <v>0</v>
      </c>
      <c r="AI321" s="81">
        <v>0</v>
      </c>
      <c r="AJ321" s="81">
        <v>0</v>
      </c>
      <c r="AK321" s="83">
        <v>1</v>
      </c>
      <c r="AL321" s="93"/>
      <c r="AN321" s="80" t="s">
        <v>139</v>
      </c>
      <c r="AO321" s="66">
        <v>20</v>
      </c>
      <c r="AP321" s="66" t="s">
        <v>74</v>
      </c>
      <c r="AQ321" s="69" t="s">
        <v>177</v>
      </c>
      <c r="AR321" s="95">
        <v>17.370616999999999</v>
      </c>
      <c r="AS321" s="95">
        <v>6.1317999999999998E-2</v>
      </c>
      <c r="AT321" s="70" t="s">
        <v>182</v>
      </c>
      <c r="AU321" s="68">
        <v>0</v>
      </c>
      <c r="AV321" s="68">
        <v>0</v>
      </c>
      <c r="AW321" s="68">
        <v>0</v>
      </c>
      <c r="AX321" s="40">
        <f t="shared" si="34"/>
        <v>1</v>
      </c>
      <c r="AY321" s="87"/>
    </row>
    <row r="322" spans="1:51" ht="22.5" customHeight="1" x14ac:dyDescent="0.25">
      <c r="A322" s="80" t="s">
        <v>130</v>
      </c>
      <c r="B322" s="66">
        <v>20</v>
      </c>
      <c r="C322" s="66" t="s">
        <v>80</v>
      </c>
      <c r="D322" s="69" t="s">
        <v>177</v>
      </c>
      <c r="E322" s="67">
        <v>3.1580000000000002E-3</v>
      </c>
      <c r="F322" s="67">
        <v>0.55656799999999995</v>
      </c>
      <c r="G322" s="70" t="s">
        <v>225</v>
      </c>
      <c r="H322" s="68">
        <v>0</v>
      </c>
      <c r="I322" s="68">
        <v>0</v>
      </c>
      <c r="J322" s="68">
        <v>0</v>
      </c>
      <c r="K322" s="40">
        <f t="shared" si="32"/>
        <v>1</v>
      </c>
      <c r="L322" s="87"/>
      <c r="N322" s="80" t="s">
        <v>133</v>
      </c>
      <c r="O322" s="66">
        <v>20</v>
      </c>
      <c r="P322" s="66" t="s">
        <v>80</v>
      </c>
      <c r="Q322" s="69" t="s">
        <v>177</v>
      </c>
      <c r="R322" s="67">
        <v>3.9220000000000001E-3</v>
      </c>
      <c r="S322" s="67">
        <v>0.57968699999999995</v>
      </c>
      <c r="T322" s="70" t="s">
        <v>219</v>
      </c>
      <c r="U322" s="68">
        <v>0</v>
      </c>
      <c r="V322" s="68">
        <v>0</v>
      </c>
      <c r="W322" s="68">
        <v>0</v>
      </c>
      <c r="X322" s="40">
        <f t="shared" si="33"/>
        <v>1</v>
      </c>
      <c r="Y322" s="87"/>
      <c r="AA322" s="80" t="s">
        <v>136</v>
      </c>
      <c r="AB322" s="66">
        <v>20</v>
      </c>
      <c r="AC322" s="66" t="s">
        <v>80</v>
      </c>
      <c r="AD322" s="81" t="s">
        <v>177</v>
      </c>
      <c r="AE322" s="81">
        <v>5.9509999999999997E-3</v>
      </c>
      <c r="AF322" s="81">
        <v>0.54165099999999999</v>
      </c>
      <c r="AG322" s="84" t="s">
        <v>249</v>
      </c>
      <c r="AH322" s="81">
        <v>0</v>
      </c>
      <c r="AI322" s="81">
        <v>0</v>
      </c>
      <c r="AJ322" s="81">
        <v>0</v>
      </c>
      <c r="AK322" s="83">
        <v>1</v>
      </c>
      <c r="AL322" s="93"/>
      <c r="AN322" s="80" t="s">
        <v>139</v>
      </c>
      <c r="AO322" s="66">
        <v>20</v>
      </c>
      <c r="AP322" s="66" t="s">
        <v>80</v>
      </c>
      <c r="AQ322" s="69" t="s">
        <v>177</v>
      </c>
      <c r="AR322" s="95">
        <v>4.7280000000000004E-3</v>
      </c>
      <c r="AS322" s="95">
        <v>0.56523400000000001</v>
      </c>
      <c r="AT322" s="70" t="s">
        <v>215</v>
      </c>
      <c r="AU322" s="68">
        <v>0</v>
      </c>
      <c r="AV322" s="68">
        <v>0</v>
      </c>
      <c r="AW322" s="68">
        <v>0</v>
      </c>
      <c r="AX322" s="40">
        <f t="shared" si="34"/>
        <v>1</v>
      </c>
      <c r="AY322" s="87"/>
    </row>
    <row r="323" spans="1:51" ht="13.5" customHeight="1" x14ac:dyDescent="0.25">
      <c r="A323" s="80" t="s">
        <v>130</v>
      </c>
      <c r="B323" s="66">
        <v>20</v>
      </c>
      <c r="C323" s="66" t="s">
        <v>85</v>
      </c>
      <c r="D323" s="69" t="s">
        <v>177</v>
      </c>
      <c r="E323" s="67">
        <v>1.6789999999999999E-3</v>
      </c>
      <c r="F323" s="67">
        <v>7.3528999999999997E-2</v>
      </c>
      <c r="G323" s="70" t="s">
        <v>181</v>
      </c>
      <c r="H323" s="68">
        <v>0</v>
      </c>
      <c r="I323" s="68">
        <v>0</v>
      </c>
      <c r="J323" s="68">
        <v>0</v>
      </c>
      <c r="K323" s="40">
        <f t="shared" si="32"/>
        <v>1</v>
      </c>
      <c r="L323" s="87"/>
      <c r="N323" s="80" t="s">
        <v>133</v>
      </c>
      <c r="O323" s="66">
        <v>20</v>
      </c>
      <c r="P323" s="66" t="s">
        <v>85</v>
      </c>
      <c r="Q323" s="69" t="s">
        <v>177</v>
      </c>
      <c r="R323" s="67">
        <v>6.4429999999999999E-3</v>
      </c>
      <c r="S323" s="67">
        <v>6.6485000000000002E-2</v>
      </c>
      <c r="T323" s="70" t="s">
        <v>181</v>
      </c>
      <c r="U323" s="68">
        <v>0</v>
      </c>
      <c r="V323" s="68">
        <v>0</v>
      </c>
      <c r="W323" s="68">
        <v>0</v>
      </c>
      <c r="X323" s="40">
        <f t="shared" si="33"/>
        <v>1</v>
      </c>
      <c r="Y323" s="87"/>
      <c r="AA323" s="80" t="s">
        <v>136</v>
      </c>
      <c r="AB323" s="66">
        <v>20</v>
      </c>
      <c r="AC323" s="66" t="s">
        <v>85</v>
      </c>
      <c r="AD323" s="81" t="s">
        <v>177</v>
      </c>
      <c r="AE323" s="81">
        <v>2.0449999999999999E-3</v>
      </c>
      <c r="AF323" s="81">
        <v>5.7796E-2</v>
      </c>
      <c r="AG323" s="84" t="s">
        <v>181</v>
      </c>
      <c r="AH323" s="81">
        <v>0</v>
      </c>
      <c r="AI323" s="81">
        <v>0</v>
      </c>
      <c r="AJ323" s="81">
        <v>0</v>
      </c>
      <c r="AK323" s="83">
        <v>1</v>
      </c>
      <c r="AL323" s="93"/>
      <c r="AN323" s="80" t="s">
        <v>139</v>
      </c>
      <c r="AO323" s="66">
        <v>20</v>
      </c>
      <c r="AP323" s="66" t="s">
        <v>85</v>
      </c>
      <c r="AQ323" s="69" t="s">
        <v>177</v>
      </c>
      <c r="AR323" s="95">
        <v>1.6000000000000001E-3</v>
      </c>
      <c r="AS323" s="95">
        <v>5.1878000000000001E-2</v>
      </c>
      <c r="AT323" s="70" t="s">
        <v>181</v>
      </c>
      <c r="AU323" s="68">
        <v>0</v>
      </c>
      <c r="AV323" s="68">
        <v>0</v>
      </c>
      <c r="AW323" s="68">
        <v>0</v>
      </c>
      <c r="AX323" s="40">
        <f t="shared" si="34"/>
        <v>1</v>
      </c>
      <c r="AY323" s="87"/>
    </row>
    <row r="324" spans="1:51" ht="13.5" customHeight="1" x14ac:dyDescent="0.25">
      <c r="A324" s="80" t="s">
        <v>130</v>
      </c>
      <c r="B324" s="66">
        <v>20</v>
      </c>
      <c r="C324" s="66" t="s">
        <v>86</v>
      </c>
      <c r="D324" s="69" t="s">
        <v>177</v>
      </c>
      <c r="E324" s="67">
        <v>15.078127</v>
      </c>
      <c r="F324" s="67">
        <v>0.13545599999999999</v>
      </c>
      <c r="G324" s="70" t="s">
        <v>182</v>
      </c>
      <c r="H324" s="68">
        <v>0</v>
      </c>
      <c r="I324" s="68">
        <v>0</v>
      </c>
      <c r="J324" s="68">
        <v>0</v>
      </c>
      <c r="K324" s="40">
        <f t="shared" si="32"/>
        <v>1</v>
      </c>
      <c r="L324" s="87"/>
      <c r="N324" s="80" t="s">
        <v>133</v>
      </c>
      <c r="O324" s="66">
        <v>20</v>
      </c>
      <c r="P324" s="66" t="s">
        <v>86</v>
      </c>
      <c r="Q324" s="69" t="s">
        <v>177</v>
      </c>
      <c r="R324" s="67">
        <v>15.827572</v>
      </c>
      <c r="S324" s="67">
        <v>0.109723</v>
      </c>
      <c r="T324" s="70" t="s">
        <v>182</v>
      </c>
      <c r="U324" s="68">
        <v>0</v>
      </c>
      <c r="V324" s="68">
        <v>0</v>
      </c>
      <c r="W324" s="68">
        <v>0</v>
      </c>
      <c r="X324" s="40">
        <f t="shared" si="33"/>
        <v>1</v>
      </c>
      <c r="Y324" s="87"/>
      <c r="AA324" s="80" t="s">
        <v>136</v>
      </c>
      <c r="AB324" s="66">
        <v>20</v>
      </c>
      <c r="AC324" s="66" t="s">
        <v>86</v>
      </c>
      <c r="AD324" s="81" t="s">
        <v>177</v>
      </c>
      <c r="AE324" s="81">
        <v>15.638019999999999</v>
      </c>
      <c r="AF324" s="81">
        <v>0.112607</v>
      </c>
      <c r="AG324" s="84" t="s">
        <v>182</v>
      </c>
      <c r="AH324" s="81">
        <v>0</v>
      </c>
      <c r="AI324" s="81">
        <v>0</v>
      </c>
      <c r="AJ324" s="81">
        <v>0</v>
      </c>
      <c r="AK324" s="83">
        <v>1</v>
      </c>
      <c r="AL324" s="93"/>
      <c r="AN324" s="80" t="s">
        <v>139</v>
      </c>
      <c r="AO324" s="66">
        <v>20</v>
      </c>
      <c r="AP324" s="66" t="s">
        <v>86</v>
      </c>
      <c r="AQ324" s="69" t="s">
        <v>177</v>
      </c>
      <c r="AR324" s="95">
        <v>15.022361</v>
      </c>
      <c r="AS324" s="95">
        <v>0.12278600000000001</v>
      </c>
      <c r="AT324" s="70" t="s">
        <v>182</v>
      </c>
      <c r="AU324" s="68">
        <v>0</v>
      </c>
      <c r="AV324" s="68">
        <v>0</v>
      </c>
      <c r="AW324" s="68">
        <v>0</v>
      </c>
      <c r="AX324" s="40">
        <f t="shared" si="34"/>
        <v>1</v>
      </c>
      <c r="AY324" s="87"/>
    </row>
    <row r="325" spans="1:51" ht="13.5" customHeight="1" x14ac:dyDescent="0.25">
      <c r="A325" s="80" t="s">
        <v>130</v>
      </c>
      <c r="B325" s="66">
        <v>20</v>
      </c>
      <c r="C325" s="66" t="s">
        <v>87</v>
      </c>
      <c r="D325" s="69" t="s">
        <v>177</v>
      </c>
      <c r="E325" s="67">
        <v>4.0109999999999998E-3</v>
      </c>
      <c r="F325" s="67">
        <v>5.0971000000000002E-2</v>
      </c>
      <c r="G325" s="70" t="s">
        <v>184</v>
      </c>
      <c r="H325" s="68">
        <v>0</v>
      </c>
      <c r="I325" s="68">
        <v>0</v>
      </c>
      <c r="J325" s="68">
        <v>0</v>
      </c>
      <c r="K325" s="40">
        <f t="shared" si="32"/>
        <v>1</v>
      </c>
      <c r="L325" s="87"/>
      <c r="N325" s="80" t="s">
        <v>133</v>
      </c>
      <c r="O325" s="66">
        <v>20</v>
      </c>
      <c r="P325" s="66" t="s">
        <v>87</v>
      </c>
      <c r="Q325" s="69" t="s">
        <v>177</v>
      </c>
      <c r="R325" s="67">
        <v>6.4669999999999997E-3</v>
      </c>
      <c r="S325" s="67">
        <v>7.1636000000000005E-2</v>
      </c>
      <c r="T325" s="70" t="s">
        <v>184</v>
      </c>
      <c r="U325" s="68">
        <v>0</v>
      </c>
      <c r="V325" s="68">
        <v>0</v>
      </c>
      <c r="W325" s="68">
        <v>0</v>
      </c>
      <c r="X325" s="40">
        <f t="shared" si="33"/>
        <v>1</v>
      </c>
      <c r="Y325" s="87"/>
      <c r="AA325" s="80" t="s">
        <v>136</v>
      </c>
      <c r="AB325" s="66">
        <v>20</v>
      </c>
      <c r="AC325" s="66" t="s">
        <v>87</v>
      </c>
      <c r="AD325" s="81" t="s">
        <v>177</v>
      </c>
      <c r="AE325" s="81">
        <v>4.5500000000000002E-3</v>
      </c>
      <c r="AF325" s="81">
        <v>4.1879E-2</v>
      </c>
      <c r="AG325" s="84" t="s">
        <v>184</v>
      </c>
      <c r="AH325" s="81">
        <v>0</v>
      </c>
      <c r="AI325" s="81">
        <v>0</v>
      </c>
      <c r="AJ325" s="81">
        <v>0</v>
      </c>
      <c r="AK325" s="83">
        <v>1</v>
      </c>
      <c r="AL325" s="93"/>
      <c r="AN325" s="80" t="s">
        <v>139</v>
      </c>
      <c r="AO325" s="66">
        <v>20</v>
      </c>
      <c r="AP325" s="66" t="s">
        <v>87</v>
      </c>
      <c r="AQ325" s="69" t="s">
        <v>177</v>
      </c>
      <c r="AR325" s="95">
        <v>3.6410000000000001E-3</v>
      </c>
      <c r="AS325" s="95">
        <v>4.2661999999999999E-2</v>
      </c>
      <c r="AT325" s="70" t="s">
        <v>184</v>
      </c>
      <c r="AU325" s="68">
        <v>0</v>
      </c>
      <c r="AV325" s="68">
        <v>0</v>
      </c>
      <c r="AW325" s="68">
        <v>0</v>
      </c>
      <c r="AX325" s="40">
        <f t="shared" si="34"/>
        <v>1</v>
      </c>
      <c r="AY325" s="87"/>
    </row>
    <row r="326" spans="1:51" ht="13.5" customHeight="1" x14ac:dyDescent="0.25">
      <c r="A326" s="80" t="s">
        <v>130</v>
      </c>
      <c r="B326" s="66">
        <v>20</v>
      </c>
      <c r="C326" s="66" t="s">
        <v>88</v>
      </c>
      <c r="D326" s="69" t="s">
        <v>177</v>
      </c>
      <c r="E326" s="67">
        <v>13.238038</v>
      </c>
      <c r="F326" s="67">
        <v>0.12601200000000001</v>
      </c>
      <c r="G326" s="70" t="s">
        <v>164</v>
      </c>
      <c r="H326" s="68">
        <v>0</v>
      </c>
      <c r="I326" s="68">
        <v>0</v>
      </c>
      <c r="J326" s="68">
        <v>0</v>
      </c>
      <c r="K326" s="40">
        <f t="shared" si="32"/>
        <v>1</v>
      </c>
      <c r="L326" s="87"/>
      <c r="N326" s="80" t="s">
        <v>133</v>
      </c>
      <c r="O326" s="66">
        <v>20</v>
      </c>
      <c r="P326" s="66" t="s">
        <v>88</v>
      </c>
      <c r="Q326" s="69" t="s">
        <v>177</v>
      </c>
      <c r="R326" s="67">
        <v>13.668340000000001</v>
      </c>
      <c r="S326" s="67">
        <v>5.3853999999999999E-2</v>
      </c>
      <c r="T326" s="70" t="s">
        <v>164</v>
      </c>
      <c r="U326" s="68">
        <v>0</v>
      </c>
      <c r="V326" s="68">
        <v>0</v>
      </c>
      <c r="W326" s="68">
        <v>0</v>
      </c>
      <c r="X326" s="40">
        <f t="shared" si="33"/>
        <v>1</v>
      </c>
      <c r="Y326" s="87"/>
      <c r="AA326" s="80" t="s">
        <v>136</v>
      </c>
      <c r="AB326" s="66">
        <v>20</v>
      </c>
      <c r="AC326" s="66" t="s">
        <v>88</v>
      </c>
      <c r="AD326" s="81" t="s">
        <v>177</v>
      </c>
      <c r="AE326" s="81">
        <v>12.544383</v>
      </c>
      <c r="AF326" s="81">
        <v>0.105951</v>
      </c>
      <c r="AG326" s="84" t="s">
        <v>164</v>
      </c>
      <c r="AH326" s="81">
        <v>0</v>
      </c>
      <c r="AI326" s="81">
        <v>0</v>
      </c>
      <c r="AJ326" s="81">
        <v>0</v>
      </c>
      <c r="AK326" s="83">
        <v>1</v>
      </c>
      <c r="AL326" s="93"/>
      <c r="AN326" s="80" t="s">
        <v>139</v>
      </c>
      <c r="AO326" s="66">
        <v>20</v>
      </c>
      <c r="AP326" s="66" t="s">
        <v>88</v>
      </c>
      <c r="AQ326" s="69" t="s">
        <v>177</v>
      </c>
      <c r="AR326" s="95">
        <v>13.660695</v>
      </c>
      <c r="AS326" s="95">
        <v>0.125581</v>
      </c>
      <c r="AT326" s="70" t="s">
        <v>164</v>
      </c>
      <c r="AU326" s="68">
        <v>0</v>
      </c>
      <c r="AV326" s="68">
        <v>0</v>
      </c>
      <c r="AW326" s="68">
        <v>0</v>
      </c>
      <c r="AX326" s="40">
        <f t="shared" si="34"/>
        <v>1</v>
      </c>
      <c r="AY326" s="87"/>
    </row>
    <row r="327" spans="1:51" ht="13.5" customHeight="1" x14ac:dyDescent="0.25">
      <c r="A327" s="57"/>
      <c r="B327" s="57"/>
      <c r="C327" s="57"/>
      <c r="D327" s="57"/>
      <c r="E327" s="97"/>
      <c r="F327" s="97"/>
      <c r="G327" s="98"/>
      <c r="H327" s="99"/>
      <c r="I327" s="99"/>
      <c r="J327" s="99"/>
      <c r="K327" s="99" t="str">
        <f t="shared" ref="K327:K358" si="35">IF(COUNTA(J327)=0,"",1-J327)</f>
        <v/>
      </c>
      <c r="L327" s="98"/>
      <c r="N327" s="57"/>
      <c r="O327" s="57"/>
      <c r="P327" s="57"/>
      <c r="Q327" s="57"/>
      <c r="R327" s="97"/>
      <c r="S327" s="97"/>
      <c r="T327" s="98"/>
      <c r="U327" s="99"/>
      <c r="V327" s="99"/>
      <c r="W327" s="99"/>
      <c r="X327" s="99" t="str">
        <f t="shared" si="33"/>
        <v/>
      </c>
      <c r="Y327" s="98"/>
      <c r="AA327" s="57"/>
      <c r="AB327" s="57"/>
      <c r="AC327" s="57"/>
      <c r="AD327" s="57"/>
      <c r="AE327" s="97"/>
      <c r="AF327" s="97"/>
      <c r="AG327" s="98"/>
      <c r="AH327" s="99"/>
      <c r="AI327" s="99"/>
      <c r="AJ327" s="99"/>
      <c r="AK327" s="99" t="str">
        <f>IF(COUNTA(AJ327)=0,"",1-AJ327)</f>
        <v/>
      </c>
      <c r="AL327" s="98"/>
      <c r="AN327" s="57"/>
      <c r="AO327" s="57"/>
      <c r="AP327" s="57"/>
      <c r="AQ327" s="57"/>
      <c r="AR327" s="97"/>
      <c r="AS327" s="97"/>
      <c r="AT327" s="98"/>
      <c r="AU327" s="99"/>
      <c r="AV327" s="99"/>
      <c r="AW327" s="99"/>
      <c r="AX327" s="99" t="str">
        <f t="shared" ref="AX327:AX358" si="36">IF(COUNTA(AW327)=0,"",1-AW327)</f>
        <v/>
      </c>
      <c r="AY327" s="98"/>
    </row>
  </sheetData>
  <mergeCells count="1">
    <mergeCell ref="A1:AY2"/>
  </mergeCells>
  <conditionalFormatting sqref="G5:G164">
    <cfRule type="containsText" dxfId="25" priority="19" operator="containsText" text="Sucesso">
      <formula>NOT(ISERROR(SEARCH("Sucesso",G5)))</formula>
    </cfRule>
    <cfRule type="containsText" dxfId="24" priority="20" operator="containsText" text="Falha">
      <formula>NOT(ISERROR(SEARCH("Falha",G5)))</formula>
    </cfRule>
  </conditionalFormatting>
  <conditionalFormatting sqref="G167:G326">
    <cfRule type="containsText" dxfId="23" priority="11" operator="containsText" text="Sucesso">
      <formula>NOT(ISERROR(SEARCH("Sucesso",G167)))</formula>
    </cfRule>
    <cfRule type="containsText" dxfId="22" priority="12" operator="containsText" text="Falha">
      <formula>NOT(ISERROR(SEARCH("Falha",G167)))</formula>
    </cfRule>
  </conditionalFormatting>
  <conditionalFormatting sqref="J5:J164">
    <cfRule type="containsText" dxfId="21" priority="25" operator="containsText" text="Sim">
      <formula>NOT(ISERROR(SEARCH("Sim",J5)))</formula>
    </cfRule>
  </conditionalFormatting>
  <conditionalFormatting sqref="J167:J326">
    <cfRule type="containsText" dxfId="20" priority="13" operator="containsText" text="Sim">
      <formula>NOT(ISERROR(SEARCH("Sim",J167)))</formula>
    </cfRule>
  </conditionalFormatting>
  <conditionalFormatting sqref="T5:T164">
    <cfRule type="containsText" dxfId="19" priority="22" operator="containsText" text="Sucesso">
      <formula>NOT(ISERROR(SEARCH("Sucesso",T5)))</formula>
    </cfRule>
    <cfRule type="containsText" dxfId="18" priority="23" operator="containsText" text="Falha">
      <formula>NOT(ISERROR(SEARCH("Falha",T5)))</formula>
    </cfRule>
  </conditionalFormatting>
  <conditionalFormatting sqref="T167:T292">
    <cfRule type="containsText" dxfId="17" priority="8" operator="containsText" text="Sucesso">
      <formula>NOT(ISERROR(SEARCH("Sucesso",T167)))</formula>
    </cfRule>
    <cfRule type="containsText" dxfId="16" priority="9" operator="containsText" text="Falha">
      <formula>NOT(ISERROR(SEARCH("Falha",T167)))</formula>
    </cfRule>
  </conditionalFormatting>
  <conditionalFormatting sqref="T295:T326">
    <cfRule type="containsText" dxfId="15" priority="5" operator="containsText" text="Sucesso">
      <formula>NOT(ISERROR(SEARCH("Sucesso",T295)))</formula>
    </cfRule>
    <cfRule type="containsText" dxfId="14" priority="6" operator="containsText" text="Falha">
      <formula>NOT(ISERROR(SEARCH("Falha",T295)))</formula>
    </cfRule>
  </conditionalFormatting>
  <conditionalFormatting sqref="W5:W164">
    <cfRule type="containsText" dxfId="13" priority="24" operator="containsText" text="Sim">
      <formula>NOT(ISERROR(SEARCH("Sim",W5)))</formula>
    </cfRule>
  </conditionalFormatting>
  <conditionalFormatting sqref="W167:W292">
    <cfRule type="containsText" dxfId="12" priority="10" operator="containsText" text="Sim">
      <formula>NOT(ISERROR(SEARCH("Sim",W167)))</formula>
    </cfRule>
  </conditionalFormatting>
  <conditionalFormatting sqref="W295:W326">
    <cfRule type="containsText" dxfId="11" priority="7" operator="containsText" text="Sim">
      <formula>NOT(ISERROR(SEARCH("Sim",W295)))</formula>
    </cfRule>
  </conditionalFormatting>
  <conditionalFormatting sqref="AG5:AG164">
    <cfRule type="containsText" dxfId="10" priority="17" operator="containsText" text="Sucesso">
      <formula>NOT(ISERROR(SEARCH("Sucesso",AG5)))</formula>
    </cfRule>
    <cfRule type="containsText" dxfId="9" priority="18" operator="containsText" text="Falha">
      <formula>NOT(ISERROR(SEARCH("Falha",AG5)))</formula>
    </cfRule>
  </conditionalFormatting>
  <conditionalFormatting sqref="AJ5:AJ164">
    <cfRule type="containsText" dxfId="8" priority="21" operator="containsText" text="Sim">
      <formula>NOT(ISERROR(SEARCH("Sim",AJ5)))</formula>
    </cfRule>
  </conditionalFormatting>
  <conditionalFormatting sqref="AT5:AT164">
    <cfRule type="containsText" dxfId="7" priority="14" operator="containsText" text="Sucesso">
      <formula>NOT(ISERROR(SEARCH("Sucesso",AT5)))</formula>
    </cfRule>
    <cfRule type="containsText" dxfId="6" priority="15" operator="containsText" text="Falha">
      <formula>NOT(ISERROR(SEARCH("Falha",AT5)))</formula>
    </cfRule>
  </conditionalFormatting>
  <conditionalFormatting sqref="AT167:AT326">
    <cfRule type="containsText" dxfId="5" priority="2" operator="containsText" text="Sucesso">
      <formula>NOT(ISERROR(SEARCH("Sucesso",AT167)))</formula>
    </cfRule>
    <cfRule type="containsText" dxfId="4" priority="3" operator="containsText" text="Falha">
      <formula>NOT(ISERROR(SEARCH("Falha",AT167)))</formula>
    </cfRule>
  </conditionalFormatting>
  <conditionalFormatting sqref="AW5:AW164">
    <cfRule type="containsText" dxfId="3" priority="16" operator="containsText" text="Sim">
      <formula>NOT(ISERROR(SEARCH("Sim",AW5)))</formula>
    </cfRule>
  </conditionalFormatting>
  <conditionalFormatting sqref="AW167:AW326">
    <cfRule type="containsText" dxfId="2" priority="4" operator="containsText" text="Sim">
      <formula>NOT(ISERROR(SEARCH("Sim",AW167)))</formula>
    </cfRule>
  </conditionalFormatting>
  <dataValidations count="1">
    <dataValidation type="list" sqref="H5:J164 U5:W164 AH5:AJ164 AU5:AW164 H167:J326 U167:W292 AU167:AW326 U295:W326" xr:uid="{00000000-0002-0000-05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5"/>
  <sheetViews>
    <sheetView showGridLines="0" zoomScaleNormal="100" workbookViewId="0"/>
  </sheetViews>
  <sheetFormatPr defaultColWidth="8.6640625" defaultRowHeight="13.2" x14ac:dyDescent="0.25"/>
  <cols>
    <col min="1" max="1" width="23.6640625" customWidth="1"/>
    <col min="2" max="2" width="14" customWidth="1"/>
    <col min="3" max="3" width="20.88671875" customWidth="1"/>
    <col min="4" max="4" width="13.6640625" customWidth="1"/>
    <col min="5" max="5" width="21.21875" customWidth="1"/>
    <col min="6" max="6" width="14" customWidth="1"/>
    <col min="7" max="7" width="19.5546875" customWidth="1"/>
    <col min="8" max="8" width="9.6640625" customWidth="1"/>
    <col min="9" max="16" width="14" customWidth="1"/>
  </cols>
  <sheetData>
    <row r="1" spans="1:16" ht="27.75" customHeight="1" x14ac:dyDescent="0.25">
      <c r="A1" s="14" t="s">
        <v>250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7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13.5" customHeight="1" x14ac:dyDescent="0.25">
      <c r="A4" s="7" t="s">
        <v>251</v>
      </c>
      <c r="B4" s="7"/>
      <c r="C4" s="7"/>
      <c r="D4" s="7"/>
      <c r="E4" s="7"/>
      <c r="F4" s="7"/>
      <c r="G4" s="7"/>
      <c r="H4" s="7"/>
      <c r="I4" s="100"/>
    </row>
    <row r="5" spans="1:16" ht="13.5" customHeight="1" x14ac:dyDescent="0.25">
      <c r="A5" s="6" t="s">
        <v>252</v>
      </c>
      <c r="B5" s="6"/>
      <c r="C5" s="6" t="s">
        <v>253</v>
      </c>
      <c r="D5" s="6"/>
      <c r="E5" s="6" t="s">
        <v>254</v>
      </c>
      <c r="F5" s="6"/>
      <c r="G5" s="6" t="s">
        <v>255</v>
      </c>
      <c r="H5" s="6"/>
      <c r="I5" s="100"/>
    </row>
    <row r="6" spans="1:16" ht="17.25" customHeight="1" x14ac:dyDescent="0.25">
      <c r="A6" s="101"/>
      <c r="B6" s="102">
        <f>SUM(Resumo!D5:D12)</f>
        <v>160</v>
      </c>
      <c r="C6" s="102"/>
      <c r="D6" s="102">
        <f>SUM(Resumo!$D$13:$D$20)</f>
        <v>160</v>
      </c>
      <c r="E6" s="101"/>
      <c r="F6" s="103">
        <f>IF(B6=0,0,SUMPRODUCT(Resumo!D5:D12,Resumo!E5:E12)/B6)</f>
        <v>0.94374999999999998</v>
      </c>
      <c r="G6" s="103"/>
      <c r="H6" s="104">
        <f>IFERROR(SUMPRODUCT(Resumo!$D$13:$D$20,Resumo!$E$13:$E$20)/SUM(Resumo!$D$13:$D$20),0)</f>
        <v>0.99375000000000002</v>
      </c>
      <c r="I6" s="100"/>
    </row>
    <row r="7" spans="1:16" ht="13.5" customHeight="1" x14ac:dyDescent="0.25">
      <c r="A7" s="105" t="s">
        <v>256</v>
      </c>
      <c r="B7" s="105">
        <f>Pressupostos!$B$6*8</f>
        <v>160</v>
      </c>
      <c r="C7" s="105" t="s">
        <v>256</v>
      </c>
      <c r="D7" s="105">
        <f>Pressupostos!$B$6*8</f>
        <v>160</v>
      </c>
      <c r="E7" s="105" t="s">
        <v>257</v>
      </c>
      <c r="F7" s="105">
        <v>8</v>
      </c>
      <c r="G7" s="105" t="s">
        <v>257</v>
      </c>
      <c r="H7" s="105">
        <v>8</v>
      </c>
      <c r="I7" s="100"/>
    </row>
    <row r="8" spans="1:16" ht="13.5" customHeight="1" x14ac:dyDescent="0.25">
      <c r="A8" s="100"/>
      <c r="B8" s="57"/>
      <c r="C8" s="57"/>
      <c r="D8" s="57"/>
      <c r="E8" s="57"/>
      <c r="F8" s="57"/>
      <c r="G8" s="57"/>
      <c r="H8" s="57"/>
      <c r="I8" s="100"/>
    </row>
    <row r="9" spans="1:16" ht="13.5" customHeight="1" x14ac:dyDescent="0.25">
      <c r="A9" s="5" t="s">
        <v>258</v>
      </c>
      <c r="B9" s="5"/>
      <c r="C9" s="5"/>
      <c r="D9" s="5"/>
      <c r="E9" s="5"/>
      <c r="F9" s="5"/>
      <c r="G9" s="57"/>
      <c r="H9" s="57"/>
      <c r="I9" s="100"/>
    </row>
    <row r="10" spans="1:16" ht="24" customHeight="1" x14ac:dyDescent="0.25">
      <c r="A10" s="31" t="s">
        <v>93</v>
      </c>
      <c r="B10" s="31" t="s">
        <v>259</v>
      </c>
      <c r="C10" s="31" t="s">
        <v>260</v>
      </c>
      <c r="D10" s="31" t="s">
        <v>261</v>
      </c>
      <c r="E10" s="31" t="s">
        <v>262</v>
      </c>
      <c r="F10" s="31" t="s">
        <v>263</v>
      </c>
      <c r="G10" s="57"/>
      <c r="H10" s="57"/>
      <c r="I10" s="100"/>
    </row>
    <row r="11" spans="1:16" ht="13.5" customHeight="1" x14ac:dyDescent="0.25">
      <c r="A11" s="106" t="s">
        <v>11</v>
      </c>
      <c r="B11" s="107">
        <f>IF(IFERROR(VLOOKUP(A11,Resumo!$C$5:$W$20,2,FALSE()),0)=0,"",VLOOKUP(A11,Resumo!$C$5:$W$20,4,FALSE()))</f>
        <v>50.650788650000003</v>
      </c>
      <c r="C11" s="107">
        <f>IF(IFERROR(VLOOKUP(A11&amp;"E",Resumo!$C$5:$W$20,2,FALSE()),0)=0,"",VLOOKUP(A11&amp;"E",Resumo!$C$5:$W$20,4,FALSE()))</f>
        <v>46.956049999999998</v>
      </c>
      <c r="D11" s="108">
        <f>IF(IFERROR(VLOOKUP(A11,Resumo!$C$5:$W$20,2,FALSE()),0)=0,"",VLOOKUP(A11,Resumo!$C$5:$W$20,3,FALSE()))</f>
        <v>1</v>
      </c>
      <c r="E11" s="109">
        <f>IF(IFERROR(VLOOKUP(A11&amp;"E",Resumo!$C$5:$W$20,2,FALSE()),0)=0,"",VLOOKUP(A11&amp;"E",Resumo!$C$5:$W$20,3,FALSE()))</f>
        <v>0.9</v>
      </c>
      <c r="F11" s="110">
        <f>IF(OR(B11="",C11=""),"",(B11-C11)/B11)</f>
        <v>7.294533310292306E-2</v>
      </c>
      <c r="G11" s="57"/>
      <c r="H11" s="57"/>
      <c r="I11" s="100"/>
    </row>
    <row r="12" spans="1:16" ht="13.5" customHeight="1" x14ac:dyDescent="0.25">
      <c r="A12" s="111" t="s">
        <v>22</v>
      </c>
      <c r="B12" s="112">
        <f>IF(IFERROR(VLOOKUP(A12,Resumo!$C$5:$W$20,2,FALSE()),0)=0,"",VLOOKUP(A12,Resumo!$C$5:$W$20,4,FALSE()))</f>
        <v>46.273133799999997</v>
      </c>
      <c r="C12" s="112">
        <f>IF(IFERROR(VLOOKUP(A12&amp;"E",Resumo!$C$5:$W$20,2,FALSE()),0)=0,"",VLOOKUP(A12&amp;"E",Resumo!$C$5:$W$20,4,FALSE()))</f>
        <v>43.814483750000001</v>
      </c>
      <c r="D12" s="113">
        <f>IF(IFERROR(VLOOKUP(A12,Resumo!$C$5:$W$20,2,FALSE()),0)=0,"",VLOOKUP(A12,Resumo!$C$5:$W$20,3,FALSE()))</f>
        <v>1</v>
      </c>
      <c r="E12" s="114">
        <f>IF(IFERROR(VLOOKUP(A12&amp;"E",Resumo!$C$5:$W$20,2,FALSE()),0)=0,"",VLOOKUP(A12&amp;"E",Resumo!$C$5:$W$20,3,FALSE()))</f>
        <v>1</v>
      </c>
      <c r="F12" s="115">
        <f>IF(OR(B12="",C12=""),"",(B12-C12)/B12)</f>
        <v>5.3133424259240378E-2</v>
      </c>
      <c r="G12" s="57"/>
      <c r="H12" s="57"/>
      <c r="I12" s="100"/>
    </row>
    <row r="13" spans="1:16" ht="13.5" customHeight="1" x14ac:dyDescent="0.25">
      <c r="A13" s="111" t="s">
        <v>31</v>
      </c>
      <c r="B13" s="112">
        <f>IF(IFERROR(VLOOKUP(A13,Resumo!$C$5:$W$20,2,FALSE()),0)=0,"",VLOOKUP(A13,Resumo!$C$5:$W$20,4,FALSE()))</f>
        <v>47.388786749999994</v>
      </c>
      <c r="C13" s="112">
        <f>IF(IFERROR(VLOOKUP(A13&amp;"E",Resumo!$C$5:$W$20,2,FALSE()),0)=0,"",VLOOKUP(A13&amp;"E",Resumo!$C$5:$W$20,4,FALSE()))</f>
        <v>43.017506500000003</v>
      </c>
      <c r="D13" s="113">
        <f>IF(IFERROR(VLOOKUP(A13,Resumo!$C$5:$W$20,2,FALSE()),0)=0,"",VLOOKUP(A13,Resumo!$C$5:$W$20,3,FALSE()))</f>
        <v>0.95</v>
      </c>
      <c r="E13" s="114">
        <f>IF(IFERROR(VLOOKUP(A13&amp;"E",Resumo!$C$5:$W$20,2,FALSE()),0)=0,"",VLOOKUP(A13&amp;"E",Resumo!$C$5:$W$20,3,FALSE()))</f>
        <v>0.9</v>
      </c>
      <c r="F13" s="115">
        <f>IF(OR(B13="",C13=""),"",(B13-C13)/B13)</f>
        <v>9.2242923902245533E-2</v>
      </c>
      <c r="G13" s="57"/>
      <c r="H13" s="57"/>
      <c r="I13" s="100"/>
    </row>
    <row r="14" spans="1:16" ht="13.5" customHeight="1" x14ac:dyDescent="0.25">
      <c r="A14" s="116" t="s">
        <v>41</v>
      </c>
      <c r="B14" s="117">
        <f>IF(IFERROR(VLOOKUP(A14,Resumo!$C$5:$W$20,2,FALSE()),0)=0,"",VLOOKUP(A14,Resumo!$C$5:$W$20,4,FALSE()))</f>
        <v>47.70535915</v>
      </c>
      <c r="C14" s="117">
        <f>IF(IFERROR(VLOOKUP(A14&amp;"E",Resumo!$C$5:$W$20,2,FALSE()),0)=0,"",VLOOKUP(A14&amp;"E",Resumo!$C$5:$W$20,4,FALSE()))</f>
        <v>46.837470650000014</v>
      </c>
      <c r="D14" s="118">
        <f>IF(IFERROR(VLOOKUP(A14,Resumo!$C$5:$W$20,2,FALSE()),0)=0,"",VLOOKUP(A14,Resumo!$C$5:$W$20,3,FALSE()))</f>
        <v>0.85</v>
      </c>
      <c r="E14" s="119">
        <f>IF(IFERROR(VLOOKUP(A14&amp;"E",Resumo!$C$5:$W$20,2,FALSE()),0)=0,"",VLOOKUP(A14&amp;"E",Resumo!$C$5:$W$20,3,FALSE()))</f>
        <v>0.95</v>
      </c>
      <c r="F14" s="120">
        <f>IF(OR(B14="",C14=""),"",(B14-C14)/B14)</f>
        <v>1.819268349434458E-2</v>
      </c>
      <c r="G14" s="57"/>
      <c r="H14" s="57"/>
      <c r="I14" s="100"/>
    </row>
    <row r="15" spans="1:16" ht="13.5" customHeight="1" x14ac:dyDescent="0.25">
      <c r="A15" s="100"/>
      <c r="B15" s="57"/>
      <c r="C15" s="57"/>
      <c r="D15" s="57"/>
      <c r="E15" s="57"/>
      <c r="F15" s="57"/>
      <c r="G15" s="57"/>
      <c r="H15" s="57"/>
      <c r="I15" s="100"/>
    </row>
    <row r="16" spans="1:16" ht="13.5" customHeight="1" x14ac:dyDescent="0.25">
      <c r="A16" s="100"/>
      <c r="B16" s="57"/>
      <c r="C16" s="57"/>
      <c r="D16" s="57"/>
      <c r="E16" s="57"/>
      <c r="F16" s="57"/>
      <c r="G16" s="57"/>
      <c r="H16" s="57"/>
      <c r="I16" s="100"/>
    </row>
    <row r="17" spans="1:9" ht="13.5" customHeight="1" x14ac:dyDescent="0.25">
      <c r="A17" s="5" t="s">
        <v>264</v>
      </c>
      <c r="B17" s="5"/>
      <c r="C17" s="5"/>
      <c r="D17" s="57"/>
      <c r="E17" s="57"/>
      <c r="F17" s="57"/>
      <c r="G17" s="57"/>
      <c r="H17" s="57"/>
      <c r="I17" s="100"/>
    </row>
    <row r="18" spans="1:9" ht="13.5" customHeight="1" x14ac:dyDescent="0.25">
      <c r="A18" s="31" t="s">
        <v>93</v>
      </c>
      <c r="B18" s="31" t="s">
        <v>265</v>
      </c>
      <c r="C18" s="31" t="s">
        <v>266</v>
      </c>
      <c r="D18" s="57"/>
      <c r="E18" s="57"/>
      <c r="F18" s="57"/>
      <c r="G18" s="57"/>
      <c r="H18" s="57"/>
      <c r="I18" s="100"/>
    </row>
    <row r="19" spans="1:9" ht="13.5" customHeight="1" x14ac:dyDescent="0.25">
      <c r="A19" s="106" t="s">
        <v>11</v>
      </c>
      <c r="B19" s="107">
        <f>IF(IFERROR(VLOOKUP(A19,Resumo!$C$5:$W$20,2,FALSE()),0)=0,"",VLOOKUP(A19,Resumo!$C$5:$W$20,17,FALSE()))</f>
        <v>3.2159801999999997</v>
      </c>
      <c r="C19" s="121">
        <f>IF(IFERROR(VLOOKUP(A19&amp;"E",Resumo!$C$5:$W$20,2,FALSE()),0)=0,"",VLOOKUP(A19&amp;"E",Resumo!$C$5:$W$20,17,FALSE()))</f>
        <v>1.0881999999999998</v>
      </c>
      <c r="D19" s="57"/>
      <c r="E19" s="57"/>
      <c r="F19" s="57"/>
      <c r="G19" s="57"/>
      <c r="H19" s="57"/>
      <c r="I19" s="100"/>
    </row>
    <row r="20" spans="1:9" ht="13.5" customHeight="1" x14ac:dyDescent="0.25">
      <c r="A20" s="111" t="s">
        <v>22</v>
      </c>
      <c r="B20" s="112">
        <f>IF(IFERROR(VLOOKUP(A20,Resumo!$C$5:$W$20,2,FALSE()),0)=0,"",VLOOKUP(A20,Resumo!$C$5:$W$20,17,FALSE()))</f>
        <v>3.236733549999999</v>
      </c>
      <c r="C20" s="122">
        <f>IF(IFERROR(VLOOKUP(A20&amp;"E",Resumo!$C$5:$W$20,2,FALSE()),0)=0,"",VLOOKUP(A20&amp;"E",Resumo!$C$5:$W$20,17,FALSE()))</f>
        <v>1.0624219500000001</v>
      </c>
      <c r="D20" s="57"/>
      <c r="E20" s="57"/>
      <c r="F20" s="57"/>
      <c r="G20" s="57"/>
      <c r="H20" s="57"/>
      <c r="I20" s="100"/>
    </row>
    <row r="21" spans="1:9" ht="13.5" customHeight="1" x14ac:dyDescent="0.25">
      <c r="A21" s="111" t="s">
        <v>31</v>
      </c>
      <c r="B21" s="112">
        <f>IF(IFERROR(VLOOKUP(A21,Resumo!$C$5:$W$20,2,FALSE()),0)=0,"",VLOOKUP(A21,Resumo!$C$5:$W$20,17,FALSE()))</f>
        <v>3.2173126999999999</v>
      </c>
      <c r="C21" s="122">
        <f>IF(IFERROR(VLOOKUP(A21&amp;"E",Resumo!$C$5:$W$20,2,FALSE()),0)=0,"",VLOOKUP(A21&amp;"E",Resumo!$C$5:$W$20,17,FALSE()))</f>
        <v>1.0315359499999999</v>
      </c>
      <c r="D21" s="57"/>
      <c r="E21" s="57"/>
      <c r="F21" s="57"/>
      <c r="G21" s="57"/>
      <c r="H21" s="57"/>
      <c r="I21" s="100"/>
    </row>
    <row r="22" spans="1:9" ht="13.5" customHeight="1" x14ac:dyDescent="0.25">
      <c r="A22" s="116" t="s">
        <v>41</v>
      </c>
      <c r="B22" s="117">
        <f>IF(IFERROR(VLOOKUP(A22,Resumo!$C$5:$W$20,2,FALSE()),0)=0,"",VLOOKUP(A22,Resumo!$C$5:$W$20,17,FALSE()))</f>
        <v>3.3282079499999995</v>
      </c>
      <c r="C22" s="123">
        <f>IF(IFERROR(VLOOKUP(A22&amp;"E",Resumo!$C$5:$W$20,2,FALSE()),0)=0,"",VLOOKUP(A22&amp;"E",Resumo!$C$5:$W$20,17,FALSE()))</f>
        <v>1.0657458500000001</v>
      </c>
      <c r="D22" s="57"/>
      <c r="E22" s="57"/>
      <c r="F22" s="57"/>
      <c r="G22" s="57"/>
      <c r="H22" s="57"/>
      <c r="I22" s="100"/>
    </row>
    <row r="23" spans="1:9" ht="13.5" customHeight="1" x14ac:dyDescent="0.25">
      <c r="A23" s="100"/>
      <c r="B23" s="57"/>
      <c r="C23" s="57"/>
      <c r="D23" s="57"/>
      <c r="E23" s="57"/>
      <c r="F23" s="57"/>
      <c r="G23" s="57"/>
      <c r="H23" s="57"/>
      <c r="I23" s="100"/>
    </row>
    <row r="24" spans="1:9" ht="13.5" customHeight="1" x14ac:dyDescent="0.25">
      <c r="A24" s="100"/>
      <c r="B24" s="57"/>
      <c r="C24" s="57"/>
      <c r="D24" s="57"/>
      <c r="E24" s="57"/>
      <c r="F24" s="57"/>
      <c r="G24" s="57"/>
      <c r="H24" s="57"/>
      <c r="I24" s="100"/>
    </row>
    <row r="25" spans="1:9" ht="13.5" customHeight="1" x14ac:dyDescent="0.25">
      <c r="A25" s="5" t="s">
        <v>267</v>
      </c>
      <c r="B25" s="5"/>
      <c r="C25" s="5"/>
      <c r="D25" s="5"/>
      <c r="E25" s="5"/>
      <c r="F25" s="5"/>
      <c r="G25" s="57"/>
      <c r="H25" s="57"/>
      <c r="I25" s="100"/>
    </row>
    <row r="26" spans="1:9" ht="24" customHeight="1" x14ac:dyDescent="0.25">
      <c r="A26" s="31" t="s">
        <v>93</v>
      </c>
      <c r="B26" s="31" t="s">
        <v>259</v>
      </c>
      <c r="C26" s="31" t="s">
        <v>260</v>
      </c>
      <c r="D26" s="31" t="s">
        <v>261</v>
      </c>
      <c r="E26" s="31" t="s">
        <v>262</v>
      </c>
      <c r="F26" s="31" t="s">
        <v>263</v>
      </c>
      <c r="G26" s="57"/>
      <c r="H26" s="57"/>
      <c r="I26" s="100"/>
    </row>
    <row r="27" spans="1:9" ht="13.5" customHeight="1" x14ac:dyDescent="0.25">
      <c r="A27" s="106" t="s">
        <v>14</v>
      </c>
      <c r="B27" s="107">
        <f>IF(Resumo!$D$13=0,"",Resumo!$F$13)</f>
        <v>50.888971599999991</v>
      </c>
      <c r="C27" s="107">
        <f>IF(Resumo!$D$14=0,"",Resumo!$F$14)</f>
        <v>47.742952850000009</v>
      </c>
      <c r="D27" s="109">
        <f>IF(Resumo!$D$13=0,"",Resumo!$E$13)</f>
        <v>1</v>
      </c>
      <c r="E27" s="109">
        <f>IF(Resumo!$D$14=0,"",Resumo!$E$14)</f>
        <v>1</v>
      </c>
      <c r="F27" s="110">
        <f>IF(OR(B27="",C27=""),"",(B27-C27)/B27)</f>
        <v>6.1821228668727558E-2</v>
      </c>
      <c r="G27" s="57"/>
      <c r="H27" s="57"/>
      <c r="I27" s="100"/>
    </row>
    <row r="28" spans="1:9" ht="13.5" customHeight="1" x14ac:dyDescent="0.25">
      <c r="A28" s="111" t="s">
        <v>25</v>
      </c>
      <c r="B28" s="112">
        <f>IF(Resumo!$D$15=0,"",Resumo!$F$15)</f>
        <v>51.012385440658228</v>
      </c>
      <c r="C28" s="112">
        <f>IF(Resumo!$D$16=0,"",Resumo!$F$16)</f>
        <v>46.828729149999987</v>
      </c>
      <c r="D28" s="114">
        <f>IF(Resumo!$D$15=0,"",Resumo!$E$15)</f>
        <v>1</v>
      </c>
      <c r="E28" s="114">
        <f>IF(Resumo!$D$16=0,"",Resumo!$E$16)</f>
        <v>0.95</v>
      </c>
      <c r="F28" s="115">
        <f>IF(OR(B28="",C28=""),"",(B28-C28)/B28)</f>
        <v>8.2012559391581724E-2</v>
      </c>
      <c r="G28" s="57"/>
      <c r="H28" s="57"/>
      <c r="I28" s="100"/>
    </row>
    <row r="29" spans="1:9" ht="13.5" customHeight="1" x14ac:dyDescent="0.25">
      <c r="A29" s="111" t="s">
        <v>34</v>
      </c>
      <c r="B29" s="112">
        <f>IF(Resumo!$D$17=0,"",Resumo!$F$17)</f>
        <v>47.753475549999997</v>
      </c>
      <c r="C29" s="112">
        <f>IF(Resumo!$D$18=0,"",Resumo!$F$18)</f>
        <v>46.603216950000004</v>
      </c>
      <c r="D29" s="114">
        <f>IF(Resumo!$D$17=0,"",Resumo!$E$17)</f>
        <v>1</v>
      </c>
      <c r="E29" s="114">
        <f>IF(Resumo!$D$18=0,"",Resumo!$E$18)</f>
        <v>1</v>
      </c>
      <c r="F29" s="115">
        <f>IF(OR(B29="",C29=""),"",(B29-C29)/B29)</f>
        <v>2.4087432103148641E-2</v>
      </c>
      <c r="G29" s="57"/>
      <c r="H29" s="57"/>
      <c r="I29" s="100"/>
    </row>
    <row r="30" spans="1:9" ht="13.5" customHeight="1" x14ac:dyDescent="0.25">
      <c r="A30" s="116" t="s">
        <v>44</v>
      </c>
      <c r="B30" s="117">
        <f>IF(Resumo!$D$19=0,"",Resumo!$F$19)</f>
        <v>50.739033800000001</v>
      </c>
      <c r="C30" s="117">
        <f>IF(Resumo!$D$20=0,"",Resumo!$F$20)</f>
        <v>46.863414750000004</v>
      </c>
      <c r="D30" s="119">
        <f>IF(Resumo!$D$19=0,"",Resumo!$E$19)</f>
        <v>1</v>
      </c>
      <c r="E30" s="119">
        <f>IF(Resumo!$D$20=0,"",Resumo!$E$20)</f>
        <v>1</v>
      </c>
      <c r="F30" s="120">
        <f>IF(OR(B30="",C30=""),"",(B30-C30)/B30)</f>
        <v>7.6383382964616039E-2</v>
      </c>
      <c r="G30" s="57"/>
      <c r="H30" s="57"/>
      <c r="I30" s="100"/>
    </row>
    <row r="31" spans="1:9" ht="13.5" customHeight="1" x14ac:dyDescent="0.25">
      <c r="A31" s="100"/>
      <c r="B31" s="57"/>
      <c r="C31" s="57"/>
      <c r="D31" s="57"/>
      <c r="E31" s="57"/>
      <c r="F31" s="57"/>
      <c r="G31" s="57"/>
      <c r="H31" s="57"/>
      <c r="I31" s="100"/>
    </row>
    <row r="32" spans="1:9" ht="13.5" customHeight="1" x14ac:dyDescent="0.25">
      <c r="A32" s="100"/>
      <c r="B32" s="57"/>
      <c r="C32" s="57"/>
      <c r="D32" s="57"/>
      <c r="E32" s="57"/>
      <c r="F32" s="57"/>
      <c r="G32" s="57"/>
      <c r="H32" s="57"/>
      <c r="I32" s="100"/>
    </row>
    <row r="33" spans="1:9" ht="13.5" customHeight="1" x14ac:dyDescent="0.25">
      <c r="A33" s="5" t="s">
        <v>268</v>
      </c>
      <c r="B33" s="5"/>
      <c r="C33" s="5"/>
      <c r="D33" s="57"/>
      <c r="E33" s="57"/>
      <c r="F33" s="57"/>
      <c r="G33" s="57"/>
      <c r="H33" s="57"/>
      <c r="I33" s="100"/>
    </row>
    <row r="34" spans="1:9" ht="13.5" customHeight="1" x14ac:dyDescent="0.25">
      <c r="A34" s="31" t="s">
        <v>50</v>
      </c>
      <c r="B34" s="31" t="s">
        <v>265</v>
      </c>
      <c r="C34" s="31" t="s">
        <v>266</v>
      </c>
      <c r="D34" s="57"/>
      <c r="E34" s="57"/>
      <c r="F34" s="57"/>
      <c r="G34" s="57"/>
      <c r="H34" s="57"/>
      <c r="I34" s="100"/>
    </row>
    <row r="35" spans="1:9" ht="13.5" customHeight="1" x14ac:dyDescent="0.25">
      <c r="A35" s="106" t="s">
        <v>62</v>
      </c>
      <c r="B35" s="107">
        <f>IFERROR(SUMIF(Rep_Fases!$C$5:$C$164,A35,Rep_Fases!$E$5:$E$164)/COUNTIFS(Rep_Fases!$C$5:$C$164,A35,Rep_Fases!$E$5:$E$164,"&lt;&gt;"),"")</f>
        <v>0.45168519999999984</v>
      </c>
      <c r="C35" s="121">
        <f>IFERROR(SUMIF(Rep_Fases!$C$167:$C$326,A35,Rep_Fases!$E$167:$E$326)/COUNTIFS(Rep_Fases!$C$167:$C$326,A35,Rep_Fases!$E$167:$E$326,"&lt;&gt;"),"")</f>
        <v>0.4516</v>
      </c>
      <c r="D35" s="57"/>
      <c r="E35" s="57"/>
      <c r="F35" s="57"/>
      <c r="G35" s="57"/>
      <c r="H35" s="57"/>
      <c r="I35" s="100"/>
    </row>
    <row r="36" spans="1:9" ht="13.5" customHeight="1" x14ac:dyDescent="0.25">
      <c r="A36" s="111" t="s">
        <v>68</v>
      </c>
      <c r="B36" s="112">
        <f>IFERROR(SUMIF(Rep_Fases!$C$5:$C$164,A36,Rep_Fases!$E$5:$E$164)/COUNTIFS(Rep_Fases!$C$5:$C$164,A36,Rep_Fases!$E$5:$E$164,"&lt;&gt;"),"")</f>
        <v>2.2344000000000001E-3</v>
      </c>
      <c r="C36" s="122">
        <f>IFERROR(SUMIF(Rep_Fases!$C$167:$C$326,A36,Rep_Fases!$E$167:$E$326)/COUNTIFS(Rep_Fases!$C$167:$C$326,A36,Rep_Fases!$E$167:$E$326,"&lt;&gt;"),"")</f>
        <v>2.0500000000000006E-3</v>
      </c>
      <c r="D36" s="57"/>
      <c r="E36" s="57"/>
      <c r="F36" s="57"/>
      <c r="G36" s="57"/>
      <c r="H36" s="57"/>
      <c r="I36" s="100"/>
    </row>
    <row r="37" spans="1:9" ht="13.5" customHeight="1" x14ac:dyDescent="0.25">
      <c r="A37" s="111" t="s">
        <v>74</v>
      </c>
      <c r="B37" s="112">
        <f>IFERROR(SUMIF(Rep_Fases!$C$5:$C$164,A37,Rep_Fases!$E$5:$E$164)/COUNTIFS(Rep_Fases!$C$5:$C$164,A37,Rep_Fases!$E$5:$E$164,"&lt;&gt;"),"")</f>
        <v>16.48271055</v>
      </c>
      <c r="C37" s="122">
        <f>IFERROR(SUMIF(Rep_Fases!$C$167:$C$326,A37,Rep_Fases!$E$167:$E$326)/COUNTIFS(Rep_Fases!$C$167:$C$326,A37,Rep_Fases!$E$167:$E$326,"&lt;&gt;"),"")</f>
        <v>16.398149999999998</v>
      </c>
      <c r="D37" s="57"/>
      <c r="E37" s="57"/>
      <c r="F37" s="57"/>
      <c r="G37" s="57"/>
      <c r="H37" s="57"/>
      <c r="I37" s="100"/>
    </row>
    <row r="38" spans="1:9" ht="13.5" customHeight="1" x14ac:dyDescent="0.25">
      <c r="A38" s="111" t="s">
        <v>80</v>
      </c>
      <c r="B38" s="112">
        <f>IFERROR(SUMIF(Rep_Fases!$C$5:$C$164,A38,Rep_Fases!$E$5:$E$164)/COUNTIFS(Rep_Fases!$C$5:$C$164,A38,Rep_Fases!$E$5:$E$164,"&lt;&gt;"),"")</f>
        <v>3.983050000000001E-3</v>
      </c>
      <c r="C38" s="122">
        <f>IFERROR(SUMIF(Rep_Fases!$C$167:$C$326,A38,Rep_Fases!$E$167:$E$326)/COUNTIFS(Rep_Fases!$C$167:$C$326,A38,Rep_Fases!$E$167:$E$326,"&lt;&gt;"),"")</f>
        <v>4.5000000000000014E-3</v>
      </c>
      <c r="D38" s="57"/>
      <c r="E38" s="57"/>
      <c r="F38" s="57"/>
      <c r="G38" s="57"/>
      <c r="H38" s="57"/>
      <c r="I38" s="100"/>
    </row>
    <row r="39" spans="1:9" ht="13.5" customHeight="1" x14ac:dyDescent="0.25">
      <c r="A39" s="111" t="s">
        <v>85</v>
      </c>
      <c r="B39" s="112">
        <f>IFERROR(SUMIF(Rep_Fases!$C$5:$C$164,A39,Rep_Fases!$E$5:$E$164)/COUNTIFS(Rep_Fases!$C$5:$C$164,A39,Rep_Fases!$E$5:$E$164,"&lt;&gt;"),"")</f>
        <v>1.8710999999999999E-3</v>
      </c>
      <c r="C39" s="122">
        <f>IFERROR(SUMIF(Rep_Fases!$C$167:$C$326,A39,Rep_Fases!$E$167:$E$326)/COUNTIFS(Rep_Fases!$C$167:$C$326,A39,Rep_Fases!$E$167:$E$326,"&lt;&gt;"),"")</f>
        <v>1.950000000000001E-3</v>
      </c>
      <c r="D39" s="57"/>
      <c r="E39" s="57"/>
      <c r="F39" s="57"/>
      <c r="G39" s="57"/>
      <c r="H39" s="57"/>
      <c r="I39" s="100"/>
    </row>
    <row r="40" spans="1:9" ht="13.5" customHeight="1" x14ac:dyDescent="0.25">
      <c r="A40" s="111" t="s">
        <v>86</v>
      </c>
      <c r="B40" s="112">
        <f>IFERROR(SUMIF(Rep_Fases!$C$5:$C$164,A40,Rep_Fases!$E$5:$E$164)/COUNTIFS(Rep_Fases!$C$5:$C$164,A40,Rep_Fases!$E$5:$E$164,"&lt;&gt;"),"")</f>
        <v>16.764286049999999</v>
      </c>
      <c r="C40" s="122">
        <f>IFERROR(SUMIF(Rep_Fases!$C$167:$C$326,A40,Rep_Fases!$E$167:$E$326)/COUNTIFS(Rep_Fases!$C$167:$C$326,A40,Rep_Fases!$E$167:$E$326,"&lt;&gt;"),"")</f>
        <v>15.421299999999999</v>
      </c>
      <c r="D40" s="57"/>
      <c r="E40" s="57"/>
      <c r="F40" s="57"/>
      <c r="G40" s="57"/>
      <c r="H40" s="57"/>
      <c r="I40" s="100"/>
    </row>
    <row r="41" spans="1:9" ht="13.5" customHeight="1" x14ac:dyDescent="0.25">
      <c r="A41" s="111" t="s">
        <v>87</v>
      </c>
      <c r="B41" s="112">
        <f>IFERROR(SUMIF(Rep_Fases!$C$5:$C$164,A41,Rep_Fases!$E$5:$E$164)/COUNTIFS(Rep_Fases!$C$5:$C$164,A41,Rep_Fases!$E$5:$E$164,"&lt;&gt;"),"")</f>
        <v>4.2630499999999991E-3</v>
      </c>
      <c r="C41" s="122">
        <f>IFERROR(SUMIF(Rep_Fases!$C$167:$C$326,A41,Rep_Fases!$E$167:$E$326)/COUNTIFS(Rep_Fases!$C$167:$C$326,A41,Rep_Fases!$E$167:$E$326,"&lt;&gt;"),"")</f>
        <v>4.1578947368421061E-3</v>
      </c>
      <c r="D41" s="57"/>
      <c r="E41" s="57"/>
      <c r="F41" s="57"/>
      <c r="G41" s="57"/>
      <c r="H41" s="57"/>
      <c r="I41" s="100"/>
    </row>
    <row r="42" spans="1:9" ht="13.5" customHeight="1" x14ac:dyDescent="0.25">
      <c r="A42" s="116" t="s">
        <v>88</v>
      </c>
      <c r="B42" s="117">
        <f>IFERROR(SUMIF(Rep_Fases!$C$5:$C$164,A42,Rep_Fases!$E$5:$E$164)/COUNTIFS(Rep_Fases!$C$5:$C$164,A42,Rep_Fases!$E$5:$E$164,"&lt;&gt;"),"")</f>
        <v>13.722927100000001</v>
      </c>
      <c r="C42" s="123">
        <f>IFERROR(SUMIF(Rep_Fases!$C$167:$C$326,A42,Rep_Fases!$E$167:$E$326)/COUNTIFS(Rep_Fases!$C$167:$C$326,A42,Rep_Fases!$E$167:$E$326,"&lt;&gt;"),"")</f>
        <v>13.571</v>
      </c>
      <c r="D42" s="57"/>
      <c r="E42" s="57"/>
      <c r="F42" s="57"/>
      <c r="G42" s="57"/>
      <c r="H42" s="57"/>
      <c r="I42" s="100"/>
    </row>
    <row r="43" spans="1:9" ht="13.5" customHeight="1" x14ac:dyDescent="0.25">
      <c r="A43" s="100"/>
      <c r="B43" s="100"/>
      <c r="C43" s="100"/>
      <c r="D43" s="100"/>
      <c r="E43" s="100"/>
      <c r="F43" s="100"/>
      <c r="G43" s="100"/>
      <c r="H43" s="100"/>
      <c r="I43" s="100"/>
    </row>
    <row r="44" spans="1:9" ht="13.5" customHeight="1" x14ac:dyDescent="0.25">
      <c r="A44" s="100"/>
      <c r="B44" s="100"/>
      <c r="C44" s="100"/>
      <c r="D44" s="100"/>
      <c r="E44" s="100"/>
      <c r="F44" s="100"/>
      <c r="G44" s="100"/>
      <c r="H44" s="100"/>
      <c r="I44" s="100"/>
    </row>
    <row r="45" spans="1:9" ht="13.5" customHeight="1" x14ac:dyDescent="0.25">
      <c r="A45" s="100"/>
      <c r="B45" s="100"/>
      <c r="C45" s="100"/>
      <c r="D45" s="100"/>
      <c r="E45" s="100"/>
      <c r="F45" s="100"/>
      <c r="G45" s="100"/>
      <c r="H45" s="100"/>
      <c r="I45" s="100"/>
    </row>
    <row r="46" spans="1:9" ht="13.5" customHeight="1" x14ac:dyDescent="0.25">
      <c r="A46" s="100"/>
      <c r="B46" s="100"/>
      <c r="C46" s="100"/>
      <c r="D46" s="100"/>
      <c r="E46" s="100"/>
      <c r="F46" s="100"/>
      <c r="G46" s="100"/>
      <c r="H46" s="100"/>
      <c r="I46" s="100"/>
    </row>
    <row r="47" spans="1:9" ht="13.5" customHeight="1" x14ac:dyDescent="0.25">
      <c r="A47" s="100"/>
      <c r="B47" s="100"/>
      <c r="C47" s="100"/>
      <c r="D47" s="100"/>
      <c r="E47" s="100"/>
      <c r="F47" s="100"/>
      <c r="G47" s="100"/>
      <c r="H47" s="100"/>
      <c r="I47" s="100"/>
    </row>
    <row r="48" spans="1:9" ht="13.5" customHeight="1" x14ac:dyDescent="0.25">
      <c r="A48" s="100"/>
      <c r="B48" s="100"/>
      <c r="C48" s="100"/>
      <c r="D48" s="100"/>
      <c r="E48" s="100"/>
      <c r="F48" s="100"/>
      <c r="G48" s="100"/>
      <c r="H48" s="100"/>
      <c r="I48" s="100"/>
    </row>
    <row r="49" spans="1:16" ht="13.5" customHeight="1" x14ac:dyDescent="0.25">
      <c r="A49" s="100"/>
      <c r="B49" s="100"/>
      <c r="C49" s="100"/>
      <c r="D49" s="100"/>
      <c r="E49" s="100"/>
      <c r="F49" s="100"/>
      <c r="G49" s="100"/>
      <c r="H49" s="100"/>
      <c r="I49" s="100"/>
    </row>
    <row r="50" spans="1:16" ht="13.5" customHeight="1" x14ac:dyDescent="0.25">
      <c r="A50" s="100"/>
      <c r="B50" s="100"/>
      <c r="C50" s="100"/>
      <c r="D50" s="100"/>
      <c r="E50" s="100"/>
      <c r="F50" s="100"/>
      <c r="G50" s="100"/>
      <c r="H50" s="100"/>
      <c r="I50" s="100"/>
    </row>
    <row r="51" spans="1:16" ht="13.5" customHeight="1" x14ac:dyDescent="0.25">
      <c r="A51" s="100"/>
      <c r="B51" s="100"/>
      <c r="C51" s="100"/>
      <c r="D51" s="100"/>
      <c r="E51" s="100"/>
      <c r="F51" s="100"/>
      <c r="G51" s="100"/>
      <c r="H51" s="100"/>
      <c r="I51" s="100"/>
    </row>
    <row r="52" spans="1:16" ht="13.5" customHeight="1" x14ac:dyDescent="0.25">
      <c r="A52" s="100"/>
      <c r="B52" s="100"/>
      <c r="C52" s="100"/>
      <c r="D52" s="100"/>
      <c r="E52" s="100"/>
      <c r="F52" s="100"/>
      <c r="G52" s="100"/>
      <c r="H52" s="100"/>
      <c r="I52" s="100"/>
    </row>
    <row r="53" spans="1:16" ht="13.5" customHeight="1" x14ac:dyDescent="0.25">
      <c r="A53" s="100"/>
      <c r="B53" s="100"/>
      <c r="C53" s="100"/>
      <c r="D53" s="100"/>
      <c r="E53" s="100"/>
      <c r="F53" s="100"/>
      <c r="G53" s="100"/>
      <c r="H53" s="100"/>
      <c r="I53" s="100"/>
    </row>
    <row r="54" spans="1:16" ht="13.5" customHeight="1" x14ac:dyDescent="0.25">
      <c r="A54" s="100"/>
      <c r="B54" s="100"/>
      <c r="C54" s="100"/>
      <c r="D54" s="100"/>
      <c r="E54" s="100"/>
      <c r="F54" s="100"/>
      <c r="G54" s="100"/>
      <c r="H54" s="100"/>
      <c r="I54" s="100"/>
    </row>
    <row r="55" spans="1:16" ht="13.5" customHeight="1" x14ac:dyDescent="0.25">
      <c r="A55" s="100"/>
      <c r="B55" s="100"/>
      <c r="C55" s="100"/>
      <c r="D55" s="100"/>
      <c r="E55" s="100"/>
      <c r="F55" s="100"/>
      <c r="G55" s="100"/>
      <c r="H55" s="100"/>
      <c r="I55" s="4"/>
      <c r="J55" s="4"/>
      <c r="K55" s="4"/>
      <c r="L55" s="4"/>
      <c r="M55" s="4"/>
      <c r="N55" s="4"/>
      <c r="O55" s="4"/>
      <c r="P55" s="4"/>
    </row>
    <row r="56" spans="1:16" ht="13.5" customHeight="1" x14ac:dyDescent="0.25">
      <c r="A56" s="100"/>
      <c r="B56" s="100"/>
      <c r="C56" s="100"/>
      <c r="D56" s="100"/>
      <c r="E56" s="100"/>
      <c r="F56" s="100"/>
      <c r="G56" s="100"/>
      <c r="H56" s="100"/>
      <c r="I56" s="3"/>
      <c r="J56" s="3"/>
      <c r="K56" s="3"/>
      <c r="L56" s="3"/>
      <c r="M56" s="3"/>
      <c r="N56" s="3"/>
      <c r="O56" s="3"/>
      <c r="P56" s="3"/>
    </row>
    <row r="57" spans="1:16" ht="13.5" customHeight="1" x14ac:dyDescent="0.25">
      <c r="I57" s="3"/>
      <c r="J57" s="3"/>
      <c r="K57" s="3"/>
      <c r="L57" s="3"/>
      <c r="M57" s="3"/>
      <c r="N57" s="3"/>
      <c r="O57" s="3"/>
      <c r="P57" s="3"/>
    </row>
    <row r="58" spans="1:16" ht="13.5" customHeight="1" x14ac:dyDescent="0.25">
      <c r="I58" s="3"/>
      <c r="J58" s="3"/>
      <c r="K58" s="3"/>
      <c r="L58" s="3"/>
      <c r="M58" s="3"/>
      <c r="N58" s="3"/>
      <c r="O58" s="3"/>
      <c r="P58" s="3"/>
    </row>
    <row r="59" spans="1:16" ht="13.5" customHeight="1" x14ac:dyDescent="0.25">
      <c r="I59" s="3"/>
      <c r="J59" s="3"/>
      <c r="K59" s="3"/>
      <c r="L59" s="3"/>
      <c r="M59" s="3"/>
      <c r="N59" s="3"/>
      <c r="O59" s="3"/>
      <c r="P59" s="3"/>
    </row>
    <row r="66" spans="1:8" ht="24" customHeight="1" x14ac:dyDescent="0.25">
      <c r="A66" s="2" t="s">
        <v>269</v>
      </c>
      <c r="B66" s="2"/>
      <c r="C66" s="2"/>
      <c r="D66" s="2"/>
      <c r="E66" s="2"/>
      <c r="F66" s="2"/>
      <c r="G66" s="2"/>
      <c r="H66" s="2"/>
    </row>
    <row r="67" spans="1:8" ht="33.75" customHeight="1" x14ac:dyDescent="0.25">
      <c r="A67" s="124" t="s">
        <v>92</v>
      </c>
      <c r="B67" s="124" t="s">
        <v>93</v>
      </c>
      <c r="C67" s="124" t="s">
        <v>270</v>
      </c>
      <c r="D67" s="124" t="s">
        <v>94</v>
      </c>
      <c r="E67" s="124" t="s">
        <v>271</v>
      </c>
      <c r="F67" s="124" t="s">
        <v>272</v>
      </c>
      <c r="G67" s="124" t="s">
        <v>273</v>
      </c>
      <c r="H67" s="124" t="s">
        <v>274</v>
      </c>
    </row>
    <row r="68" spans="1:8" ht="14.25" customHeight="1" x14ac:dyDescent="0.3">
      <c r="A68" s="125" t="s">
        <v>115</v>
      </c>
      <c r="B68" s="125" t="s">
        <v>11</v>
      </c>
      <c r="C68" s="125" t="s">
        <v>275</v>
      </c>
      <c r="D68" s="126">
        <f>Resumo!$D$5</f>
        <v>20</v>
      </c>
      <c r="E68" s="127">
        <f>IF(D68=0,"",Resumo!$O$5)</f>
        <v>40.301492250000003</v>
      </c>
      <c r="F68" s="127">
        <f>IF(D68=0,"",Resumo!$P$5)</f>
        <v>61.466166249999993</v>
      </c>
      <c r="G68" s="126">
        <f>IF(D68=0,"",COUNTIF(Rep_Ciclos!$M$5:$M$24,"Sim"))</f>
        <v>0</v>
      </c>
      <c r="H68" s="128">
        <f t="shared" ref="H68:H83" si="0">IF(D68=0,"",G68/D68)</f>
        <v>0</v>
      </c>
    </row>
    <row r="69" spans="1:8" ht="14.25" customHeight="1" x14ac:dyDescent="0.3">
      <c r="A69" s="125" t="s">
        <v>115</v>
      </c>
      <c r="B69" s="125" t="s">
        <v>11</v>
      </c>
      <c r="C69" s="125" t="s">
        <v>276</v>
      </c>
      <c r="D69" s="126">
        <f>Resumo!$D$6</f>
        <v>20</v>
      </c>
      <c r="E69" s="127">
        <f>IF(D69=0,"",Resumo!$O$6)</f>
        <v>34.873499999999993</v>
      </c>
      <c r="F69" s="127">
        <f>IF(D69=0,"",Resumo!$P$6)</f>
        <v>57.923500000000004</v>
      </c>
      <c r="G69" s="126">
        <f>IF(D69=0,"",COUNTIF(Rep_Ciclos!$M$27:$M$46,"Sim"))</f>
        <v>1</v>
      </c>
      <c r="H69" s="128">
        <f t="shared" si="0"/>
        <v>0.05</v>
      </c>
    </row>
    <row r="70" spans="1:8" ht="14.25" customHeight="1" x14ac:dyDescent="0.3">
      <c r="A70" s="125" t="s">
        <v>115</v>
      </c>
      <c r="B70" s="125" t="s">
        <v>22</v>
      </c>
      <c r="C70" s="125" t="s">
        <v>275</v>
      </c>
      <c r="D70" s="126">
        <f>Resumo!$D$7</f>
        <v>20</v>
      </c>
      <c r="E70" s="127">
        <f>IF(D70=0,"",Resumo!$O$7)</f>
        <v>42.278806625000001</v>
      </c>
      <c r="F70" s="127">
        <f>IF(D70=0,"",Resumo!$P$7)</f>
        <v>49.452583625000003</v>
      </c>
      <c r="G70" s="126">
        <f>IF(D70=0,"",COUNTIF(Rep_Ciclos!$AB$5:$AB$24,"Sim"))</f>
        <v>3</v>
      </c>
      <c r="H70" s="128">
        <f t="shared" si="0"/>
        <v>0.15</v>
      </c>
    </row>
    <row r="71" spans="1:8" ht="14.25" customHeight="1" x14ac:dyDescent="0.3">
      <c r="A71" s="125" t="s">
        <v>115</v>
      </c>
      <c r="B71" s="125" t="s">
        <v>22</v>
      </c>
      <c r="C71" s="125" t="s">
        <v>276</v>
      </c>
      <c r="D71" s="126">
        <f>Resumo!$D$8</f>
        <v>20</v>
      </c>
      <c r="E71" s="127">
        <f>IF(D71=0,"",Resumo!$O$8)</f>
        <v>40.418794250000005</v>
      </c>
      <c r="F71" s="127">
        <f>IF(D71=0,"",Resumo!$P$8)</f>
        <v>46.596890249999987</v>
      </c>
      <c r="G71" s="126">
        <f>IF(D71=0,"",COUNTIF(Rep_Ciclos!$AB$27:$AB$46,"Sim"))</f>
        <v>3</v>
      </c>
      <c r="H71" s="128">
        <f t="shared" si="0"/>
        <v>0.15</v>
      </c>
    </row>
    <row r="72" spans="1:8" ht="14.25" customHeight="1" x14ac:dyDescent="0.3">
      <c r="A72" s="125" t="s">
        <v>115</v>
      </c>
      <c r="B72" s="125" t="s">
        <v>31</v>
      </c>
      <c r="C72" s="125" t="s">
        <v>275</v>
      </c>
      <c r="D72" s="126">
        <f>Resumo!$D$9</f>
        <v>20</v>
      </c>
      <c r="E72" s="127">
        <f>IF(D72=0,"",Resumo!$O$9)</f>
        <v>38.27735737499998</v>
      </c>
      <c r="F72" s="127">
        <f>IF(D72=0,"",Resumo!$P$9)</f>
        <v>57.402402375000008</v>
      </c>
      <c r="G72" s="126">
        <f>IF(D72=0,"",COUNTIF(Rep_Ciclos!$AQ$5:$AQ$24,"Sim"))</f>
        <v>1</v>
      </c>
      <c r="H72" s="128">
        <f t="shared" si="0"/>
        <v>0.05</v>
      </c>
    </row>
    <row r="73" spans="1:8" ht="14.25" customHeight="1" x14ac:dyDescent="0.3">
      <c r="A73" s="125" t="s">
        <v>115</v>
      </c>
      <c r="B73" s="125" t="s">
        <v>31</v>
      </c>
      <c r="C73" s="125" t="s">
        <v>276</v>
      </c>
      <c r="D73" s="126">
        <f>Resumo!$D$10</f>
        <v>20</v>
      </c>
      <c r="E73" s="127">
        <f>IF(D73=0,"",Resumo!$O$10)</f>
        <v>36.811952999999988</v>
      </c>
      <c r="F73" s="127">
        <f>IF(D73=0,"",Resumo!$P$10)</f>
        <v>55.775245000000012</v>
      </c>
      <c r="G73" s="126">
        <f>IF(D73=0,"",COUNTIF(Rep_Ciclos!$AQ$27:$AQ$46,"Sim"))</f>
        <v>3</v>
      </c>
      <c r="H73" s="128">
        <f t="shared" si="0"/>
        <v>0.15</v>
      </c>
    </row>
    <row r="74" spans="1:8" ht="14.25" customHeight="1" x14ac:dyDescent="0.3">
      <c r="A74" s="125" t="s">
        <v>115</v>
      </c>
      <c r="B74" s="125" t="s">
        <v>41</v>
      </c>
      <c r="C74" s="125" t="s">
        <v>275</v>
      </c>
      <c r="D74" s="126">
        <f>Resumo!$D$11</f>
        <v>20</v>
      </c>
      <c r="E74" s="127">
        <f>IF(D74=0,"",Resumo!$O$11)</f>
        <v>38.221661875000009</v>
      </c>
      <c r="F74" s="127">
        <f>IF(D74=0,"",Resumo!$P$11)</f>
        <v>60.610950875</v>
      </c>
      <c r="G74" s="126">
        <f>IF(D74=0,"",COUNTIF(Rep_Ciclos!$BF$5:$BF$24,"Sim"))</f>
        <v>3</v>
      </c>
      <c r="H74" s="128">
        <f t="shared" si="0"/>
        <v>0.15</v>
      </c>
    </row>
    <row r="75" spans="1:8" ht="14.25" customHeight="1" x14ac:dyDescent="0.3">
      <c r="A75" s="125" t="s">
        <v>115</v>
      </c>
      <c r="B75" s="125" t="s">
        <v>41</v>
      </c>
      <c r="C75" s="125" t="s">
        <v>276</v>
      </c>
      <c r="D75" s="126">
        <f>Resumo!$D$12</f>
        <v>20</v>
      </c>
      <c r="E75" s="127">
        <f>IF(D75=0,"",Resumo!$O$12)</f>
        <v>42.776146249999996</v>
      </c>
      <c r="F75" s="127">
        <f>IF(D75=0,"",Resumo!$P$12)</f>
        <v>54.687444250000013</v>
      </c>
      <c r="G75" s="126">
        <f>IF(D75=0,"",COUNTIF(Rep_Ciclos!$BF$27:$BF$46,"Sim"))</f>
        <v>1</v>
      </c>
      <c r="H75" s="128">
        <f t="shared" si="0"/>
        <v>0.05</v>
      </c>
    </row>
    <row r="76" spans="1:8" ht="14.25" customHeight="1" x14ac:dyDescent="0.3">
      <c r="A76" s="125" t="s">
        <v>128</v>
      </c>
      <c r="B76" s="125" t="s">
        <v>14</v>
      </c>
      <c r="C76" s="125" t="s">
        <v>275</v>
      </c>
      <c r="D76" s="126">
        <f>Resumo!$D$13</f>
        <v>20</v>
      </c>
      <c r="E76" s="127">
        <f>IF(D76=0,"",Resumo!$O$13)</f>
        <v>47.709654749999999</v>
      </c>
      <c r="F76" s="127">
        <f>IF(D76=0,"",Resumo!$P$13)</f>
        <v>53.930308749999995</v>
      </c>
      <c r="G76" s="126">
        <f>IF(D76=0,"",COUNTIF(Obs_Ciclos!$L$5:$L$24,"Sim"))</f>
        <v>1</v>
      </c>
      <c r="H76" s="128">
        <f t="shared" si="0"/>
        <v>0.05</v>
      </c>
    </row>
    <row r="77" spans="1:8" ht="14.25" customHeight="1" x14ac:dyDescent="0.3">
      <c r="A77" s="125" t="s">
        <v>128</v>
      </c>
      <c r="B77" s="125" t="s">
        <v>14</v>
      </c>
      <c r="C77" s="125" t="s">
        <v>276</v>
      </c>
      <c r="D77" s="126">
        <f>Resumo!$D$14</f>
        <v>20</v>
      </c>
      <c r="E77" s="127">
        <f>IF(D77=0,"",Resumo!$O$14)</f>
        <v>43.315762624999991</v>
      </c>
      <c r="F77" s="127">
        <f>IF(D77=0,"",Resumo!$P$14)</f>
        <v>50.387711625000009</v>
      </c>
      <c r="G77" s="126">
        <f>IF(D77=0,"",COUNTIF(Obs_Ciclos!$L$27:$L$46,"Sim"))</f>
        <v>3</v>
      </c>
      <c r="H77" s="128">
        <f t="shared" si="0"/>
        <v>0.15</v>
      </c>
    </row>
    <row r="78" spans="1:8" ht="14.25" customHeight="1" x14ac:dyDescent="0.3">
      <c r="A78" s="125" t="s">
        <v>128</v>
      </c>
      <c r="B78" s="125" t="s">
        <v>25</v>
      </c>
      <c r="C78" s="125" t="s">
        <v>275</v>
      </c>
      <c r="D78" s="126">
        <f>Resumo!$D$15</f>
        <v>20</v>
      </c>
      <c r="E78" s="127">
        <f>IF(D78=0,"",Resumo!$O$15)</f>
        <v>50.533498241991516</v>
      </c>
      <c r="F78" s="127">
        <f>IF(D78=0,"",Resumo!$P$15)</f>
        <v>51.422124930014128</v>
      </c>
      <c r="G78" s="126">
        <f>IF(D78=0,"",COUNTIF(Obs_Ciclos!$Z$5:$Z$24,"Sim"))</f>
        <v>1</v>
      </c>
      <c r="H78" s="128">
        <f t="shared" si="0"/>
        <v>0.05</v>
      </c>
    </row>
    <row r="79" spans="1:8" ht="14.25" customHeight="1" x14ac:dyDescent="0.3">
      <c r="A79" s="125" t="s">
        <v>128</v>
      </c>
      <c r="B79" s="125" t="s">
        <v>25</v>
      </c>
      <c r="C79" s="125" t="s">
        <v>276</v>
      </c>
      <c r="D79" s="126">
        <f>Resumo!$D$16</f>
        <v>20</v>
      </c>
      <c r="E79" s="127">
        <f>IF(D79=0,"",Resumo!$O$16)</f>
        <v>46.307142249999998</v>
      </c>
      <c r="F79" s="127">
        <f>IF(D79=0,"",Resumo!$P$16)</f>
        <v>48.127444249999996</v>
      </c>
      <c r="G79" s="126">
        <f>IF(D79=0,"",COUNTIF(Obs_Ciclos!$Z$27:$Z$46,"Sim"))</f>
        <v>2</v>
      </c>
      <c r="H79" s="128">
        <f t="shared" si="0"/>
        <v>0.1</v>
      </c>
    </row>
    <row r="80" spans="1:8" ht="14.25" customHeight="1" x14ac:dyDescent="0.3">
      <c r="A80" s="125" t="s">
        <v>128</v>
      </c>
      <c r="B80" s="125" t="s">
        <v>34</v>
      </c>
      <c r="C80" s="125" t="s">
        <v>275</v>
      </c>
      <c r="D80" s="126">
        <f>Resumo!$D$17</f>
        <v>20</v>
      </c>
      <c r="E80" s="127">
        <f>IF(D80=0,"",Resumo!$O$17)</f>
        <v>46.978376999999995</v>
      </c>
      <c r="F80" s="127">
        <f>IF(D80=0,"",Resumo!$P$17)</f>
        <v>47.386435000000006</v>
      </c>
      <c r="G80" s="126">
        <f>IF(D80=0,"",COUNTIF(Obs_Ciclos!$AN$5:$AN$24,"Sim"))</f>
        <v>3</v>
      </c>
      <c r="H80" s="128">
        <f t="shared" si="0"/>
        <v>0.15</v>
      </c>
    </row>
    <row r="81" spans="1:8" ht="14.25" customHeight="1" x14ac:dyDescent="0.3">
      <c r="A81" s="125" t="s">
        <v>128</v>
      </c>
      <c r="B81" s="125" t="s">
        <v>34</v>
      </c>
      <c r="C81" s="125" t="s">
        <v>276</v>
      </c>
      <c r="D81" s="126">
        <f>Resumo!$D$18</f>
        <v>20</v>
      </c>
      <c r="E81" s="127">
        <f>IF(D81=0,"",Resumo!$O$18)</f>
        <v>42.736865874999999</v>
      </c>
      <c r="F81" s="127">
        <f>IF(D81=0,"",Resumo!$P$18)</f>
        <v>48.827664875000004</v>
      </c>
      <c r="G81" s="126">
        <f>IF(D81=0,"",COUNTIF(Obs_Ciclos!$AN$27:$AN$46,"Sim"))</f>
        <v>3</v>
      </c>
      <c r="H81" s="128">
        <f t="shared" si="0"/>
        <v>0.15</v>
      </c>
    </row>
    <row r="82" spans="1:8" ht="14.25" customHeight="1" x14ac:dyDescent="0.3">
      <c r="A82" s="125" t="s">
        <v>128</v>
      </c>
      <c r="B82" s="125" t="s">
        <v>44</v>
      </c>
      <c r="C82" s="125" t="s">
        <v>275</v>
      </c>
      <c r="D82" s="126">
        <f>Resumo!$D$19</f>
        <v>20</v>
      </c>
      <c r="E82" s="127">
        <f>IF(D82=0,"",Resumo!$O$19)</f>
        <v>43.003999124999993</v>
      </c>
      <c r="F82" s="127">
        <f>IF(D82=0,"",Resumo!$P$19)</f>
        <v>58.555476124999998</v>
      </c>
      <c r="G82" s="126">
        <f>IF(D82=0,"",COUNTIF(Obs_Ciclos!$BB$5:$BB$24,"Sim"))</f>
        <v>1</v>
      </c>
      <c r="H82" s="128">
        <f t="shared" si="0"/>
        <v>0.05</v>
      </c>
    </row>
    <row r="83" spans="1:8" ht="14.25" customHeight="1" x14ac:dyDescent="0.3">
      <c r="A83" s="125" t="s">
        <v>128</v>
      </c>
      <c r="B83" s="125" t="s">
        <v>44</v>
      </c>
      <c r="C83" s="125" t="s">
        <v>276</v>
      </c>
      <c r="D83" s="126">
        <f>Resumo!$D$20</f>
        <v>20</v>
      </c>
      <c r="E83" s="127">
        <f>IF(D83=0,"",Resumo!$O$20)</f>
        <v>41.503029874999996</v>
      </c>
      <c r="F83" s="127">
        <f>IF(D83=0,"",Resumo!$P$20)</f>
        <v>51.131276875000012</v>
      </c>
      <c r="G83" s="126">
        <f>IF(D83=0,"",COUNTIF(Obs_Ciclos!$BB$27:$BB$46,"Sim"))</f>
        <v>1</v>
      </c>
      <c r="H83" s="128">
        <f t="shared" si="0"/>
        <v>0.05</v>
      </c>
    </row>
    <row r="85" spans="1:8" ht="30" customHeight="1" x14ac:dyDescent="0.3">
      <c r="A85" s="1" t="s">
        <v>277</v>
      </c>
      <c r="B85" s="1"/>
      <c r="C85" s="1"/>
      <c r="D85" s="1"/>
      <c r="E85" s="1"/>
      <c r="F85" s="1"/>
      <c r="G85" s="1"/>
      <c r="H85" s="1"/>
    </row>
  </sheetData>
  <mergeCells count="14">
    <mergeCell ref="I56:P59"/>
    <mergeCell ref="A66:H66"/>
    <mergeCell ref="A85:H85"/>
    <mergeCell ref="A9:F9"/>
    <mergeCell ref="A17:C17"/>
    <mergeCell ref="A25:F25"/>
    <mergeCell ref="A33:C33"/>
    <mergeCell ref="I55:P55"/>
    <mergeCell ref="A1:P2"/>
    <mergeCell ref="A4:H4"/>
    <mergeCell ref="A5:B5"/>
    <mergeCell ref="C5:D5"/>
    <mergeCell ref="E5:F5"/>
    <mergeCell ref="G5:H5"/>
  </mergeCells>
  <conditionalFormatting sqref="G68:G83">
    <cfRule type="cellIs" dxfId="1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61"/>
  <sheetViews>
    <sheetView showGridLines="0" zoomScaleNormal="100" workbookViewId="0"/>
  </sheetViews>
  <sheetFormatPr defaultColWidth="8.6640625" defaultRowHeight="13.2" x14ac:dyDescent="0.25"/>
  <cols>
    <col min="1" max="3" width="11.6640625" customWidth="1"/>
    <col min="4" max="24" width="12.21875" customWidth="1"/>
    <col min="26" max="41" width="11.6640625" customWidth="1"/>
    <col min="58" max="58" width="15" customWidth="1"/>
    <col min="59" max="59" width="52" customWidth="1"/>
    <col min="60" max="60" width="22" customWidth="1"/>
  </cols>
  <sheetData>
    <row r="1" spans="1:60" ht="81.75" customHeight="1" x14ac:dyDescent="0.3">
      <c r="A1" s="129" t="s">
        <v>92</v>
      </c>
      <c r="B1" s="129" t="s">
        <v>93</v>
      </c>
      <c r="C1" s="129" t="s">
        <v>149</v>
      </c>
      <c r="D1" s="129" t="s">
        <v>278</v>
      </c>
      <c r="E1" s="129" t="s">
        <v>279</v>
      </c>
      <c r="F1" s="129" t="s">
        <v>280</v>
      </c>
      <c r="G1" s="129" t="s">
        <v>281</v>
      </c>
      <c r="H1" s="129" t="s">
        <v>261</v>
      </c>
      <c r="I1" s="129" t="s">
        <v>262</v>
      </c>
      <c r="J1" s="129" t="s">
        <v>282</v>
      </c>
      <c r="K1" s="129" t="s">
        <v>283</v>
      </c>
      <c r="L1" s="129" t="s">
        <v>284</v>
      </c>
      <c r="M1" s="129" t="s">
        <v>285</v>
      </c>
      <c r="N1" s="129" t="s">
        <v>286</v>
      </c>
      <c r="O1" s="129" t="s">
        <v>287</v>
      </c>
      <c r="P1" s="129" t="s">
        <v>288</v>
      </c>
      <c r="Q1" s="129" t="s">
        <v>289</v>
      </c>
      <c r="R1" s="129" t="s">
        <v>290</v>
      </c>
      <c r="S1" s="129" t="s">
        <v>291</v>
      </c>
      <c r="T1" s="129" t="s">
        <v>263</v>
      </c>
      <c r="U1" s="129" t="s">
        <v>292</v>
      </c>
      <c r="V1" s="129" t="s">
        <v>293</v>
      </c>
      <c r="W1" s="129" t="s">
        <v>294</v>
      </c>
      <c r="X1" s="129" t="s">
        <v>295</v>
      </c>
      <c r="Z1" s="130" t="s">
        <v>92</v>
      </c>
      <c r="AA1" s="130" t="s">
        <v>93</v>
      </c>
      <c r="AB1" s="130" t="s">
        <v>141</v>
      </c>
      <c r="AC1" s="130" t="s">
        <v>259</v>
      </c>
      <c r="AD1" s="130" t="s">
        <v>260</v>
      </c>
      <c r="AE1" s="130" t="s">
        <v>296</v>
      </c>
      <c r="AF1" s="130" t="s">
        <v>263</v>
      </c>
      <c r="AG1" s="130" t="s">
        <v>280</v>
      </c>
      <c r="AH1" s="130" t="s">
        <v>281</v>
      </c>
      <c r="AI1" s="130" t="s">
        <v>297</v>
      </c>
      <c r="AJ1" s="130" t="s">
        <v>298</v>
      </c>
      <c r="AK1" s="130" t="s">
        <v>299</v>
      </c>
      <c r="AL1" s="130" t="s">
        <v>300</v>
      </c>
      <c r="AM1" s="130" t="s">
        <v>301</v>
      </c>
      <c r="AN1" s="130" t="s">
        <v>302</v>
      </c>
      <c r="AO1" s="130" t="s">
        <v>303</v>
      </c>
      <c r="AQ1" s="131" t="s">
        <v>93</v>
      </c>
      <c r="AR1" s="131" t="s">
        <v>275</v>
      </c>
      <c r="AS1" s="131" t="s">
        <v>276</v>
      </c>
      <c r="AU1" s="131" t="s">
        <v>93</v>
      </c>
      <c r="AV1" s="131" t="s">
        <v>275</v>
      </c>
      <c r="AW1" s="131" t="s">
        <v>276</v>
      </c>
      <c r="AY1" s="131" t="s">
        <v>93</v>
      </c>
      <c r="AZ1" s="131" t="s">
        <v>275</v>
      </c>
      <c r="BA1" s="131" t="s">
        <v>276</v>
      </c>
      <c r="BC1" s="131" t="s">
        <v>93</v>
      </c>
      <c r="BD1" s="131" t="s">
        <v>304</v>
      </c>
      <c r="BF1" s="132" t="s">
        <v>305</v>
      </c>
      <c r="BG1" s="132" t="s">
        <v>306</v>
      </c>
      <c r="BH1" s="132" t="s">
        <v>307</v>
      </c>
    </row>
    <row r="2" spans="1:60" ht="15" customHeight="1" x14ac:dyDescent="0.3">
      <c r="A2" t="s">
        <v>115</v>
      </c>
      <c r="B2" t="s">
        <v>11</v>
      </c>
      <c r="C2">
        <v>1</v>
      </c>
      <c r="D2" s="133">
        <f>Rep_Ciclos!C5</f>
        <v>53.251824999999997</v>
      </c>
      <c r="E2" s="133">
        <f>Rep_Ciclos!C27</f>
        <v>51.603999999999999</v>
      </c>
      <c r="F2" s="133">
        <f>Rep_Ciclos!D5</f>
        <v>3.176158</v>
      </c>
      <c r="G2" s="133">
        <f>Rep_Ciclos!D27</f>
        <v>1.101</v>
      </c>
      <c r="H2" s="56">
        <f>Rep_Ciclos!G5</f>
        <v>1</v>
      </c>
      <c r="I2" s="56">
        <f>Rep_Ciclos!G27</f>
        <v>1</v>
      </c>
      <c r="J2" s="56">
        <f>Rep_Ciclos!E5</f>
        <v>0</v>
      </c>
      <c r="K2" s="56">
        <f>Rep_Ciclos!E27</f>
        <v>0</v>
      </c>
      <c r="L2" s="56">
        <f>Rep_Ciclos!F5</f>
        <v>0</v>
      </c>
      <c r="M2" s="56">
        <f>Rep_Ciclos!F27</f>
        <v>0</v>
      </c>
      <c r="N2" s="56">
        <f>Rep_Ciclos!I5</f>
        <v>0</v>
      </c>
      <c r="O2" s="56">
        <f>Rep_Ciclos!I27</f>
        <v>0</v>
      </c>
      <c r="P2" s="133">
        <f>Rep_Ciclos!J5</f>
        <v>0</v>
      </c>
      <c r="Q2" s="133">
        <f>Rep_Ciclos!J27</f>
        <v>0</v>
      </c>
      <c r="R2" t="b">
        <f t="shared" ref="R2:R33" si="0">AND(H2=1,I2=1)</f>
        <v>1</v>
      </c>
      <c r="S2" s="133">
        <f t="shared" ref="S2:S33" si="1">IF(R2,E2-D2,"")</f>
        <v>-1.6478249999999974</v>
      </c>
      <c r="T2" s="134">
        <f t="shared" ref="T2:T33" si="2">IF(R2,1-E2/D2,"")</f>
        <v>3.0944009900130132E-2</v>
      </c>
      <c r="U2" s="133">
        <f t="shared" ref="U2:U33" si="3">IF(R2,D2,"")</f>
        <v>53.251824999999997</v>
      </c>
      <c r="V2" s="133">
        <f t="shared" ref="V2:V33" si="4">IF(R2,E2,"")</f>
        <v>51.603999999999999</v>
      </c>
      <c r="W2" s="133">
        <f t="shared" ref="W2:W33" si="5">IF(R2,F2,"")</f>
        <v>3.176158</v>
      </c>
      <c r="X2" s="133">
        <f t="shared" ref="X2:X33" si="6">IF(R2,G2,"")</f>
        <v>1.101</v>
      </c>
      <c r="Z2" t="s">
        <v>115</v>
      </c>
      <c r="AA2" t="s">
        <v>11</v>
      </c>
      <c r="AB2" s="56">
        <f>COUNT(U2:U21)</f>
        <v>18</v>
      </c>
      <c r="AC2" s="133">
        <f>AVERAGE(U2:U21)</f>
        <v>50.268834388888884</v>
      </c>
      <c r="AD2" s="133">
        <f>AVERAGE(V2:V21)</f>
        <v>47.949944444444448</v>
      </c>
      <c r="AE2" s="133">
        <f t="shared" ref="AE2:AE9" si="7">AD2-AC2</f>
        <v>-2.318889944444436</v>
      </c>
      <c r="AF2" s="134">
        <f t="shared" ref="AF2:AF9" si="8">1-AD2/AC2</f>
        <v>4.6129773499522186E-2</v>
      </c>
      <c r="AG2" s="133">
        <f>AVERAGE(W2:W21)</f>
        <v>3.2150282222222217</v>
      </c>
      <c r="AH2" s="133">
        <f>AVERAGE(X2:X21)</f>
        <v>1.0680000000000001</v>
      </c>
      <c r="AI2" s="134">
        <f t="shared" ref="AI2:AI9" si="9">1-AH2/AG2</f>
        <v>0.66781007002737902</v>
      </c>
      <c r="AJ2" s="135">
        <v>4.9861003307524999E-2</v>
      </c>
      <c r="AK2" s="134">
        <f>AVERAGE(H2:H21)</f>
        <v>1</v>
      </c>
      <c r="AL2" s="134">
        <f>AVERAGE(I2:I21)</f>
        <v>0.9</v>
      </c>
      <c r="AM2" s="134">
        <f t="shared" ref="AM2:AM9" si="10">AL2-AK2</f>
        <v>-9.9999999999999978E-2</v>
      </c>
      <c r="AN2" s="56">
        <f>SUM(N2:N21)</f>
        <v>0</v>
      </c>
      <c r="AO2" s="56">
        <f>SUM(O2:O21)</f>
        <v>2</v>
      </c>
      <c r="AQ2" s="133" t="str">
        <f t="shared" ref="AQ2:AQ9" si="11">AA2</f>
        <v>R01</v>
      </c>
      <c r="AR2" s="133">
        <f t="shared" ref="AR2:AS9" si="12">AC2</f>
        <v>50.268834388888884</v>
      </c>
      <c r="AS2" s="133">
        <f t="shared" si="12"/>
        <v>47.949944444444448</v>
      </c>
      <c r="AT2" s="133"/>
      <c r="AU2" s="133" t="str">
        <f t="shared" ref="AU2:AU9" si="13">AA2</f>
        <v>R01</v>
      </c>
      <c r="AV2" s="133">
        <f t="shared" ref="AV2:AW9" si="14">AG2</f>
        <v>3.2150282222222217</v>
      </c>
      <c r="AW2" s="133">
        <f t="shared" si="14"/>
        <v>1.0680000000000001</v>
      </c>
      <c r="AY2" s="56" t="str">
        <f t="shared" ref="AY2:AY9" si="15">AA2</f>
        <v>R01</v>
      </c>
      <c r="AZ2" s="56">
        <f t="shared" ref="AZ2:BA9" si="16">AN2</f>
        <v>0</v>
      </c>
      <c r="BA2" s="56">
        <f t="shared" si="16"/>
        <v>2</v>
      </c>
      <c r="BC2" t="str">
        <f t="shared" ref="BC2:BC9" si="17">AA2</f>
        <v>R01</v>
      </c>
      <c r="BD2" s="134">
        <f t="shared" ref="BD2:BD9" si="18">AF2</f>
        <v>4.6129773499522186E-2</v>
      </c>
      <c r="BF2" s="136" t="s">
        <v>308</v>
      </c>
      <c r="BG2" s="136"/>
      <c r="BH2" s="136"/>
    </row>
    <row r="3" spans="1:60" ht="15" customHeight="1" x14ac:dyDescent="0.3">
      <c r="A3" t="s">
        <v>115</v>
      </c>
      <c r="B3" t="s">
        <v>11</v>
      </c>
      <c r="C3">
        <v>2</v>
      </c>
      <c r="D3" s="133">
        <f>Rep_Ciclos!C6</f>
        <v>54.482239</v>
      </c>
      <c r="E3" s="133">
        <f>Rep_Ciclos!C28</f>
        <v>48.698</v>
      </c>
      <c r="F3" s="133">
        <f>Rep_Ciclos!D6</f>
        <v>3.2141899999999999</v>
      </c>
      <c r="G3" s="133">
        <f>Rep_Ciclos!D28</f>
        <v>1.133</v>
      </c>
      <c r="H3" s="56">
        <f>Rep_Ciclos!G6</f>
        <v>1</v>
      </c>
      <c r="I3" s="56">
        <f>Rep_Ciclos!G28</f>
        <v>1</v>
      </c>
      <c r="J3" s="56">
        <f>Rep_Ciclos!E6</f>
        <v>0</v>
      </c>
      <c r="K3" s="56">
        <f>Rep_Ciclos!E28</f>
        <v>0</v>
      </c>
      <c r="L3" s="56">
        <f>Rep_Ciclos!F6</f>
        <v>0</v>
      </c>
      <c r="M3" s="56">
        <f>Rep_Ciclos!F28</f>
        <v>0</v>
      </c>
      <c r="N3" s="56">
        <f>Rep_Ciclos!I6</f>
        <v>0</v>
      </c>
      <c r="O3" s="56">
        <f>Rep_Ciclos!I28</f>
        <v>0</v>
      </c>
      <c r="P3" s="133">
        <f>Rep_Ciclos!J6</f>
        <v>0</v>
      </c>
      <c r="Q3" s="133">
        <f>Rep_Ciclos!J28</f>
        <v>0</v>
      </c>
      <c r="R3" t="b">
        <f t="shared" si="0"/>
        <v>1</v>
      </c>
      <c r="S3" s="133">
        <f t="shared" si="1"/>
        <v>-5.7842389999999995</v>
      </c>
      <c r="T3" s="134">
        <f t="shared" si="2"/>
        <v>0.10616742458032968</v>
      </c>
      <c r="U3" s="133">
        <f t="shared" si="3"/>
        <v>54.482239</v>
      </c>
      <c r="V3" s="133">
        <f t="shared" si="4"/>
        <v>48.698</v>
      </c>
      <c r="W3" s="133">
        <f t="shared" si="5"/>
        <v>3.2141899999999999</v>
      </c>
      <c r="X3" s="133">
        <f t="shared" si="6"/>
        <v>1.133</v>
      </c>
      <c r="Z3" t="s">
        <v>115</v>
      </c>
      <c r="AA3" t="s">
        <v>22</v>
      </c>
      <c r="AB3" s="56">
        <f>COUNT(U22:U41)</f>
        <v>20</v>
      </c>
      <c r="AC3" s="133">
        <f>AVERAGE(U22:U41)</f>
        <v>46.273133799999997</v>
      </c>
      <c r="AD3" s="133">
        <f>AVERAGE(V22:V41)</f>
        <v>43.814483750000001</v>
      </c>
      <c r="AE3" s="133">
        <f t="shared" si="7"/>
        <v>-2.4586500499999957</v>
      </c>
      <c r="AF3" s="134">
        <f t="shared" si="8"/>
        <v>5.3133424259240392E-2</v>
      </c>
      <c r="AG3" s="133">
        <f>AVERAGE(W22:W41)</f>
        <v>3.236733549999999</v>
      </c>
      <c r="AH3" s="133">
        <f>AVERAGE(X22:X41)</f>
        <v>1.0624219500000001</v>
      </c>
      <c r="AI3" s="134">
        <f t="shared" si="9"/>
        <v>0.67176107220812153</v>
      </c>
      <c r="AJ3" s="135">
        <v>1.5184243063765199E-4</v>
      </c>
      <c r="AK3" s="134">
        <f>AVERAGE(H22:H41)</f>
        <v>1</v>
      </c>
      <c r="AL3" s="134">
        <f>AVERAGE(I22:I41)</f>
        <v>1</v>
      </c>
      <c r="AM3" s="134">
        <f t="shared" si="10"/>
        <v>0</v>
      </c>
      <c r="AN3" s="56">
        <f>SUM(N22:N41)</f>
        <v>0</v>
      </c>
      <c r="AO3" s="56">
        <f>SUM(O22:O41)</f>
        <v>0</v>
      </c>
      <c r="AQ3" s="133" t="str">
        <f t="shared" si="11"/>
        <v>R04</v>
      </c>
      <c r="AR3" s="133">
        <f t="shared" si="12"/>
        <v>46.273133799999997</v>
      </c>
      <c r="AS3" s="133">
        <f t="shared" si="12"/>
        <v>43.814483750000001</v>
      </c>
      <c r="AT3" s="133"/>
      <c r="AU3" s="133" t="str">
        <f t="shared" si="13"/>
        <v>R04</v>
      </c>
      <c r="AV3" s="133">
        <f t="shared" si="14"/>
        <v>3.236733549999999</v>
      </c>
      <c r="AW3" s="133">
        <f t="shared" si="14"/>
        <v>1.0624219500000001</v>
      </c>
      <c r="AY3" s="56" t="str">
        <f t="shared" si="15"/>
        <v>R04</v>
      </c>
      <c r="AZ3" s="56">
        <f t="shared" si="16"/>
        <v>0</v>
      </c>
      <c r="BA3" s="56">
        <f t="shared" si="16"/>
        <v>0</v>
      </c>
      <c r="BC3" t="str">
        <f t="shared" si="17"/>
        <v>R04</v>
      </c>
      <c r="BD3" s="134">
        <f t="shared" si="18"/>
        <v>5.3133424259240392E-2</v>
      </c>
      <c r="BF3" s="136" t="s">
        <v>308</v>
      </c>
      <c r="BG3" s="136"/>
      <c r="BH3" s="136"/>
    </row>
    <row r="4" spans="1:60" ht="15" customHeight="1" x14ac:dyDescent="0.3">
      <c r="A4" t="s">
        <v>115</v>
      </c>
      <c r="B4" t="s">
        <v>11</v>
      </c>
      <c r="C4">
        <v>3</v>
      </c>
      <c r="D4" s="133">
        <f>Rep_Ciclos!C7</f>
        <v>50.470509999999997</v>
      </c>
      <c r="E4" s="133">
        <f>Rep_Ciclos!C29</f>
        <v>53.615000000000002</v>
      </c>
      <c r="F4" s="133">
        <f>Rep_Ciclos!D7</f>
        <v>3.2830249999999999</v>
      </c>
      <c r="G4" s="133">
        <f>Rep_Ciclos!D29</f>
        <v>1.099</v>
      </c>
      <c r="H4" s="56">
        <f>Rep_Ciclos!G7</f>
        <v>1</v>
      </c>
      <c r="I4" s="56">
        <f>Rep_Ciclos!G29</f>
        <v>1</v>
      </c>
      <c r="J4" s="56">
        <f>Rep_Ciclos!E7</f>
        <v>0</v>
      </c>
      <c r="K4" s="56">
        <f>Rep_Ciclos!E29</f>
        <v>0</v>
      </c>
      <c r="L4" s="56">
        <f>Rep_Ciclos!F7</f>
        <v>0</v>
      </c>
      <c r="M4" s="56">
        <f>Rep_Ciclos!F29</f>
        <v>0</v>
      </c>
      <c r="N4" s="56">
        <f>Rep_Ciclos!I7</f>
        <v>0</v>
      </c>
      <c r="O4" s="56">
        <f>Rep_Ciclos!I29</f>
        <v>0</v>
      </c>
      <c r="P4" s="133">
        <f>Rep_Ciclos!J7</f>
        <v>0</v>
      </c>
      <c r="Q4" s="133">
        <f>Rep_Ciclos!J29</f>
        <v>0</v>
      </c>
      <c r="R4" t="b">
        <f t="shared" si="0"/>
        <v>1</v>
      </c>
      <c r="S4" s="133">
        <f t="shared" si="1"/>
        <v>3.1444900000000047</v>
      </c>
      <c r="T4" s="134">
        <f t="shared" si="2"/>
        <v>-6.2303511496119235E-2</v>
      </c>
      <c r="U4" s="133">
        <f t="shared" si="3"/>
        <v>50.470509999999997</v>
      </c>
      <c r="V4" s="133">
        <f t="shared" si="4"/>
        <v>53.615000000000002</v>
      </c>
      <c r="W4" s="133">
        <f t="shared" si="5"/>
        <v>3.2830249999999999</v>
      </c>
      <c r="X4" s="133">
        <f t="shared" si="6"/>
        <v>1.099</v>
      </c>
      <c r="Z4" t="s">
        <v>115</v>
      </c>
      <c r="AA4" t="s">
        <v>31</v>
      </c>
      <c r="AB4" s="56">
        <f>COUNT(U42:U61)</f>
        <v>17</v>
      </c>
      <c r="AC4" s="133">
        <f>AVERAGE(U42:U61)</f>
        <v>48.12438964705882</v>
      </c>
      <c r="AD4" s="133">
        <f>AVERAGE(V42:V61)</f>
        <v>46.989981470588241</v>
      </c>
      <c r="AE4" s="133">
        <f t="shared" si="7"/>
        <v>-1.1344081764705791</v>
      </c>
      <c r="AF4" s="134">
        <f t="shared" si="8"/>
        <v>2.357241691354961E-2</v>
      </c>
      <c r="AG4" s="133">
        <f>AVERAGE(W42:W61)</f>
        <v>3.2202913529411767</v>
      </c>
      <c r="AH4" s="133">
        <f>AVERAGE(X42:X61)</f>
        <v>1.0632631176470591</v>
      </c>
      <c r="AI4" s="134">
        <f t="shared" si="9"/>
        <v>0.66982393792538275</v>
      </c>
      <c r="AJ4" s="135">
        <v>0.184125575641511</v>
      </c>
      <c r="AK4" s="134">
        <f>AVERAGE(H42:H61)</f>
        <v>0.95</v>
      </c>
      <c r="AL4" s="134">
        <f>AVERAGE(I42:I61)</f>
        <v>0.9</v>
      </c>
      <c r="AM4" s="134">
        <f t="shared" si="10"/>
        <v>-4.9999999999999933E-2</v>
      </c>
      <c r="AN4" s="56">
        <f>SUM(N42:N61)</f>
        <v>1</v>
      </c>
      <c r="AO4" s="56">
        <f>SUM(O42:O61)</f>
        <v>2</v>
      </c>
      <c r="AQ4" s="133" t="str">
        <f t="shared" si="11"/>
        <v>R08</v>
      </c>
      <c r="AR4" s="133">
        <f t="shared" si="12"/>
        <v>48.12438964705882</v>
      </c>
      <c r="AS4" s="133">
        <f t="shared" si="12"/>
        <v>46.989981470588241</v>
      </c>
      <c r="AT4" s="133"/>
      <c r="AU4" s="133" t="str">
        <f t="shared" si="13"/>
        <v>R08</v>
      </c>
      <c r="AV4" s="133">
        <f t="shared" si="14"/>
        <v>3.2202913529411767</v>
      </c>
      <c r="AW4" s="133">
        <f t="shared" si="14"/>
        <v>1.0632631176470591</v>
      </c>
      <c r="AY4" s="56" t="str">
        <f t="shared" si="15"/>
        <v>R08</v>
      </c>
      <c r="AZ4" s="56">
        <f t="shared" si="16"/>
        <v>1</v>
      </c>
      <c r="BA4" s="56">
        <f t="shared" si="16"/>
        <v>2</v>
      </c>
      <c r="BC4" t="str">
        <f t="shared" si="17"/>
        <v>R08</v>
      </c>
      <c r="BD4" s="134">
        <f t="shared" si="18"/>
        <v>2.357241691354961E-2</v>
      </c>
      <c r="BF4" s="136" t="s">
        <v>308</v>
      </c>
      <c r="BG4" s="136"/>
      <c r="BH4" s="136"/>
    </row>
    <row r="5" spans="1:60" ht="15" customHeight="1" x14ac:dyDescent="0.3">
      <c r="A5" t="s">
        <v>115</v>
      </c>
      <c r="B5" t="s">
        <v>11</v>
      </c>
      <c r="C5">
        <v>4</v>
      </c>
      <c r="D5" s="133">
        <f>Rep_Ciclos!C8</f>
        <v>52.574545000000001</v>
      </c>
      <c r="E5" s="133">
        <f>Rep_Ciclos!C30</f>
        <v>42.387999999999998</v>
      </c>
      <c r="F5" s="133">
        <f>Rep_Ciclos!D8</f>
        <v>3.1880449999999998</v>
      </c>
      <c r="G5" s="133">
        <f>Rep_Ciclos!D30</f>
        <v>1.085</v>
      </c>
      <c r="H5" s="56">
        <f>Rep_Ciclos!G8</f>
        <v>1</v>
      </c>
      <c r="I5" s="56">
        <f>Rep_Ciclos!G30</f>
        <v>0</v>
      </c>
      <c r="J5" s="56">
        <f>Rep_Ciclos!E8</f>
        <v>0</v>
      </c>
      <c r="K5" s="56">
        <f>Rep_Ciclos!E30</f>
        <v>0</v>
      </c>
      <c r="L5" s="56">
        <f>Rep_Ciclos!F8</f>
        <v>0</v>
      </c>
      <c r="M5" s="56">
        <f>Rep_Ciclos!F30</f>
        <v>0</v>
      </c>
      <c r="N5" s="56">
        <f>Rep_Ciclos!I8</f>
        <v>0</v>
      </c>
      <c r="O5" s="56">
        <f>Rep_Ciclos!I30</f>
        <v>1</v>
      </c>
      <c r="P5" s="133">
        <f>Rep_Ciclos!J8</f>
        <v>0</v>
      </c>
      <c r="Q5" s="133">
        <v>2.4</v>
      </c>
      <c r="R5" t="b">
        <f t="shared" si="0"/>
        <v>0</v>
      </c>
      <c r="S5" s="133" t="str">
        <f t="shared" si="1"/>
        <v/>
      </c>
      <c r="T5" s="134" t="str">
        <f t="shared" si="2"/>
        <v/>
      </c>
      <c r="U5" s="133" t="str">
        <f t="shared" si="3"/>
        <v/>
      </c>
      <c r="V5" s="133" t="str">
        <f t="shared" si="4"/>
        <v/>
      </c>
      <c r="W5" s="133" t="str">
        <f t="shared" si="5"/>
        <v/>
      </c>
      <c r="X5" s="133" t="str">
        <f t="shared" si="6"/>
        <v/>
      </c>
      <c r="Z5" t="s">
        <v>115</v>
      </c>
      <c r="AA5" t="s">
        <v>41</v>
      </c>
      <c r="AB5" s="56">
        <f>COUNT(U62:U81)</f>
        <v>16</v>
      </c>
      <c r="AC5" s="133">
        <f>AVERAGE(U62:U81)</f>
        <v>50.654030999999996</v>
      </c>
      <c r="AD5" s="133">
        <f>AVERAGE(V62:V81)</f>
        <v>49.150722187500008</v>
      </c>
      <c r="AE5" s="133">
        <f t="shared" si="7"/>
        <v>-1.5033088124999878</v>
      </c>
      <c r="AF5" s="134">
        <f t="shared" si="8"/>
        <v>2.9677970002031762E-2</v>
      </c>
      <c r="AG5" s="133">
        <f>AVERAGE(W62:W81)</f>
        <v>3.3422825</v>
      </c>
      <c r="AH5" s="133">
        <f>AVERAGE(X62:X81)</f>
        <v>1.0829409375000001</v>
      </c>
      <c r="AI5" s="134">
        <f t="shared" si="9"/>
        <v>0.67598761101133731</v>
      </c>
      <c r="AJ5" s="135">
        <v>0.13867435317541499</v>
      </c>
      <c r="AK5" s="134">
        <f>AVERAGE(H62:H81)</f>
        <v>0.85</v>
      </c>
      <c r="AL5" s="134">
        <f>AVERAGE(I62:I81)</f>
        <v>0.95</v>
      </c>
      <c r="AM5" s="134">
        <f t="shared" si="10"/>
        <v>9.9999999999999978E-2</v>
      </c>
      <c r="AN5" s="56">
        <f>SUM(N62:N81)</f>
        <v>3</v>
      </c>
      <c r="AO5" s="56">
        <f>SUM(O62:O81)</f>
        <v>1</v>
      </c>
      <c r="AQ5" s="133" t="str">
        <f t="shared" si="11"/>
        <v>R10</v>
      </c>
      <c r="AR5" s="133">
        <f t="shared" si="12"/>
        <v>50.654030999999996</v>
      </c>
      <c r="AS5" s="133">
        <f t="shared" si="12"/>
        <v>49.150722187500008</v>
      </c>
      <c r="AT5" s="133"/>
      <c r="AU5" s="133" t="str">
        <f t="shared" si="13"/>
        <v>R10</v>
      </c>
      <c r="AV5" s="133">
        <f t="shared" si="14"/>
        <v>3.3422825</v>
      </c>
      <c r="AW5" s="133">
        <f t="shared" si="14"/>
        <v>1.0829409375000001</v>
      </c>
      <c r="AY5" s="56" t="str">
        <f t="shared" si="15"/>
        <v>R10</v>
      </c>
      <c r="AZ5" s="56">
        <f t="shared" si="16"/>
        <v>3</v>
      </c>
      <c r="BA5" s="56">
        <f t="shared" si="16"/>
        <v>1</v>
      </c>
      <c r="BC5" t="str">
        <f t="shared" si="17"/>
        <v>R10</v>
      </c>
      <c r="BD5" s="134">
        <f t="shared" si="18"/>
        <v>2.9677970002031762E-2</v>
      </c>
      <c r="BF5" s="136" t="s">
        <v>308</v>
      </c>
      <c r="BG5" s="136"/>
      <c r="BH5" s="136"/>
    </row>
    <row r="6" spans="1:60" ht="15" customHeight="1" x14ac:dyDescent="0.3">
      <c r="A6" t="s">
        <v>115</v>
      </c>
      <c r="B6" t="s">
        <v>11</v>
      </c>
      <c r="C6">
        <v>5</v>
      </c>
      <c r="D6" s="133">
        <f>Rep_Ciclos!C9</f>
        <v>49.497041000000003</v>
      </c>
      <c r="E6" s="133">
        <f>Rep_Ciclos!C31</f>
        <v>43.335000000000001</v>
      </c>
      <c r="F6" s="133">
        <f>Rep_Ciclos!D9</f>
        <v>3.2601930000000001</v>
      </c>
      <c r="G6" s="133">
        <f>Rep_Ciclos!D31</f>
        <v>1.0820000000000001</v>
      </c>
      <c r="H6" s="56">
        <f>Rep_Ciclos!G9</f>
        <v>1</v>
      </c>
      <c r="I6" s="56">
        <f>Rep_Ciclos!G31</f>
        <v>1</v>
      </c>
      <c r="J6" s="56">
        <f>Rep_Ciclos!E9</f>
        <v>0</v>
      </c>
      <c r="K6" s="56">
        <f>Rep_Ciclos!E31</f>
        <v>0</v>
      </c>
      <c r="L6" s="56">
        <f>Rep_Ciclos!F9</f>
        <v>0</v>
      </c>
      <c r="M6" s="56">
        <f>Rep_Ciclos!F31</f>
        <v>0</v>
      </c>
      <c r="N6" s="56">
        <f>Rep_Ciclos!I9</f>
        <v>0</v>
      </c>
      <c r="O6" s="56">
        <f>Rep_Ciclos!I31</f>
        <v>0</v>
      </c>
      <c r="P6" s="133">
        <f>Rep_Ciclos!J9</f>
        <v>0</v>
      </c>
      <c r="Q6" s="133">
        <f>Rep_Ciclos!J31</f>
        <v>0</v>
      </c>
      <c r="R6" t="b">
        <f t="shared" si="0"/>
        <v>1</v>
      </c>
      <c r="S6" s="133">
        <f t="shared" si="1"/>
        <v>-6.1620410000000021</v>
      </c>
      <c r="T6" s="134">
        <f t="shared" si="2"/>
        <v>0.12449311868966073</v>
      </c>
      <c r="U6" s="133">
        <f t="shared" si="3"/>
        <v>49.497041000000003</v>
      </c>
      <c r="V6" s="133">
        <f t="shared" si="4"/>
        <v>43.335000000000001</v>
      </c>
      <c r="W6" s="133">
        <f t="shared" si="5"/>
        <v>3.2601930000000001</v>
      </c>
      <c r="X6" s="133">
        <f t="shared" si="6"/>
        <v>1.0820000000000001</v>
      </c>
      <c r="Z6" t="s">
        <v>128</v>
      </c>
      <c r="AA6" t="s">
        <v>14</v>
      </c>
      <c r="AB6" s="56">
        <f>COUNT(U82:U101)</f>
        <v>20</v>
      </c>
      <c r="AC6" s="133">
        <f>AVERAGE(U82:U101)</f>
        <v>50.888971599999991</v>
      </c>
      <c r="AD6" s="133">
        <f>AVERAGE(V82:V101)</f>
        <v>47.742952850000009</v>
      </c>
      <c r="AE6" s="133">
        <f t="shared" si="7"/>
        <v>-3.1460187499999819</v>
      </c>
      <c r="AF6" s="134">
        <f t="shared" si="8"/>
        <v>6.1821228668727524E-2</v>
      </c>
      <c r="AG6" s="133">
        <f>AVERAGE(W82:W101)</f>
        <v>3.3792034499999999</v>
      </c>
      <c r="AH6" s="133">
        <f>AVERAGE(X82:X101)</f>
        <v>1.0413424</v>
      </c>
      <c r="AI6" s="134">
        <f t="shared" si="9"/>
        <v>0.69183790931558142</v>
      </c>
      <c r="AJ6" s="135">
        <v>3.84309509878468E-4</v>
      </c>
      <c r="AK6" s="134">
        <f>AVERAGE(H82:H101)</f>
        <v>1</v>
      </c>
      <c r="AL6" s="134">
        <f>AVERAGE(I82:I101)</f>
        <v>1</v>
      </c>
      <c r="AM6" s="134">
        <f t="shared" si="10"/>
        <v>0</v>
      </c>
      <c r="AN6" s="56">
        <f>SUM(N82:N101)</f>
        <v>0</v>
      </c>
      <c r="AO6" s="56">
        <f>SUM(O82:O101)</f>
        <v>0</v>
      </c>
      <c r="AQ6" s="133" t="str">
        <f t="shared" si="11"/>
        <v>O07</v>
      </c>
      <c r="AR6" s="133">
        <f t="shared" si="12"/>
        <v>50.888971599999991</v>
      </c>
      <c r="AS6" s="133">
        <f t="shared" si="12"/>
        <v>47.742952850000009</v>
      </c>
      <c r="AT6" s="133"/>
      <c r="AU6" s="133" t="str">
        <f t="shared" si="13"/>
        <v>O07</v>
      </c>
      <c r="AV6" s="133">
        <f t="shared" si="14"/>
        <v>3.3792034499999999</v>
      </c>
      <c r="AW6" s="133">
        <f t="shared" si="14"/>
        <v>1.0413424</v>
      </c>
      <c r="AY6" s="56" t="str">
        <f t="shared" si="15"/>
        <v>O07</v>
      </c>
      <c r="AZ6" s="56">
        <f t="shared" si="16"/>
        <v>0</v>
      </c>
      <c r="BA6" s="56">
        <f t="shared" si="16"/>
        <v>0</v>
      </c>
      <c r="BC6" t="str">
        <f t="shared" si="17"/>
        <v>O07</v>
      </c>
      <c r="BD6" s="134">
        <f t="shared" si="18"/>
        <v>6.1821228668727524E-2</v>
      </c>
      <c r="BF6" s="136" t="s">
        <v>308</v>
      </c>
      <c r="BG6" s="136"/>
      <c r="BH6" s="136"/>
    </row>
    <row r="7" spans="1:60" ht="15" customHeight="1" x14ac:dyDescent="0.3">
      <c r="A7" t="s">
        <v>115</v>
      </c>
      <c r="B7" t="s">
        <v>11</v>
      </c>
      <c r="C7">
        <v>6</v>
      </c>
      <c r="D7" s="133">
        <f>Rep_Ciclos!C10</f>
        <v>49.449316000000003</v>
      </c>
      <c r="E7" s="133">
        <f>Rep_Ciclos!C32</f>
        <v>47.987000000000002</v>
      </c>
      <c r="F7" s="133">
        <f>Rep_Ciclos!D10</f>
        <v>3.2226279999999998</v>
      </c>
      <c r="G7" s="133">
        <f>Rep_Ciclos!D32</f>
        <v>1.07</v>
      </c>
      <c r="H7" s="56">
        <f>Rep_Ciclos!G10</f>
        <v>1</v>
      </c>
      <c r="I7" s="56">
        <f>Rep_Ciclos!G32</f>
        <v>1</v>
      </c>
      <c r="J7" s="56">
        <f>Rep_Ciclos!E10</f>
        <v>0</v>
      </c>
      <c r="K7" s="56">
        <f>Rep_Ciclos!E32</f>
        <v>0</v>
      </c>
      <c r="L7" s="56">
        <f>Rep_Ciclos!F10</f>
        <v>0</v>
      </c>
      <c r="M7" s="56">
        <f>Rep_Ciclos!F32</f>
        <v>0</v>
      </c>
      <c r="N7" s="56">
        <f>Rep_Ciclos!I10</f>
        <v>0</v>
      </c>
      <c r="O7" s="56">
        <f>Rep_Ciclos!I32</f>
        <v>0</v>
      </c>
      <c r="P7" s="133">
        <f>Rep_Ciclos!J10</f>
        <v>0</v>
      </c>
      <c r="Q7" s="133">
        <f>Rep_Ciclos!J32</f>
        <v>0</v>
      </c>
      <c r="R7" t="b">
        <f t="shared" si="0"/>
        <v>1</v>
      </c>
      <c r="S7" s="133">
        <f t="shared" si="1"/>
        <v>-1.4623160000000013</v>
      </c>
      <c r="T7" s="134">
        <f t="shared" si="2"/>
        <v>2.9572016729210171E-2</v>
      </c>
      <c r="U7" s="133">
        <f t="shared" si="3"/>
        <v>49.449316000000003</v>
      </c>
      <c r="V7" s="133">
        <f t="shared" si="4"/>
        <v>47.987000000000002</v>
      </c>
      <c r="W7" s="133">
        <f t="shared" si="5"/>
        <v>3.2226279999999998</v>
      </c>
      <c r="X7" s="133">
        <f t="shared" si="6"/>
        <v>1.07</v>
      </c>
      <c r="Z7" t="s">
        <v>128</v>
      </c>
      <c r="AA7" t="s">
        <v>25</v>
      </c>
      <c r="AB7" s="56">
        <f>COUNT(U102:U121)</f>
        <v>19</v>
      </c>
      <c r="AC7" s="133">
        <f>AVERAGE(U102:U121)</f>
        <v>51.008736171078439</v>
      </c>
      <c r="AD7" s="133">
        <f>AVERAGE(V102:V121)</f>
        <v>47.430025105263148</v>
      </c>
      <c r="AE7" s="133">
        <f t="shared" si="7"/>
        <v>-3.5787110658152912</v>
      </c>
      <c r="AF7" s="134">
        <f t="shared" si="8"/>
        <v>7.0158787189171568E-2</v>
      </c>
      <c r="AG7" s="133">
        <f>AVERAGE(W102:W121)</f>
        <v>3.3805746623190158</v>
      </c>
      <c r="AH7" s="133">
        <f>AVERAGE(X102:X121)</f>
        <v>1.0603616842105261</v>
      </c>
      <c r="AI7" s="134">
        <f t="shared" si="9"/>
        <v>0.68633685389952714</v>
      </c>
      <c r="AJ7" s="135">
        <v>2.0681524635089701E-12</v>
      </c>
      <c r="AK7" s="134">
        <f>AVERAGE(H102:H121)</f>
        <v>1</v>
      </c>
      <c r="AL7" s="134">
        <f>AVERAGE(I102:I121)</f>
        <v>0.95</v>
      </c>
      <c r="AM7" s="134">
        <f t="shared" si="10"/>
        <v>-5.0000000000000044E-2</v>
      </c>
      <c r="AN7" s="56">
        <f>SUM(N102:N121)</f>
        <v>0</v>
      </c>
      <c r="AO7" s="56">
        <f>SUM(O102:O121)</f>
        <v>1</v>
      </c>
      <c r="AQ7" s="133" t="str">
        <f t="shared" si="11"/>
        <v>O03</v>
      </c>
      <c r="AR7" s="133">
        <f t="shared" si="12"/>
        <v>51.008736171078439</v>
      </c>
      <c r="AS7" s="133">
        <f t="shared" si="12"/>
        <v>47.430025105263148</v>
      </c>
      <c r="AT7" s="133"/>
      <c r="AU7" s="133" t="str">
        <f t="shared" si="13"/>
        <v>O03</v>
      </c>
      <c r="AV7" s="133">
        <f t="shared" si="14"/>
        <v>3.3805746623190158</v>
      </c>
      <c r="AW7" s="133">
        <f t="shared" si="14"/>
        <v>1.0603616842105261</v>
      </c>
      <c r="AY7" s="56" t="str">
        <f t="shared" si="15"/>
        <v>O03</v>
      </c>
      <c r="AZ7" s="56">
        <f t="shared" si="16"/>
        <v>0</v>
      </c>
      <c r="BA7" s="56">
        <f t="shared" si="16"/>
        <v>1</v>
      </c>
      <c r="BC7" t="str">
        <f t="shared" si="17"/>
        <v>O03</v>
      </c>
      <c r="BD7" s="134">
        <f t="shared" si="18"/>
        <v>7.0158787189171568E-2</v>
      </c>
      <c r="BF7" s="136" t="s">
        <v>308</v>
      </c>
      <c r="BG7" s="136"/>
      <c r="BH7" s="136"/>
    </row>
    <row r="8" spans="1:60" ht="15" customHeight="1" x14ac:dyDescent="0.3">
      <c r="A8" t="s">
        <v>115</v>
      </c>
      <c r="B8" t="s">
        <v>11</v>
      </c>
      <c r="C8">
        <v>7</v>
      </c>
      <c r="D8" s="133">
        <f>Rep_Ciclos!C11</f>
        <v>45.471912000000003</v>
      </c>
      <c r="E8" s="133">
        <f>Rep_Ciclos!C33</f>
        <v>50.185000000000002</v>
      </c>
      <c r="F8" s="133">
        <f>Rep_Ciclos!D11</f>
        <v>3.2262590000000002</v>
      </c>
      <c r="G8" s="133">
        <f>Rep_Ciclos!D33</f>
        <v>1.0680000000000001</v>
      </c>
      <c r="H8" s="56">
        <f>Rep_Ciclos!G11</f>
        <v>1</v>
      </c>
      <c r="I8" s="56">
        <f>Rep_Ciclos!G33</f>
        <v>1</v>
      </c>
      <c r="J8" s="56">
        <f>Rep_Ciclos!E11</f>
        <v>0</v>
      </c>
      <c r="K8" s="56">
        <f>Rep_Ciclos!E33</f>
        <v>0</v>
      </c>
      <c r="L8" s="56">
        <f>Rep_Ciclos!F11</f>
        <v>0</v>
      </c>
      <c r="M8" s="56">
        <f>Rep_Ciclos!F33</f>
        <v>0</v>
      </c>
      <c r="N8" s="56">
        <f>Rep_Ciclos!I11</f>
        <v>0</v>
      </c>
      <c r="O8" s="56">
        <f>Rep_Ciclos!I33</f>
        <v>0</v>
      </c>
      <c r="P8" s="133">
        <f>Rep_Ciclos!J11</f>
        <v>0</v>
      </c>
      <c r="Q8" s="133">
        <f>Rep_Ciclos!J33</f>
        <v>0</v>
      </c>
      <c r="R8" t="b">
        <f t="shared" si="0"/>
        <v>1</v>
      </c>
      <c r="S8" s="133">
        <f t="shared" si="1"/>
        <v>4.7130879999999991</v>
      </c>
      <c r="T8" s="134">
        <f t="shared" si="2"/>
        <v>-0.10364833570226817</v>
      </c>
      <c r="U8" s="133">
        <f t="shared" si="3"/>
        <v>45.471912000000003</v>
      </c>
      <c r="V8" s="133">
        <f t="shared" si="4"/>
        <v>50.185000000000002</v>
      </c>
      <c r="W8" s="133">
        <f t="shared" si="5"/>
        <v>3.2262590000000002</v>
      </c>
      <c r="X8" s="133">
        <f t="shared" si="6"/>
        <v>1.0680000000000001</v>
      </c>
      <c r="Z8" t="s">
        <v>128</v>
      </c>
      <c r="AA8" t="s">
        <v>34</v>
      </c>
      <c r="AB8" s="56">
        <f>COUNT(U122:U141)</f>
        <v>20</v>
      </c>
      <c r="AC8" s="133">
        <f>AVERAGE(U122:U141)</f>
        <v>47.753475549999997</v>
      </c>
      <c r="AD8" s="133">
        <f>AVERAGE(V122:V141)</f>
        <v>46.603216950000004</v>
      </c>
      <c r="AE8" s="133">
        <f t="shared" si="7"/>
        <v>-1.1502585999999937</v>
      </c>
      <c r="AF8" s="134">
        <f t="shared" si="8"/>
        <v>2.4087432103148676E-2</v>
      </c>
      <c r="AG8" s="133">
        <f>AVERAGE(W122:W141)</f>
        <v>3.2444821499999987</v>
      </c>
      <c r="AH8" s="133">
        <f>AVERAGE(X122:X141)</f>
        <v>1.0506336000000003</v>
      </c>
      <c r="AI8" s="134">
        <f t="shared" si="9"/>
        <v>0.6761783386603003</v>
      </c>
      <c r="AJ8" s="135">
        <v>0.22784280121564399</v>
      </c>
      <c r="AK8" s="134">
        <f>AVERAGE(H122:H141)</f>
        <v>1</v>
      </c>
      <c r="AL8" s="134">
        <f>AVERAGE(I122:I141)</f>
        <v>1</v>
      </c>
      <c r="AM8" s="134">
        <f t="shared" si="10"/>
        <v>0</v>
      </c>
      <c r="AN8" s="56">
        <f>SUM(N122:N141)</f>
        <v>0</v>
      </c>
      <c r="AO8" s="56">
        <f>SUM(O122:O141)</f>
        <v>0</v>
      </c>
      <c r="AQ8" s="133" t="str">
        <f t="shared" si="11"/>
        <v>O13</v>
      </c>
      <c r="AR8" s="133">
        <f t="shared" si="12"/>
        <v>47.753475549999997</v>
      </c>
      <c r="AS8" s="133">
        <f t="shared" si="12"/>
        <v>46.603216950000004</v>
      </c>
      <c r="AT8" s="133"/>
      <c r="AU8" s="133" t="str">
        <f t="shared" si="13"/>
        <v>O13</v>
      </c>
      <c r="AV8" s="133">
        <f t="shared" si="14"/>
        <v>3.2444821499999987</v>
      </c>
      <c r="AW8" s="133">
        <f t="shared" si="14"/>
        <v>1.0506336000000003</v>
      </c>
      <c r="AY8" s="56" t="str">
        <f t="shared" si="15"/>
        <v>O13</v>
      </c>
      <c r="AZ8" s="56">
        <f t="shared" si="16"/>
        <v>0</v>
      </c>
      <c r="BA8" s="56">
        <f t="shared" si="16"/>
        <v>0</v>
      </c>
      <c r="BC8" t="str">
        <f t="shared" si="17"/>
        <v>O13</v>
      </c>
      <c r="BD8" s="134">
        <f t="shared" si="18"/>
        <v>2.4087432103148676E-2</v>
      </c>
      <c r="BF8" s="136" t="s">
        <v>308</v>
      </c>
      <c r="BG8" s="136"/>
      <c r="BH8" s="136"/>
    </row>
    <row r="9" spans="1:60" ht="15" customHeight="1" x14ac:dyDescent="0.3">
      <c r="A9" t="s">
        <v>115</v>
      </c>
      <c r="B9" t="s">
        <v>11</v>
      </c>
      <c r="C9">
        <v>8</v>
      </c>
      <c r="D9" s="133">
        <f>Rep_Ciclos!C12</f>
        <v>52.219330999999997</v>
      </c>
      <c r="E9" s="133">
        <f>Rep_Ciclos!C34</f>
        <v>43.218000000000004</v>
      </c>
      <c r="F9" s="133">
        <f>Rep_Ciclos!D12</f>
        <v>3.2457660000000002</v>
      </c>
      <c r="G9" s="133">
        <f>Rep_Ciclos!D34</f>
        <v>1.0509999999999999</v>
      </c>
      <c r="H9" s="56">
        <f>Rep_Ciclos!G12</f>
        <v>1</v>
      </c>
      <c r="I9" s="56">
        <f>Rep_Ciclos!G34</f>
        <v>1</v>
      </c>
      <c r="J9" s="56">
        <f>Rep_Ciclos!E12</f>
        <v>0</v>
      </c>
      <c r="K9" s="56">
        <f>Rep_Ciclos!E34</f>
        <v>0</v>
      </c>
      <c r="L9" s="56">
        <f>Rep_Ciclos!F12</f>
        <v>0</v>
      </c>
      <c r="M9" s="56">
        <f>Rep_Ciclos!F34</f>
        <v>0</v>
      </c>
      <c r="N9" s="56">
        <f>Rep_Ciclos!I12</f>
        <v>0</v>
      </c>
      <c r="O9" s="56">
        <f>Rep_Ciclos!I34</f>
        <v>0</v>
      </c>
      <c r="P9" s="133">
        <f>Rep_Ciclos!J12</f>
        <v>0</v>
      </c>
      <c r="Q9" s="133">
        <f>Rep_Ciclos!J34</f>
        <v>0</v>
      </c>
      <c r="R9" t="b">
        <f t="shared" si="0"/>
        <v>1</v>
      </c>
      <c r="S9" s="133">
        <f t="shared" si="1"/>
        <v>-9.0013309999999933</v>
      </c>
      <c r="T9" s="134">
        <f t="shared" si="2"/>
        <v>0.17237545613137006</v>
      </c>
      <c r="U9" s="133">
        <f t="shared" si="3"/>
        <v>52.219330999999997</v>
      </c>
      <c r="V9" s="133">
        <f t="shared" si="4"/>
        <v>43.218000000000004</v>
      </c>
      <c r="W9" s="133">
        <f t="shared" si="5"/>
        <v>3.2457660000000002</v>
      </c>
      <c r="X9" s="133">
        <f t="shared" si="6"/>
        <v>1.0509999999999999</v>
      </c>
      <c r="Z9" t="s">
        <v>128</v>
      </c>
      <c r="AA9" t="s">
        <v>44</v>
      </c>
      <c r="AB9" s="56">
        <f>COUNT(U142:U161)</f>
        <v>20</v>
      </c>
      <c r="AC9" s="133">
        <f>AVERAGE(U142:U161)</f>
        <v>50.739033800000001</v>
      </c>
      <c r="AD9" s="133">
        <f>AVERAGE(V142:V161)</f>
        <v>46.863414750000004</v>
      </c>
      <c r="AE9" s="133">
        <f t="shared" si="7"/>
        <v>-3.8756190499999974</v>
      </c>
      <c r="AF9" s="134">
        <f t="shared" si="8"/>
        <v>7.6383382964615998E-2</v>
      </c>
      <c r="AG9" s="133">
        <f>AVERAGE(W142:W161)</f>
        <v>3.1526355500000003</v>
      </c>
      <c r="AH9" s="133">
        <f>AVERAGE(X142:X161)</f>
        <v>1.06032875</v>
      </c>
      <c r="AI9" s="134">
        <f t="shared" si="9"/>
        <v>0.66366910060377893</v>
      </c>
      <c r="AJ9" s="135">
        <v>1.28720689006661E-3</v>
      </c>
      <c r="AK9" s="134">
        <f>AVERAGE(H142:H161)</f>
        <v>1</v>
      </c>
      <c r="AL9" s="134">
        <f>AVERAGE(I142:I161)</f>
        <v>1</v>
      </c>
      <c r="AM9" s="134">
        <f t="shared" si="10"/>
        <v>0</v>
      </c>
      <c r="AN9" s="56">
        <f>SUM(N142:N161)</f>
        <v>0</v>
      </c>
      <c r="AO9" s="56">
        <f>SUM(O142:O161)</f>
        <v>0</v>
      </c>
      <c r="AQ9" s="133" t="str">
        <f t="shared" si="11"/>
        <v>O17</v>
      </c>
      <c r="AR9" s="133">
        <f t="shared" si="12"/>
        <v>50.739033800000001</v>
      </c>
      <c r="AS9" s="133">
        <f t="shared" si="12"/>
        <v>46.863414750000004</v>
      </c>
      <c r="AT9" s="133"/>
      <c r="AU9" s="133" t="str">
        <f t="shared" si="13"/>
        <v>O17</v>
      </c>
      <c r="AV9" s="133">
        <f t="shared" si="14"/>
        <v>3.1526355500000003</v>
      </c>
      <c r="AW9" s="133">
        <f t="shared" si="14"/>
        <v>1.06032875</v>
      </c>
      <c r="AY9" s="56" t="str">
        <f t="shared" si="15"/>
        <v>O17</v>
      </c>
      <c r="AZ9" s="56">
        <f t="shared" si="16"/>
        <v>0</v>
      </c>
      <c r="BA9" s="56">
        <f t="shared" si="16"/>
        <v>0</v>
      </c>
      <c r="BC9" t="str">
        <f t="shared" si="17"/>
        <v>O17</v>
      </c>
      <c r="BD9" s="134">
        <f t="shared" si="18"/>
        <v>7.6383382964615998E-2</v>
      </c>
      <c r="BF9" s="136" t="s">
        <v>308</v>
      </c>
      <c r="BG9" s="136"/>
      <c r="BH9" s="136"/>
    </row>
    <row r="10" spans="1:60" ht="15" customHeight="1" x14ac:dyDescent="0.3">
      <c r="A10" t="s">
        <v>115</v>
      </c>
      <c r="B10" t="s">
        <v>11</v>
      </c>
      <c r="C10">
        <v>9</v>
      </c>
      <c r="D10" s="133">
        <f>Rep_Ciclos!C13</f>
        <v>49.492879000000002</v>
      </c>
      <c r="E10" s="133">
        <f>Rep_Ciclos!C35</f>
        <v>48.231999999999999</v>
      </c>
      <c r="F10" s="133">
        <f>Rep_Ciclos!D13</f>
        <v>3.0778120000000002</v>
      </c>
      <c r="G10" s="133">
        <f>Rep_Ciclos!D35</f>
        <v>1.0620000000000001</v>
      </c>
      <c r="H10" s="56">
        <f>Rep_Ciclos!G13</f>
        <v>1</v>
      </c>
      <c r="I10" s="56">
        <f>Rep_Ciclos!G35</f>
        <v>1</v>
      </c>
      <c r="J10" s="56">
        <f>Rep_Ciclos!E13</f>
        <v>0</v>
      </c>
      <c r="K10" s="56">
        <f>Rep_Ciclos!E35</f>
        <v>0</v>
      </c>
      <c r="L10" s="56">
        <f>Rep_Ciclos!F13</f>
        <v>0</v>
      </c>
      <c r="M10" s="56">
        <f>Rep_Ciclos!F35</f>
        <v>0</v>
      </c>
      <c r="N10" s="56">
        <f>Rep_Ciclos!I13</f>
        <v>0</v>
      </c>
      <c r="O10" s="56">
        <f>Rep_Ciclos!I35</f>
        <v>0</v>
      </c>
      <c r="P10" s="133">
        <f>Rep_Ciclos!J13</f>
        <v>0</v>
      </c>
      <c r="Q10" s="133">
        <f>Rep_Ciclos!J35</f>
        <v>0</v>
      </c>
      <c r="R10" t="b">
        <f t="shared" si="0"/>
        <v>1</v>
      </c>
      <c r="S10" s="133">
        <f t="shared" si="1"/>
        <v>-1.2608790000000027</v>
      </c>
      <c r="T10" s="134">
        <f t="shared" si="2"/>
        <v>2.5475967967028224E-2</v>
      </c>
      <c r="U10" s="133">
        <f t="shared" si="3"/>
        <v>49.492879000000002</v>
      </c>
      <c r="V10" s="133">
        <f t="shared" si="4"/>
        <v>48.231999999999999</v>
      </c>
      <c r="W10" s="133">
        <f t="shared" si="5"/>
        <v>3.0778120000000002</v>
      </c>
      <c r="X10" s="133">
        <f t="shared" si="6"/>
        <v>1.0620000000000001</v>
      </c>
      <c r="BF10" s="136" t="s">
        <v>308</v>
      </c>
      <c r="BG10" s="136"/>
      <c r="BH10" s="136"/>
    </row>
    <row r="11" spans="1:60" ht="15" customHeight="1" x14ac:dyDescent="0.3">
      <c r="A11" t="s">
        <v>115</v>
      </c>
      <c r="B11" t="s">
        <v>11</v>
      </c>
      <c r="C11">
        <v>10</v>
      </c>
      <c r="D11" s="133">
        <f>Rep_Ciclos!C14</f>
        <v>48.123761000000002</v>
      </c>
      <c r="E11" s="133">
        <f>Rep_Ciclos!C36</f>
        <v>48.168999999999997</v>
      </c>
      <c r="F11" s="133">
        <f>Rep_Ciclos!D14</f>
        <v>3.1968040000000002</v>
      </c>
      <c r="G11" s="133">
        <f>Rep_Ciclos!D36</f>
        <v>1.0680000000000001</v>
      </c>
      <c r="H11" s="56">
        <f>Rep_Ciclos!G14</f>
        <v>1</v>
      </c>
      <c r="I11" s="56">
        <f>Rep_Ciclos!G36</f>
        <v>1</v>
      </c>
      <c r="J11" s="56">
        <f>Rep_Ciclos!E14</f>
        <v>0</v>
      </c>
      <c r="K11" s="56">
        <f>Rep_Ciclos!E36</f>
        <v>0</v>
      </c>
      <c r="L11" s="56">
        <f>Rep_Ciclos!F14</f>
        <v>0</v>
      </c>
      <c r="M11" s="56">
        <f>Rep_Ciclos!F36</f>
        <v>0</v>
      </c>
      <c r="N11" s="56">
        <f>Rep_Ciclos!I14</f>
        <v>0</v>
      </c>
      <c r="O11" s="56">
        <f>Rep_Ciclos!I36</f>
        <v>0</v>
      </c>
      <c r="P11" s="133">
        <f>Rep_Ciclos!J14</f>
        <v>0</v>
      </c>
      <c r="Q11" s="133">
        <f>Rep_Ciclos!J36</f>
        <v>0</v>
      </c>
      <c r="R11" t="b">
        <f t="shared" si="0"/>
        <v>1</v>
      </c>
      <c r="S11" s="133">
        <f t="shared" si="1"/>
        <v>4.5238999999995144E-2</v>
      </c>
      <c r="T11" s="134">
        <f t="shared" si="2"/>
        <v>-9.4005537098396097E-4</v>
      </c>
      <c r="U11" s="133">
        <f t="shared" si="3"/>
        <v>48.123761000000002</v>
      </c>
      <c r="V11" s="133">
        <f t="shared" si="4"/>
        <v>48.168999999999997</v>
      </c>
      <c r="W11" s="133">
        <f t="shared" si="5"/>
        <v>3.1968040000000002</v>
      </c>
      <c r="X11" s="133">
        <f t="shared" si="6"/>
        <v>1.0680000000000001</v>
      </c>
      <c r="BF11" s="136" t="s">
        <v>308</v>
      </c>
      <c r="BG11" s="136"/>
      <c r="BH11" s="136"/>
    </row>
    <row r="12" spans="1:60" ht="15" customHeight="1" x14ac:dyDescent="0.3">
      <c r="A12" t="s">
        <v>115</v>
      </c>
      <c r="B12" t="s">
        <v>11</v>
      </c>
      <c r="C12">
        <v>11</v>
      </c>
      <c r="D12" s="133">
        <f>Rep_Ciclos!C15</f>
        <v>48.266390999999999</v>
      </c>
      <c r="E12" s="133">
        <f>Rep_Ciclos!C37</f>
        <v>47.695999999999998</v>
      </c>
      <c r="F12" s="133">
        <f>Rep_Ciclos!D15</f>
        <v>3.2278899999999999</v>
      </c>
      <c r="G12" s="133">
        <f>Rep_Ciclos!D37</f>
        <v>1.0369999999999999</v>
      </c>
      <c r="H12" s="56">
        <f>Rep_Ciclos!G15</f>
        <v>1</v>
      </c>
      <c r="I12" s="56">
        <f>Rep_Ciclos!G37</f>
        <v>1</v>
      </c>
      <c r="J12" s="56">
        <f>Rep_Ciclos!E15</f>
        <v>0</v>
      </c>
      <c r="K12" s="56">
        <f>Rep_Ciclos!E37</f>
        <v>0</v>
      </c>
      <c r="L12" s="56">
        <f>Rep_Ciclos!F15</f>
        <v>0</v>
      </c>
      <c r="M12" s="56">
        <f>Rep_Ciclos!F37</f>
        <v>0</v>
      </c>
      <c r="N12" s="56">
        <f>Rep_Ciclos!I15</f>
        <v>0</v>
      </c>
      <c r="O12" s="56">
        <f>Rep_Ciclos!I37</f>
        <v>0</v>
      </c>
      <c r="P12" s="133">
        <f>Rep_Ciclos!J15</f>
        <v>0</v>
      </c>
      <c r="Q12" s="133">
        <f>Rep_Ciclos!J37</f>
        <v>0</v>
      </c>
      <c r="R12" t="b">
        <f t="shared" si="0"/>
        <v>1</v>
      </c>
      <c r="S12" s="133">
        <f t="shared" si="1"/>
        <v>-0.57039100000000076</v>
      </c>
      <c r="T12" s="134">
        <f t="shared" si="2"/>
        <v>1.1817560587863318E-2</v>
      </c>
      <c r="U12" s="133">
        <f t="shared" si="3"/>
        <v>48.266390999999999</v>
      </c>
      <c r="V12" s="133">
        <f t="shared" si="4"/>
        <v>47.695999999999998</v>
      </c>
      <c r="W12" s="133">
        <f t="shared" si="5"/>
        <v>3.2278899999999999</v>
      </c>
      <c r="X12" s="133">
        <f t="shared" si="6"/>
        <v>1.0369999999999999</v>
      </c>
      <c r="BF12" s="136" t="s">
        <v>308</v>
      </c>
      <c r="BG12" s="136"/>
      <c r="BH12" s="136"/>
    </row>
    <row r="13" spans="1:60" ht="15" customHeight="1" x14ac:dyDescent="0.3">
      <c r="A13" t="s">
        <v>115</v>
      </c>
      <c r="B13" t="s">
        <v>11</v>
      </c>
      <c r="C13">
        <v>12</v>
      </c>
      <c r="D13" s="133">
        <f>Rep_Ciclos!C16</f>
        <v>45.297632999999998</v>
      </c>
      <c r="E13" s="133">
        <f>Rep_Ciclos!C38</f>
        <v>43.54</v>
      </c>
      <c r="F13" s="133">
        <f>Rep_Ciclos!D16</f>
        <v>3.165251</v>
      </c>
      <c r="G13" s="133">
        <f>Rep_Ciclos!D38</f>
        <v>1.089</v>
      </c>
      <c r="H13" s="56">
        <f>Rep_Ciclos!G16</f>
        <v>1</v>
      </c>
      <c r="I13" s="56">
        <f>Rep_Ciclos!G38</f>
        <v>1</v>
      </c>
      <c r="J13" s="56">
        <f>Rep_Ciclos!E16</f>
        <v>0</v>
      </c>
      <c r="K13" s="56">
        <f>Rep_Ciclos!E38</f>
        <v>0</v>
      </c>
      <c r="L13" s="56">
        <f>Rep_Ciclos!F16</f>
        <v>0</v>
      </c>
      <c r="M13" s="56">
        <f>Rep_Ciclos!F38</f>
        <v>0</v>
      </c>
      <c r="N13" s="56">
        <f>Rep_Ciclos!I16</f>
        <v>0</v>
      </c>
      <c r="O13" s="56">
        <f>Rep_Ciclos!I38</f>
        <v>0</v>
      </c>
      <c r="P13" s="133">
        <f>Rep_Ciclos!J16</f>
        <v>0</v>
      </c>
      <c r="Q13" s="133">
        <f>Rep_Ciclos!J38</f>
        <v>0</v>
      </c>
      <c r="R13" t="b">
        <f t="shared" si="0"/>
        <v>1</v>
      </c>
      <c r="S13" s="133">
        <f t="shared" si="1"/>
        <v>-1.7576329999999984</v>
      </c>
      <c r="T13" s="134">
        <f t="shared" si="2"/>
        <v>3.8801872936716109E-2</v>
      </c>
      <c r="U13" s="133">
        <f t="shared" si="3"/>
        <v>45.297632999999998</v>
      </c>
      <c r="V13" s="133">
        <f t="shared" si="4"/>
        <v>43.54</v>
      </c>
      <c r="W13" s="133">
        <f t="shared" si="5"/>
        <v>3.165251</v>
      </c>
      <c r="X13" s="133">
        <f t="shared" si="6"/>
        <v>1.089</v>
      </c>
      <c r="BF13" s="136" t="s">
        <v>308</v>
      </c>
      <c r="BG13" s="136"/>
      <c r="BH13" s="136"/>
    </row>
    <row r="14" spans="1:60" ht="15" customHeight="1" x14ac:dyDescent="0.3">
      <c r="A14" t="s">
        <v>115</v>
      </c>
      <c r="B14" t="s">
        <v>11</v>
      </c>
      <c r="C14">
        <v>13</v>
      </c>
      <c r="D14" s="133">
        <f>Rep_Ciclos!C17</f>
        <v>54.362178999999998</v>
      </c>
      <c r="E14" s="133">
        <f>Rep_Ciclos!C39</f>
        <v>46.066000000000003</v>
      </c>
      <c r="F14" s="133">
        <f>Rep_Ciclos!D17</f>
        <v>3.265225</v>
      </c>
      <c r="G14" s="133">
        <f>Rep_Ciclos!D39</f>
        <v>0.99</v>
      </c>
      <c r="H14" s="56">
        <f>Rep_Ciclos!G17</f>
        <v>1</v>
      </c>
      <c r="I14" s="56">
        <f>Rep_Ciclos!G39</f>
        <v>1</v>
      </c>
      <c r="J14" s="56">
        <f>Rep_Ciclos!E17</f>
        <v>0</v>
      </c>
      <c r="K14" s="56">
        <f>Rep_Ciclos!E39</f>
        <v>0</v>
      </c>
      <c r="L14" s="56">
        <f>Rep_Ciclos!F17</f>
        <v>0</v>
      </c>
      <c r="M14" s="56">
        <f>Rep_Ciclos!F39</f>
        <v>0</v>
      </c>
      <c r="N14" s="56">
        <f>Rep_Ciclos!I17</f>
        <v>0</v>
      </c>
      <c r="O14" s="56">
        <f>Rep_Ciclos!I39</f>
        <v>0</v>
      </c>
      <c r="P14" s="133">
        <f>Rep_Ciclos!J17</f>
        <v>0</v>
      </c>
      <c r="Q14" s="133">
        <f>Rep_Ciclos!J39</f>
        <v>0</v>
      </c>
      <c r="R14" t="b">
        <f t="shared" si="0"/>
        <v>1</v>
      </c>
      <c r="S14" s="133">
        <f t="shared" si="1"/>
        <v>-8.2961789999999951</v>
      </c>
      <c r="T14" s="134">
        <f t="shared" si="2"/>
        <v>0.15260939043668564</v>
      </c>
      <c r="U14" s="133">
        <f t="shared" si="3"/>
        <v>54.362178999999998</v>
      </c>
      <c r="V14" s="133">
        <f t="shared" si="4"/>
        <v>46.066000000000003</v>
      </c>
      <c r="W14" s="133">
        <f t="shared" si="5"/>
        <v>3.265225</v>
      </c>
      <c r="X14" s="133">
        <f t="shared" si="6"/>
        <v>0.99</v>
      </c>
      <c r="BF14" s="136" t="s">
        <v>308</v>
      </c>
      <c r="BG14" s="136"/>
      <c r="BH14" s="136"/>
    </row>
    <row r="15" spans="1:60" ht="15" customHeight="1" x14ac:dyDescent="0.3">
      <c r="A15" t="s">
        <v>115</v>
      </c>
      <c r="B15" t="s">
        <v>11</v>
      </c>
      <c r="C15">
        <v>14</v>
      </c>
      <c r="D15" s="133">
        <f>Rep_Ciclos!C18</f>
        <v>48.153807</v>
      </c>
      <c r="E15" s="133">
        <f>Rep_Ciclos!C40</f>
        <v>51.564999999999998</v>
      </c>
      <c r="F15" s="133">
        <f>Rep_Ciclos!D18</f>
        <v>3.2055280000000002</v>
      </c>
      <c r="G15" s="133">
        <f>Rep_Ciclos!D40</f>
        <v>1.07</v>
      </c>
      <c r="H15" s="56">
        <f>Rep_Ciclos!G18</f>
        <v>1</v>
      </c>
      <c r="I15" s="56">
        <f>Rep_Ciclos!G40</f>
        <v>1</v>
      </c>
      <c r="J15" s="56">
        <f>Rep_Ciclos!E18</f>
        <v>0</v>
      </c>
      <c r="K15" s="56">
        <f>Rep_Ciclos!E40</f>
        <v>0</v>
      </c>
      <c r="L15" s="56">
        <f>Rep_Ciclos!F18</f>
        <v>0</v>
      </c>
      <c r="M15" s="56">
        <f>Rep_Ciclos!F40</f>
        <v>0</v>
      </c>
      <c r="N15" s="56">
        <f>Rep_Ciclos!I18</f>
        <v>0</v>
      </c>
      <c r="O15" s="56">
        <f>Rep_Ciclos!I40</f>
        <v>0</v>
      </c>
      <c r="P15" s="133">
        <f>Rep_Ciclos!J18</f>
        <v>0</v>
      </c>
      <c r="Q15" s="133">
        <f>Rep_Ciclos!J40</f>
        <v>0</v>
      </c>
      <c r="R15" t="b">
        <f t="shared" si="0"/>
        <v>1</v>
      </c>
      <c r="S15" s="133">
        <f t="shared" si="1"/>
        <v>3.4111929999999973</v>
      </c>
      <c r="T15" s="134">
        <f t="shared" si="2"/>
        <v>-7.0839528845559441E-2</v>
      </c>
      <c r="U15" s="133">
        <f t="shared" si="3"/>
        <v>48.153807</v>
      </c>
      <c r="V15" s="133">
        <f t="shared" si="4"/>
        <v>51.564999999999998</v>
      </c>
      <c r="W15" s="133">
        <f t="shared" si="5"/>
        <v>3.2055280000000002</v>
      </c>
      <c r="X15" s="133">
        <f t="shared" si="6"/>
        <v>1.07</v>
      </c>
      <c r="BF15" s="136" t="s">
        <v>308</v>
      </c>
      <c r="BG15" s="136"/>
      <c r="BH15" s="136"/>
    </row>
    <row r="16" spans="1:60" ht="15" customHeight="1" x14ac:dyDescent="0.3">
      <c r="A16" t="s">
        <v>115</v>
      </c>
      <c r="B16" t="s">
        <v>11</v>
      </c>
      <c r="C16">
        <v>15</v>
      </c>
      <c r="D16" s="133">
        <f>Rep_Ciclos!C19</f>
        <v>51.603392999999997</v>
      </c>
      <c r="E16" s="133">
        <f>Rep_Ciclos!C41</f>
        <v>52.33</v>
      </c>
      <c r="F16" s="133">
        <f>Rep_Ciclos!D19</f>
        <v>3.2648619999999999</v>
      </c>
      <c r="G16" s="133">
        <f>Rep_Ciclos!D41</f>
        <v>1.123</v>
      </c>
      <c r="H16" s="56">
        <f>Rep_Ciclos!G19</f>
        <v>1</v>
      </c>
      <c r="I16" s="56">
        <f>Rep_Ciclos!G41</f>
        <v>1</v>
      </c>
      <c r="J16" s="56">
        <f>Rep_Ciclos!E19</f>
        <v>0</v>
      </c>
      <c r="K16" s="56">
        <f>Rep_Ciclos!E41</f>
        <v>0</v>
      </c>
      <c r="L16" s="56">
        <f>Rep_Ciclos!F19</f>
        <v>0</v>
      </c>
      <c r="M16" s="56">
        <f>Rep_Ciclos!F41</f>
        <v>0</v>
      </c>
      <c r="N16" s="56">
        <f>Rep_Ciclos!I19</f>
        <v>0</v>
      </c>
      <c r="O16" s="56">
        <f>Rep_Ciclos!I41</f>
        <v>0</v>
      </c>
      <c r="P16" s="133">
        <f>Rep_Ciclos!J19</f>
        <v>0</v>
      </c>
      <c r="Q16" s="133">
        <f>Rep_Ciclos!J41</f>
        <v>0</v>
      </c>
      <c r="R16" t="b">
        <f t="shared" si="0"/>
        <v>1</v>
      </c>
      <c r="S16" s="133">
        <f t="shared" si="1"/>
        <v>0.72660700000000134</v>
      </c>
      <c r="T16" s="134">
        <f t="shared" si="2"/>
        <v>-1.4080605126100876E-2</v>
      </c>
      <c r="U16" s="133">
        <f t="shared" si="3"/>
        <v>51.603392999999997</v>
      </c>
      <c r="V16" s="133">
        <f t="shared" si="4"/>
        <v>52.33</v>
      </c>
      <c r="W16" s="133">
        <f t="shared" si="5"/>
        <v>3.2648619999999999</v>
      </c>
      <c r="X16" s="133">
        <f t="shared" si="6"/>
        <v>1.123</v>
      </c>
      <c r="BF16" s="136" t="s">
        <v>308</v>
      </c>
      <c r="BG16" s="136"/>
      <c r="BH16" s="136"/>
    </row>
    <row r="17" spans="1:60" ht="15" customHeight="1" x14ac:dyDescent="0.3">
      <c r="A17" t="s">
        <v>115</v>
      </c>
      <c r="B17" t="s">
        <v>11</v>
      </c>
      <c r="C17">
        <v>16</v>
      </c>
      <c r="D17" s="133">
        <f>Rep_Ciclos!C20</f>
        <v>45.411985999999999</v>
      </c>
      <c r="E17" s="133">
        <f>Rep_Ciclos!C42</f>
        <v>48.978000000000002</v>
      </c>
      <c r="F17" s="133">
        <f>Rep_Ciclos!D20</f>
        <v>3.1124550000000002</v>
      </c>
      <c r="G17" s="133">
        <f>Rep_Ciclos!D42</f>
        <v>1.002</v>
      </c>
      <c r="H17" s="56">
        <f>Rep_Ciclos!G20</f>
        <v>1</v>
      </c>
      <c r="I17" s="56">
        <f>Rep_Ciclos!G42</f>
        <v>1</v>
      </c>
      <c r="J17" s="56">
        <f>Rep_Ciclos!E20</f>
        <v>0</v>
      </c>
      <c r="K17" s="56">
        <f>Rep_Ciclos!E42</f>
        <v>0</v>
      </c>
      <c r="L17" s="56">
        <f>Rep_Ciclos!F20</f>
        <v>0</v>
      </c>
      <c r="M17" s="56">
        <f>Rep_Ciclos!F42</f>
        <v>0</v>
      </c>
      <c r="N17" s="56">
        <f>Rep_Ciclos!I20</f>
        <v>0</v>
      </c>
      <c r="O17" s="56">
        <f>Rep_Ciclos!I42</f>
        <v>0</v>
      </c>
      <c r="P17" s="133">
        <f>Rep_Ciclos!J20</f>
        <v>0</v>
      </c>
      <c r="Q17" s="133">
        <f>Rep_Ciclos!J42</f>
        <v>0</v>
      </c>
      <c r="R17" t="b">
        <f t="shared" si="0"/>
        <v>1</v>
      </c>
      <c r="S17" s="133">
        <f t="shared" si="1"/>
        <v>3.5660140000000027</v>
      </c>
      <c r="T17" s="134">
        <f t="shared" si="2"/>
        <v>-7.8525832365050174E-2</v>
      </c>
      <c r="U17" s="133">
        <f t="shared" si="3"/>
        <v>45.411985999999999</v>
      </c>
      <c r="V17" s="133">
        <f t="shared" si="4"/>
        <v>48.978000000000002</v>
      </c>
      <c r="W17" s="133">
        <f t="shared" si="5"/>
        <v>3.1124550000000002</v>
      </c>
      <c r="X17" s="133">
        <f t="shared" si="6"/>
        <v>1.002</v>
      </c>
      <c r="BF17" s="136" t="s">
        <v>308</v>
      </c>
      <c r="BG17" s="136"/>
      <c r="BH17" s="136"/>
    </row>
    <row r="18" spans="1:60" ht="15" customHeight="1" x14ac:dyDescent="0.3">
      <c r="A18" t="s">
        <v>115</v>
      </c>
      <c r="B18" t="s">
        <v>11</v>
      </c>
      <c r="C18">
        <v>17</v>
      </c>
      <c r="D18" s="133">
        <f>Rep_Ciclos!C21</f>
        <v>54.482655000000001</v>
      </c>
      <c r="E18" s="133">
        <f>Rep_Ciclos!C43</f>
        <v>43.448999999999998</v>
      </c>
      <c r="F18" s="133">
        <f>Rep_Ciclos!D21</f>
        <v>3.2398859999999998</v>
      </c>
      <c r="G18" s="133">
        <f>Rep_Ciclos!D43</f>
        <v>1.0900000000000001</v>
      </c>
      <c r="H18" s="56">
        <f>Rep_Ciclos!G21</f>
        <v>1</v>
      </c>
      <c r="I18" s="56">
        <f>Rep_Ciclos!G43</f>
        <v>1</v>
      </c>
      <c r="J18" s="56">
        <f>Rep_Ciclos!E21</f>
        <v>0</v>
      </c>
      <c r="K18" s="56">
        <f>Rep_Ciclos!E43</f>
        <v>0</v>
      </c>
      <c r="L18" s="56">
        <f>Rep_Ciclos!F21</f>
        <v>0</v>
      </c>
      <c r="M18" s="56">
        <f>Rep_Ciclos!F43</f>
        <v>0</v>
      </c>
      <c r="N18" s="56">
        <f>Rep_Ciclos!I21</f>
        <v>0</v>
      </c>
      <c r="O18" s="56">
        <f>Rep_Ciclos!I43</f>
        <v>0</v>
      </c>
      <c r="P18" s="133">
        <f>Rep_Ciclos!J21</f>
        <v>0</v>
      </c>
      <c r="Q18" s="133">
        <f>Rep_Ciclos!J43</f>
        <v>0</v>
      </c>
      <c r="R18" t="b">
        <f t="shared" si="0"/>
        <v>1</v>
      </c>
      <c r="S18" s="133">
        <f t="shared" si="1"/>
        <v>-11.033655000000003</v>
      </c>
      <c r="T18" s="134">
        <f t="shared" si="2"/>
        <v>0.20251683769816287</v>
      </c>
      <c r="U18" s="133">
        <f t="shared" si="3"/>
        <v>54.482655000000001</v>
      </c>
      <c r="V18" s="133">
        <f t="shared" si="4"/>
        <v>43.448999999999998</v>
      </c>
      <c r="W18" s="133">
        <f t="shared" si="5"/>
        <v>3.2398859999999998</v>
      </c>
      <c r="X18" s="133">
        <f t="shared" si="6"/>
        <v>1.0900000000000001</v>
      </c>
      <c r="BF18" s="136" t="s">
        <v>308</v>
      </c>
      <c r="BG18" s="136"/>
      <c r="BH18" s="136"/>
    </row>
    <row r="19" spans="1:60" ht="15" customHeight="1" x14ac:dyDescent="0.3">
      <c r="A19" t="s">
        <v>115</v>
      </c>
      <c r="B19" t="s">
        <v>11</v>
      </c>
      <c r="C19">
        <v>18</v>
      </c>
      <c r="D19" s="133">
        <f>Rep_Ciclos!C22</f>
        <v>50.355967</v>
      </c>
      <c r="E19" s="133">
        <f>Rep_Ciclos!C44</f>
        <v>46.244999999999997</v>
      </c>
      <c r="F19" s="133">
        <f>Rep_Ciclos!D22</f>
        <v>3.2354729999999998</v>
      </c>
      <c r="G19" s="133">
        <f>Rep_Ciclos!D44</f>
        <v>1.0900000000000001</v>
      </c>
      <c r="H19" s="56">
        <f>Rep_Ciclos!G22</f>
        <v>1</v>
      </c>
      <c r="I19" s="56">
        <f>Rep_Ciclos!G44</f>
        <v>1</v>
      </c>
      <c r="J19" s="56">
        <f>Rep_Ciclos!E22</f>
        <v>0</v>
      </c>
      <c r="K19" s="56">
        <f>Rep_Ciclos!E44</f>
        <v>0</v>
      </c>
      <c r="L19" s="56">
        <f>Rep_Ciclos!F22</f>
        <v>0</v>
      </c>
      <c r="M19" s="56">
        <f>Rep_Ciclos!F44</f>
        <v>0</v>
      </c>
      <c r="N19" s="56">
        <f>Rep_Ciclos!I22</f>
        <v>0</v>
      </c>
      <c r="O19" s="56">
        <f>Rep_Ciclos!I44</f>
        <v>0</v>
      </c>
      <c r="P19" s="133">
        <f>Rep_Ciclos!J22</f>
        <v>0</v>
      </c>
      <c r="Q19" s="133">
        <f>Rep_Ciclos!J44</f>
        <v>0</v>
      </c>
      <c r="R19" t="b">
        <f t="shared" si="0"/>
        <v>1</v>
      </c>
      <c r="S19" s="133">
        <f t="shared" si="1"/>
        <v>-4.1109670000000023</v>
      </c>
      <c r="T19" s="134">
        <f t="shared" si="2"/>
        <v>8.163813039276957E-2</v>
      </c>
      <c r="U19" s="133">
        <f t="shared" si="3"/>
        <v>50.355967</v>
      </c>
      <c r="V19" s="133">
        <f t="shared" si="4"/>
        <v>46.244999999999997</v>
      </c>
      <c r="W19" s="133">
        <f t="shared" si="5"/>
        <v>3.2354729999999998</v>
      </c>
      <c r="X19" s="133">
        <f t="shared" si="6"/>
        <v>1.0900000000000001</v>
      </c>
      <c r="BF19" s="136" t="s">
        <v>308</v>
      </c>
      <c r="BG19" s="136"/>
      <c r="BH19" s="136"/>
    </row>
    <row r="20" spans="1:60" ht="15" customHeight="1" x14ac:dyDescent="0.3">
      <c r="A20" t="s">
        <v>115</v>
      </c>
      <c r="B20" t="s">
        <v>11</v>
      </c>
      <c r="C20">
        <v>19</v>
      </c>
      <c r="D20" s="133">
        <f>Rep_Ciclos!C23</f>
        <v>54.446193999999998</v>
      </c>
      <c r="E20" s="133">
        <f>Rep_Ciclos!C45</f>
        <v>48.186999999999998</v>
      </c>
      <c r="F20" s="133">
        <f>Rep_Ciclos!D23</f>
        <v>3.2511030000000001</v>
      </c>
      <c r="G20" s="133">
        <f>Rep_Ciclos!D45</f>
        <v>0.999</v>
      </c>
      <c r="H20" s="56">
        <f>Rep_Ciclos!G23</f>
        <v>1</v>
      </c>
      <c r="I20" s="56">
        <f>Rep_Ciclos!G45</f>
        <v>1</v>
      </c>
      <c r="J20" s="56">
        <f>Rep_Ciclos!E23</f>
        <v>0</v>
      </c>
      <c r="K20" s="56">
        <f>Rep_Ciclos!E45</f>
        <v>0</v>
      </c>
      <c r="L20" s="56">
        <f>Rep_Ciclos!F23</f>
        <v>0</v>
      </c>
      <c r="M20" s="56">
        <f>Rep_Ciclos!F45</f>
        <v>0</v>
      </c>
      <c r="N20" s="56">
        <f>Rep_Ciclos!I23</f>
        <v>0</v>
      </c>
      <c r="O20" s="56">
        <f>Rep_Ciclos!I45</f>
        <v>0</v>
      </c>
      <c r="P20" s="133">
        <f>Rep_Ciclos!J23</f>
        <v>0</v>
      </c>
      <c r="Q20" s="133">
        <f>Rep_Ciclos!J45</f>
        <v>0</v>
      </c>
      <c r="R20" t="b">
        <f t="shared" si="0"/>
        <v>1</v>
      </c>
      <c r="S20" s="133">
        <f t="shared" si="1"/>
        <v>-6.2591940000000008</v>
      </c>
      <c r="T20" s="134">
        <f t="shared" si="2"/>
        <v>0.11496109351555406</v>
      </c>
      <c r="U20" s="133">
        <f t="shared" si="3"/>
        <v>54.446193999999998</v>
      </c>
      <c r="V20" s="133">
        <f t="shared" si="4"/>
        <v>48.186999999999998</v>
      </c>
      <c r="W20" s="133">
        <f t="shared" si="5"/>
        <v>3.2511030000000001</v>
      </c>
      <c r="X20" s="133">
        <f t="shared" si="6"/>
        <v>0.999</v>
      </c>
      <c r="BF20" s="136" t="s">
        <v>308</v>
      </c>
      <c r="BG20" s="136"/>
      <c r="BH20" s="136"/>
    </row>
    <row r="21" spans="1:60" ht="15" customHeight="1" x14ac:dyDescent="0.3">
      <c r="A21" t="s">
        <v>115</v>
      </c>
      <c r="B21" t="s">
        <v>11</v>
      </c>
      <c r="C21">
        <v>20</v>
      </c>
      <c r="D21" s="133">
        <f>Rep_Ciclos!C24</f>
        <v>55.602209000000002</v>
      </c>
      <c r="E21" s="133">
        <f>Rep_Ciclos!C46</f>
        <v>33.634</v>
      </c>
      <c r="F21" s="133">
        <f>Rep_Ciclos!D24</f>
        <v>3.2610510000000001</v>
      </c>
      <c r="G21" s="133">
        <f>Rep_Ciclos!D46</f>
        <v>1.4550000000000001</v>
      </c>
      <c r="H21" s="56">
        <f>Rep_Ciclos!G24</f>
        <v>1</v>
      </c>
      <c r="I21" s="56">
        <f>Rep_Ciclos!G46</f>
        <v>0</v>
      </c>
      <c r="J21" s="56">
        <f>Rep_Ciclos!E24</f>
        <v>0</v>
      </c>
      <c r="K21" s="56">
        <f>Rep_Ciclos!E46</f>
        <v>0</v>
      </c>
      <c r="L21" s="56">
        <f>Rep_Ciclos!F24</f>
        <v>0</v>
      </c>
      <c r="M21" s="56">
        <f>Rep_Ciclos!F46</f>
        <v>0</v>
      </c>
      <c r="N21" s="56">
        <f>Rep_Ciclos!I24</f>
        <v>0</v>
      </c>
      <c r="O21" s="56">
        <f>Rep_Ciclos!I46</f>
        <v>1</v>
      </c>
      <c r="P21" s="133">
        <f>Rep_Ciclos!J24</f>
        <v>0</v>
      </c>
      <c r="Q21" s="133">
        <v>14.414</v>
      </c>
      <c r="R21" t="b">
        <f t="shared" si="0"/>
        <v>0</v>
      </c>
      <c r="S21" s="133" t="str">
        <f t="shared" si="1"/>
        <v/>
      </c>
      <c r="T21" s="134" t="str">
        <f t="shared" si="2"/>
        <v/>
      </c>
      <c r="U21" s="133" t="str">
        <f t="shared" si="3"/>
        <v/>
      </c>
      <c r="V21" s="133" t="str">
        <f t="shared" si="4"/>
        <v/>
      </c>
      <c r="W21" s="133" t="str">
        <f t="shared" si="5"/>
        <v/>
      </c>
      <c r="X21" s="133" t="str">
        <f t="shared" si="6"/>
        <v/>
      </c>
      <c r="BF21" s="136" t="s">
        <v>308</v>
      </c>
      <c r="BG21" s="136"/>
      <c r="BH21" s="136"/>
    </row>
    <row r="22" spans="1:60" ht="15" customHeight="1" x14ac:dyDescent="0.3">
      <c r="A22" t="s">
        <v>115</v>
      </c>
      <c r="B22" t="s">
        <v>22</v>
      </c>
      <c r="C22">
        <v>1</v>
      </c>
      <c r="D22" s="133">
        <f>Rep_Ciclos!R5</f>
        <v>50.219495000000002</v>
      </c>
      <c r="E22" s="133">
        <f>Rep_Ciclos!R27</f>
        <v>44.757182999999998</v>
      </c>
      <c r="F22" s="133">
        <f>Rep_Ciclos!S5</f>
        <v>3.201638</v>
      </c>
      <c r="G22" s="133">
        <f>Rep_Ciclos!S27</f>
        <v>1.0483769999999999</v>
      </c>
      <c r="H22" s="56">
        <f>Rep_Ciclos!V5</f>
        <v>1</v>
      </c>
      <c r="I22" s="56">
        <f>Rep_Ciclos!V27</f>
        <v>1</v>
      </c>
      <c r="J22" s="56">
        <f>Rep_Ciclos!T5</f>
        <v>0</v>
      </c>
      <c r="K22" s="56">
        <f>Rep_Ciclos!T27</f>
        <v>0</v>
      </c>
      <c r="L22" s="56">
        <f>Rep_Ciclos!U5</f>
        <v>0</v>
      </c>
      <c r="M22" s="56">
        <f>Rep_Ciclos!U27</f>
        <v>0</v>
      </c>
      <c r="N22" s="56">
        <f>Rep_Ciclos!X5</f>
        <v>0</v>
      </c>
      <c r="O22" s="56">
        <f>Rep_Ciclos!X27</f>
        <v>0</v>
      </c>
      <c r="P22" s="133">
        <f>Rep_Ciclos!Y5</f>
        <v>0</v>
      </c>
      <c r="Q22" s="133">
        <f>Rep_Ciclos!Y27</f>
        <v>0</v>
      </c>
      <c r="R22" t="b">
        <f t="shared" si="0"/>
        <v>1</v>
      </c>
      <c r="S22" s="133">
        <f t="shared" si="1"/>
        <v>-5.4623120000000043</v>
      </c>
      <c r="T22" s="134">
        <f t="shared" si="2"/>
        <v>0.1087687560378694</v>
      </c>
      <c r="U22" s="133">
        <f t="shared" si="3"/>
        <v>50.219495000000002</v>
      </c>
      <c r="V22" s="133">
        <f t="shared" si="4"/>
        <v>44.757182999999998</v>
      </c>
      <c r="W22" s="133">
        <f t="shared" si="5"/>
        <v>3.201638</v>
      </c>
      <c r="X22" s="133">
        <f t="shared" si="6"/>
        <v>1.0483769999999999</v>
      </c>
      <c r="BF22" s="136" t="s">
        <v>308</v>
      </c>
      <c r="BG22" s="136"/>
      <c r="BH22" s="136"/>
    </row>
    <row r="23" spans="1:60" ht="15" customHeight="1" x14ac:dyDescent="0.3">
      <c r="A23" t="s">
        <v>115</v>
      </c>
      <c r="B23" t="s">
        <v>22</v>
      </c>
      <c r="C23">
        <v>2</v>
      </c>
      <c r="D23" s="133">
        <f>Rep_Ciclos!R6</f>
        <v>50.164876999999997</v>
      </c>
      <c r="E23" s="133">
        <f>Rep_Ciclos!R28</f>
        <v>42.811829000000003</v>
      </c>
      <c r="F23" s="133">
        <f>Rep_Ciclos!S6</f>
        <v>3.3271820000000001</v>
      </c>
      <c r="G23" s="133">
        <f>Rep_Ciclos!S28</f>
        <v>1.063399</v>
      </c>
      <c r="H23" s="56">
        <f>Rep_Ciclos!V6</f>
        <v>1</v>
      </c>
      <c r="I23" s="56">
        <f>Rep_Ciclos!V28</f>
        <v>1</v>
      </c>
      <c r="J23" s="56">
        <f>Rep_Ciclos!T6</f>
        <v>0</v>
      </c>
      <c r="K23" s="56">
        <f>Rep_Ciclos!T28</f>
        <v>0</v>
      </c>
      <c r="L23" s="56">
        <f>Rep_Ciclos!U6</f>
        <v>0</v>
      </c>
      <c r="M23" s="56">
        <f>Rep_Ciclos!U28</f>
        <v>0</v>
      </c>
      <c r="N23" s="56">
        <f>Rep_Ciclos!X6</f>
        <v>0</v>
      </c>
      <c r="O23" s="56">
        <f>Rep_Ciclos!X28</f>
        <v>0</v>
      </c>
      <c r="P23" s="133">
        <f>Rep_Ciclos!Y6</f>
        <v>0</v>
      </c>
      <c r="Q23" s="133">
        <f>Rep_Ciclos!Y28</f>
        <v>0</v>
      </c>
      <c r="R23" t="b">
        <f t="shared" si="0"/>
        <v>1</v>
      </c>
      <c r="S23" s="133">
        <f t="shared" si="1"/>
        <v>-7.353047999999994</v>
      </c>
      <c r="T23" s="134">
        <f t="shared" si="2"/>
        <v>0.1465776144532358</v>
      </c>
      <c r="U23" s="133">
        <f t="shared" si="3"/>
        <v>50.164876999999997</v>
      </c>
      <c r="V23" s="133">
        <f t="shared" si="4"/>
        <v>42.811829000000003</v>
      </c>
      <c r="W23" s="133">
        <f t="shared" si="5"/>
        <v>3.3271820000000001</v>
      </c>
      <c r="X23" s="133">
        <f t="shared" si="6"/>
        <v>1.063399</v>
      </c>
      <c r="BF23" s="136" t="s">
        <v>308</v>
      </c>
      <c r="BG23" s="136"/>
      <c r="BH23" s="136"/>
    </row>
    <row r="24" spans="1:60" ht="15" customHeight="1" x14ac:dyDescent="0.3">
      <c r="A24" t="s">
        <v>115</v>
      </c>
      <c r="B24" t="s">
        <v>22</v>
      </c>
      <c r="C24">
        <v>3</v>
      </c>
      <c r="D24" s="133">
        <f>Rep_Ciclos!R7</f>
        <v>46.285961999999998</v>
      </c>
      <c r="E24" s="133">
        <f>Rep_Ciclos!R29</f>
        <v>42.650283999999999</v>
      </c>
      <c r="F24" s="133">
        <f>Rep_Ciclos!S7</f>
        <v>3.1089380000000002</v>
      </c>
      <c r="G24" s="133">
        <f>Rep_Ciclos!S29</f>
        <v>1.061196</v>
      </c>
      <c r="H24" s="56">
        <f>Rep_Ciclos!V7</f>
        <v>1</v>
      </c>
      <c r="I24" s="56">
        <f>Rep_Ciclos!V29</f>
        <v>1</v>
      </c>
      <c r="J24" s="56">
        <f>Rep_Ciclos!T7</f>
        <v>0</v>
      </c>
      <c r="K24" s="56">
        <f>Rep_Ciclos!T29</f>
        <v>0</v>
      </c>
      <c r="L24" s="56">
        <f>Rep_Ciclos!U7</f>
        <v>0</v>
      </c>
      <c r="M24" s="56">
        <f>Rep_Ciclos!U29</f>
        <v>0</v>
      </c>
      <c r="N24" s="56">
        <f>Rep_Ciclos!X7</f>
        <v>0</v>
      </c>
      <c r="O24" s="56">
        <f>Rep_Ciclos!X29</f>
        <v>0</v>
      </c>
      <c r="P24" s="133">
        <f>Rep_Ciclos!Y7</f>
        <v>0</v>
      </c>
      <c r="Q24" s="133">
        <f>Rep_Ciclos!Y29</f>
        <v>0</v>
      </c>
      <c r="R24" t="b">
        <f t="shared" si="0"/>
        <v>1</v>
      </c>
      <c r="S24" s="133">
        <f t="shared" si="1"/>
        <v>-3.6356779999999986</v>
      </c>
      <c r="T24" s="134">
        <f t="shared" si="2"/>
        <v>7.8548178387218059E-2</v>
      </c>
      <c r="U24" s="133">
        <f t="shared" si="3"/>
        <v>46.285961999999998</v>
      </c>
      <c r="V24" s="133">
        <f t="shared" si="4"/>
        <v>42.650283999999999</v>
      </c>
      <c r="W24" s="133">
        <f t="shared" si="5"/>
        <v>3.1089380000000002</v>
      </c>
      <c r="X24" s="133">
        <f t="shared" si="6"/>
        <v>1.061196</v>
      </c>
      <c r="BF24" s="136" t="s">
        <v>308</v>
      </c>
      <c r="BG24" s="136"/>
      <c r="BH24" s="136"/>
    </row>
    <row r="25" spans="1:60" ht="15" customHeight="1" x14ac:dyDescent="0.3">
      <c r="A25" t="s">
        <v>115</v>
      </c>
      <c r="B25" t="s">
        <v>22</v>
      </c>
      <c r="C25">
        <v>4</v>
      </c>
      <c r="D25" s="133">
        <f>Rep_Ciclos!R8</f>
        <v>46.446044000000001</v>
      </c>
      <c r="E25" s="133">
        <f>Rep_Ciclos!R30</f>
        <v>42.737907</v>
      </c>
      <c r="F25" s="133">
        <f>Rep_Ciclos!S8</f>
        <v>3.2289089999999998</v>
      </c>
      <c r="G25" s="133">
        <f>Rep_Ciclos!S30</f>
        <v>1.0839490000000001</v>
      </c>
      <c r="H25" s="56">
        <f>Rep_Ciclos!V8</f>
        <v>1</v>
      </c>
      <c r="I25" s="56">
        <f>Rep_Ciclos!V30</f>
        <v>1</v>
      </c>
      <c r="J25" s="56">
        <f>Rep_Ciclos!T8</f>
        <v>0</v>
      </c>
      <c r="K25" s="56">
        <f>Rep_Ciclos!T30</f>
        <v>0</v>
      </c>
      <c r="L25" s="56">
        <f>Rep_Ciclos!U8</f>
        <v>0</v>
      </c>
      <c r="M25" s="56">
        <f>Rep_Ciclos!U30</f>
        <v>0</v>
      </c>
      <c r="N25" s="56">
        <f>Rep_Ciclos!X8</f>
        <v>0</v>
      </c>
      <c r="O25" s="56">
        <f>Rep_Ciclos!X30</f>
        <v>0</v>
      </c>
      <c r="P25" s="133">
        <f>Rep_Ciclos!Y8</f>
        <v>0</v>
      </c>
      <c r="Q25" s="133">
        <f>Rep_Ciclos!Y30</f>
        <v>0</v>
      </c>
      <c r="R25" t="b">
        <f t="shared" si="0"/>
        <v>1</v>
      </c>
      <c r="S25" s="133">
        <f t="shared" si="1"/>
        <v>-3.7081370000000007</v>
      </c>
      <c r="T25" s="134">
        <f t="shared" si="2"/>
        <v>7.9837520715434929E-2</v>
      </c>
      <c r="U25" s="133">
        <f t="shared" si="3"/>
        <v>46.446044000000001</v>
      </c>
      <c r="V25" s="133">
        <f t="shared" si="4"/>
        <v>42.737907</v>
      </c>
      <c r="W25" s="133">
        <f t="shared" si="5"/>
        <v>3.2289089999999998</v>
      </c>
      <c r="X25" s="133">
        <f t="shared" si="6"/>
        <v>1.0839490000000001</v>
      </c>
      <c r="BF25" s="136" t="s">
        <v>308</v>
      </c>
      <c r="BG25" s="136"/>
      <c r="BH25" s="136"/>
    </row>
    <row r="26" spans="1:60" ht="15" customHeight="1" x14ac:dyDescent="0.3">
      <c r="A26" t="s">
        <v>115</v>
      </c>
      <c r="B26" t="s">
        <v>22</v>
      </c>
      <c r="C26">
        <v>5</v>
      </c>
      <c r="D26" s="133">
        <f>Rep_Ciclos!R9</f>
        <v>46.752468999999998</v>
      </c>
      <c r="E26" s="133">
        <f>Rep_Ciclos!R31</f>
        <v>42.798577000000002</v>
      </c>
      <c r="F26" s="133">
        <f>Rep_Ciclos!S9</f>
        <v>3.2117969999999998</v>
      </c>
      <c r="G26" s="133">
        <f>Rep_Ciclos!S31</f>
        <v>1.082041</v>
      </c>
      <c r="H26" s="56">
        <f>Rep_Ciclos!V9</f>
        <v>1</v>
      </c>
      <c r="I26" s="56">
        <f>Rep_Ciclos!V31</f>
        <v>1</v>
      </c>
      <c r="J26" s="56">
        <f>Rep_Ciclos!T9</f>
        <v>0</v>
      </c>
      <c r="K26" s="56">
        <f>Rep_Ciclos!T31</f>
        <v>0</v>
      </c>
      <c r="L26" s="56">
        <f>Rep_Ciclos!U9</f>
        <v>0</v>
      </c>
      <c r="M26" s="56">
        <f>Rep_Ciclos!U31</f>
        <v>0</v>
      </c>
      <c r="N26" s="56">
        <f>Rep_Ciclos!X9</f>
        <v>0</v>
      </c>
      <c r="O26" s="56">
        <f>Rep_Ciclos!X31</f>
        <v>0</v>
      </c>
      <c r="P26" s="133">
        <f>Rep_Ciclos!Y9</f>
        <v>0</v>
      </c>
      <c r="Q26" s="133">
        <f>Rep_Ciclos!Y31</f>
        <v>0</v>
      </c>
      <c r="R26" t="b">
        <f t="shared" si="0"/>
        <v>1</v>
      </c>
      <c r="S26" s="133">
        <f t="shared" si="1"/>
        <v>-3.9538919999999962</v>
      </c>
      <c r="T26" s="134">
        <f t="shared" si="2"/>
        <v>8.4570763524809744E-2</v>
      </c>
      <c r="U26" s="133">
        <f t="shared" si="3"/>
        <v>46.752468999999998</v>
      </c>
      <c r="V26" s="133">
        <f t="shared" si="4"/>
        <v>42.798577000000002</v>
      </c>
      <c r="W26" s="133">
        <f t="shared" si="5"/>
        <v>3.2117969999999998</v>
      </c>
      <c r="X26" s="133">
        <f t="shared" si="6"/>
        <v>1.082041</v>
      </c>
      <c r="BF26" s="136" t="s">
        <v>308</v>
      </c>
      <c r="BG26" s="136"/>
      <c r="BH26" s="136"/>
    </row>
    <row r="27" spans="1:60" ht="15" customHeight="1" x14ac:dyDescent="0.3">
      <c r="A27" t="s">
        <v>115</v>
      </c>
      <c r="B27" t="s">
        <v>22</v>
      </c>
      <c r="C27">
        <v>6</v>
      </c>
      <c r="D27" s="133">
        <f>Rep_Ciclos!R10</f>
        <v>50.397911000000001</v>
      </c>
      <c r="E27" s="133">
        <f>Rep_Ciclos!R32</f>
        <v>47.57038</v>
      </c>
      <c r="F27" s="133">
        <f>Rep_Ciclos!S10</f>
        <v>3.2513049999999999</v>
      </c>
      <c r="G27" s="133">
        <f>Rep_Ciclos!S32</f>
        <v>1.07589</v>
      </c>
      <c r="H27" s="56">
        <f>Rep_Ciclos!V10</f>
        <v>1</v>
      </c>
      <c r="I27" s="56">
        <f>Rep_Ciclos!V32</f>
        <v>1</v>
      </c>
      <c r="J27" s="56">
        <f>Rep_Ciclos!T10</f>
        <v>0</v>
      </c>
      <c r="K27" s="56">
        <f>Rep_Ciclos!T32</f>
        <v>0</v>
      </c>
      <c r="L27" s="56">
        <f>Rep_Ciclos!U10</f>
        <v>0</v>
      </c>
      <c r="M27" s="56">
        <f>Rep_Ciclos!U32</f>
        <v>0</v>
      </c>
      <c r="N27" s="56">
        <f>Rep_Ciclos!X10</f>
        <v>0</v>
      </c>
      <c r="O27" s="56">
        <f>Rep_Ciclos!X32</f>
        <v>0</v>
      </c>
      <c r="P27" s="133">
        <f>Rep_Ciclos!Y10</f>
        <v>0</v>
      </c>
      <c r="Q27" s="133">
        <f>Rep_Ciclos!Y32</f>
        <v>0</v>
      </c>
      <c r="R27" t="b">
        <f t="shared" si="0"/>
        <v>1</v>
      </c>
      <c r="S27" s="133">
        <f t="shared" si="1"/>
        <v>-2.8275310000000005</v>
      </c>
      <c r="T27" s="134">
        <f t="shared" si="2"/>
        <v>5.6104130982730593E-2</v>
      </c>
      <c r="U27" s="133">
        <f t="shared" si="3"/>
        <v>50.397911000000001</v>
      </c>
      <c r="V27" s="133">
        <f t="shared" si="4"/>
        <v>47.57038</v>
      </c>
      <c r="W27" s="133">
        <f t="shared" si="5"/>
        <v>3.2513049999999999</v>
      </c>
      <c r="X27" s="133">
        <f t="shared" si="6"/>
        <v>1.07589</v>
      </c>
      <c r="BF27" s="136" t="s">
        <v>308</v>
      </c>
      <c r="BG27" s="136"/>
      <c r="BH27" s="136"/>
    </row>
    <row r="28" spans="1:60" ht="15" customHeight="1" x14ac:dyDescent="0.3">
      <c r="A28" t="s">
        <v>115</v>
      </c>
      <c r="B28" t="s">
        <v>22</v>
      </c>
      <c r="C28">
        <v>7</v>
      </c>
      <c r="D28" s="133">
        <f>Rep_Ciclos!R11</f>
        <v>47.556130000000003</v>
      </c>
      <c r="E28" s="133">
        <f>Rep_Ciclos!R33</f>
        <v>45.355725</v>
      </c>
      <c r="F28" s="133">
        <f>Rep_Ciclos!S11</f>
        <v>3.1992289999999999</v>
      </c>
      <c r="G28" s="133">
        <f>Rep_Ciclos!S33</f>
        <v>1.0247980000000001</v>
      </c>
      <c r="H28" s="56">
        <f>Rep_Ciclos!V11</f>
        <v>1</v>
      </c>
      <c r="I28" s="56">
        <f>Rep_Ciclos!V33</f>
        <v>1</v>
      </c>
      <c r="J28" s="56">
        <f>Rep_Ciclos!T11</f>
        <v>0</v>
      </c>
      <c r="K28" s="56">
        <f>Rep_Ciclos!T33</f>
        <v>0</v>
      </c>
      <c r="L28" s="56">
        <f>Rep_Ciclos!U11</f>
        <v>0</v>
      </c>
      <c r="M28" s="56">
        <f>Rep_Ciclos!U33</f>
        <v>0</v>
      </c>
      <c r="N28" s="56">
        <f>Rep_Ciclos!X11</f>
        <v>0</v>
      </c>
      <c r="O28" s="56">
        <f>Rep_Ciclos!X33</f>
        <v>0</v>
      </c>
      <c r="P28" s="133">
        <f>Rep_Ciclos!Y11</f>
        <v>0</v>
      </c>
      <c r="Q28" s="133">
        <f>Rep_Ciclos!Y33</f>
        <v>0</v>
      </c>
      <c r="R28" t="b">
        <f t="shared" si="0"/>
        <v>1</v>
      </c>
      <c r="S28" s="133">
        <f t="shared" si="1"/>
        <v>-2.2004050000000035</v>
      </c>
      <c r="T28" s="134">
        <f t="shared" si="2"/>
        <v>4.6269639686829067E-2</v>
      </c>
      <c r="U28" s="133">
        <f t="shared" si="3"/>
        <v>47.556130000000003</v>
      </c>
      <c r="V28" s="133">
        <f t="shared" si="4"/>
        <v>45.355725</v>
      </c>
      <c r="W28" s="133">
        <f t="shared" si="5"/>
        <v>3.1992289999999999</v>
      </c>
      <c r="X28" s="133">
        <f t="shared" si="6"/>
        <v>1.0247980000000001</v>
      </c>
      <c r="BF28" s="136" t="s">
        <v>308</v>
      </c>
      <c r="BG28" s="136"/>
      <c r="BH28" s="136"/>
    </row>
    <row r="29" spans="1:60" ht="15" customHeight="1" x14ac:dyDescent="0.3">
      <c r="A29" t="s">
        <v>115</v>
      </c>
      <c r="B29" t="s">
        <v>22</v>
      </c>
      <c r="C29">
        <v>8</v>
      </c>
      <c r="D29" s="133">
        <f>Rep_Ciclos!R12</f>
        <v>44.995548999999997</v>
      </c>
      <c r="E29" s="133">
        <f>Rep_Ciclos!R34</f>
        <v>42.802084999999998</v>
      </c>
      <c r="F29" s="133">
        <f>Rep_Ciclos!S12</f>
        <v>3.2558440000000002</v>
      </c>
      <c r="G29" s="133">
        <f>Rep_Ciclos!S34</f>
        <v>1.067796</v>
      </c>
      <c r="H29" s="56">
        <f>Rep_Ciclos!V12</f>
        <v>1</v>
      </c>
      <c r="I29" s="56">
        <f>Rep_Ciclos!V34</f>
        <v>1</v>
      </c>
      <c r="J29" s="56">
        <f>Rep_Ciclos!T12</f>
        <v>0</v>
      </c>
      <c r="K29" s="56">
        <f>Rep_Ciclos!T34</f>
        <v>0</v>
      </c>
      <c r="L29" s="56">
        <f>Rep_Ciclos!U12</f>
        <v>0</v>
      </c>
      <c r="M29" s="56">
        <f>Rep_Ciclos!U34</f>
        <v>0</v>
      </c>
      <c r="N29" s="56">
        <f>Rep_Ciclos!X12</f>
        <v>0</v>
      </c>
      <c r="O29" s="56">
        <f>Rep_Ciclos!X34</f>
        <v>0</v>
      </c>
      <c r="P29" s="133">
        <f>Rep_Ciclos!Y12</f>
        <v>0</v>
      </c>
      <c r="Q29" s="133">
        <f>Rep_Ciclos!Y34</f>
        <v>0</v>
      </c>
      <c r="R29" t="b">
        <f t="shared" si="0"/>
        <v>1</v>
      </c>
      <c r="S29" s="133">
        <f t="shared" si="1"/>
        <v>-2.1934639999999987</v>
      </c>
      <c r="T29" s="134">
        <f t="shared" si="2"/>
        <v>4.8748466209402208E-2</v>
      </c>
      <c r="U29" s="133">
        <f t="shared" si="3"/>
        <v>44.995548999999997</v>
      </c>
      <c r="V29" s="133">
        <f t="shared" si="4"/>
        <v>42.802084999999998</v>
      </c>
      <c r="W29" s="133">
        <f t="shared" si="5"/>
        <v>3.2558440000000002</v>
      </c>
      <c r="X29" s="133">
        <f t="shared" si="6"/>
        <v>1.067796</v>
      </c>
      <c r="BF29" s="136" t="s">
        <v>308</v>
      </c>
      <c r="BG29" s="136"/>
      <c r="BH29" s="136"/>
    </row>
    <row r="30" spans="1:60" ht="15" customHeight="1" x14ac:dyDescent="0.3">
      <c r="A30" t="s">
        <v>115</v>
      </c>
      <c r="B30" t="s">
        <v>22</v>
      </c>
      <c r="C30">
        <v>9</v>
      </c>
      <c r="D30" s="133">
        <f>Rep_Ciclos!R13</f>
        <v>45.070174999999999</v>
      </c>
      <c r="E30" s="133">
        <f>Rep_Ciclos!R35</f>
        <v>42.667493</v>
      </c>
      <c r="F30" s="133">
        <f>Rep_Ciclos!S13</f>
        <v>3.312335</v>
      </c>
      <c r="G30" s="133">
        <f>Rep_Ciclos!S35</f>
        <v>1.028286</v>
      </c>
      <c r="H30" s="56">
        <f>Rep_Ciclos!V13</f>
        <v>1</v>
      </c>
      <c r="I30" s="56">
        <f>Rep_Ciclos!V35</f>
        <v>1</v>
      </c>
      <c r="J30" s="56">
        <f>Rep_Ciclos!T13</f>
        <v>0</v>
      </c>
      <c r="K30" s="56">
        <f>Rep_Ciclos!T35</f>
        <v>0</v>
      </c>
      <c r="L30" s="56">
        <f>Rep_Ciclos!U13</f>
        <v>0</v>
      </c>
      <c r="M30" s="56">
        <f>Rep_Ciclos!U35</f>
        <v>0</v>
      </c>
      <c r="N30" s="56">
        <f>Rep_Ciclos!X13</f>
        <v>0</v>
      </c>
      <c r="O30" s="56">
        <f>Rep_Ciclos!X35</f>
        <v>0</v>
      </c>
      <c r="P30" s="133">
        <f>Rep_Ciclos!Y13</f>
        <v>0</v>
      </c>
      <c r="Q30" s="133">
        <f>Rep_Ciclos!Y35</f>
        <v>0</v>
      </c>
      <c r="R30" t="b">
        <f t="shared" si="0"/>
        <v>1</v>
      </c>
      <c r="S30" s="133">
        <f t="shared" si="1"/>
        <v>-2.4026819999999987</v>
      </c>
      <c r="T30" s="134">
        <f t="shared" si="2"/>
        <v>5.3309799662415336E-2</v>
      </c>
      <c r="U30" s="133">
        <f t="shared" si="3"/>
        <v>45.070174999999999</v>
      </c>
      <c r="V30" s="133">
        <f t="shared" si="4"/>
        <v>42.667493</v>
      </c>
      <c r="W30" s="133">
        <f t="shared" si="5"/>
        <v>3.312335</v>
      </c>
      <c r="X30" s="133">
        <f t="shared" si="6"/>
        <v>1.028286</v>
      </c>
      <c r="BF30" s="136" t="s">
        <v>308</v>
      </c>
      <c r="BG30" s="136"/>
      <c r="BH30" s="136"/>
    </row>
    <row r="31" spans="1:60" ht="15" customHeight="1" x14ac:dyDescent="0.3">
      <c r="A31" t="s">
        <v>115</v>
      </c>
      <c r="B31" t="s">
        <v>22</v>
      </c>
      <c r="C31">
        <v>10</v>
      </c>
      <c r="D31" s="133">
        <f>Rep_Ciclos!R14</f>
        <v>45.011853000000002</v>
      </c>
      <c r="E31" s="133">
        <f>Rep_Ciclos!R36</f>
        <v>42.7286</v>
      </c>
      <c r="F31" s="133">
        <f>Rep_Ciclos!S14</f>
        <v>3.2951329999999999</v>
      </c>
      <c r="G31" s="133">
        <f>Rep_Ciclos!S36</f>
        <v>1.078937</v>
      </c>
      <c r="H31" s="56">
        <f>Rep_Ciclos!V14</f>
        <v>1</v>
      </c>
      <c r="I31" s="56">
        <f>Rep_Ciclos!V36</f>
        <v>1</v>
      </c>
      <c r="J31" s="56">
        <f>Rep_Ciclos!T14</f>
        <v>0</v>
      </c>
      <c r="K31" s="56">
        <f>Rep_Ciclos!T36</f>
        <v>0</v>
      </c>
      <c r="L31" s="56">
        <f>Rep_Ciclos!U14</f>
        <v>0</v>
      </c>
      <c r="M31" s="56">
        <f>Rep_Ciclos!U36</f>
        <v>0</v>
      </c>
      <c r="N31" s="56">
        <f>Rep_Ciclos!X14</f>
        <v>0</v>
      </c>
      <c r="O31" s="56">
        <f>Rep_Ciclos!X36</f>
        <v>0</v>
      </c>
      <c r="P31" s="133">
        <f>Rep_Ciclos!Y14</f>
        <v>0</v>
      </c>
      <c r="Q31" s="133">
        <f>Rep_Ciclos!Y36</f>
        <v>0</v>
      </c>
      <c r="R31" t="b">
        <f t="shared" si="0"/>
        <v>1</v>
      </c>
      <c r="S31" s="133">
        <f t="shared" si="1"/>
        <v>-2.283253000000002</v>
      </c>
      <c r="T31" s="134">
        <f t="shared" si="2"/>
        <v>5.0725594433981724E-2</v>
      </c>
      <c r="U31" s="133">
        <f t="shared" si="3"/>
        <v>45.011853000000002</v>
      </c>
      <c r="V31" s="133">
        <f t="shared" si="4"/>
        <v>42.7286</v>
      </c>
      <c r="W31" s="133">
        <f t="shared" si="5"/>
        <v>3.2951329999999999</v>
      </c>
      <c r="X31" s="133">
        <f t="shared" si="6"/>
        <v>1.078937</v>
      </c>
      <c r="BF31" s="136" t="s">
        <v>308</v>
      </c>
      <c r="BG31" s="136"/>
      <c r="BH31" s="136"/>
    </row>
    <row r="32" spans="1:60" ht="15" customHeight="1" x14ac:dyDescent="0.3">
      <c r="A32" t="s">
        <v>115</v>
      </c>
      <c r="B32" t="s">
        <v>22</v>
      </c>
      <c r="C32">
        <v>11</v>
      </c>
      <c r="D32" s="133">
        <f>Rep_Ciclos!R15</f>
        <v>44.945807000000002</v>
      </c>
      <c r="E32" s="133">
        <f>Rep_Ciclos!R37</f>
        <v>44.121077999999997</v>
      </c>
      <c r="F32" s="133">
        <f>Rep_Ciclos!S15</f>
        <v>3.2250610000000002</v>
      </c>
      <c r="G32" s="133">
        <f>Rep_Ciclos!S37</f>
        <v>1.1004890000000001</v>
      </c>
      <c r="H32" s="56">
        <f>Rep_Ciclos!V15</f>
        <v>1</v>
      </c>
      <c r="I32" s="56">
        <f>Rep_Ciclos!V37</f>
        <v>1</v>
      </c>
      <c r="J32" s="56">
        <f>Rep_Ciclos!T15</f>
        <v>0</v>
      </c>
      <c r="K32" s="56">
        <f>Rep_Ciclos!T37</f>
        <v>0</v>
      </c>
      <c r="L32" s="56">
        <f>Rep_Ciclos!U15</f>
        <v>0</v>
      </c>
      <c r="M32" s="56">
        <f>Rep_Ciclos!U37</f>
        <v>0</v>
      </c>
      <c r="N32" s="56">
        <f>Rep_Ciclos!X15</f>
        <v>0</v>
      </c>
      <c r="O32" s="56">
        <f>Rep_Ciclos!X37</f>
        <v>0</v>
      </c>
      <c r="P32" s="133">
        <f>Rep_Ciclos!Y15</f>
        <v>0</v>
      </c>
      <c r="Q32" s="133">
        <f>Rep_Ciclos!Y37</f>
        <v>0</v>
      </c>
      <c r="R32" t="b">
        <f t="shared" si="0"/>
        <v>1</v>
      </c>
      <c r="S32" s="133">
        <f t="shared" si="1"/>
        <v>-0.82472900000000493</v>
      </c>
      <c r="T32" s="134">
        <f t="shared" si="2"/>
        <v>1.8349409100608782E-2</v>
      </c>
      <c r="U32" s="133">
        <f t="shared" si="3"/>
        <v>44.945807000000002</v>
      </c>
      <c r="V32" s="133">
        <f t="shared" si="4"/>
        <v>44.121077999999997</v>
      </c>
      <c r="W32" s="133">
        <f t="shared" si="5"/>
        <v>3.2250610000000002</v>
      </c>
      <c r="X32" s="133">
        <f t="shared" si="6"/>
        <v>1.1004890000000001</v>
      </c>
      <c r="BF32" s="136" t="s">
        <v>308</v>
      </c>
      <c r="BG32" s="136"/>
      <c r="BH32" s="136"/>
    </row>
    <row r="33" spans="1:60" ht="15" customHeight="1" x14ac:dyDescent="0.3">
      <c r="A33" t="s">
        <v>115</v>
      </c>
      <c r="B33" t="s">
        <v>22</v>
      </c>
      <c r="C33">
        <v>12</v>
      </c>
      <c r="D33" s="133">
        <f>Rep_Ciclos!R16</f>
        <v>46.232728999999999</v>
      </c>
      <c r="E33" s="133">
        <f>Rep_Ciclos!R38</f>
        <v>42.780907999999997</v>
      </c>
      <c r="F33" s="133">
        <f>Rep_Ciclos!S16</f>
        <v>3.1879430000000002</v>
      </c>
      <c r="G33" s="133">
        <f>Rep_Ciclos!S38</f>
        <v>1.0360860000000001</v>
      </c>
      <c r="H33" s="56">
        <f>Rep_Ciclos!V16</f>
        <v>1</v>
      </c>
      <c r="I33" s="56">
        <f>Rep_Ciclos!V38</f>
        <v>1</v>
      </c>
      <c r="J33" s="56">
        <f>Rep_Ciclos!T16</f>
        <v>0</v>
      </c>
      <c r="K33" s="56">
        <f>Rep_Ciclos!T38</f>
        <v>0</v>
      </c>
      <c r="L33" s="56">
        <f>Rep_Ciclos!U16</f>
        <v>0</v>
      </c>
      <c r="M33" s="56">
        <f>Rep_Ciclos!U38</f>
        <v>0</v>
      </c>
      <c r="N33" s="56">
        <f>Rep_Ciclos!X16</f>
        <v>0</v>
      </c>
      <c r="O33" s="56">
        <f>Rep_Ciclos!X38</f>
        <v>0</v>
      </c>
      <c r="P33" s="133">
        <f>Rep_Ciclos!Y16</f>
        <v>0</v>
      </c>
      <c r="Q33" s="133">
        <f>Rep_Ciclos!Y38</f>
        <v>0</v>
      </c>
      <c r="R33" t="b">
        <f t="shared" si="0"/>
        <v>1</v>
      </c>
      <c r="S33" s="133">
        <f t="shared" si="1"/>
        <v>-3.4518210000000025</v>
      </c>
      <c r="T33" s="134">
        <f t="shared" si="2"/>
        <v>7.4661848319617974E-2</v>
      </c>
      <c r="U33" s="133">
        <f t="shared" si="3"/>
        <v>46.232728999999999</v>
      </c>
      <c r="V33" s="133">
        <f t="shared" si="4"/>
        <v>42.780907999999997</v>
      </c>
      <c r="W33" s="133">
        <f t="shared" si="5"/>
        <v>3.1879430000000002</v>
      </c>
      <c r="X33" s="133">
        <f t="shared" si="6"/>
        <v>1.0360860000000001</v>
      </c>
      <c r="BF33" s="136" t="s">
        <v>308</v>
      </c>
      <c r="BG33" s="136"/>
      <c r="BH33" s="136"/>
    </row>
    <row r="34" spans="1:60" ht="15" customHeight="1" x14ac:dyDescent="0.3">
      <c r="A34" t="s">
        <v>115</v>
      </c>
      <c r="B34" t="s">
        <v>22</v>
      </c>
      <c r="C34">
        <v>13</v>
      </c>
      <c r="D34" s="133">
        <f>Rep_Ciclos!R17</f>
        <v>46.792262000000001</v>
      </c>
      <c r="E34" s="133">
        <f>Rep_Ciclos!R39</f>
        <v>42.655652000000003</v>
      </c>
      <c r="F34" s="133">
        <f>Rep_Ciclos!S17</f>
        <v>3.2829269999999999</v>
      </c>
      <c r="G34" s="133">
        <f>Rep_Ciclos!S39</f>
        <v>1.111103</v>
      </c>
      <c r="H34" s="56">
        <f>Rep_Ciclos!V17</f>
        <v>1</v>
      </c>
      <c r="I34" s="56">
        <f>Rep_Ciclos!V39</f>
        <v>1</v>
      </c>
      <c r="J34" s="56">
        <f>Rep_Ciclos!T17</f>
        <v>0</v>
      </c>
      <c r="K34" s="56">
        <f>Rep_Ciclos!T39</f>
        <v>0</v>
      </c>
      <c r="L34" s="56">
        <f>Rep_Ciclos!U17</f>
        <v>0</v>
      </c>
      <c r="M34" s="56">
        <f>Rep_Ciclos!U39</f>
        <v>0</v>
      </c>
      <c r="N34" s="56">
        <f>Rep_Ciclos!X17</f>
        <v>0</v>
      </c>
      <c r="O34" s="56">
        <f>Rep_Ciclos!X39</f>
        <v>0</v>
      </c>
      <c r="P34" s="133">
        <f>Rep_Ciclos!Y17</f>
        <v>0</v>
      </c>
      <c r="Q34" s="133">
        <f>Rep_Ciclos!Y39</f>
        <v>0</v>
      </c>
      <c r="R34" t="b">
        <f t="shared" ref="R34:R65" si="19">AND(H34=1,I34=1)</f>
        <v>1</v>
      </c>
      <c r="S34" s="133">
        <f t="shared" ref="S34:S65" si="20">IF(R34,E34-D34,"")</f>
        <v>-4.1366099999999975</v>
      </c>
      <c r="T34" s="134">
        <f t="shared" ref="T34:T65" si="21">IF(R34,1-E34/D34,"")</f>
        <v>8.8403719401297542E-2</v>
      </c>
      <c r="U34" s="133">
        <f t="shared" ref="U34:U65" si="22">IF(R34,D34,"")</f>
        <v>46.792262000000001</v>
      </c>
      <c r="V34" s="133">
        <f t="shared" ref="V34:V65" si="23">IF(R34,E34,"")</f>
        <v>42.655652000000003</v>
      </c>
      <c r="W34" s="133">
        <f t="shared" ref="W34:W65" si="24">IF(R34,F34,"")</f>
        <v>3.2829269999999999</v>
      </c>
      <c r="X34" s="133">
        <f t="shared" ref="X34:X65" si="25">IF(R34,G34,"")</f>
        <v>1.111103</v>
      </c>
      <c r="BF34" s="136" t="s">
        <v>308</v>
      </c>
      <c r="BG34" s="136"/>
      <c r="BH34" s="136"/>
    </row>
    <row r="35" spans="1:60" ht="15" customHeight="1" x14ac:dyDescent="0.3">
      <c r="A35" t="s">
        <v>115</v>
      </c>
      <c r="B35" t="s">
        <v>22</v>
      </c>
      <c r="C35">
        <v>14</v>
      </c>
      <c r="D35" s="133">
        <f>Rep_Ciclos!R18</f>
        <v>44.793365000000001</v>
      </c>
      <c r="E35" s="133">
        <f>Rep_Ciclos!R40</f>
        <v>42.863996</v>
      </c>
      <c r="F35" s="133">
        <f>Rep_Ciclos!S18</f>
        <v>3.1233970000000002</v>
      </c>
      <c r="G35" s="133">
        <f>Rep_Ciclos!S40</f>
        <v>1.05281</v>
      </c>
      <c r="H35" s="56">
        <f>Rep_Ciclos!V18</f>
        <v>1</v>
      </c>
      <c r="I35" s="56">
        <f>Rep_Ciclos!V40</f>
        <v>1</v>
      </c>
      <c r="J35" s="56">
        <f>Rep_Ciclos!T18</f>
        <v>0</v>
      </c>
      <c r="K35" s="56">
        <f>Rep_Ciclos!T40</f>
        <v>0</v>
      </c>
      <c r="L35" s="56">
        <f>Rep_Ciclos!U18</f>
        <v>0</v>
      </c>
      <c r="M35" s="56">
        <f>Rep_Ciclos!U40</f>
        <v>0</v>
      </c>
      <c r="N35" s="56">
        <f>Rep_Ciclos!X18</f>
        <v>0</v>
      </c>
      <c r="O35" s="56">
        <f>Rep_Ciclos!X40</f>
        <v>0</v>
      </c>
      <c r="P35" s="133">
        <f>Rep_Ciclos!Y18</f>
        <v>0</v>
      </c>
      <c r="Q35" s="133">
        <f>Rep_Ciclos!Y40</f>
        <v>0</v>
      </c>
      <c r="R35" t="b">
        <f t="shared" si="19"/>
        <v>1</v>
      </c>
      <c r="S35" s="133">
        <f t="shared" si="20"/>
        <v>-1.9293690000000012</v>
      </c>
      <c r="T35" s="134">
        <f t="shared" si="21"/>
        <v>4.3072651496488423E-2</v>
      </c>
      <c r="U35" s="133">
        <f t="shared" si="22"/>
        <v>44.793365000000001</v>
      </c>
      <c r="V35" s="133">
        <f t="shared" si="23"/>
        <v>42.863996</v>
      </c>
      <c r="W35" s="133">
        <f t="shared" si="24"/>
        <v>3.1233970000000002</v>
      </c>
      <c r="X35" s="133">
        <f t="shared" si="25"/>
        <v>1.05281</v>
      </c>
      <c r="BF35" s="136" t="s">
        <v>308</v>
      </c>
      <c r="BG35" s="136"/>
      <c r="BH35" s="136"/>
    </row>
    <row r="36" spans="1:60" ht="15" customHeight="1" x14ac:dyDescent="0.3">
      <c r="A36" t="s">
        <v>115</v>
      </c>
      <c r="B36" t="s">
        <v>22</v>
      </c>
      <c r="C36">
        <v>15</v>
      </c>
      <c r="D36" s="133">
        <f>Rep_Ciclos!R19</f>
        <v>44.940330000000003</v>
      </c>
      <c r="E36" s="133">
        <f>Rep_Ciclos!R41</f>
        <v>42.679881999999999</v>
      </c>
      <c r="F36" s="133">
        <f>Rep_Ciclos!S19</f>
        <v>3.2989299999999999</v>
      </c>
      <c r="G36" s="133">
        <f>Rep_Ciclos!S41</f>
        <v>1.102633</v>
      </c>
      <c r="H36" s="56">
        <f>Rep_Ciclos!V19</f>
        <v>1</v>
      </c>
      <c r="I36" s="56">
        <f>Rep_Ciclos!V41</f>
        <v>1</v>
      </c>
      <c r="J36" s="56">
        <f>Rep_Ciclos!T19</f>
        <v>0</v>
      </c>
      <c r="K36" s="56">
        <f>Rep_Ciclos!T41</f>
        <v>0</v>
      </c>
      <c r="L36" s="56">
        <f>Rep_Ciclos!U19</f>
        <v>0</v>
      </c>
      <c r="M36" s="56">
        <f>Rep_Ciclos!U41</f>
        <v>0</v>
      </c>
      <c r="N36" s="56">
        <f>Rep_Ciclos!X19</f>
        <v>0</v>
      </c>
      <c r="O36" s="56">
        <f>Rep_Ciclos!X41</f>
        <v>0</v>
      </c>
      <c r="P36" s="133">
        <f>Rep_Ciclos!Y19</f>
        <v>0</v>
      </c>
      <c r="Q36" s="133">
        <f>Rep_Ciclos!Y41</f>
        <v>0</v>
      </c>
      <c r="R36" t="b">
        <f t="shared" si="19"/>
        <v>1</v>
      </c>
      <c r="S36" s="133">
        <f t="shared" si="20"/>
        <v>-2.2604480000000038</v>
      </c>
      <c r="T36" s="134">
        <f t="shared" si="21"/>
        <v>5.0298874084814371E-2</v>
      </c>
      <c r="U36" s="133">
        <f t="shared" si="22"/>
        <v>44.940330000000003</v>
      </c>
      <c r="V36" s="133">
        <f t="shared" si="23"/>
        <v>42.679881999999999</v>
      </c>
      <c r="W36" s="133">
        <f t="shared" si="24"/>
        <v>3.2989299999999999</v>
      </c>
      <c r="X36" s="133">
        <f t="shared" si="25"/>
        <v>1.102633</v>
      </c>
      <c r="BF36" s="136" t="s">
        <v>308</v>
      </c>
      <c r="BG36" s="136"/>
      <c r="BH36" s="136"/>
    </row>
    <row r="37" spans="1:60" ht="15" customHeight="1" x14ac:dyDescent="0.3">
      <c r="A37" t="s">
        <v>115</v>
      </c>
      <c r="B37" t="s">
        <v>22</v>
      </c>
      <c r="C37">
        <v>16</v>
      </c>
      <c r="D37" s="133">
        <f>Rep_Ciclos!R20</f>
        <v>44.956657999999997</v>
      </c>
      <c r="E37" s="133">
        <f>Rep_Ciclos!R42</f>
        <v>48.329301999999998</v>
      </c>
      <c r="F37" s="133">
        <f>Rep_Ciclos!S20</f>
        <v>3.2945709999999999</v>
      </c>
      <c r="G37" s="133">
        <f>Rep_Ciclos!S42</f>
        <v>1.0466580000000001</v>
      </c>
      <c r="H37" s="56">
        <f>Rep_Ciclos!V20</f>
        <v>1</v>
      </c>
      <c r="I37" s="56">
        <f>Rep_Ciclos!V42</f>
        <v>1</v>
      </c>
      <c r="J37" s="56">
        <f>Rep_Ciclos!T20</f>
        <v>0</v>
      </c>
      <c r="K37" s="56">
        <f>Rep_Ciclos!T42</f>
        <v>0</v>
      </c>
      <c r="L37" s="56">
        <f>Rep_Ciclos!U20</f>
        <v>0</v>
      </c>
      <c r="M37" s="56">
        <f>Rep_Ciclos!U42</f>
        <v>0</v>
      </c>
      <c r="N37" s="56">
        <f>Rep_Ciclos!X20</f>
        <v>0</v>
      </c>
      <c r="O37" s="56">
        <f>Rep_Ciclos!X42</f>
        <v>0</v>
      </c>
      <c r="P37" s="133">
        <f>Rep_Ciclos!Y20</f>
        <v>0</v>
      </c>
      <c r="Q37" s="133">
        <f>Rep_Ciclos!Y42</f>
        <v>0</v>
      </c>
      <c r="R37" t="b">
        <f t="shared" si="19"/>
        <v>1</v>
      </c>
      <c r="S37" s="133">
        <f t="shared" si="20"/>
        <v>3.3726440000000011</v>
      </c>
      <c r="T37" s="134">
        <f t="shared" si="21"/>
        <v>-7.5019900278174623E-2</v>
      </c>
      <c r="U37" s="133">
        <f t="shared" si="22"/>
        <v>44.956657999999997</v>
      </c>
      <c r="V37" s="133">
        <f t="shared" si="23"/>
        <v>48.329301999999998</v>
      </c>
      <c r="W37" s="133">
        <f t="shared" si="24"/>
        <v>3.2945709999999999</v>
      </c>
      <c r="X37" s="133">
        <f t="shared" si="25"/>
        <v>1.0466580000000001</v>
      </c>
      <c r="BF37" s="136" t="s">
        <v>308</v>
      </c>
      <c r="BG37" s="136"/>
      <c r="BH37" s="136"/>
    </row>
    <row r="38" spans="1:60" ht="15" customHeight="1" x14ac:dyDescent="0.3">
      <c r="A38" t="s">
        <v>115</v>
      </c>
      <c r="B38" t="s">
        <v>22</v>
      </c>
      <c r="C38">
        <v>17</v>
      </c>
      <c r="D38" s="133">
        <f>Rep_Ciclos!R21</f>
        <v>45.054291999999997</v>
      </c>
      <c r="E38" s="133">
        <f>Rep_Ciclos!R43</f>
        <v>42.943939999999998</v>
      </c>
      <c r="F38" s="133">
        <f>Rep_Ciclos!S21</f>
        <v>3.2394379999999998</v>
      </c>
      <c r="G38" s="133">
        <f>Rep_Ciclos!S43</f>
        <v>1.134474</v>
      </c>
      <c r="H38" s="56">
        <f>Rep_Ciclos!V21</f>
        <v>1</v>
      </c>
      <c r="I38" s="56">
        <f>Rep_Ciclos!V43</f>
        <v>1</v>
      </c>
      <c r="J38" s="56">
        <f>Rep_Ciclos!T21</f>
        <v>0</v>
      </c>
      <c r="K38" s="56">
        <f>Rep_Ciclos!T43</f>
        <v>0</v>
      </c>
      <c r="L38" s="56">
        <f>Rep_Ciclos!U21</f>
        <v>0</v>
      </c>
      <c r="M38" s="56">
        <f>Rep_Ciclos!U43</f>
        <v>0</v>
      </c>
      <c r="N38" s="56">
        <f>Rep_Ciclos!X21</f>
        <v>0</v>
      </c>
      <c r="O38" s="56">
        <f>Rep_Ciclos!X43</f>
        <v>0</v>
      </c>
      <c r="P38" s="133">
        <f>Rep_Ciclos!Y21</f>
        <v>0</v>
      </c>
      <c r="Q38" s="133">
        <f>Rep_Ciclos!Y43</f>
        <v>0</v>
      </c>
      <c r="R38" t="b">
        <f t="shared" si="19"/>
        <v>1</v>
      </c>
      <c r="S38" s="133">
        <f t="shared" si="20"/>
        <v>-2.1103519999999989</v>
      </c>
      <c r="T38" s="134">
        <f t="shared" si="21"/>
        <v>4.6840198931546784E-2</v>
      </c>
      <c r="U38" s="133">
        <f t="shared" si="22"/>
        <v>45.054291999999997</v>
      </c>
      <c r="V38" s="133">
        <f t="shared" si="23"/>
        <v>42.943939999999998</v>
      </c>
      <c r="W38" s="133">
        <f t="shared" si="24"/>
        <v>3.2394379999999998</v>
      </c>
      <c r="X38" s="133">
        <f t="shared" si="25"/>
        <v>1.134474</v>
      </c>
      <c r="BF38" s="136" t="s">
        <v>308</v>
      </c>
      <c r="BG38" s="136"/>
      <c r="BH38" s="136"/>
    </row>
    <row r="39" spans="1:60" ht="15" customHeight="1" x14ac:dyDescent="0.3">
      <c r="A39" t="s">
        <v>115</v>
      </c>
      <c r="B39" t="s">
        <v>22</v>
      </c>
      <c r="C39">
        <v>18</v>
      </c>
      <c r="D39" s="133">
        <f>Rep_Ciclos!R22</f>
        <v>44.984538999999998</v>
      </c>
      <c r="E39" s="133">
        <f>Rep_Ciclos!R44</f>
        <v>47.410075999999997</v>
      </c>
      <c r="F39" s="133">
        <f>Rep_Ciclos!S22</f>
        <v>3.224208</v>
      </c>
      <c r="G39" s="133">
        <f>Rep_Ciclos!S44</f>
        <v>0.95982699999999999</v>
      </c>
      <c r="H39" s="56">
        <f>Rep_Ciclos!V22</f>
        <v>1</v>
      </c>
      <c r="I39" s="56">
        <f>Rep_Ciclos!V44</f>
        <v>1</v>
      </c>
      <c r="J39" s="56">
        <f>Rep_Ciclos!T22</f>
        <v>0</v>
      </c>
      <c r="K39" s="56">
        <f>Rep_Ciclos!T44</f>
        <v>0</v>
      </c>
      <c r="L39" s="56">
        <f>Rep_Ciclos!U22</f>
        <v>0</v>
      </c>
      <c r="M39" s="56">
        <f>Rep_Ciclos!U44</f>
        <v>0</v>
      </c>
      <c r="N39" s="56">
        <f>Rep_Ciclos!X22</f>
        <v>0</v>
      </c>
      <c r="O39" s="56">
        <f>Rep_Ciclos!X44</f>
        <v>0</v>
      </c>
      <c r="P39" s="133">
        <f>Rep_Ciclos!Y22</f>
        <v>0</v>
      </c>
      <c r="Q39" s="133">
        <f>Rep_Ciclos!Y44</f>
        <v>0</v>
      </c>
      <c r="R39" t="b">
        <f t="shared" si="19"/>
        <v>1</v>
      </c>
      <c r="S39" s="133">
        <f t="shared" si="20"/>
        <v>2.4255369999999985</v>
      </c>
      <c r="T39" s="134">
        <f t="shared" si="21"/>
        <v>-5.3919347711888221E-2</v>
      </c>
      <c r="U39" s="133">
        <f t="shared" si="22"/>
        <v>44.984538999999998</v>
      </c>
      <c r="V39" s="133">
        <f t="shared" si="23"/>
        <v>47.410075999999997</v>
      </c>
      <c r="W39" s="133">
        <f t="shared" si="24"/>
        <v>3.224208</v>
      </c>
      <c r="X39" s="133">
        <f t="shared" si="25"/>
        <v>0.95982699999999999</v>
      </c>
      <c r="BF39" s="136" t="s">
        <v>308</v>
      </c>
      <c r="BG39" s="136"/>
      <c r="BH39" s="136"/>
    </row>
    <row r="40" spans="1:60" ht="15" customHeight="1" x14ac:dyDescent="0.3">
      <c r="A40" t="s">
        <v>115</v>
      </c>
      <c r="B40" t="s">
        <v>22</v>
      </c>
      <c r="C40">
        <v>19</v>
      </c>
      <c r="D40" s="133">
        <f>Rep_Ciclos!R23</f>
        <v>44.973078000000001</v>
      </c>
      <c r="E40" s="133">
        <f>Rep_Ciclos!R45</f>
        <v>42.841493</v>
      </c>
      <c r="F40" s="133">
        <f>Rep_Ciclos!S23</f>
        <v>3.255935</v>
      </c>
      <c r="G40" s="133">
        <f>Rep_Ciclos!S45</f>
        <v>1.0162979999999999</v>
      </c>
      <c r="H40" s="56">
        <f>Rep_Ciclos!V23</f>
        <v>1</v>
      </c>
      <c r="I40" s="56">
        <f>Rep_Ciclos!V45</f>
        <v>1</v>
      </c>
      <c r="J40" s="56">
        <f>Rep_Ciclos!T23</f>
        <v>0</v>
      </c>
      <c r="K40" s="56">
        <f>Rep_Ciclos!T45</f>
        <v>0</v>
      </c>
      <c r="L40" s="56">
        <f>Rep_Ciclos!U23</f>
        <v>0</v>
      </c>
      <c r="M40" s="56">
        <f>Rep_Ciclos!U45</f>
        <v>0</v>
      </c>
      <c r="N40" s="56">
        <f>Rep_Ciclos!X23</f>
        <v>0</v>
      </c>
      <c r="O40" s="56">
        <f>Rep_Ciclos!X45</f>
        <v>0</v>
      </c>
      <c r="P40" s="133">
        <f>Rep_Ciclos!Y23</f>
        <v>0</v>
      </c>
      <c r="Q40" s="133">
        <f>Rep_Ciclos!Y45</f>
        <v>0</v>
      </c>
      <c r="R40" t="b">
        <f t="shared" si="19"/>
        <v>1</v>
      </c>
      <c r="S40" s="133">
        <f t="shared" si="20"/>
        <v>-2.1315850000000012</v>
      </c>
      <c r="T40" s="134">
        <f t="shared" si="21"/>
        <v>4.739691154783765E-2</v>
      </c>
      <c r="U40" s="133">
        <f t="shared" si="22"/>
        <v>44.973078000000001</v>
      </c>
      <c r="V40" s="133">
        <f t="shared" si="23"/>
        <v>42.841493</v>
      </c>
      <c r="W40" s="133">
        <f t="shared" si="24"/>
        <v>3.255935</v>
      </c>
      <c r="X40" s="133">
        <f t="shared" si="25"/>
        <v>1.0162979999999999</v>
      </c>
      <c r="BF40" s="136" t="s">
        <v>308</v>
      </c>
      <c r="BG40" s="136"/>
      <c r="BH40" s="136"/>
    </row>
    <row r="41" spans="1:60" ht="15" customHeight="1" x14ac:dyDescent="0.3">
      <c r="A41" t="s">
        <v>115</v>
      </c>
      <c r="B41" t="s">
        <v>22</v>
      </c>
      <c r="C41">
        <v>20</v>
      </c>
      <c r="D41" s="133">
        <f>Rep_Ciclos!R24</f>
        <v>44.889150999999998</v>
      </c>
      <c r="E41" s="133">
        <f>Rep_Ciclos!R46</f>
        <v>42.783284999999999</v>
      </c>
      <c r="F41" s="133">
        <f>Rep_Ciclos!S24</f>
        <v>3.2099510000000002</v>
      </c>
      <c r="G41" s="133">
        <f>Rep_Ciclos!S46</f>
        <v>1.0733919999999999</v>
      </c>
      <c r="H41" s="56">
        <f>Rep_Ciclos!V24</f>
        <v>1</v>
      </c>
      <c r="I41" s="56">
        <f>Rep_Ciclos!V46</f>
        <v>1</v>
      </c>
      <c r="J41" s="56">
        <f>Rep_Ciclos!T24</f>
        <v>0</v>
      </c>
      <c r="K41" s="56">
        <f>Rep_Ciclos!T46</f>
        <v>0</v>
      </c>
      <c r="L41" s="56">
        <f>Rep_Ciclos!U24</f>
        <v>0</v>
      </c>
      <c r="M41" s="56">
        <f>Rep_Ciclos!U46</f>
        <v>0</v>
      </c>
      <c r="N41" s="56">
        <f>Rep_Ciclos!X24</f>
        <v>0</v>
      </c>
      <c r="O41" s="56">
        <f>Rep_Ciclos!X46</f>
        <v>0</v>
      </c>
      <c r="P41" s="133">
        <f>Rep_Ciclos!Y24</f>
        <v>0</v>
      </c>
      <c r="Q41" s="133">
        <f>Rep_Ciclos!Y46</f>
        <v>0</v>
      </c>
      <c r="R41" t="b">
        <f t="shared" si="19"/>
        <v>1</v>
      </c>
      <c r="S41" s="133">
        <f t="shared" si="20"/>
        <v>-2.1058659999999989</v>
      </c>
      <c r="T41" s="134">
        <f t="shared" si="21"/>
        <v>4.6912582507965039E-2</v>
      </c>
      <c r="U41" s="133">
        <f t="shared" si="22"/>
        <v>44.889150999999998</v>
      </c>
      <c r="V41" s="133">
        <f t="shared" si="23"/>
        <v>42.783284999999999</v>
      </c>
      <c r="W41" s="133">
        <f t="shared" si="24"/>
        <v>3.2099510000000002</v>
      </c>
      <c r="X41" s="133">
        <f t="shared" si="25"/>
        <v>1.0733919999999999</v>
      </c>
      <c r="BF41" s="136" t="s">
        <v>308</v>
      </c>
      <c r="BG41" s="136"/>
      <c r="BH41" s="136"/>
    </row>
    <row r="42" spans="1:60" ht="15" customHeight="1" x14ac:dyDescent="0.3">
      <c r="A42" t="s">
        <v>115</v>
      </c>
      <c r="B42" t="s">
        <v>31</v>
      </c>
      <c r="C42">
        <v>1</v>
      </c>
      <c r="D42" s="133">
        <f>Rep_Ciclos!AG5</f>
        <v>48.394806000000003</v>
      </c>
      <c r="E42" s="133">
        <f>Rep_Ciclos!AG27</f>
        <v>44.014952000000001</v>
      </c>
      <c r="F42" s="133">
        <f>Rep_Ciclos!AH5</f>
        <v>3.2233800000000001</v>
      </c>
      <c r="G42" s="133">
        <f>Rep_Ciclos!AH27</f>
        <v>1.0376190000000001</v>
      </c>
      <c r="H42" s="56">
        <f>Rep_Ciclos!AK5</f>
        <v>1</v>
      </c>
      <c r="I42" s="56">
        <f>Rep_Ciclos!AK27</f>
        <v>1</v>
      </c>
      <c r="J42" s="56">
        <f>Rep_Ciclos!AI5</f>
        <v>0</v>
      </c>
      <c r="K42" s="56">
        <f>Rep_Ciclos!AI27</f>
        <v>0</v>
      </c>
      <c r="L42" s="56">
        <f>Rep_Ciclos!AJ5</f>
        <v>0</v>
      </c>
      <c r="M42" s="56">
        <f>Rep_Ciclos!AJ27</f>
        <v>0</v>
      </c>
      <c r="N42" s="56">
        <f>Rep_Ciclos!AM5</f>
        <v>0</v>
      </c>
      <c r="O42" s="56">
        <f>Rep_Ciclos!AM27</f>
        <v>0</v>
      </c>
      <c r="P42" s="133">
        <f>Rep_Ciclos!AN5</f>
        <v>0</v>
      </c>
      <c r="Q42" s="133">
        <f>Rep_Ciclos!AN27</f>
        <v>0</v>
      </c>
      <c r="R42" t="b">
        <f t="shared" si="19"/>
        <v>1</v>
      </c>
      <c r="S42" s="133">
        <f t="shared" si="20"/>
        <v>-4.3798540000000017</v>
      </c>
      <c r="T42" s="134">
        <f t="shared" si="21"/>
        <v>9.0502563436249739E-2</v>
      </c>
      <c r="U42" s="133">
        <f t="shared" si="22"/>
        <v>48.394806000000003</v>
      </c>
      <c r="V42" s="133">
        <f t="shared" si="23"/>
        <v>44.014952000000001</v>
      </c>
      <c r="W42" s="133">
        <f t="shared" si="24"/>
        <v>3.2233800000000001</v>
      </c>
      <c r="X42" s="133">
        <f t="shared" si="25"/>
        <v>1.0376190000000001</v>
      </c>
      <c r="BF42" s="136" t="s">
        <v>308</v>
      </c>
      <c r="BG42" s="136"/>
      <c r="BH42" s="136"/>
    </row>
    <row r="43" spans="1:60" ht="15" customHeight="1" x14ac:dyDescent="0.3">
      <c r="A43" t="s">
        <v>115</v>
      </c>
      <c r="B43" t="s">
        <v>31</v>
      </c>
      <c r="C43">
        <v>2</v>
      </c>
      <c r="D43" s="133">
        <f>Rep_Ciclos!AG6</f>
        <v>52.309505000000001</v>
      </c>
      <c r="E43" s="133">
        <f>Rep_Ciclos!AG28</f>
        <v>55.879503999999997</v>
      </c>
      <c r="F43" s="133">
        <f>Rep_Ciclos!AH6</f>
        <v>3.2054480000000001</v>
      </c>
      <c r="G43" s="133">
        <f>Rep_Ciclos!AH28</f>
        <v>1.0906370000000001</v>
      </c>
      <c r="H43" s="56">
        <f>Rep_Ciclos!AK6</f>
        <v>1</v>
      </c>
      <c r="I43" s="56">
        <f>Rep_Ciclos!AK28</f>
        <v>1</v>
      </c>
      <c r="J43" s="56">
        <f>Rep_Ciclos!AI6</f>
        <v>0</v>
      </c>
      <c r="K43" s="56">
        <f>Rep_Ciclos!AI28</f>
        <v>0</v>
      </c>
      <c r="L43" s="56">
        <f>Rep_Ciclos!AJ6</f>
        <v>0</v>
      </c>
      <c r="M43" s="56">
        <f>Rep_Ciclos!AJ28</f>
        <v>0</v>
      </c>
      <c r="N43" s="56">
        <f>Rep_Ciclos!AM6</f>
        <v>0</v>
      </c>
      <c r="O43" s="56">
        <f>Rep_Ciclos!AM28</f>
        <v>0</v>
      </c>
      <c r="P43" s="133">
        <f>Rep_Ciclos!AN6</f>
        <v>0</v>
      </c>
      <c r="Q43" s="133">
        <f>Rep_Ciclos!AN28</f>
        <v>0</v>
      </c>
      <c r="R43" t="b">
        <f t="shared" si="19"/>
        <v>1</v>
      </c>
      <c r="S43" s="133">
        <f t="shared" si="20"/>
        <v>3.5699989999999957</v>
      </c>
      <c r="T43" s="134">
        <f t="shared" si="21"/>
        <v>-6.8247615801372952E-2</v>
      </c>
      <c r="U43" s="133">
        <f t="shared" si="22"/>
        <v>52.309505000000001</v>
      </c>
      <c r="V43" s="133">
        <f t="shared" si="23"/>
        <v>55.879503999999997</v>
      </c>
      <c r="W43" s="133">
        <f t="shared" si="24"/>
        <v>3.2054480000000001</v>
      </c>
      <c r="X43" s="133">
        <f t="shared" si="25"/>
        <v>1.0906370000000001</v>
      </c>
      <c r="BF43" s="136" t="s">
        <v>308</v>
      </c>
      <c r="BG43" s="136"/>
      <c r="BH43" s="136"/>
    </row>
    <row r="44" spans="1:60" ht="15" customHeight="1" x14ac:dyDescent="0.3">
      <c r="A44" t="s">
        <v>115</v>
      </c>
      <c r="B44" t="s">
        <v>31</v>
      </c>
      <c r="C44">
        <v>3</v>
      </c>
      <c r="D44" s="133">
        <f>Rep_Ciclos!AG7</f>
        <v>45.473461999999998</v>
      </c>
      <c r="E44" s="133">
        <f>Rep_Ciclos!AG29</f>
        <v>44.031582</v>
      </c>
      <c r="F44" s="133">
        <f>Rep_Ciclos!AH7</f>
        <v>3.2777310000000002</v>
      </c>
      <c r="G44" s="133">
        <f>Rep_Ciclos!AH29</f>
        <v>1.065288</v>
      </c>
      <c r="H44" s="56">
        <f>Rep_Ciclos!AK7</f>
        <v>1</v>
      </c>
      <c r="I44" s="56">
        <f>Rep_Ciclos!AK29</f>
        <v>1</v>
      </c>
      <c r="J44" s="56">
        <f>Rep_Ciclos!AI7</f>
        <v>0</v>
      </c>
      <c r="K44" s="56">
        <f>Rep_Ciclos!AI29</f>
        <v>0</v>
      </c>
      <c r="L44" s="56">
        <f>Rep_Ciclos!AJ7</f>
        <v>0</v>
      </c>
      <c r="M44" s="56">
        <f>Rep_Ciclos!AJ29</f>
        <v>0</v>
      </c>
      <c r="N44" s="56">
        <f>Rep_Ciclos!AM7</f>
        <v>0</v>
      </c>
      <c r="O44" s="56">
        <f>Rep_Ciclos!AM29</f>
        <v>0</v>
      </c>
      <c r="P44" s="133">
        <f>Rep_Ciclos!AN7</f>
        <v>0</v>
      </c>
      <c r="Q44" s="133">
        <f>Rep_Ciclos!AN29</f>
        <v>0</v>
      </c>
      <c r="R44" t="b">
        <f t="shared" si="19"/>
        <v>1</v>
      </c>
      <c r="S44" s="133">
        <f t="shared" si="20"/>
        <v>-1.4418799999999976</v>
      </c>
      <c r="T44" s="134">
        <f t="shared" si="21"/>
        <v>3.170816420355238E-2</v>
      </c>
      <c r="U44" s="133">
        <f t="shared" si="22"/>
        <v>45.473461999999998</v>
      </c>
      <c r="V44" s="133">
        <f t="shared" si="23"/>
        <v>44.031582</v>
      </c>
      <c r="W44" s="133">
        <f t="shared" si="24"/>
        <v>3.2777310000000002</v>
      </c>
      <c r="X44" s="133">
        <f t="shared" si="25"/>
        <v>1.065288</v>
      </c>
      <c r="BF44" s="136" t="s">
        <v>308</v>
      </c>
      <c r="BG44" s="136"/>
      <c r="BH44" s="136"/>
    </row>
    <row r="45" spans="1:60" ht="15" customHeight="1" x14ac:dyDescent="0.3">
      <c r="A45" t="s">
        <v>115</v>
      </c>
      <c r="B45" t="s">
        <v>31</v>
      </c>
      <c r="C45">
        <v>4</v>
      </c>
      <c r="D45" s="133">
        <f>Rep_Ciclos!AG8</f>
        <v>45.252817</v>
      </c>
      <c r="E45" s="133">
        <f>Rep_Ciclos!AG30</f>
        <v>46.095655000000001</v>
      </c>
      <c r="F45" s="133">
        <f>Rep_Ciclos!AH8</f>
        <v>3.198642</v>
      </c>
      <c r="G45" s="133">
        <f>Rep_Ciclos!AH30</f>
        <v>1.060403</v>
      </c>
      <c r="H45" s="56">
        <f>Rep_Ciclos!AK8</f>
        <v>1</v>
      </c>
      <c r="I45" s="56">
        <f>Rep_Ciclos!AK30</f>
        <v>1</v>
      </c>
      <c r="J45" s="56">
        <f>Rep_Ciclos!AI8</f>
        <v>0</v>
      </c>
      <c r="K45" s="56">
        <f>Rep_Ciclos!AI30</f>
        <v>0</v>
      </c>
      <c r="L45" s="56">
        <f>Rep_Ciclos!AJ8</f>
        <v>0</v>
      </c>
      <c r="M45" s="56">
        <f>Rep_Ciclos!AJ30</f>
        <v>0</v>
      </c>
      <c r="N45" s="56">
        <f>Rep_Ciclos!AM8</f>
        <v>0</v>
      </c>
      <c r="O45" s="56">
        <f>Rep_Ciclos!AM30</f>
        <v>0</v>
      </c>
      <c r="P45" s="133">
        <f>Rep_Ciclos!AN8</f>
        <v>0</v>
      </c>
      <c r="Q45" s="133">
        <f>Rep_Ciclos!AN30</f>
        <v>0</v>
      </c>
      <c r="R45" t="b">
        <f t="shared" si="19"/>
        <v>1</v>
      </c>
      <c r="S45" s="133">
        <f t="shared" si="20"/>
        <v>0.84283800000000042</v>
      </c>
      <c r="T45" s="134">
        <f t="shared" si="21"/>
        <v>-1.8625094654328489E-2</v>
      </c>
      <c r="U45" s="133">
        <f t="shared" si="22"/>
        <v>45.252817</v>
      </c>
      <c r="V45" s="133">
        <f t="shared" si="23"/>
        <v>46.095655000000001</v>
      </c>
      <c r="W45" s="133">
        <f t="shared" si="24"/>
        <v>3.198642</v>
      </c>
      <c r="X45" s="133">
        <f t="shared" si="25"/>
        <v>1.060403</v>
      </c>
      <c r="BF45" s="136" t="s">
        <v>308</v>
      </c>
      <c r="BG45" s="136"/>
      <c r="BH45" s="136"/>
    </row>
    <row r="46" spans="1:60" ht="15" customHeight="1" x14ac:dyDescent="0.3">
      <c r="A46" t="s">
        <v>115</v>
      </c>
      <c r="B46" t="s">
        <v>31</v>
      </c>
      <c r="C46">
        <v>5</v>
      </c>
      <c r="D46" s="133">
        <f>Rep_Ciclos!AG9</f>
        <v>28.181660999999998</v>
      </c>
      <c r="E46" s="133">
        <f>Rep_Ciclos!AG31</f>
        <v>49.046481999999997</v>
      </c>
      <c r="F46" s="133">
        <f>Rep_Ciclos!AH9</f>
        <v>3.11951</v>
      </c>
      <c r="G46" s="133">
        <f>Rep_Ciclos!AH31</f>
        <v>1.0515140000000001</v>
      </c>
      <c r="H46" s="56">
        <f>Rep_Ciclos!AK9</f>
        <v>0</v>
      </c>
      <c r="I46" s="56">
        <f>Rep_Ciclos!AK31</f>
        <v>1</v>
      </c>
      <c r="J46" s="56">
        <f>Rep_Ciclos!AI9</f>
        <v>0</v>
      </c>
      <c r="K46" s="56">
        <f>Rep_Ciclos!AI31</f>
        <v>0</v>
      </c>
      <c r="L46" s="56">
        <f>Rep_Ciclos!AJ9</f>
        <v>0</v>
      </c>
      <c r="M46" s="56">
        <f>Rep_Ciclos!AJ31</f>
        <v>0</v>
      </c>
      <c r="N46" s="56">
        <f>Rep_Ciclos!AM9</f>
        <v>1</v>
      </c>
      <c r="O46" s="56">
        <f>Rep_Ciclos!AM31</f>
        <v>0</v>
      </c>
      <c r="P46" s="133">
        <f>Rep_Ciclos!AN9</f>
        <v>12.6</v>
      </c>
      <c r="Q46" s="133">
        <f>Rep_Ciclos!AN31</f>
        <v>0</v>
      </c>
      <c r="R46" t="b">
        <f t="shared" si="19"/>
        <v>0</v>
      </c>
      <c r="S46" s="133" t="str">
        <f t="shared" si="20"/>
        <v/>
      </c>
      <c r="T46" s="134" t="str">
        <f t="shared" si="21"/>
        <v/>
      </c>
      <c r="U46" s="133" t="str">
        <f t="shared" si="22"/>
        <v/>
      </c>
      <c r="V46" s="133" t="str">
        <f t="shared" si="23"/>
        <v/>
      </c>
      <c r="W46" s="133" t="str">
        <f t="shared" si="24"/>
        <v/>
      </c>
      <c r="X46" s="133" t="str">
        <f t="shared" si="25"/>
        <v/>
      </c>
      <c r="BF46" s="136" t="s">
        <v>308</v>
      </c>
      <c r="BG46" s="136"/>
      <c r="BH46" s="136"/>
    </row>
    <row r="47" spans="1:60" ht="15" customHeight="1" x14ac:dyDescent="0.3">
      <c r="A47" t="s">
        <v>115</v>
      </c>
      <c r="B47" t="s">
        <v>31</v>
      </c>
      <c r="C47">
        <v>6</v>
      </c>
      <c r="D47" s="133">
        <f>Rep_Ciclos!AG10</f>
        <v>45.230344000000002</v>
      </c>
      <c r="E47" s="133">
        <f>Rep_Ciclos!AG32</f>
        <v>43.975354000000003</v>
      </c>
      <c r="F47" s="133">
        <f>Rep_Ciclos!AH10</f>
        <v>3.1985049999999999</v>
      </c>
      <c r="G47" s="133">
        <f>Rep_Ciclos!AH32</f>
        <v>1.054144</v>
      </c>
      <c r="H47" s="56">
        <f>Rep_Ciclos!AK10</f>
        <v>1</v>
      </c>
      <c r="I47" s="56">
        <f>Rep_Ciclos!AK32</f>
        <v>1</v>
      </c>
      <c r="J47" s="56">
        <f>Rep_Ciclos!AI10</f>
        <v>0</v>
      </c>
      <c r="K47" s="56">
        <f>Rep_Ciclos!AI32</f>
        <v>0</v>
      </c>
      <c r="L47" s="56">
        <f>Rep_Ciclos!AJ10</f>
        <v>0</v>
      </c>
      <c r="M47" s="56">
        <f>Rep_Ciclos!AJ32</f>
        <v>0</v>
      </c>
      <c r="N47" s="56">
        <f>Rep_Ciclos!AM10</f>
        <v>0</v>
      </c>
      <c r="O47" s="56">
        <f>Rep_Ciclos!AM32</f>
        <v>0</v>
      </c>
      <c r="P47" s="133">
        <f>Rep_Ciclos!AN10</f>
        <v>0</v>
      </c>
      <c r="Q47" s="133">
        <f>Rep_Ciclos!AN32</f>
        <v>0</v>
      </c>
      <c r="R47" t="b">
        <f t="shared" si="19"/>
        <v>1</v>
      </c>
      <c r="S47" s="133">
        <f t="shared" si="20"/>
        <v>-1.2549899999999994</v>
      </c>
      <c r="T47" s="134">
        <f t="shared" si="21"/>
        <v>2.7746638407171953E-2</v>
      </c>
      <c r="U47" s="133">
        <f t="shared" si="22"/>
        <v>45.230344000000002</v>
      </c>
      <c r="V47" s="133">
        <f t="shared" si="23"/>
        <v>43.975354000000003</v>
      </c>
      <c r="W47" s="133">
        <f t="shared" si="24"/>
        <v>3.1985049999999999</v>
      </c>
      <c r="X47" s="133">
        <f t="shared" si="25"/>
        <v>1.054144</v>
      </c>
      <c r="BF47" s="136" t="s">
        <v>308</v>
      </c>
      <c r="BG47" s="136"/>
      <c r="BH47" s="136"/>
    </row>
    <row r="48" spans="1:60" ht="15" customHeight="1" x14ac:dyDescent="0.3">
      <c r="A48" t="s">
        <v>115</v>
      </c>
      <c r="B48" t="s">
        <v>31</v>
      </c>
      <c r="C48">
        <v>7</v>
      </c>
      <c r="D48" s="133">
        <f>Rep_Ciclos!AG11</f>
        <v>48.137439000000001</v>
      </c>
      <c r="E48" s="133">
        <f>Rep_Ciclos!AG33</f>
        <v>45.820202999999999</v>
      </c>
      <c r="F48" s="133">
        <f>Rep_Ciclos!AH11</f>
        <v>3.2665039999999999</v>
      </c>
      <c r="G48" s="133">
        <f>Rep_Ciclos!AH33</f>
        <v>1.0834729999999999</v>
      </c>
      <c r="H48" s="56">
        <f>Rep_Ciclos!AK11</f>
        <v>1</v>
      </c>
      <c r="I48" s="56">
        <f>Rep_Ciclos!AK33</f>
        <v>1</v>
      </c>
      <c r="J48" s="56">
        <f>Rep_Ciclos!AI11</f>
        <v>0</v>
      </c>
      <c r="K48" s="56">
        <f>Rep_Ciclos!AI33</f>
        <v>0</v>
      </c>
      <c r="L48" s="56">
        <f>Rep_Ciclos!AJ11</f>
        <v>0</v>
      </c>
      <c r="M48" s="56">
        <f>Rep_Ciclos!AJ33</f>
        <v>0</v>
      </c>
      <c r="N48" s="56">
        <f>Rep_Ciclos!AM11</f>
        <v>0</v>
      </c>
      <c r="O48" s="56">
        <f>Rep_Ciclos!AM33</f>
        <v>0</v>
      </c>
      <c r="P48" s="133">
        <f>Rep_Ciclos!AN11</f>
        <v>0</v>
      </c>
      <c r="Q48" s="133">
        <f>Rep_Ciclos!AN33</f>
        <v>0</v>
      </c>
      <c r="R48" t="b">
        <f t="shared" si="19"/>
        <v>1</v>
      </c>
      <c r="S48" s="133">
        <f t="shared" si="20"/>
        <v>-2.3172360000000012</v>
      </c>
      <c r="T48" s="134">
        <f t="shared" si="21"/>
        <v>4.8137916103098033E-2</v>
      </c>
      <c r="U48" s="133">
        <f t="shared" si="22"/>
        <v>48.137439000000001</v>
      </c>
      <c r="V48" s="133">
        <f t="shared" si="23"/>
        <v>45.820202999999999</v>
      </c>
      <c r="W48" s="133">
        <f t="shared" si="24"/>
        <v>3.2665039999999999</v>
      </c>
      <c r="X48" s="133">
        <f t="shared" si="25"/>
        <v>1.0834729999999999</v>
      </c>
      <c r="BF48" s="136" t="s">
        <v>308</v>
      </c>
      <c r="BG48" s="136"/>
      <c r="BH48" s="136"/>
    </row>
    <row r="49" spans="1:60" ht="15" customHeight="1" x14ac:dyDescent="0.3">
      <c r="A49" t="s">
        <v>115</v>
      </c>
      <c r="B49" t="s">
        <v>31</v>
      </c>
      <c r="C49">
        <v>8</v>
      </c>
      <c r="D49" s="133">
        <f>Rep_Ciclos!AG12</f>
        <v>47.412877999999999</v>
      </c>
      <c r="E49" s="133">
        <f>Rep_Ciclos!AG34</f>
        <v>46.753799000000001</v>
      </c>
      <c r="F49" s="133">
        <f>Rep_Ciclos!AH12</f>
        <v>3.2103090000000001</v>
      </c>
      <c r="G49" s="133">
        <f>Rep_Ciclos!AH34</f>
        <v>1.0790900000000001</v>
      </c>
      <c r="H49" s="56">
        <f>Rep_Ciclos!AK12</f>
        <v>1</v>
      </c>
      <c r="I49" s="56">
        <f>Rep_Ciclos!AK34</f>
        <v>1</v>
      </c>
      <c r="J49" s="56">
        <f>Rep_Ciclos!AI12</f>
        <v>0</v>
      </c>
      <c r="K49" s="56">
        <f>Rep_Ciclos!AI34</f>
        <v>0</v>
      </c>
      <c r="L49" s="56">
        <f>Rep_Ciclos!AJ12</f>
        <v>0</v>
      </c>
      <c r="M49" s="56">
        <f>Rep_Ciclos!AJ34</f>
        <v>0</v>
      </c>
      <c r="N49" s="56">
        <f>Rep_Ciclos!AM12</f>
        <v>0</v>
      </c>
      <c r="O49" s="56">
        <f>Rep_Ciclos!AM34</f>
        <v>0</v>
      </c>
      <c r="P49" s="133">
        <f>Rep_Ciclos!AN12</f>
        <v>0</v>
      </c>
      <c r="Q49" s="133">
        <f>Rep_Ciclos!AN34</f>
        <v>0</v>
      </c>
      <c r="R49" t="b">
        <f t="shared" si="19"/>
        <v>1</v>
      </c>
      <c r="S49" s="133">
        <f t="shared" si="20"/>
        <v>-0.65907899999999842</v>
      </c>
      <c r="T49" s="134">
        <f t="shared" si="21"/>
        <v>1.3900843564062848E-2</v>
      </c>
      <c r="U49" s="133">
        <f t="shared" si="22"/>
        <v>47.412877999999999</v>
      </c>
      <c r="V49" s="133">
        <f t="shared" si="23"/>
        <v>46.753799000000001</v>
      </c>
      <c r="W49" s="133">
        <f t="shared" si="24"/>
        <v>3.2103090000000001</v>
      </c>
      <c r="X49" s="133">
        <f t="shared" si="25"/>
        <v>1.0790900000000001</v>
      </c>
      <c r="BF49" s="136" t="s">
        <v>308</v>
      </c>
      <c r="BG49" s="136"/>
      <c r="BH49" s="136"/>
    </row>
    <row r="50" spans="1:60" ht="15" customHeight="1" x14ac:dyDescent="0.3">
      <c r="A50" t="s">
        <v>115</v>
      </c>
      <c r="B50" t="s">
        <v>31</v>
      </c>
      <c r="C50">
        <v>9</v>
      </c>
      <c r="D50" s="133">
        <f>Rep_Ciclos!AG13</f>
        <v>50.786847999999999</v>
      </c>
      <c r="E50" s="133">
        <f>Rep_Ciclos!AG35</f>
        <v>44.065376999999998</v>
      </c>
      <c r="F50" s="133">
        <f>Rep_Ciclos!AH13</f>
        <v>3.2130179999999999</v>
      </c>
      <c r="G50" s="133">
        <f>Rep_Ciclos!AH35</f>
        <v>1.0596479999999999</v>
      </c>
      <c r="H50" s="56">
        <f>Rep_Ciclos!AK13</f>
        <v>1</v>
      </c>
      <c r="I50" s="56">
        <f>Rep_Ciclos!AK35</f>
        <v>1</v>
      </c>
      <c r="J50" s="56">
        <f>Rep_Ciclos!AI13</f>
        <v>0</v>
      </c>
      <c r="K50" s="56">
        <f>Rep_Ciclos!AI35</f>
        <v>0</v>
      </c>
      <c r="L50" s="56">
        <f>Rep_Ciclos!AJ13</f>
        <v>0</v>
      </c>
      <c r="M50" s="56">
        <f>Rep_Ciclos!AJ35</f>
        <v>0</v>
      </c>
      <c r="N50" s="56">
        <f>Rep_Ciclos!AM13</f>
        <v>0</v>
      </c>
      <c r="O50" s="56">
        <f>Rep_Ciclos!AM35</f>
        <v>0</v>
      </c>
      <c r="P50" s="133">
        <f>Rep_Ciclos!AN13</f>
        <v>0</v>
      </c>
      <c r="Q50" s="133">
        <f>Rep_Ciclos!AN35</f>
        <v>0</v>
      </c>
      <c r="R50" t="b">
        <f t="shared" si="19"/>
        <v>1</v>
      </c>
      <c r="S50" s="133">
        <f t="shared" si="20"/>
        <v>-6.7214710000000011</v>
      </c>
      <c r="T50" s="134">
        <f t="shared" si="21"/>
        <v>0.13234668550408957</v>
      </c>
      <c r="U50" s="133">
        <f t="shared" si="22"/>
        <v>50.786847999999999</v>
      </c>
      <c r="V50" s="133">
        <f t="shared" si="23"/>
        <v>44.065376999999998</v>
      </c>
      <c r="W50" s="133">
        <f t="shared" si="24"/>
        <v>3.2130179999999999</v>
      </c>
      <c r="X50" s="133">
        <f t="shared" si="25"/>
        <v>1.0596479999999999</v>
      </c>
      <c r="BF50" s="136" t="s">
        <v>308</v>
      </c>
      <c r="BG50" s="136"/>
      <c r="BH50" s="136"/>
    </row>
    <row r="51" spans="1:60" ht="15" customHeight="1" x14ac:dyDescent="0.3">
      <c r="A51" t="s">
        <v>115</v>
      </c>
      <c r="B51" t="s">
        <v>31</v>
      </c>
      <c r="C51">
        <v>10</v>
      </c>
      <c r="D51" s="133">
        <f>Rep_Ciclos!AG14</f>
        <v>48.153635000000001</v>
      </c>
      <c r="E51" s="133">
        <f>Rep_Ciclos!AG36</f>
        <v>51.572510000000001</v>
      </c>
      <c r="F51" s="133">
        <f>Rep_Ciclos!AH14</f>
        <v>3.2475369999999999</v>
      </c>
      <c r="G51" s="133">
        <f>Rep_Ciclos!AH36</f>
        <v>1.0849409999999999</v>
      </c>
      <c r="H51" s="56">
        <f>Rep_Ciclos!AK14</f>
        <v>1</v>
      </c>
      <c r="I51" s="56">
        <f>Rep_Ciclos!AK36</f>
        <v>1</v>
      </c>
      <c r="J51" s="56">
        <f>Rep_Ciclos!AI14</f>
        <v>0</v>
      </c>
      <c r="K51" s="56">
        <f>Rep_Ciclos!AI36</f>
        <v>0</v>
      </c>
      <c r="L51" s="56">
        <f>Rep_Ciclos!AJ14</f>
        <v>0</v>
      </c>
      <c r="M51" s="56">
        <f>Rep_Ciclos!AJ36</f>
        <v>0</v>
      </c>
      <c r="N51" s="56">
        <f>Rep_Ciclos!AM14</f>
        <v>0</v>
      </c>
      <c r="O51" s="56">
        <f>Rep_Ciclos!AM36</f>
        <v>0</v>
      </c>
      <c r="P51" s="133">
        <f>Rep_Ciclos!AN14</f>
        <v>0</v>
      </c>
      <c r="Q51" s="133">
        <f>Rep_Ciclos!AN36</f>
        <v>0</v>
      </c>
      <c r="R51" t="b">
        <f t="shared" si="19"/>
        <v>1</v>
      </c>
      <c r="S51" s="133">
        <f t="shared" si="20"/>
        <v>3.4188749999999999</v>
      </c>
      <c r="T51" s="134">
        <f t="shared" si="21"/>
        <v>-7.0999312928297087E-2</v>
      </c>
      <c r="U51" s="133">
        <f t="shared" si="22"/>
        <v>48.153635000000001</v>
      </c>
      <c r="V51" s="133">
        <f t="shared" si="23"/>
        <v>51.572510000000001</v>
      </c>
      <c r="W51" s="133">
        <f t="shared" si="24"/>
        <v>3.2475369999999999</v>
      </c>
      <c r="X51" s="133">
        <f t="shared" si="25"/>
        <v>1.0849409999999999</v>
      </c>
      <c r="BF51" s="136" t="s">
        <v>308</v>
      </c>
      <c r="BG51" s="136"/>
      <c r="BH51" s="136"/>
    </row>
    <row r="52" spans="1:60" ht="15" customHeight="1" x14ac:dyDescent="0.3">
      <c r="A52" t="s">
        <v>115</v>
      </c>
      <c r="B52" t="s">
        <v>31</v>
      </c>
      <c r="C52">
        <v>11</v>
      </c>
      <c r="D52" s="133">
        <f>Rep_Ciclos!AG15</f>
        <v>52.341898999999998</v>
      </c>
      <c r="E52" s="133">
        <f>Rep_Ciclos!AG37</f>
        <v>6.1922189999999997</v>
      </c>
      <c r="F52" s="133">
        <f>Rep_Ciclos!AH15</f>
        <v>3.22153</v>
      </c>
      <c r="G52" s="133">
        <f>Rep_Ciclos!AH37</f>
        <v>0.72460899999999995</v>
      </c>
      <c r="H52" s="56">
        <f>Rep_Ciclos!AK15</f>
        <v>1</v>
      </c>
      <c r="I52" s="56">
        <f>Rep_Ciclos!AK37</f>
        <v>0</v>
      </c>
      <c r="J52" s="56">
        <f>Rep_Ciclos!AI15</f>
        <v>0</v>
      </c>
      <c r="K52" s="56">
        <f>Rep_Ciclos!AI37</f>
        <v>0</v>
      </c>
      <c r="L52" s="56">
        <f>Rep_Ciclos!AJ15</f>
        <v>0</v>
      </c>
      <c r="M52" s="56">
        <f>Rep_Ciclos!AJ37</f>
        <v>0</v>
      </c>
      <c r="N52" s="56">
        <f>Rep_Ciclos!AM15</f>
        <v>0</v>
      </c>
      <c r="O52" s="56">
        <f>Rep_Ciclos!AM37</f>
        <v>1</v>
      </c>
      <c r="P52" s="133">
        <f>Rep_Ciclos!AN15</f>
        <v>0</v>
      </c>
      <c r="Q52" s="133">
        <v>3.9689999999999999</v>
      </c>
      <c r="R52" t="b">
        <f t="shared" si="19"/>
        <v>0</v>
      </c>
      <c r="S52" s="133" t="str">
        <f t="shared" si="20"/>
        <v/>
      </c>
      <c r="T52" s="134" t="str">
        <f t="shared" si="21"/>
        <v/>
      </c>
      <c r="U52" s="133" t="str">
        <f t="shared" si="22"/>
        <v/>
      </c>
      <c r="V52" s="133" t="str">
        <f t="shared" si="23"/>
        <v/>
      </c>
      <c r="W52" s="133" t="str">
        <f t="shared" si="24"/>
        <v/>
      </c>
      <c r="X52" s="133" t="str">
        <f t="shared" si="25"/>
        <v/>
      </c>
      <c r="BF52" s="136" t="s">
        <v>308</v>
      </c>
      <c r="BG52" s="136"/>
      <c r="BH52" s="136"/>
    </row>
    <row r="53" spans="1:60" ht="15" customHeight="1" x14ac:dyDescent="0.3">
      <c r="A53" t="s">
        <v>115</v>
      </c>
      <c r="B53" t="s">
        <v>31</v>
      </c>
      <c r="C53">
        <v>12</v>
      </c>
      <c r="D53" s="133">
        <f>Rep_Ciclos!AG16</f>
        <v>49.313693999999998</v>
      </c>
      <c r="E53" s="133">
        <f>Rep_Ciclos!AG38</f>
        <v>43.860506999999998</v>
      </c>
      <c r="F53" s="133">
        <f>Rep_Ciclos!AH16</f>
        <v>3.2126809999999999</v>
      </c>
      <c r="G53" s="133">
        <f>Rep_Ciclos!AH38</f>
        <v>1.041709</v>
      </c>
      <c r="H53" s="56">
        <f>Rep_Ciclos!AK16</f>
        <v>1</v>
      </c>
      <c r="I53" s="56">
        <f>Rep_Ciclos!AK38</f>
        <v>1</v>
      </c>
      <c r="J53" s="56">
        <f>Rep_Ciclos!AI16</f>
        <v>0</v>
      </c>
      <c r="K53" s="56">
        <f>Rep_Ciclos!AI38</f>
        <v>0</v>
      </c>
      <c r="L53" s="56">
        <f>Rep_Ciclos!AJ16</f>
        <v>0</v>
      </c>
      <c r="M53" s="56">
        <f>Rep_Ciclos!AJ38</f>
        <v>0</v>
      </c>
      <c r="N53" s="56">
        <f>Rep_Ciclos!AM16</f>
        <v>0</v>
      </c>
      <c r="O53" s="56">
        <f>Rep_Ciclos!AM38</f>
        <v>0</v>
      </c>
      <c r="P53" s="133">
        <f>Rep_Ciclos!AN16</f>
        <v>0</v>
      </c>
      <c r="Q53" s="133">
        <f>Rep_Ciclos!AN38</f>
        <v>0</v>
      </c>
      <c r="R53" t="b">
        <f t="shared" si="19"/>
        <v>1</v>
      </c>
      <c r="S53" s="133">
        <f t="shared" si="20"/>
        <v>-5.4531869999999998</v>
      </c>
      <c r="T53" s="134">
        <f t="shared" si="21"/>
        <v>0.11058159626005715</v>
      </c>
      <c r="U53" s="133">
        <f t="shared" si="22"/>
        <v>49.313693999999998</v>
      </c>
      <c r="V53" s="133">
        <f t="shared" si="23"/>
        <v>43.860506999999998</v>
      </c>
      <c r="W53" s="133">
        <f t="shared" si="24"/>
        <v>3.2126809999999999</v>
      </c>
      <c r="X53" s="133">
        <f t="shared" si="25"/>
        <v>1.041709</v>
      </c>
      <c r="BF53" s="136" t="s">
        <v>308</v>
      </c>
      <c r="BG53" s="136"/>
      <c r="BH53" s="136"/>
    </row>
    <row r="54" spans="1:60" ht="15" customHeight="1" x14ac:dyDescent="0.3">
      <c r="A54" t="s">
        <v>115</v>
      </c>
      <c r="B54" t="s">
        <v>31</v>
      </c>
      <c r="C54">
        <v>13</v>
      </c>
      <c r="D54" s="133">
        <f>Rep_Ciclos!AG17</f>
        <v>46.748846</v>
      </c>
      <c r="E54" s="133">
        <f>Rep_Ciclos!AG39</f>
        <v>43.815240000000003</v>
      </c>
      <c r="F54" s="133">
        <f>Rep_Ciclos!AH17</f>
        <v>3.2078340000000001</v>
      </c>
      <c r="G54" s="133">
        <f>Rep_Ciclos!AH39</f>
        <v>1.0836699999999999</v>
      </c>
      <c r="H54" s="56">
        <f>Rep_Ciclos!AK17</f>
        <v>1</v>
      </c>
      <c r="I54" s="56">
        <f>Rep_Ciclos!AK39</f>
        <v>1</v>
      </c>
      <c r="J54" s="56">
        <f>Rep_Ciclos!AI17</f>
        <v>0</v>
      </c>
      <c r="K54" s="56">
        <f>Rep_Ciclos!AI39</f>
        <v>0</v>
      </c>
      <c r="L54" s="56">
        <f>Rep_Ciclos!AJ17</f>
        <v>0</v>
      </c>
      <c r="M54" s="56">
        <f>Rep_Ciclos!AJ39</f>
        <v>0</v>
      </c>
      <c r="N54" s="56">
        <f>Rep_Ciclos!AM17</f>
        <v>0</v>
      </c>
      <c r="O54" s="56">
        <f>Rep_Ciclos!AM39</f>
        <v>0</v>
      </c>
      <c r="P54" s="133">
        <f>Rep_Ciclos!AN17</f>
        <v>0</v>
      </c>
      <c r="Q54" s="133">
        <f>Rep_Ciclos!AN39</f>
        <v>0</v>
      </c>
      <c r="R54" t="b">
        <f t="shared" si="19"/>
        <v>1</v>
      </c>
      <c r="S54" s="133">
        <f t="shared" si="20"/>
        <v>-2.9336059999999975</v>
      </c>
      <c r="T54" s="134">
        <f t="shared" si="21"/>
        <v>6.2752479494360136E-2</v>
      </c>
      <c r="U54" s="133">
        <f t="shared" si="22"/>
        <v>46.748846</v>
      </c>
      <c r="V54" s="133">
        <f t="shared" si="23"/>
        <v>43.815240000000003</v>
      </c>
      <c r="W54" s="133">
        <f t="shared" si="24"/>
        <v>3.2078340000000001</v>
      </c>
      <c r="X54" s="133">
        <f t="shared" si="25"/>
        <v>1.0836699999999999</v>
      </c>
      <c r="BF54" s="136" t="s">
        <v>308</v>
      </c>
      <c r="BG54" s="136"/>
      <c r="BH54" s="136"/>
    </row>
    <row r="55" spans="1:60" ht="15" customHeight="1" x14ac:dyDescent="0.3">
      <c r="A55" t="s">
        <v>115</v>
      </c>
      <c r="B55" t="s">
        <v>31</v>
      </c>
      <c r="C55">
        <v>14</v>
      </c>
      <c r="D55" s="133">
        <f>Rep_Ciclos!AG18</f>
        <v>45.295589999999997</v>
      </c>
      <c r="E55" s="133">
        <f>Rep_Ciclos!AG40</f>
        <v>45.612313</v>
      </c>
      <c r="F55" s="133">
        <f>Rep_Ciclos!AH18</f>
        <v>3.2708840000000001</v>
      </c>
      <c r="G55" s="133">
        <f>Rep_Ciclos!AH40</f>
        <v>1.054109</v>
      </c>
      <c r="H55" s="56">
        <f>Rep_Ciclos!AK18</f>
        <v>1</v>
      </c>
      <c r="I55" s="56">
        <f>Rep_Ciclos!AK40</f>
        <v>1</v>
      </c>
      <c r="J55" s="56">
        <f>Rep_Ciclos!AI18</f>
        <v>0</v>
      </c>
      <c r="K55" s="56">
        <f>Rep_Ciclos!AI40</f>
        <v>0</v>
      </c>
      <c r="L55" s="56">
        <f>Rep_Ciclos!AJ18</f>
        <v>0</v>
      </c>
      <c r="M55" s="56">
        <f>Rep_Ciclos!AJ40</f>
        <v>0</v>
      </c>
      <c r="N55" s="56">
        <f>Rep_Ciclos!AM18</f>
        <v>0</v>
      </c>
      <c r="O55" s="56">
        <f>Rep_Ciclos!AM40</f>
        <v>0</v>
      </c>
      <c r="P55" s="133">
        <f>Rep_Ciclos!AN18</f>
        <v>0</v>
      </c>
      <c r="Q55" s="133">
        <f>Rep_Ciclos!AN40</f>
        <v>0</v>
      </c>
      <c r="R55" t="b">
        <f t="shared" si="19"/>
        <v>1</v>
      </c>
      <c r="S55" s="133">
        <f t="shared" si="20"/>
        <v>0.3167230000000032</v>
      </c>
      <c r="T55" s="134">
        <f t="shared" si="21"/>
        <v>-6.9923584172322251E-3</v>
      </c>
      <c r="U55" s="133">
        <f t="shared" si="22"/>
        <v>45.295589999999997</v>
      </c>
      <c r="V55" s="133">
        <f t="shared" si="23"/>
        <v>45.612313</v>
      </c>
      <c r="W55" s="133">
        <f t="shared" si="24"/>
        <v>3.2708840000000001</v>
      </c>
      <c r="X55" s="133">
        <f t="shared" si="25"/>
        <v>1.054109</v>
      </c>
      <c r="BF55" s="136" t="s">
        <v>308</v>
      </c>
      <c r="BG55" s="136"/>
      <c r="BH55" s="136"/>
    </row>
    <row r="56" spans="1:60" ht="15" customHeight="1" x14ac:dyDescent="0.3">
      <c r="A56" t="s">
        <v>115</v>
      </c>
      <c r="B56" t="s">
        <v>31</v>
      </c>
      <c r="C56">
        <v>15</v>
      </c>
      <c r="D56" s="133">
        <f>Rep_Ciclos!AG19</f>
        <v>51.428018000000002</v>
      </c>
      <c r="E56" s="133">
        <f>Rep_Ciclos!AG41</f>
        <v>51.833680000000001</v>
      </c>
      <c r="F56" s="133">
        <f>Rep_Ciclos!AH19</f>
        <v>3.1307700000000001</v>
      </c>
      <c r="G56" s="133">
        <f>Rep_Ciclos!AH41</f>
        <v>1.08595</v>
      </c>
      <c r="H56" s="56">
        <f>Rep_Ciclos!AK19</f>
        <v>1</v>
      </c>
      <c r="I56" s="56">
        <f>Rep_Ciclos!AK41</f>
        <v>1</v>
      </c>
      <c r="J56" s="56">
        <f>Rep_Ciclos!AI19</f>
        <v>0</v>
      </c>
      <c r="K56" s="56">
        <f>Rep_Ciclos!AI41</f>
        <v>0</v>
      </c>
      <c r="L56" s="56">
        <f>Rep_Ciclos!AJ19</f>
        <v>0</v>
      </c>
      <c r="M56" s="56">
        <f>Rep_Ciclos!AJ41</f>
        <v>0</v>
      </c>
      <c r="N56" s="56">
        <f>Rep_Ciclos!AM19</f>
        <v>0</v>
      </c>
      <c r="O56" s="56">
        <f>Rep_Ciclos!AM41</f>
        <v>0</v>
      </c>
      <c r="P56" s="133">
        <f>Rep_Ciclos!AN19</f>
        <v>0</v>
      </c>
      <c r="Q56" s="133">
        <f>Rep_Ciclos!AN41</f>
        <v>0</v>
      </c>
      <c r="R56" t="b">
        <f t="shared" si="19"/>
        <v>1</v>
      </c>
      <c r="S56" s="133">
        <f t="shared" si="20"/>
        <v>0.40566199999999952</v>
      </c>
      <c r="T56" s="134">
        <f t="shared" si="21"/>
        <v>-7.8879571054051301E-3</v>
      </c>
      <c r="U56" s="133">
        <f t="shared" si="22"/>
        <v>51.428018000000002</v>
      </c>
      <c r="V56" s="133">
        <f t="shared" si="23"/>
        <v>51.833680000000001</v>
      </c>
      <c r="W56" s="133">
        <f t="shared" si="24"/>
        <v>3.1307700000000001</v>
      </c>
      <c r="X56" s="133">
        <f t="shared" si="25"/>
        <v>1.08595</v>
      </c>
      <c r="BF56" s="136" t="s">
        <v>308</v>
      </c>
      <c r="BG56" s="136"/>
      <c r="BH56" s="136"/>
    </row>
    <row r="57" spans="1:60" ht="15" customHeight="1" x14ac:dyDescent="0.3">
      <c r="A57" t="s">
        <v>115</v>
      </c>
      <c r="B57" t="s">
        <v>31</v>
      </c>
      <c r="C57">
        <v>16</v>
      </c>
      <c r="D57" s="133">
        <f>Rep_Ciclos!AG20</f>
        <v>50.125838000000002</v>
      </c>
      <c r="E57" s="133">
        <f>Rep_Ciclos!AG42</f>
        <v>43.715068000000002</v>
      </c>
      <c r="F57" s="133">
        <f>Rep_Ciclos!AH20</f>
        <v>3.227258</v>
      </c>
      <c r="G57" s="133">
        <f>Rep_Ciclos!AH42</f>
        <v>1.020478</v>
      </c>
      <c r="H57" s="56">
        <f>Rep_Ciclos!AK20</f>
        <v>1</v>
      </c>
      <c r="I57" s="56">
        <f>Rep_Ciclos!AK42</f>
        <v>1</v>
      </c>
      <c r="J57" s="56">
        <f>Rep_Ciclos!AI20</f>
        <v>0</v>
      </c>
      <c r="K57" s="56">
        <f>Rep_Ciclos!AI42</f>
        <v>0</v>
      </c>
      <c r="L57" s="56">
        <f>Rep_Ciclos!AJ20</f>
        <v>0</v>
      </c>
      <c r="M57" s="56">
        <f>Rep_Ciclos!AJ42</f>
        <v>0</v>
      </c>
      <c r="N57" s="56">
        <f>Rep_Ciclos!AM20</f>
        <v>0</v>
      </c>
      <c r="O57" s="56">
        <f>Rep_Ciclos!AM42</f>
        <v>0</v>
      </c>
      <c r="P57" s="133">
        <f>Rep_Ciclos!AN20</f>
        <v>0</v>
      </c>
      <c r="Q57" s="133">
        <f>Rep_Ciclos!AN42</f>
        <v>0</v>
      </c>
      <c r="R57" t="b">
        <f t="shared" si="19"/>
        <v>1</v>
      </c>
      <c r="S57" s="133">
        <f t="shared" si="20"/>
        <v>-6.4107699999999994</v>
      </c>
      <c r="T57" s="134">
        <f t="shared" si="21"/>
        <v>0.12789352269781507</v>
      </c>
      <c r="U57" s="133">
        <f t="shared" si="22"/>
        <v>50.125838000000002</v>
      </c>
      <c r="V57" s="133">
        <f t="shared" si="23"/>
        <v>43.715068000000002</v>
      </c>
      <c r="W57" s="133">
        <f t="shared" si="24"/>
        <v>3.227258</v>
      </c>
      <c r="X57" s="133">
        <f t="shared" si="25"/>
        <v>1.020478</v>
      </c>
      <c r="BF57" s="136" t="s">
        <v>308</v>
      </c>
      <c r="BG57" s="136"/>
      <c r="BH57" s="136"/>
    </row>
    <row r="58" spans="1:60" ht="15" customHeight="1" x14ac:dyDescent="0.3">
      <c r="A58" t="s">
        <v>115</v>
      </c>
      <c r="B58" t="s">
        <v>31</v>
      </c>
      <c r="C58">
        <v>17</v>
      </c>
      <c r="D58" s="133">
        <f>Rep_Ciclos!AG21</f>
        <v>49.137551000000002</v>
      </c>
      <c r="E58" s="133">
        <f>Rep_Ciclos!AG43</f>
        <v>6.2817439999999998</v>
      </c>
      <c r="F58" s="133">
        <f>Rep_Ciclos!AH21</f>
        <v>3.2602609999999999</v>
      </c>
      <c r="G58" s="133">
        <f>Rep_Ciclos!AH43</f>
        <v>0.77912300000000001</v>
      </c>
      <c r="H58" s="56">
        <f>Rep_Ciclos!AK21</f>
        <v>1</v>
      </c>
      <c r="I58" s="56">
        <f>Rep_Ciclos!AK43</f>
        <v>0</v>
      </c>
      <c r="J58" s="56">
        <f>Rep_Ciclos!AI21</f>
        <v>0</v>
      </c>
      <c r="K58" s="56">
        <f>Rep_Ciclos!AI43</f>
        <v>0</v>
      </c>
      <c r="L58" s="56">
        <f>Rep_Ciclos!AJ21</f>
        <v>0</v>
      </c>
      <c r="M58" s="56">
        <f>Rep_Ciclos!AJ43</f>
        <v>0</v>
      </c>
      <c r="N58" s="56">
        <f>Rep_Ciclos!AM21</f>
        <v>0</v>
      </c>
      <c r="O58" s="56">
        <f>Rep_Ciclos!AM43</f>
        <v>1</v>
      </c>
      <c r="P58" s="133">
        <f>Rep_Ciclos!AN21</f>
        <v>0</v>
      </c>
      <c r="Q58" s="133">
        <v>3.9289999999999998</v>
      </c>
      <c r="R58" t="b">
        <f t="shared" si="19"/>
        <v>0</v>
      </c>
      <c r="S58" s="133" t="str">
        <f t="shared" si="20"/>
        <v/>
      </c>
      <c r="T58" s="134" t="str">
        <f t="shared" si="21"/>
        <v/>
      </c>
      <c r="U58" s="133" t="str">
        <f t="shared" si="22"/>
        <v/>
      </c>
      <c r="V58" s="133" t="str">
        <f t="shared" si="23"/>
        <v/>
      </c>
      <c r="W58" s="133" t="str">
        <f t="shared" si="24"/>
        <v/>
      </c>
      <c r="X58" s="133" t="str">
        <f t="shared" si="25"/>
        <v/>
      </c>
      <c r="BF58" s="136" t="s">
        <v>308</v>
      </c>
      <c r="BG58" s="136"/>
      <c r="BH58" s="136"/>
    </row>
    <row r="59" spans="1:60" ht="15" customHeight="1" x14ac:dyDescent="0.3">
      <c r="A59" t="s">
        <v>115</v>
      </c>
      <c r="B59" t="s">
        <v>31</v>
      </c>
      <c r="C59">
        <v>18</v>
      </c>
      <c r="D59" s="133">
        <f>Rep_Ciclos!AG22</f>
        <v>48.129764999999999</v>
      </c>
      <c r="E59" s="133">
        <f>Rep_Ciclos!AG44</f>
        <v>48.536520000000003</v>
      </c>
      <c r="F59" s="133">
        <f>Rep_Ciclos!AH22</f>
        <v>3.2113330000000002</v>
      </c>
      <c r="G59" s="133">
        <f>Rep_Ciclos!AH44</f>
        <v>1.0535840000000001</v>
      </c>
      <c r="H59" s="56">
        <f>Rep_Ciclos!AK22</f>
        <v>1</v>
      </c>
      <c r="I59" s="56">
        <f>Rep_Ciclos!AK44</f>
        <v>1</v>
      </c>
      <c r="J59" s="56">
        <f>Rep_Ciclos!AI22</f>
        <v>0</v>
      </c>
      <c r="K59" s="56">
        <f>Rep_Ciclos!AI44</f>
        <v>0</v>
      </c>
      <c r="L59" s="56">
        <f>Rep_Ciclos!AJ22</f>
        <v>0</v>
      </c>
      <c r="M59" s="56">
        <f>Rep_Ciclos!AJ44</f>
        <v>0</v>
      </c>
      <c r="N59" s="56">
        <f>Rep_Ciclos!AM22</f>
        <v>0</v>
      </c>
      <c r="O59" s="56">
        <f>Rep_Ciclos!AM44</f>
        <v>0</v>
      </c>
      <c r="P59" s="133">
        <f>Rep_Ciclos!AN22</f>
        <v>0</v>
      </c>
      <c r="Q59" s="133">
        <f>Rep_Ciclos!AN44</f>
        <v>0</v>
      </c>
      <c r="R59" t="b">
        <f t="shared" si="19"/>
        <v>1</v>
      </c>
      <c r="S59" s="133">
        <f t="shared" si="20"/>
        <v>0.40675500000000397</v>
      </c>
      <c r="T59" s="134">
        <f t="shared" si="21"/>
        <v>-8.4512151679942971E-3</v>
      </c>
      <c r="U59" s="133">
        <f t="shared" si="22"/>
        <v>48.129764999999999</v>
      </c>
      <c r="V59" s="133">
        <f t="shared" si="23"/>
        <v>48.536520000000003</v>
      </c>
      <c r="W59" s="133">
        <f t="shared" si="24"/>
        <v>3.2113330000000002</v>
      </c>
      <c r="X59" s="133">
        <f t="shared" si="25"/>
        <v>1.0535840000000001</v>
      </c>
      <c r="BF59" s="136" t="s">
        <v>308</v>
      </c>
      <c r="BG59" s="136"/>
      <c r="BH59" s="136"/>
    </row>
    <row r="60" spans="1:60" ht="15" customHeight="1" x14ac:dyDescent="0.3">
      <c r="A60" t="s">
        <v>115</v>
      </c>
      <c r="B60" t="s">
        <v>31</v>
      </c>
      <c r="C60">
        <v>19</v>
      </c>
      <c r="D60" s="133">
        <f>Rep_Ciclos!AG23</f>
        <v>45.376610999999997</v>
      </c>
      <c r="E60" s="133">
        <f>Rep_Ciclos!AG45</f>
        <v>43.944080999999997</v>
      </c>
      <c r="F60" s="133">
        <f>Rep_Ciclos!AH23</f>
        <v>3.2712050000000001</v>
      </c>
      <c r="G60" s="133">
        <f>Rep_Ciclos!AH45</f>
        <v>1.0685549999999999</v>
      </c>
      <c r="H60" s="56">
        <f>Rep_Ciclos!AK23</f>
        <v>1</v>
      </c>
      <c r="I60" s="56">
        <f>Rep_Ciclos!AK45</f>
        <v>1</v>
      </c>
      <c r="J60" s="56">
        <f>Rep_Ciclos!AI23</f>
        <v>0</v>
      </c>
      <c r="K60" s="56">
        <f>Rep_Ciclos!AI45</f>
        <v>0</v>
      </c>
      <c r="L60" s="56">
        <f>Rep_Ciclos!AJ23</f>
        <v>0</v>
      </c>
      <c r="M60" s="56">
        <f>Rep_Ciclos!AJ45</f>
        <v>0</v>
      </c>
      <c r="N60" s="56">
        <f>Rep_Ciclos!AM23</f>
        <v>0</v>
      </c>
      <c r="O60" s="56">
        <f>Rep_Ciclos!AM45</f>
        <v>0</v>
      </c>
      <c r="P60" s="133">
        <f>Rep_Ciclos!AN23</f>
        <v>0</v>
      </c>
      <c r="Q60" s="133">
        <f>Rep_Ciclos!AN45</f>
        <v>0</v>
      </c>
      <c r="R60" t="b">
        <f t="shared" si="19"/>
        <v>1</v>
      </c>
      <c r="S60" s="133">
        <f t="shared" si="20"/>
        <v>-1.4325299999999999</v>
      </c>
      <c r="T60" s="134">
        <f t="shared" si="21"/>
        <v>3.1569788232973184E-2</v>
      </c>
      <c r="U60" s="133">
        <f t="shared" si="22"/>
        <v>45.376610999999997</v>
      </c>
      <c r="V60" s="133">
        <f t="shared" si="23"/>
        <v>43.944080999999997</v>
      </c>
      <c r="W60" s="133">
        <f t="shared" si="24"/>
        <v>3.2712050000000001</v>
      </c>
      <c r="X60" s="133">
        <f t="shared" si="25"/>
        <v>1.0685549999999999</v>
      </c>
      <c r="BF60" s="136" t="s">
        <v>308</v>
      </c>
      <c r="BG60" s="136"/>
      <c r="BH60" s="136"/>
    </row>
    <row r="61" spans="1:60" ht="15" customHeight="1" x14ac:dyDescent="0.3">
      <c r="A61" t="s">
        <v>115</v>
      </c>
      <c r="B61" t="s">
        <v>31</v>
      </c>
      <c r="C61">
        <v>20</v>
      </c>
      <c r="D61" s="133">
        <f>Rep_Ciclos!AG24</f>
        <v>50.544528</v>
      </c>
      <c r="E61" s="133">
        <f>Rep_Ciclos!AG46</f>
        <v>55.303339999999999</v>
      </c>
      <c r="F61" s="133">
        <f>Rep_Ciclos!AH24</f>
        <v>3.1719140000000001</v>
      </c>
      <c r="G61" s="133">
        <f>Rep_Ciclos!AH46</f>
        <v>1.0521750000000001</v>
      </c>
      <c r="H61" s="56">
        <f>Rep_Ciclos!AK24</f>
        <v>1</v>
      </c>
      <c r="I61" s="56">
        <f>Rep_Ciclos!AK46</f>
        <v>1</v>
      </c>
      <c r="J61" s="56">
        <f>Rep_Ciclos!AI24</f>
        <v>0</v>
      </c>
      <c r="K61" s="56">
        <f>Rep_Ciclos!AI46</f>
        <v>0</v>
      </c>
      <c r="L61" s="56">
        <f>Rep_Ciclos!AJ24</f>
        <v>0</v>
      </c>
      <c r="M61" s="56">
        <f>Rep_Ciclos!AJ46</f>
        <v>0</v>
      </c>
      <c r="N61" s="56">
        <f>Rep_Ciclos!AM24</f>
        <v>0</v>
      </c>
      <c r="O61" s="56">
        <f>Rep_Ciclos!AM46</f>
        <v>0</v>
      </c>
      <c r="P61" s="133">
        <f>Rep_Ciclos!AN24</f>
        <v>0</v>
      </c>
      <c r="Q61" s="133">
        <f>Rep_Ciclos!AN46</f>
        <v>0</v>
      </c>
      <c r="R61" t="b">
        <f t="shared" si="19"/>
        <v>1</v>
      </c>
      <c r="S61" s="133">
        <f t="shared" si="20"/>
        <v>4.7588119999999989</v>
      </c>
      <c r="T61" s="134">
        <f t="shared" si="21"/>
        <v>-9.4150884147142566E-2</v>
      </c>
      <c r="U61" s="133">
        <f t="shared" si="22"/>
        <v>50.544528</v>
      </c>
      <c r="V61" s="133">
        <f t="shared" si="23"/>
        <v>55.303339999999999</v>
      </c>
      <c r="W61" s="133">
        <f t="shared" si="24"/>
        <v>3.1719140000000001</v>
      </c>
      <c r="X61" s="133">
        <f t="shared" si="25"/>
        <v>1.0521750000000001</v>
      </c>
      <c r="BF61" s="136" t="s">
        <v>308</v>
      </c>
      <c r="BG61" s="136"/>
      <c r="BH61" s="136"/>
    </row>
    <row r="62" spans="1:60" ht="15" customHeight="1" x14ac:dyDescent="0.3">
      <c r="A62" t="s">
        <v>115</v>
      </c>
      <c r="B62" t="s">
        <v>41</v>
      </c>
      <c r="C62">
        <v>1</v>
      </c>
      <c r="D62" s="133">
        <f>Rep_Ciclos!AV5</f>
        <v>50.322401999999997</v>
      </c>
      <c r="E62" s="133">
        <f>Rep_Ciclos!AV27</f>
        <v>49.821277000000002</v>
      </c>
      <c r="F62" s="133">
        <f>Rep_Ciclos!AW5</f>
        <v>3.4420739999999999</v>
      </c>
      <c r="G62" s="133">
        <f>Rep_Ciclos!AW27</f>
        <v>1.030375</v>
      </c>
      <c r="H62" s="56">
        <f>Rep_Ciclos!AZ5</f>
        <v>1</v>
      </c>
      <c r="I62" s="56">
        <f>Rep_Ciclos!AZ27</f>
        <v>1</v>
      </c>
      <c r="J62" s="56">
        <f>Rep_Ciclos!AX5</f>
        <v>0</v>
      </c>
      <c r="K62" s="56">
        <f>Rep_Ciclos!AX27</f>
        <v>0</v>
      </c>
      <c r="L62" s="56">
        <f>Rep_Ciclos!AY5</f>
        <v>0</v>
      </c>
      <c r="M62" s="56">
        <f>Rep_Ciclos!AY27</f>
        <v>0</v>
      </c>
      <c r="N62" s="56">
        <f>Rep_Ciclos!BB5</f>
        <v>0</v>
      </c>
      <c r="O62" s="56">
        <f>Rep_Ciclos!BB27</f>
        <v>0</v>
      </c>
      <c r="P62" s="133">
        <f>Rep_Ciclos!BC5</f>
        <v>0</v>
      </c>
      <c r="Q62" s="133">
        <f>Rep_Ciclos!BC27</f>
        <v>0</v>
      </c>
      <c r="R62" t="b">
        <f t="shared" si="19"/>
        <v>1</v>
      </c>
      <c r="S62" s="133">
        <f t="shared" si="20"/>
        <v>-0.50112499999999471</v>
      </c>
      <c r="T62" s="134">
        <f t="shared" si="21"/>
        <v>9.958288557052497E-3</v>
      </c>
      <c r="U62" s="133">
        <f t="shared" si="22"/>
        <v>50.322401999999997</v>
      </c>
      <c r="V62" s="133">
        <f t="shared" si="23"/>
        <v>49.821277000000002</v>
      </c>
      <c r="W62" s="133">
        <f t="shared" si="24"/>
        <v>3.4420739999999999</v>
      </c>
      <c r="X62" s="133">
        <f t="shared" si="25"/>
        <v>1.030375</v>
      </c>
      <c r="BF62" s="136" t="s">
        <v>308</v>
      </c>
      <c r="BG62" s="136"/>
      <c r="BH62" s="136"/>
    </row>
    <row r="63" spans="1:60" ht="15" customHeight="1" x14ac:dyDescent="0.3">
      <c r="A63" t="s">
        <v>115</v>
      </c>
      <c r="B63" t="s">
        <v>41</v>
      </c>
      <c r="C63">
        <v>2</v>
      </c>
      <c r="D63" s="133">
        <f>Rep_Ciclos!AV6</f>
        <v>51.231883000000003</v>
      </c>
      <c r="E63" s="133">
        <f>Rep_Ciclos!AV28</f>
        <v>43.930377999999997</v>
      </c>
      <c r="F63" s="133">
        <f>Rep_Ciclos!AW6</f>
        <v>3.2185079999999999</v>
      </c>
      <c r="G63" s="133">
        <f>Rep_Ciclos!AW28</f>
        <v>1.070031</v>
      </c>
      <c r="H63" s="56">
        <f>Rep_Ciclos!AZ6</f>
        <v>1</v>
      </c>
      <c r="I63" s="56">
        <f>Rep_Ciclos!AZ28</f>
        <v>1</v>
      </c>
      <c r="J63" s="56">
        <f>Rep_Ciclos!AX6</f>
        <v>0</v>
      </c>
      <c r="K63" s="56">
        <f>Rep_Ciclos!AX28</f>
        <v>0</v>
      </c>
      <c r="L63" s="56">
        <f>Rep_Ciclos!AY6</f>
        <v>0</v>
      </c>
      <c r="M63" s="56">
        <f>Rep_Ciclos!AY28</f>
        <v>0</v>
      </c>
      <c r="N63" s="56">
        <f>Rep_Ciclos!BB6</f>
        <v>0</v>
      </c>
      <c r="O63" s="56">
        <f>Rep_Ciclos!BB28</f>
        <v>0</v>
      </c>
      <c r="P63" s="133">
        <f>Rep_Ciclos!BC6</f>
        <v>0</v>
      </c>
      <c r="Q63" s="133">
        <f>Rep_Ciclos!BC28</f>
        <v>0</v>
      </c>
      <c r="R63" t="b">
        <f t="shared" si="19"/>
        <v>1</v>
      </c>
      <c r="S63" s="133">
        <f t="shared" si="20"/>
        <v>-7.3015050000000059</v>
      </c>
      <c r="T63" s="134">
        <f t="shared" si="21"/>
        <v>0.14251877097704968</v>
      </c>
      <c r="U63" s="133">
        <f t="shared" si="22"/>
        <v>51.231883000000003</v>
      </c>
      <c r="V63" s="133">
        <f t="shared" si="23"/>
        <v>43.930377999999997</v>
      </c>
      <c r="W63" s="133">
        <f t="shared" si="24"/>
        <v>3.2185079999999999</v>
      </c>
      <c r="X63" s="133">
        <f t="shared" si="25"/>
        <v>1.070031</v>
      </c>
      <c r="BF63" s="136" t="s">
        <v>308</v>
      </c>
      <c r="BG63" s="136"/>
      <c r="BH63" s="136"/>
    </row>
    <row r="64" spans="1:60" ht="15" customHeight="1" x14ac:dyDescent="0.3">
      <c r="A64" t="s">
        <v>115</v>
      </c>
      <c r="B64" t="s">
        <v>41</v>
      </c>
      <c r="C64">
        <v>3</v>
      </c>
      <c r="D64" s="133">
        <f>Rep_Ciclos!AV7</f>
        <v>56.109755</v>
      </c>
      <c r="E64" s="133">
        <f>Rep_Ciclos!AV29</f>
        <v>6.1132770000000001</v>
      </c>
      <c r="F64" s="133">
        <f>Rep_Ciclos!AW7</f>
        <v>3.2914249999999998</v>
      </c>
      <c r="G64" s="133">
        <f>Rep_Ciclos!AW29</f>
        <v>0.71528499999999995</v>
      </c>
      <c r="H64" s="56">
        <f>Rep_Ciclos!AZ7</f>
        <v>1</v>
      </c>
      <c r="I64" s="56">
        <f>Rep_Ciclos!AZ29</f>
        <v>0</v>
      </c>
      <c r="J64" s="56">
        <f>Rep_Ciclos!AX7</f>
        <v>0</v>
      </c>
      <c r="K64" s="56">
        <f>Rep_Ciclos!AX29</f>
        <v>0</v>
      </c>
      <c r="L64" s="56">
        <f>Rep_Ciclos!AY7</f>
        <v>0</v>
      </c>
      <c r="M64" s="56">
        <f>Rep_Ciclos!AY29</f>
        <v>0</v>
      </c>
      <c r="N64" s="56">
        <f>Rep_Ciclos!BB7</f>
        <v>0</v>
      </c>
      <c r="O64" s="56">
        <f>Rep_Ciclos!BB29</f>
        <v>1</v>
      </c>
      <c r="P64" s="133">
        <f>Rep_Ciclos!BC7</f>
        <v>0</v>
      </c>
      <c r="Q64" s="133">
        <v>3.9239999999999999</v>
      </c>
      <c r="R64" t="b">
        <f t="shared" si="19"/>
        <v>0</v>
      </c>
      <c r="S64" s="133" t="str">
        <f t="shared" si="20"/>
        <v/>
      </c>
      <c r="T64" s="134" t="str">
        <f t="shared" si="21"/>
        <v/>
      </c>
      <c r="U64" s="133" t="str">
        <f t="shared" si="22"/>
        <v/>
      </c>
      <c r="V64" s="133" t="str">
        <f t="shared" si="23"/>
        <v/>
      </c>
      <c r="W64" s="133" t="str">
        <f t="shared" si="24"/>
        <v/>
      </c>
      <c r="X64" s="133" t="str">
        <f t="shared" si="25"/>
        <v/>
      </c>
      <c r="BF64" s="136" t="s">
        <v>308</v>
      </c>
      <c r="BG64" s="136"/>
      <c r="BH64" s="136"/>
    </row>
    <row r="65" spans="1:60" ht="15" customHeight="1" x14ac:dyDescent="0.3">
      <c r="A65" t="s">
        <v>115</v>
      </c>
      <c r="B65" t="s">
        <v>41</v>
      </c>
      <c r="C65">
        <v>4</v>
      </c>
      <c r="D65" s="133">
        <f>Rep_Ciclos!AV8</f>
        <v>50.19097</v>
      </c>
      <c r="E65" s="133">
        <f>Rep_Ciclos!AV30</f>
        <v>53.421255000000002</v>
      </c>
      <c r="F65" s="133">
        <f>Rep_Ciclos!AW8</f>
        <v>3.325774</v>
      </c>
      <c r="G65" s="133">
        <f>Rep_Ciclos!AW30</f>
        <v>1.0291319999999999</v>
      </c>
      <c r="H65" s="56">
        <f>Rep_Ciclos!AZ8</f>
        <v>1</v>
      </c>
      <c r="I65" s="56">
        <f>Rep_Ciclos!AZ30</f>
        <v>1</v>
      </c>
      <c r="J65" s="56">
        <f>Rep_Ciclos!AX8</f>
        <v>0</v>
      </c>
      <c r="K65" s="56">
        <f>Rep_Ciclos!AX30</f>
        <v>0</v>
      </c>
      <c r="L65" s="56">
        <f>Rep_Ciclos!AY8</f>
        <v>0</v>
      </c>
      <c r="M65" s="56">
        <f>Rep_Ciclos!AY30</f>
        <v>0</v>
      </c>
      <c r="N65" s="56">
        <f>Rep_Ciclos!BB8</f>
        <v>0</v>
      </c>
      <c r="O65" s="56">
        <f>Rep_Ciclos!BB30</f>
        <v>0</v>
      </c>
      <c r="P65" s="133">
        <f>Rep_Ciclos!BC8</f>
        <v>0</v>
      </c>
      <c r="Q65" s="133">
        <f>Rep_Ciclos!BC30</f>
        <v>0</v>
      </c>
      <c r="R65" t="b">
        <f t="shared" si="19"/>
        <v>1</v>
      </c>
      <c r="S65" s="133">
        <f t="shared" si="20"/>
        <v>3.2302850000000021</v>
      </c>
      <c r="T65" s="134">
        <f t="shared" si="21"/>
        <v>-6.4359883859586686E-2</v>
      </c>
      <c r="U65" s="133">
        <f t="shared" si="22"/>
        <v>50.19097</v>
      </c>
      <c r="V65" s="133">
        <f t="shared" si="23"/>
        <v>53.421255000000002</v>
      </c>
      <c r="W65" s="133">
        <f t="shared" si="24"/>
        <v>3.325774</v>
      </c>
      <c r="X65" s="133">
        <f t="shared" si="25"/>
        <v>1.0291319999999999</v>
      </c>
      <c r="BF65" s="136" t="s">
        <v>308</v>
      </c>
      <c r="BG65" s="136"/>
      <c r="BH65" s="136"/>
    </row>
    <row r="66" spans="1:60" ht="15" customHeight="1" x14ac:dyDescent="0.3">
      <c r="A66" t="s">
        <v>115</v>
      </c>
      <c r="B66" t="s">
        <v>41</v>
      </c>
      <c r="C66">
        <v>5</v>
      </c>
      <c r="D66" s="133">
        <f>Rep_Ciclos!AV9</f>
        <v>52.132323</v>
      </c>
      <c r="E66" s="133">
        <f>Rep_Ciclos!AV31</f>
        <v>43.675382999999997</v>
      </c>
      <c r="F66" s="133">
        <f>Rep_Ciclos!AW9</f>
        <v>3.3582610000000002</v>
      </c>
      <c r="G66" s="133">
        <f>Rep_Ciclos!AW31</f>
        <v>1.1253660000000001</v>
      </c>
      <c r="H66" s="56">
        <f>Rep_Ciclos!AZ9</f>
        <v>1</v>
      </c>
      <c r="I66" s="56">
        <f>Rep_Ciclos!AZ31</f>
        <v>1</v>
      </c>
      <c r="J66" s="56">
        <f>Rep_Ciclos!AX9</f>
        <v>0</v>
      </c>
      <c r="K66" s="56">
        <f>Rep_Ciclos!AX31</f>
        <v>0</v>
      </c>
      <c r="L66" s="56">
        <f>Rep_Ciclos!AY9</f>
        <v>0</v>
      </c>
      <c r="M66" s="56">
        <f>Rep_Ciclos!AY31</f>
        <v>0</v>
      </c>
      <c r="N66" s="56">
        <f>Rep_Ciclos!BB9</f>
        <v>0</v>
      </c>
      <c r="O66" s="56">
        <f>Rep_Ciclos!BB31</f>
        <v>0</v>
      </c>
      <c r="P66" s="133">
        <f>Rep_Ciclos!BC9</f>
        <v>0</v>
      </c>
      <c r="Q66" s="133">
        <f>Rep_Ciclos!BC31</f>
        <v>0</v>
      </c>
      <c r="R66" t="b">
        <f t="shared" ref="R66:R97" si="26">AND(H66=1,I66=1)</f>
        <v>1</v>
      </c>
      <c r="S66" s="133">
        <f t="shared" ref="S66:S97" si="27">IF(R66,E66-D66,"")</f>
        <v>-8.456940000000003</v>
      </c>
      <c r="T66" s="134">
        <f t="shared" ref="T66:T97" si="28">IF(R66,1-E66/D66,"")</f>
        <v>0.1622206629848435</v>
      </c>
      <c r="U66" s="133">
        <f t="shared" ref="U66:U97" si="29">IF(R66,D66,"")</f>
        <v>52.132323</v>
      </c>
      <c r="V66" s="133">
        <f t="shared" ref="V66:V97" si="30">IF(R66,E66,"")</f>
        <v>43.675382999999997</v>
      </c>
      <c r="W66" s="133">
        <f t="shared" ref="W66:W97" si="31">IF(R66,F66,"")</f>
        <v>3.3582610000000002</v>
      </c>
      <c r="X66" s="133">
        <f t="shared" ref="X66:X97" si="32">IF(R66,G66,"")</f>
        <v>1.1253660000000001</v>
      </c>
      <c r="BF66" s="136" t="s">
        <v>308</v>
      </c>
      <c r="BG66" s="136"/>
      <c r="BH66" s="136"/>
    </row>
    <row r="67" spans="1:60" ht="15" customHeight="1" x14ac:dyDescent="0.3">
      <c r="A67" t="s">
        <v>115</v>
      </c>
      <c r="B67" t="s">
        <v>41</v>
      </c>
      <c r="C67">
        <v>6</v>
      </c>
      <c r="D67" s="133">
        <f>Rep_Ciclos!AV10</f>
        <v>28.575337999999999</v>
      </c>
      <c r="E67" s="133">
        <f>Rep_Ciclos!AV32</f>
        <v>48.613154000000002</v>
      </c>
      <c r="F67" s="133">
        <f>Rep_Ciclos!AW10</f>
        <v>3.2008290000000001</v>
      </c>
      <c r="G67" s="133">
        <f>Rep_Ciclos!AW32</f>
        <v>1.112468</v>
      </c>
      <c r="H67" s="56">
        <f>Rep_Ciclos!AZ10</f>
        <v>0</v>
      </c>
      <c r="I67" s="56">
        <f>Rep_Ciclos!AZ32</f>
        <v>1</v>
      </c>
      <c r="J67" s="56">
        <f>Rep_Ciclos!AX10</f>
        <v>0</v>
      </c>
      <c r="K67" s="56">
        <f>Rep_Ciclos!AX32</f>
        <v>0</v>
      </c>
      <c r="L67" s="56">
        <f>Rep_Ciclos!AY10</f>
        <v>0</v>
      </c>
      <c r="M67" s="56">
        <f>Rep_Ciclos!AY32</f>
        <v>0</v>
      </c>
      <c r="N67" s="56">
        <f>Rep_Ciclos!BB10</f>
        <v>1</v>
      </c>
      <c r="O67" s="56">
        <f>Rep_Ciclos!BB32</f>
        <v>0</v>
      </c>
      <c r="P67" s="133">
        <f>Rep_Ciclos!BC10</f>
        <v>11.8</v>
      </c>
      <c r="Q67" s="133">
        <f>Rep_Ciclos!BC32</f>
        <v>0</v>
      </c>
      <c r="R67" t="b">
        <f t="shared" si="26"/>
        <v>0</v>
      </c>
      <c r="S67" s="133" t="str">
        <f t="shared" si="27"/>
        <v/>
      </c>
      <c r="T67" s="134" t="str">
        <f t="shared" si="28"/>
        <v/>
      </c>
      <c r="U67" s="133" t="str">
        <f t="shared" si="29"/>
        <v/>
      </c>
      <c r="V67" s="133" t="str">
        <f t="shared" si="30"/>
        <v/>
      </c>
      <c r="W67" s="133" t="str">
        <f t="shared" si="31"/>
        <v/>
      </c>
      <c r="X67" s="133" t="str">
        <f t="shared" si="32"/>
        <v/>
      </c>
      <c r="BF67" s="136" t="s">
        <v>308</v>
      </c>
      <c r="BG67" s="136"/>
      <c r="BH67" s="136"/>
    </row>
    <row r="68" spans="1:60" ht="15" customHeight="1" x14ac:dyDescent="0.3">
      <c r="A68" t="s">
        <v>115</v>
      </c>
      <c r="B68" t="s">
        <v>41</v>
      </c>
      <c r="C68">
        <v>7</v>
      </c>
      <c r="D68" s="133">
        <f>Rep_Ciclos!AV11</f>
        <v>54.488681999999997</v>
      </c>
      <c r="E68" s="133">
        <f>Rep_Ciclos!AV33</f>
        <v>49.526924000000001</v>
      </c>
      <c r="F68" s="133">
        <f>Rep_Ciclos!AW11</f>
        <v>3.3647130000000001</v>
      </c>
      <c r="G68" s="133">
        <f>Rep_Ciclos!AW33</f>
        <v>1.1051569999999999</v>
      </c>
      <c r="H68" s="56">
        <f>Rep_Ciclos!AZ11</f>
        <v>1</v>
      </c>
      <c r="I68" s="56">
        <f>Rep_Ciclos!AZ33</f>
        <v>1</v>
      </c>
      <c r="J68" s="56">
        <f>Rep_Ciclos!AX11</f>
        <v>0</v>
      </c>
      <c r="K68" s="56">
        <f>Rep_Ciclos!AX33</f>
        <v>0</v>
      </c>
      <c r="L68" s="56">
        <f>Rep_Ciclos!AY11</f>
        <v>0</v>
      </c>
      <c r="M68" s="56">
        <f>Rep_Ciclos!AY33</f>
        <v>0</v>
      </c>
      <c r="N68" s="56">
        <f>Rep_Ciclos!BB11</f>
        <v>0</v>
      </c>
      <c r="O68" s="56">
        <f>Rep_Ciclos!BB33</f>
        <v>0</v>
      </c>
      <c r="P68" s="133">
        <f>Rep_Ciclos!BC11</f>
        <v>0</v>
      </c>
      <c r="Q68" s="133">
        <f>Rep_Ciclos!BC33</f>
        <v>0</v>
      </c>
      <c r="R68" t="b">
        <f t="shared" si="26"/>
        <v>1</v>
      </c>
      <c r="S68" s="133">
        <f t="shared" si="27"/>
        <v>-4.9617579999999961</v>
      </c>
      <c r="T68" s="134">
        <f t="shared" si="28"/>
        <v>9.106034166875232E-2</v>
      </c>
      <c r="U68" s="133">
        <f t="shared" si="29"/>
        <v>54.488681999999997</v>
      </c>
      <c r="V68" s="133">
        <f t="shared" si="30"/>
        <v>49.526924000000001</v>
      </c>
      <c r="W68" s="133">
        <f t="shared" si="31"/>
        <v>3.3647130000000001</v>
      </c>
      <c r="X68" s="133">
        <f t="shared" si="32"/>
        <v>1.1051569999999999</v>
      </c>
      <c r="BF68" s="136" t="s">
        <v>308</v>
      </c>
      <c r="BG68" s="136"/>
      <c r="BH68" s="136"/>
    </row>
    <row r="69" spans="1:60" ht="15" customHeight="1" x14ac:dyDescent="0.3">
      <c r="A69" t="s">
        <v>115</v>
      </c>
      <c r="B69" t="s">
        <v>41</v>
      </c>
      <c r="C69">
        <v>8</v>
      </c>
      <c r="D69" s="133">
        <f>Rep_Ciclos!AV12</f>
        <v>46.490771000000002</v>
      </c>
      <c r="E69" s="133">
        <f>Rep_Ciclos!AV34</f>
        <v>46.799123000000002</v>
      </c>
      <c r="F69" s="133">
        <f>Rep_Ciclos!AW12</f>
        <v>3.2627630000000001</v>
      </c>
      <c r="G69" s="133">
        <f>Rep_Ciclos!AW34</f>
        <v>1.1024</v>
      </c>
      <c r="H69" s="56">
        <f>Rep_Ciclos!AZ12</f>
        <v>1</v>
      </c>
      <c r="I69" s="56">
        <f>Rep_Ciclos!AZ34</f>
        <v>1</v>
      </c>
      <c r="J69" s="56">
        <f>Rep_Ciclos!AX12</f>
        <v>0</v>
      </c>
      <c r="K69" s="56">
        <f>Rep_Ciclos!AX34</f>
        <v>0</v>
      </c>
      <c r="L69" s="56">
        <f>Rep_Ciclos!AY12</f>
        <v>0</v>
      </c>
      <c r="M69" s="56">
        <f>Rep_Ciclos!AY34</f>
        <v>0</v>
      </c>
      <c r="N69" s="56">
        <f>Rep_Ciclos!BB12</f>
        <v>0</v>
      </c>
      <c r="O69" s="56">
        <f>Rep_Ciclos!BB34</f>
        <v>0</v>
      </c>
      <c r="P69" s="133">
        <f>Rep_Ciclos!BC12</f>
        <v>0</v>
      </c>
      <c r="Q69" s="133">
        <f>Rep_Ciclos!BC34</f>
        <v>0</v>
      </c>
      <c r="R69" t="b">
        <f t="shared" si="26"/>
        <v>1</v>
      </c>
      <c r="S69" s="133">
        <f t="shared" si="27"/>
        <v>0.30835199999999929</v>
      </c>
      <c r="T69" s="134">
        <f t="shared" si="28"/>
        <v>-6.6325421877817536E-3</v>
      </c>
      <c r="U69" s="133">
        <f t="shared" si="29"/>
        <v>46.490771000000002</v>
      </c>
      <c r="V69" s="133">
        <f t="shared" si="30"/>
        <v>46.799123000000002</v>
      </c>
      <c r="W69" s="133">
        <f t="shared" si="31"/>
        <v>3.2627630000000001</v>
      </c>
      <c r="X69" s="133">
        <f t="shared" si="32"/>
        <v>1.1024</v>
      </c>
      <c r="BF69" s="136" t="s">
        <v>308</v>
      </c>
      <c r="BG69" s="136"/>
      <c r="BH69" s="136"/>
    </row>
    <row r="70" spans="1:60" ht="15" customHeight="1" x14ac:dyDescent="0.3">
      <c r="A70" t="s">
        <v>115</v>
      </c>
      <c r="B70" t="s">
        <v>41</v>
      </c>
      <c r="C70">
        <v>9</v>
      </c>
      <c r="D70" s="133">
        <f>Rep_Ciclos!AV13</f>
        <v>30.238156</v>
      </c>
      <c r="E70" s="133">
        <f>Rep_Ciclos!AV35</f>
        <v>48.857925999999999</v>
      </c>
      <c r="F70" s="133">
        <f>Rep_Ciclos!AW13</f>
        <v>3.3529429999999998</v>
      </c>
      <c r="G70" s="133">
        <f>Rep_Ciclos!AW35</f>
        <v>1.076603</v>
      </c>
      <c r="H70" s="56">
        <f>Rep_Ciclos!AZ13</f>
        <v>0</v>
      </c>
      <c r="I70" s="56">
        <f>Rep_Ciclos!AZ35</f>
        <v>1</v>
      </c>
      <c r="J70" s="56">
        <f>Rep_Ciclos!AX13</f>
        <v>0</v>
      </c>
      <c r="K70" s="56">
        <f>Rep_Ciclos!AX35</f>
        <v>0</v>
      </c>
      <c r="L70" s="56">
        <f>Rep_Ciclos!AY13</f>
        <v>0</v>
      </c>
      <c r="M70" s="56">
        <f>Rep_Ciclos!AY35</f>
        <v>0</v>
      </c>
      <c r="N70" s="56">
        <f>Rep_Ciclos!BB13</f>
        <v>1</v>
      </c>
      <c r="O70" s="56">
        <f>Rep_Ciclos!BB35</f>
        <v>0</v>
      </c>
      <c r="P70" s="133">
        <f>Rep_Ciclos!BC13</f>
        <v>13.2</v>
      </c>
      <c r="Q70" s="133">
        <f>Rep_Ciclos!BC35</f>
        <v>0</v>
      </c>
      <c r="R70" t="b">
        <f t="shared" si="26"/>
        <v>0</v>
      </c>
      <c r="S70" s="133" t="str">
        <f t="shared" si="27"/>
        <v/>
      </c>
      <c r="T70" s="134" t="str">
        <f t="shared" si="28"/>
        <v/>
      </c>
      <c r="U70" s="133" t="str">
        <f t="shared" si="29"/>
        <v/>
      </c>
      <c r="V70" s="133" t="str">
        <f t="shared" si="30"/>
        <v/>
      </c>
      <c r="W70" s="133" t="str">
        <f t="shared" si="31"/>
        <v/>
      </c>
      <c r="X70" s="133" t="str">
        <f t="shared" si="32"/>
        <v/>
      </c>
      <c r="BF70" s="136" t="s">
        <v>308</v>
      </c>
      <c r="BG70" s="136"/>
      <c r="BH70" s="136"/>
    </row>
    <row r="71" spans="1:60" ht="15" customHeight="1" x14ac:dyDescent="0.3">
      <c r="A71" t="s">
        <v>115</v>
      </c>
      <c r="B71" t="s">
        <v>41</v>
      </c>
      <c r="C71">
        <v>10</v>
      </c>
      <c r="D71" s="133">
        <f>Rep_Ciclos!AV14</f>
        <v>49.650390999999999</v>
      </c>
      <c r="E71" s="133">
        <f>Rep_Ciclos!AV36</f>
        <v>48.941153</v>
      </c>
      <c r="F71" s="133">
        <f>Rep_Ciclos!AW14</f>
        <v>3.396325</v>
      </c>
      <c r="G71" s="133">
        <f>Rep_Ciclos!AW36</f>
        <v>1.062279</v>
      </c>
      <c r="H71" s="56">
        <f>Rep_Ciclos!AZ14</f>
        <v>1</v>
      </c>
      <c r="I71" s="56">
        <f>Rep_Ciclos!AZ36</f>
        <v>1</v>
      </c>
      <c r="J71" s="56">
        <f>Rep_Ciclos!AX14</f>
        <v>0</v>
      </c>
      <c r="K71" s="56">
        <f>Rep_Ciclos!AX36</f>
        <v>0</v>
      </c>
      <c r="L71" s="56">
        <f>Rep_Ciclos!AY14</f>
        <v>0</v>
      </c>
      <c r="M71" s="56">
        <f>Rep_Ciclos!AY36</f>
        <v>0</v>
      </c>
      <c r="N71" s="56">
        <f>Rep_Ciclos!BB14</f>
        <v>0</v>
      </c>
      <c r="O71" s="56">
        <f>Rep_Ciclos!BB36</f>
        <v>0</v>
      </c>
      <c r="P71" s="133">
        <f>Rep_Ciclos!BC14</f>
        <v>0</v>
      </c>
      <c r="Q71" s="133">
        <f>Rep_Ciclos!BC36</f>
        <v>0</v>
      </c>
      <c r="R71" t="b">
        <f t="shared" si="26"/>
        <v>1</v>
      </c>
      <c r="S71" s="133">
        <f t="shared" si="27"/>
        <v>-0.70923799999999915</v>
      </c>
      <c r="T71" s="134">
        <f t="shared" si="28"/>
        <v>1.4284640779566038E-2</v>
      </c>
      <c r="U71" s="133">
        <f t="shared" si="29"/>
        <v>49.650390999999999</v>
      </c>
      <c r="V71" s="133">
        <f t="shared" si="30"/>
        <v>48.941153</v>
      </c>
      <c r="W71" s="133">
        <f t="shared" si="31"/>
        <v>3.396325</v>
      </c>
      <c r="X71" s="133">
        <f t="shared" si="32"/>
        <v>1.062279</v>
      </c>
      <c r="BF71" s="136" t="s">
        <v>308</v>
      </c>
      <c r="BG71" s="136"/>
      <c r="BH71" s="136"/>
    </row>
    <row r="72" spans="1:60" ht="15" customHeight="1" x14ac:dyDescent="0.3">
      <c r="A72" t="s">
        <v>115</v>
      </c>
      <c r="B72" t="s">
        <v>41</v>
      </c>
      <c r="C72">
        <v>11</v>
      </c>
      <c r="D72" s="133">
        <f>Rep_Ciclos!AV15</f>
        <v>46.493053000000003</v>
      </c>
      <c r="E72" s="133">
        <f>Rep_Ciclos!AV37</f>
        <v>47.582444000000002</v>
      </c>
      <c r="F72" s="133">
        <f>Rep_Ciclos!AW15</f>
        <v>3.3926229999999999</v>
      </c>
      <c r="G72" s="133">
        <f>Rep_Ciclos!AW37</f>
        <v>1.0965720000000001</v>
      </c>
      <c r="H72" s="56">
        <f>Rep_Ciclos!AZ15</f>
        <v>1</v>
      </c>
      <c r="I72" s="56">
        <f>Rep_Ciclos!AZ37</f>
        <v>1</v>
      </c>
      <c r="J72" s="56">
        <f>Rep_Ciclos!AX15</f>
        <v>0</v>
      </c>
      <c r="K72" s="56">
        <f>Rep_Ciclos!AX37</f>
        <v>0</v>
      </c>
      <c r="L72" s="56">
        <f>Rep_Ciclos!AY15</f>
        <v>0</v>
      </c>
      <c r="M72" s="56">
        <f>Rep_Ciclos!AY37</f>
        <v>0</v>
      </c>
      <c r="N72" s="56">
        <f>Rep_Ciclos!BB15</f>
        <v>0</v>
      </c>
      <c r="O72" s="56">
        <f>Rep_Ciclos!BB37</f>
        <v>0</v>
      </c>
      <c r="P72" s="133">
        <f>Rep_Ciclos!BC15</f>
        <v>0</v>
      </c>
      <c r="Q72" s="133">
        <f>Rep_Ciclos!BC37</f>
        <v>0</v>
      </c>
      <c r="R72" t="b">
        <f t="shared" si="26"/>
        <v>1</v>
      </c>
      <c r="S72" s="133">
        <f t="shared" si="27"/>
        <v>1.0893909999999991</v>
      </c>
      <c r="T72" s="134">
        <f t="shared" si="28"/>
        <v>-2.3431264021315235E-2</v>
      </c>
      <c r="U72" s="133">
        <f t="shared" si="29"/>
        <v>46.493053000000003</v>
      </c>
      <c r="V72" s="133">
        <f t="shared" si="30"/>
        <v>47.582444000000002</v>
      </c>
      <c r="W72" s="133">
        <f t="shared" si="31"/>
        <v>3.3926229999999999</v>
      </c>
      <c r="X72" s="133">
        <f t="shared" si="32"/>
        <v>1.0965720000000001</v>
      </c>
      <c r="BF72" s="136" t="s">
        <v>308</v>
      </c>
      <c r="BG72" s="136"/>
      <c r="BH72" s="136"/>
    </row>
    <row r="73" spans="1:60" ht="15" customHeight="1" x14ac:dyDescent="0.3">
      <c r="A73" t="s">
        <v>115</v>
      </c>
      <c r="B73" t="s">
        <v>41</v>
      </c>
      <c r="C73">
        <v>12</v>
      </c>
      <c r="D73" s="133">
        <f>Rep_Ciclos!AV16</f>
        <v>50.227924000000002</v>
      </c>
      <c r="E73" s="133">
        <f>Rep_Ciclos!AV38</f>
        <v>51.418998999999999</v>
      </c>
      <c r="F73" s="133">
        <f>Rep_Ciclos!AW16</f>
        <v>3.2823120000000001</v>
      </c>
      <c r="G73" s="133">
        <f>Rep_Ciclos!AW38</f>
        <v>1.0761829999999999</v>
      </c>
      <c r="H73" s="56">
        <f>Rep_Ciclos!AZ16</f>
        <v>1</v>
      </c>
      <c r="I73" s="56">
        <f>Rep_Ciclos!AZ38</f>
        <v>1</v>
      </c>
      <c r="J73" s="56">
        <f>Rep_Ciclos!AX16</f>
        <v>0</v>
      </c>
      <c r="K73" s="56">
        <f>Rep_Ciclos!AX38</f>
        <v>0</v>
      </c>
      <c r="L73" s="56">
        <f>Rep_Ciclos!AY16</f>
        <v>0</v>
      </c>
      <c r="M73" s="56">
        <f>Rep_Ciclos!AY38</f>
        <v>0</v>
      </c>
      <c r="N73" s="56">
        <f>Rep_Ciclos!BB16</f>
        <v>0</v>
      </c>
      <c r="O73" s="56">
        <f>Rep_Ciclos!BB38</f>
        <v>0</v>
      </c>
      <c r="P73" s="133">
        <f>Rep_Ciclos!BC16</f>
        <v>0</v>
      </c>
      <c r="Q73" s="133">
        <f>Rep_Ciclos!BC38</f>
        <v>0</v>
      </c>
      <c r="R73" t="b">
        <f t="shared" si="26"/>
        <v>1</v>
      </c>
      <c r="S73" s="133">
        <f t="shared" si="27"/>
        <v>1.1910749999999979</v>
      </c>
      <c r="T73" s="134">
        <f t="shared" si="28"/>
        <v>-2.3713402927025173E-2</v>
      </c>
      <c r="U73" s="133">
        <f t="shared" si="29"/>
        <v>50.227924000000002</v>
      </c>
      <c r="V73" s="133">
        <f t="shared" si="30"/>
        <v>51.418998999999999</v>
      </c>
      <c r="W73" s="133">
        <f t="shared" si="31"/>
        <v>3.2823120000000001</v>
      </c>
      <c r="X73" s="133">
        <f t="shared" si="32"/>
        <v>1.0761829999999999</v>
      </c>
      <c r="BF73" s="136" t="s">
        <v>308</v>
      </c>
      <c r="BG73" s="136"/>
      <c r="BH73" s="136"/>
    </row>
    <row r="74" spans="1:60" ht="15" customHeight="1" x14ac:dyDescent="0.3">
      <c r="A74" t="s">
        <v>115</v>
      </c>
      <c r="B74" t="s">
        <v>41</v>
      </c>
      <c r="C74">
        <v>13</v>
      </c>
      <c r="D74" s="133">
        <f>Rep_Ciclos!AV17</f>
        <v>51.300856000000003</v>
      </c>
      <c r="E74" s="133">
        <f>Rep_Ciclos!AV39</f>
        <v>48.200318000000003</v>
      </c>
      <c r="F74" s="133">
        <f>Rep_Ciclos!AW17</f>
        <v>3.3452139999999999</v>
      </c>
      <c r="G74" s="133">
        <f>Rep_Ciclos!AW39</f>
        <v>1.1196079999999999</v>
      </c>
      <c r="H74" s="56">
        <f>Rep_Ciclos!AZ17</f>
        <v>1</v>
      </c>
      <c r="I74" s="56">
        <f>Rep_Ciclos!AZ39</f>
        <v>1</v>
      </c>
      <c r="J74" s="56">
        <f>Rep_Ciclos!AX17</f>
        <v>0</v>
      </c>
      <c r="K74" s="56">
        <f>Rep_Ciclos!AX39</f>
        <v>0</v>
      </c>
      <c r="L74" s="56">
        <f>Rep_Ciclos!AY17</f>
        <v>0</v>
      </c>
      <c r="M74" s="56">
        <f>Rep_Ciclos!AY39</f>
        <v>0</v>
      </c>
      <c r="N74" s="56">
        <f>Rep_Ciclos!BB17</f>
        <v>0</v>
      </c>
      <c r="O74" s="56">
        <f>Rep_Ciclos!BB39</f>
        <v>0</v>
      </c>
      <c r="P74" s="133">
        <f>Rep_Ciclos!BC17</f>
        <v>0</v>
      </c>
      <c r="Q74" s="133">
        <f>Rep_Ciclos!BC39</f>
        <v>0</v>
      </c>
      <c r="R74" t="b">
        <f t="shared" si="26"/>
        <v>1</v>
      </c>
      <c r="S74" s="133">
        <f t="shared" si="27"/>
        <v>-3.1005380000000002</v>
      </c>
      <c r="T74" s="134">
        <f t="shared" si="28"/>
        <v>6.0438328748354642E-2</v>
      </c>
      <c r="U74" s="133">
        <f t="shared" si="29"/>
        <v>51.300856000000003</v>
      </c>
      <c r="V74" s="133">
        <f t="shared" si="30"/>
        <v>48.200318000000003</v>
      </c>
      <c r="W74" s="133">
        <f t="shared" si="31"/>
        <v>3.3452139999999999</v>
      </c>
      <c r="X74" s="133">
        <f t="shared" si="32"/>
        <v>1.1196079999999999</v>
      </c>
      <c r="BF74" s="136" t="s">
        <v>308</v>
      </c>
      <c r="BG74" s="136"/>
      <c r="BH74" s="136"/>
    </row>
    <row r="75" spans="1:60" ht="15" customHeight="1" x14ac:dyDescent="0.3">
      <c r="A75" t="s">
        <v>115</v>
      </c>
      <c r="B75" t="s">
        <v>41</v>
      </c>
      <c r="C75">
        <v>14</v>
      </c>
      <c r="D75" s="133">
        <f>Rep_Ciclos!AV18</f>
        <v>53.618949000000001</v>
      </c>
      <c r="E75" s="133">
        <f>Rep_Ciclos!AV40</f>
        <v>52.310116000000001</v>
      </c>
      <c r="F75" s="133">
        <f>Rep_Ciclos!AW18</f>
        <v>3.2946680000000002</v>
      </c>
      <c r="G75" s="133">
        <f>Rep_Ciclos!AW40</f>
        <v>1.082233</v>
      </c>
      <c r="H75" s="56">
        <f>Rep_Ciclos!AZ18</f>
        <v>1</v>
      </c>
      <c r="I75" s="56">
        <f>Rep_Ciclos!AZ40</f>
        <v>1</v>
      </c>
      <c r="J75" s="56">
        <f>Rep_Ciclos!AX18</f>
        <v>0</v>
      </c>
      <c r="K75" s="56">
        <f>Rep_Ciclos!AX40</f>
        <v>0</v>
      </c>
      <c r="L75" s="56">
        <f>Rep_Ciclos!AY18</f>
        <v>0</v>
      </c>
      <c r="M75" s="56">
        <f>Rep_Ciclos!AY40</f>
        <v>0</v>
      </c>
      <c r="N75" s="56">
        <f>Rep_Ciclos!BB18</f>
        <v>0</v>
      </c>
      <c r="O75" s="56">
        <f>Rep_Ciclos!BB40</f>
        <v>0</v>
      </c>
      <c r="P75" s="133">
        <f>Rep_Ciclos!BC18</f>
        <v>0</v>
      </c>
      <c r="Q75" s="133">
        <f>Rep_Ciclos!BC40</f>
        <v>0</v>
      </c>
      <c r="R75" t="b">
        <f t="shared" si="26"/>
        <v>1</v>
      </c>
      <c r="S75" s="133">
        <f t="shared" si="27"/>
        <v>-1.3088329999999999</v>
      </c>
      <c r="T75" s="134">
        <f t="shared" si="28"/>
        <v>2.4409896583388879E-2</v>
      </c>
      <c r="U75" s="133">
        <f t="shared" si="29"/>
        <v>53.618949000000001</v>
      </c>
      <c r="V75" s="133">
        <f t="shared" si="30"/>
        <v>52.310116000000001</v>
      </c>
      <c r="W75" s="133">
        <f t="shared" si="31"/>
        <v>3.2946680000000002</v>
      </c>
      <c r="X75" s="133">
        <f t="shared" si="32"/>
        <v>1.082233</v>
      </c>
      <c r="BF75" s="136" t="s">
        <v>308</v>
      </c>
      <c r="BG75" s="136"/>
      <c r="BH75" s="136"/>
    </row>
    <row r="76" spans="1:60" ht="15" customHeight="1" x14ac:dyDescent="0.3">
      <c r="A76" t="s">
        <v>115</v>
      </c>
      <c r="B76" t="s">
        <v>41</v>
      </c>
      <c r="C76">
        <v>15</v>
      </c>
      <c r="D76" s="133">
        <f>Rep_Ciclos!AV19</f>
        <v>54.480553999999998</v>
      </c>
      <c r="E76" s="133">
        <f>Rep_Ciclos!AV41</f>
        <v>47.390802999999998</v>
      </c>
      <c r="F76" s="133">
        <f>Rep_Ciclos!AW19</f>
        <v>3.371893</v>
      </c>
      <c r="G76" s="133">
        <f>Rep_Ciclos!AW41</f>
        <v>1.1159760000000001</v>
      </c>
      <c r="H76" s="56">
        <f>Rep_Ciclos!AZ19</f>
        <v>1</v>
      </c>
      <c r="I76" s="56">
        <f>Rep_Ciclos!AZ41</f>
        <v>1</v>
      </c>
      <c r="J76" s="56">
        <f>Rep_Ciclos!AX19</f>
        <v>0</v>
      </c>
      <c r="K76" s="56">
        <f>Rep_Ciclos!AX41</f>
        <v>0</v>
      </c>
      <c r="L76" s="56">
        <f>Rep_Ciclos!AY19</f>
        <v>0</v>
      </c>
      <c r="M76" s="56">
        <f>Rep_Ciclos!AY41</f>
        <v>0</v>
      </c>
      <c r="N76" s="56">
        <f>Rep_Ciclos!BB19</f>
        <v>0</v>
      </c>
      <c r="O76" s="56">
        <f>Rep_Ciclos!BB41</f>
        <v>0</v>
      </c>
      <c r="P76" s="133">
        <f>Rep_Ciclos!BC19</f>
        <v>0</v>
      </c>
      <c r="Q76" s="133">
        <f>Rep_Ciclos!BC41</f>
        <v>0</v>
      </c>
      <c r="R76" t="b">
        <f t="shared" si="26"/>
        <v>1</v>
      </c>
      <c r="S76" s="133">
        <f t="shared" si="27"/>
        <v>-7.0897509999999997</v>
      </c>
      <c r="T76" s="134">
        <f t="shared" si="28"/>
        <v>0.13013360693799114</v>
      </c>
      <c r="U76" s="133">
        <f t="shared" si="29"/>
        <v>54.480553999999998</v>
      </c>
      <c r="V76" s="133">
        <f t="shared" si="30"/>
        <v>47.390802999999998</v>
      </c>
      <c r="W76" s="133">
        <f t="shared" si="31"/>
        <v>3.371893</v>
      </c>
      <c r="X76" s="133">
        <f t="shared" si="32"/>
        <v>1.1159760000000001</v>
      </c>
      <c r="BF76" s="136" t="s">
        <v>308</v>
      </c>
      <c r="BG76" s="136"/>
      <c r="BH76" s="136"/>
    </row>
    <row r="77" spans="1:60" ht="15" customHeight="1" x14ac:dyDescent="0.3">
      <c r="A77" t="s">
        <v>115</v>
      </c>
      <c r="B77" t="s">
        <v>41</v>
      </c>
      <c r="C77">
        <v>16</v>
      </c>
      <c r="D77" s="133">
        <f>Rep_Ciclos!AV20</f>
        <v>46.659176000000002</v>
      </c>
      <c r="E77" s="133">
        <f>Rep_Ciclos!AV42</f>
        <v>48.895890999999999</v>
      </c>
      <c r="F77" s="133">
        <f>Rep_Ciclos!AW20</f>
        <v>3.3776739999999998</v>
      </c>
      <c r="G77" s="133">
        <f>Rep_Ciclos!AW42</f>
        <v>1.102976</v>
      </c>
      <c r="H77" s="56">
        <f>Rep_Ciclos!AZ20</f>
        <v>1</v>
      </c>
      <c r="I77" s="56">
        <f>Rep_Ciclos!AZ42</f>
        <v>1</v>
      </c>
      <c r="J77" s="56">
        <f>Rep_Ciclos!AX20</f>
        <v>0</v>
      </c>
      <c r="K77" s="56">
        <f>Rep_Ciclos!AX42</f>
        <v>0</v>
      </c>
      <c r="L77" s="56">
        <f>Rep_Ciclos!AY20</f>
        <v>0</v>
      </c>
      <c r="M77" s="56">
        <f>Rep_Ciclos!AY42</f>
        <v>0</v>
      </c>
      <c r="N77" s="56">
        <f>Rep_Ciclos!BB20</f>
        <v>0</v>
      </c>
      <c r="O77" s="56">
        <f>Rep_Ciclos!BB42</f>
        <v>0</v>
      </c>
      <c r="P77" s="133">
        <f>Rep_Ciclos!BC20</f>
        <v>0</v>
      </c>
      <c r="Q77" s="133">
        <f>Rep_Ciclos!BC42</f>
        <v>0</v>
      </c>
      <c r="R77" t="b">
        <f t="shared" si="26"/>
        <v>1</v>
      </c>
      <c r="S77" s="133">
        <f t="shared" si="27"/>
        <v>2.2367149999999967</v>
      </c>
      <c r="T77" s="134">
        <f t="shared" si="28"/>
        <v>-4.7937301764608975E-2</v>
      </c>
      <c r="U77" s="133">
        <f t="shared" si="29"/>
        <v>46.659176000000002</v>
      </c>
      <c r="V77" s="133">
        <f t="shared" si="30"/>
        <v>48.895890999999999</v>
      </c>
      <c r="W77" s="133">
        <f t="shared" si="31"/>
        <v>3.3776739999999998</v>
      </c>
      <c r="X77" s="133">
        <f t="shared" si="32"/>
        <v>1.102976</v>
      </c>
      <c r="BF77" s="136" t="s">
        <v>308</v>
      </c>
      <c r="BG77" s="136"/>
      <c r="BH77" s="136"/>
    </row>
    <row r="78" spans="1:60" ht="15" customHeight="1" x14ac:dyDescent="0.3">
      <c r="A78" t="s">
        <v>115</v>
      </c>
      <c r="B78" t="s">
        <v>41</v>
      </c>
      <c r="C78">
        <v>17</v>
      </c>
      <c r="D78" s="133">
        <f>Rep_Ciclos!AV21</f>
        <v>49.554205000000003</v>
      </c>
      <c r="E78" s="133">
        <f>Rep_Ciclos!AV43</f>
        <v>53.055284</v>
      </c>
      <c r="F78" s="133">
        <f>Rep_Ciclos!AW21</f>
        <v>3.2943419999999999</v>
      </c>
      <c r="G78" s="133">
        <f>Rep_Ciclos!AW43</f>
        <v>1.0766690000000001</v>
      </c>
      <c r="H78" s="56">
        <f>Rep_Ciclos!AZ21</f>
        <v>1</v>
      </c>
      <c r="I78" s="56">
        <f>Rep_Ciclos!AZ43</f>
        <v>1</v>
      </c>
      <c r="J78" s="56">
        <f>Rep_Ciclos!AX21</f>
        <v>0</v>
      </c>
      <c r="K78" s="56">
        <f>Rep_Ciclos!AX43</f>
        <v>0</v>
      </c>
      <c r="L78" s="56">
        <f>Rep_Ciclos!AY21</f>
        <v>0</v>
      </c>
      <c r="M78" s="56">
        <f>Rep_Ciclos!AY43</f>
        <v>0</v>
      </c>
      <c r="N78" s="56">
        <f>Rep_Ciclos!BB21</f>
        <v>0</v>
      </c>
      <c r="O78" s="56">
        <f>Rep_Ciclos!BB43</f>
        <v>0</v>
      </c>
      <c r="P78" s="133">
        <f>Rep_Ciclos!BC21</f>
        <v>0</v>
      </c>
      <c r="Q78" s="133">
        <f>Rep_Ciclos!BC43</f>
        <v>0</v>
      </c>
      <c r="R78" t="b">
        <f t="shared" si="26"/>
        <v>1</v>
      </c>
      <c r="S78" s="133">
        <f t="shared" si="27"/>
        <v>3.5010789999999972</v>
      </c>
      <c r="T78" s="134">
        <f t="shared" si="28"/>
        <v>-7.0651501724222854E-2</v>
      </c>
      <c r="U78" s="133">
        <f t="shared" si="29"/>
        <v>49.554205000000003</v>
      </c>
      <c r="V78" s="133">
        <f t="shared" si="30"/>
        <v>53.055284</v>
      </c>
      <c r="W78" s="133">
        <f t="shared" si="31"/>
        <v>3.2943419999999999</v>
      </c>
      <c r="X78" s="133">
        <f t="shared" si="32"/>
        <v>1.0766690000000001</v>
      </c>
      <c r="BF78" s="136" t="s">
        <v>308</v>
      </c>
      <c r="BG78" s="136"/>
      <c r="BH78" s="136"/>
    </row>
    <row r="79" spans="1:60" ht="15" customHeight="1" x14ac:dyDescent="0.3">
      <c r="A79" t="s">
        <v>115</v>
      </c>
      <c r="B79" t="s">
        <v>41</v>
      </c>
      <c r="C79">
        <v>18</v>
      </c>
      <c r="D79" s="133">
        <f>Rep_Ciclos!AV22</f>
        <v>28.719438</v>
      </c>
      <c r="E79" s="133">
        <f>Rep_Ciclos!AV44</f>
        <v>46.753501</v>
      </c>
      <c r="F79" s="133">
        <f>Rep_Ciclos!AW22</f>
        <v>3.242442</v>
      </c>
      <c r="G79" s="133">
        <f>Rep_Ciclos!AW44</f>
        <v>1.0835060000000001</v>
      </c>
      <c r="H79" s="56">
        <f>Rep_Ciclos!AZ22</f>
        <v>0</v>
      </c>
      <c r="I79" s="56">
        <f>Rep_Ciclos!AZ44</f>
        <v>1</v>
      </c>
      <c r="J79" s="56">
        <f>Rep_Ciclos!AX22</f>
        <v>0</v>
      </c>
      <c r="K79" s="56">
        <f>Rep_Ciclos!AX44</f>
        <v>0</v>
      </c>
      <c r="L79" s="56">
        <f>Rep_Ciclos!AY22</f>
        <v>0</v>
      </c>
      <c r="M79" s="56">
        <f>Rep_Ciclos!AY44</f>
        <v>0</v>
      </c>
      <c r="N79" s="56">
        <f>Rep_Ciclos!BB22</f>
        <v>1</v>
      </c>
      <c r="O79" s="56">
        <f>Rep_Ciclos!BB44</f>
        <v>0</v>
      </c>
      <c r="P79" s="133">
        <f>Rep_Ciclos!BC22</f>
        <v>10.9</v>
      </c>
      <c r="Q79" s="133">
        <f>Rep_Ciclos!BC44</f>
        <v>0</v>
      </c>
      <c r="R79" t="b">
        <f t="shared" si="26"/>
        <v>0</v>
      </c>
      <c r="S79" s="133" t="str">
        <f t="shared" si="27"/>
        <v/>
      </c>
      <c r="T79" s="134" t="str">
        <f t="shared" si="28"/>
        <v/>
      </c>
      <c r="U79" s="133" t="str">
        <f t="shared" si="29"/>
        <v/>
      </c>
      <c r="V79" s="133" t="str">
        <f t="shared" si="30"/>
        <v/>
      </c>
      <c r="W79" s="133" t="str">
        <f t="shared" si="31"/>
        <v/>
      </c>
      <c r="X79" s="133" t="str">
        <f t="shared" si="32"/>
        <v/>
      </c>
      <c r="BF79" s="136" t="s">
        <v>308</v>
      </c>
      <c r="BG79" s="136"/>
      <c r="BH79" s="136"/>
    </row>
    <row r="80" spans="1:60" ht="15" customHeight="1" x14ac:dyDescent="0.3">
      <c r="A80" t="s">
        <v>115</v>
      </c>
      <c r="B80" t="s">
        <v>41</v>
      </c>
      <c r="C80">
        <v>19</v>
      </c>
      <c r="D80" s="133">
        <f>Rep_Ciclos!AV23</f>
        <v>52.462901000000002</v>
      </c>
      <c r="E80" s="133">
        <f>Rep_Ciclos!AV45</f>
        <v>53.955050999999997</v>
      </c>
      <c r="F80" s="133">
        <f>Rep_Ciclos!AW23</f>
        <v>3.375067</v>
      </c>
      <c r="G80" s="133">
        <f>Rep_Ciclos!AW45</f>
        <v>1.0574619999999999</v>
      </c>
      <c r="H80" s="56">
        <f>Rep_Ciclos!AZ23</f>
        <v>1</v>
      </c>
      <c r="I80" s="56">
        <f>Rep_Ciclos!AZ45</f>
        <v>1</v>
      </c>
      <c r="J80" s="56">
        <f>Rep_Ciclos!AX23</f>
        <v>0</v>
      </c>
      <c r="K80" s="56">
        <f>Rep_Ciclos!AX45</f>
        <v>0</v>
      </c>
      <c r="L80" s="56">
        <f>Rep_Ciclos!AY23</f>
        <v>0</v>
      </c>
      <c r="M80" s="56">
        <f>Rep_Ciclos!AY45</f>
        <v>0</v>
      </c>
      <c r="N80" s="56">
        <f>Rep_Ciclos!BB23</f>
        <v>0</v>
      </c>
      <c r="O80" s="56">
        <f>Rep_Ciclos!BB45</f>
        <v>0</v>
      </c>
      <c r="P80" s="133">
        <f>Rep_Ciclos!BC23</f>
        <v>0</v>
      </c>
      <c r="Q80" s="133">
        <f>Rep_Ciclos!BC45</f>
        <v>0</v>
      </c>
      <c r="R80" t="b">
        <f t="shared" si="26"/>
        <v>1</v>
      </c>
      <c r="S80" s="133">
        <f t="shared" si="27"/>
        <v>1.4921499999999952</v>
      </c>
      <c r="T80" s="134">
        <f t="shared" si="28"/>
        <v>-2.8442003235772173E-2</v>
      </c>
      <c r="U80" s="133">
        <f t="shared" si="29"/>
        <v>52.462901000000002</v>
      </c>
      <c r="V80" s="133">
        <f t="shared" si="30"/>
        <v>53.955050999999997</v>
      </c>
      <c r="W80" s="133">
        <f t="shared" si="31"/>
        <v>3.375067</v>
      </c>
      <c r="X80" s="133">
        <f t="shared" si="32"/>
        <v>1.0574619999999999</v>
      </c>
      <c r="BF80" s="136" t="s">
        <v>308</v>
      </c>
      <c r="BG80" s="136"/>
      <c r="BH80" s="136"/>
    </row>
    <row r="81" spans="1:60" ht="15" customHeight="1" x14ac:dyDescent="0.3">
      <c r="A81" t="s">
        <v>115</v>
      </c>
      <c r="B81" t="s">
        <v>41</v>
      </c>
      <c r="C81">
        <v>20</v>
      </c>
      <c r="D81" s="133">
        <f>Rep_Ciclos!AV24</f>
        <v>51.159455999999999</v>
      </c>
      <c r="E81" s="133">
        <f>Rep_Ciclos!AV46</f>
        <v>47.487155999999999</v>
      </c>
      <c r="F81" s="133">
        <f>Rep_Ciclos!AW24</f>
        <v>3.3743089999999998</v>
      </c>
      <c r="G81" s="133">
        <f>Rep_Ciclos!AW46</f>
        <v>1.0746359999999999</v>
      </c>
      <c r="H81" s="56">
        <f>Rep_Ciclos!AZ24</f>
        <v>1</v>
      </c>
      <c r="I81" s="56">
        <f>Rep_Ciclos!AZ46</f>
        <v>1</v>
      </c>
      <c r="J81" s="56">
        <f>Rep_Ciclos!AX24</f>
        <v>0</v>
      </c>
      <c r="K81" s="56">
        <f>Rep_Ciclos!AX46</f>
        <v>0</v>
      </c>
      <c r="L81" s="56">
        <f>Rep_Ciclos!AY24</f>
        <v>0</v>
      </c>
      <c r="M81" s="56">
        <f>Rep_Ciclos!AY46</f>
        <v>0</v>
      </c>
      <c r="N81" s="56">
        <f>Rep_Ciclos!BB24</f>
        <v>0</v>
      </c>
      <c r="O81" s="56">
        <f>Rep_Ciclos!BB46</f>
        <v>0</v>
      </c>
      <c r="P81" s="133">
        <f>Rep_Ciclos!BC24</f>
        <v>0</v>
      </c>
      <c r="Q81" s="133">
        <f>Rep_Ciclos!BC46</f>
        <v>0</v>
      </c>
      <c r="R81" t="b">
        <f t="shared" si="26"/>
        <v>1</v>
      </c>
      <c r="S81" s="133">
        <f t="shared" si="27"/>
        <v>-3.6722999999999999</v>
      </c>
      <c r="T81" s="134">
        <f t="shared" si="28"/>
        <v>7.1781451311757505E-2</v>
      </c>
      <c r="U81" s="133">
        <f t="shared" si="29"/>
        <v>51.159455999999999</v>
      </c>
      <c r="V81" s="133">
        <f t="shared" si="30"/>
        <v>47.487155999999999</v>
      </c>
      <c r="W81" s="133">
        <f t="shared" si="31"/>
        <v>3.3743089999999998</v>
      </c>
      <c r="X81" s="133">
        <f t="shared" si="32"/>
        <v>1.0746359999999999</v>
      </c>
      <c r="BF81" s="136" t="s">
        <v>309</v>
      </c>
      <c r="BG81" s="136" t="s">
        <v>310</v>
      </c>
      <c r="BH81" s="136" t="s">
        <v>148</v>
      </c>
    </row>
    <row r="82" spans="1:60" ht="15" customHeight="1" x14ac:dyDescent="0.3">
      <c r="A82" t="s">
        <v>128</v>
      </c>
      <c r="B82" t="s">
        <v>14</v>
      </c>
      <c r="C82">
        <v>1</v>
      </c>
      <c r="D82" s="133">
        <f>Obs_Ciclos!C5</f>
        <v>50.121675000000003</v>
      </c>
      <c r="E82" s="133">
        <f>Obs_Ciclos!C27</f>
        <v>54.762554999999999</v>
      </c>
      <c r="F82" s="133">
        <f>Obs_Ciclos!D5</f>
        <v>3.4132370000000001</v>
      </c>
      <c r="G82" s="133">
        <f>Obs_Ciclos!D27</f>
        <v>1.0924659999999999</v>
      </c>
      <c r="H82" s="56">
        <f>Obs_Ciclos!G5</f>
        <v>1</v>
      </c>
      <c r="I82" s="56">
        <f>Obs_Ciclos!G27</f>
        <v>1</v>
      </c>
      <c r="J82" s="56">
        <f>Obs_Ciclos!E5</f>
        <v>0</v>
      </c>
      <c r="K82" s="56">
        <f>Obs_Ciclos!E27</f>
        <v>0</v>
      </c>
      <c r="L82" s="56">
        <f>Obs_Ciclos!F5</f>
        <v>0</v>
      </c>
      <c r="M82" s="56">
        <f>Obs_Ciclos!F27</f>
        <v>0</v>
      </c>
      <c r="N82" s="56">
        <f>Obs_Ciclos!I5</f>
        <v>0</v>
      </c>
      <c r="O82" s="56">
        <f>Obs_Ciclos!I27</f>
        <v>0</v>
      </c>
      <c r="P82" s="133">
        <f>Obs_Ciclos!J5</f>
        <v>0</v>
      </c>
      <c r="Q82" s="133">
        <f>Obs_Ciclos!J27</f>
        <v>0</v>
      </c>
      <c r="R82" t="b">
        <f t="shared" si="26"/>
        <v>1</v>
      </c>
      <c r="S82" s="133">
        <f t="shared" si="27"/>
        <v>4.6408799999999957</v>
      </c>
      <c r="T82" s="134">
        <f t="shared" si="28"/>
        <v>-9.2592276694663411E-2</v>
      </c>
      <c r="U82" s="133">
        <f t="shared" si="29"/>
        <v>50.121675000000003</v>
      </c>
      <c r="V82" s="133">
        <f t="shared" si="30"/>
        <v>54.762554999999999</v>
      </c>
      <c r="W82" s="133">
        <f t="shared" si="31"/>
        <v>3.4132370000000001</v>
      </c>
      <c r="X82" s="133">
        <f t="shared" si="32"/>
        <v>1.0924659999999999</v>
      </c>
      <c r="BF82" s="136" t="s">
        <v>308</v>
      </c>
      <c r="BG82" s="136"/>
      <c r="BH82" s="136"/>
    </row>
    <row r="83" spans="1:60" ht="15" customHeight="1" x14ac:dyDescent="0.3">
      <c r="A83" t="s">
        <v>128</v>
      </c>
      <c r="B83" t="s">
        <v>14</v>
      </c>
      <c r="C83">
        <v>2</v>
      </c>
      <c r="D83" s="133">
        <f>Obs_Ciclos!C6</f>
        <v>52.197501000000003</v>
      </c>
      <c r="E83" s="133">
        <f>Obs_Ciclos!C28</f>
        <v>45.638987</v>
      </c>
      <c r="F83" s="133">
        <f>Obs_Ciclos!D6</f>
        <v>3.3766769999999999</v>
      </c>
      <c r="G83" s="133">
        <f>Obs_Ciclos!D28</f>
        <v>1.090705</v>
      </c>
      <c r="H83" s="56">
        <f>Obs_Ciclos!G6</f>
        <v>1</v>
      </c>
      <c r="I83" s="56">
        <f>Obs_Ciclos!G28</f>
        <v>1</v>
      </c>
      <c r="J83" s="56">
        <f>Obs_Ciclos!E6</f>
        <v>0</v>
      </c>
      <c r="K83" s="56">
        <f>Obs_Ciclos!E28</f>
        <v>0</v>
      </c>
      <c r="L83" s="56">
        <f>Obs_Ciclos!F6</f>
        <v>0</v>
      </c>
      <c r="M83" s="56">
        <f>Obs_Ciclos!F28</f>
        <v>0</v>
      </c>
      <c r="N83" s="56">
        <f>Obs_Ciclos!I6</f>
        <v>0</v>
      </c>
      <c r="O83" s="56">
        <f>Obs_Ciclos!I28</f>
        <v>0</v>
      </c>
      <c r="P83" s="133">
        <f>Obs_Ciclos!J6</f>
        <v>0</v>
      </c>
      <c r="Q83" s="133">
        <f>Obs_Ciclos!J28</f>
        <v>0</v>
      </c>
      <c r="R83" t="b">
        <f t="shared" si="26"/>
        <v>1</v>
      </c>
      <c r="S83" s="133">
        <f t="shared" si="27"/>
        <v>-6.5585140000000024</v>
      </c>
      <c r="T83" s="134">
        <f t="shared" si="28"/>
        <v>0.12564804587100831</v>
      </c>
      <c r="U83" s="133">
        <f t="shared" si="29"/>
        <v>52.197501000000003</v>
      </c>
      <c r="V83" s="133">
        <f t="shared" si="30"/>
        <v>45.638987</v>
      </c>
      <c r="W83" s="133">
        <f t="shared" si="31"/>
        <v>3.3766769999999999</v>
      </c>
      <c r="X83" s="133">
        <f t="shared" si="32"/>
        <v>1.090705</v>
      </c>
      <c r="BF83" s="136" t="s">
        <v>308</v>
      </c>
      <c r="BG83" s="136"/>
      <c r="BH83" s="136"/>
    </row>
    <row r="84" spans="1:60" ht="15" customHeight="1" x14ac:dyDescent="0.3">
      <c r="A84" t="s">
        <v>128</v>
      </c>
      <c r="B84" t="s">
        <v>14</v>
      </c>
      <c r="C84">
        <v>3</v>
      </c>
      <c r="D84" s="133">
        <f>Obs_Ciclos!C7</f>
        <v>49.917945000000003</v>
      </c>
      <c r="E84" s="133">
        <f>Obs_Ciclos!C29</f>
        <v>47.50638</v>
      </c>
      <c r="F84" s="133">
        <f>Obs_Ciclos!D7</f>
        <v>3.3419189999999999</v>
      </c>
      <c r="G84" s="133">
        <f>Obs_Ciclos!D29</f>
        <v>1.020599</v>
      </c>
      <c r="H84" s="56">
        <f>Obs_Ciclos!G7</f>
        <v>1</v>
      </c>
      <c r="I84" s="56">
        <f>Obs_Ciclos!G29</f>
        <v>1</v>
      </c>
      <c r="J84" s="56">
        <f>Obs_Ciclos!E7</f>
        <v>0</v>
      </c>
      <c r="K84" s="56">
        <f>Obs_Ciclos!E29</f>
        <v>0</v>
      </c>
      <c r="L84" s="56">
        <f>Obs_Ciclos!F7</f>
        <v>0</v>
      </c>
      <c r="M84" s="56">
        <f>Obs_Ciclos!F29</f>
        <v>0</v>
      </c>
      <c r="N84" s="56">
        <f>Obs_Ciclos!I7</f>
        <v>0</v>
      </c>
      <c r="O84" s="56">
        <f>Obs_Ciclos!I29</f>
        <v>0</v>
      </c>
      <c r="P84" s="133">
        <f>Obs_Ciclos!J7</f>
        <v>0</v>
      </c>
      <c r="Q84" s="133">
        <f>Obs_Ciclos!J29</f>
        <v>0</v>
      </c>
      <c r="R84" t="b">
        <f t="shared" si="26"/>
        <v>1</v>
      </c>
      <c r="S84" s="133">
        <f t="shared" si="27"/>
        <v>-2.4115650000000031</v>
      </c>
      <c r="T84" s="134">
        <f t="shared" si="28"/>
        <v>4.8310582496935761E-2</v>
      </c>
      <c r="U84" s="133">
        <f t="shared" si="29"/>
        <v>49.917945000000003</v>
      </c>
      <c r="V84" s="133">
        <f t="shared" si="30"/>
        <v>47.50638</v>
      </c>
      <c r="W84" s="133">
        <f t="shared" si="31"/>
        <v>3.3419189999999999</v>
      </c>
      <c r="X84" s="133">
        <f t="shared" si="32"/>
        <v>1.020599</v>
      </c>
      <c r="BF84" s="136" t="s">
        <v>308</v>
      </c>
      <c r="BG84" s="136"/>
      <c r="BH84" s="136"/>
    </row>
    <row r="85" spans="1:60" ht="15" customHeight="1" x14ac:dyDescent="0.3">
      <c r="A85" t="s">
        <v>128</v>
      </c>
      <c r="B85" t="s">
        <v>14</v>
      </c>
      <c r="C85">
        <v>4</v>
      </c>
      <c r="D85" s="133">
        <f>Obs_Ciclos!C8</f>
        <v>51.596654000000001</v>
      </c>
      <c r="E85" s="133">
        <f>Obs_Ciclos!C30</f>
        <v>47.818452000000001</v>
      </c>
      <c r="F85" s="133">
        <f>Obs_Ciclos!D8</f>
        <v>3.4068679999999998</v>
      </c>
      <c r="G85" s="133">
        <f>Obs_Ciclos!D30</f>
        <v>1.0776870000000001</v>
      </c>
      <c r="H85" s="56">
        <f>Obs_Ciclos!G8</f>
        <v>1</v>
      </c>
      <c r="I85" s="56">
        <f>Obs_Ciclos!G30</f>
        <v>1</v>
      </c>
      <c r="J85" s="56">
        <f>Obs_Ciclos!E8</f>
        <v>0</v>
      </c>
      <c r="K85" s="56">
        <f>Obs_Ciclos!E30</f>
        <v>0</v>
      </c>
      <c r="L85" s="56">
        <f>Obs_Ciclos!F8</f>
        <v>0</v>
      </c>
      <c r="M85" s="56">
        <f>Obs_Ciclos!F30</f>
        <v>0</v>
      </c>
      <c r="N85" s="56">
        <f>Obs_Ciclos!I8</f>
        <v>0</v>
      </c>
      <c r="O85" s="56">
        <f>Obs_Ciclos!I30</f>
        <v>0</v>
      </c>
      <c r="P85" s="133">
        <f>Obs_Ciclos!J8</f>
        <v>0</v>
      </c>
      <c r="Q85" s="133">
        <f>Obs_Ciclos!J30</f>
        <v>0</v>
      </c>
      <c r="R85" t="b">
        <f t="shared" si="26"/>
        <v>1</v>
      </c>
      <c r="S85" s="133">
        <f t="shared" si="27"/>
        <v>-3.7782020000000003</v>
      </c>
      <c r="T85" s="134">
        <f t="shared" si="28"/>
        <v>7.3225717311048877E-2</v>
      </c>
      <c r="U85" s="133">
        <f t="shared" si="29"/>
        <v>51.596654000000001</v>
      </c>
      <c r="V85" s="133">
        <f t="shared" si="30"/>
        <v>47.818452000000001</v>
      </c>
      <c r="W85" s="133">
        <f t="shared" si="31"/>
        <v>3.4068679999999998</v>
      </c>
      <c r="X85" s="133">
        <f t="shared" si="32"/>
        <v>1.0776870000000001</v>
      </c>
      <c r="BF85" s="136" t="s">
        <v>308</v>
      </c>
      <c r="BG85" s="136"/>
      <c r="BH85" s="136"/>
    </row>
    <row r="86" spans="1:60" ht="15" customHeight="1" x14ac:dyDescent="0.3">
      <c r="A86" t="s">
        <v>128</v>
      </c>
      <c r="B86" t="s">
        <v>14</v>
      </c>
      <c r="C86">
        <v>5</v>
      </c>
      <c r="D86" s="133">
        <f>Obs_Ciclos!C9</f>
        <v>50.034723</v>
      </c>
      <c r="E86" s="133">
        <f>Obs_Ciclos!C31</f>
        <v>46.212964999999997</v>
      </c>
      <c r="F86" s="133">
        <f>Obs_Ciclos!D9</f>
        <v>3.3333900000000001</v>
      </c>
      <c r="G86" s="133">
        <f>Obs_Ciclos!D31</f>
        <v>1.0648299999999999</v>
      </c>
      <c r="H86" s="56">
        <f>Obs_Ciclos!G9</f>
        <v>1</v>
      </c>
      <c r="I86" s="56">
        <f>Obs_Ciclos!G31</f>
        <v>1</v>
      </c>
      <c r="J86" s="56">
        <f>Obs_Ciclos!E9</f>
        <v>0</v>
      </c>
      <c r="K86" s="56">
        <f>Obs_Ciclos!E31</f>
        <v>0</v>
      </c>
      <c r="L86" s="56">
        <f>Obs_Ciclos!F9</f>
        <v>0</v>
      </c>
      <c r="M86" s="56">
        <f>Obs_Ciclos!F31</f>
        <v>0</v>
      </c>
      <c r="N86" s="56">
        <f>Obs_Ciclos!I9</f>
        <v>0</v>
      </c>
      <c r="O86" s="56">
        <f>Obs_Ciclos!I31</f>
        <v>0</v>
      </c>
      <c r="P86" s="133">
        <f>Obs_Ciclos!J9</f>
        <v>0</v>
      </c>
      <c r="Q86" s="133">
        <f>Obs_Ciclos!J31</f>
        <v>0</v>
      </c>
      <c r="R86" t="b">
        <f t="shared" si="26"/>
        <v>1</v>
      </c>
      <c r="S86" s="133">
        <f t="shared" si="27"/>
        <v>-3.8217580000000027</v>
      </c>
      <c r="T86" s="134">
        <f t="shared" si="28"/>
        <v>7.638211567594777E-2</v>
      </c>
      <c r="U86" s="133">
        <f t="shared" si="29"/>
        <v>50.034723</v>
      </c>
      <c r="V86" s="133">
        <f t="shared" si="30"/>
        <v>46.212964999999997</v>
      </c>
      <c r="W86" s="133">
        <f t="shared" si="31"/>
        <v>3.3333900000000001</v>
      </c>
      <c r="X86" s="133">
        <f t="shared" si="32"/>
        <v>1.0648299999999999</v>
      </c>
      <c r="BF86" s="136" t="s">
        <v>308</v>
      </c>
      <c r="BG86" s="136"/>
      <c r="BH86" s="136"/>
    </row>
    <row r="87" spans="1:60" ht="15" customHeight="1" x14ac:dyDescent="0.3">
      <c r="A87" t="s">
        <v>128</v>
      </c>
      <c r="B87" t="s">
        <v>14</v>
      </c>
      <c r="C87">
        <v>6</v>
      </c>
      <c r="D87" s="133">
        <f>Obs_Ciclos!C10</f>
        <v>51.439113999999996</v>
      </c>
      <c r="E87" s="133">
        <f>Obs_Ciclos!C32</f>
        <v>55.880271999999998</v>
      </c>
      <c r="F87" s="133">
        <f>Obs_Ciclos!D10</f>
        <v>3.3461660000000002</v>
      </c>
      <c r="G87" s="133">
        <f>Obs_Ciclos!D32</f>
        <v>1.102231</v>
      </c>
      <c r="H87" s="56">
        <f>Obs_Ciclos!G10</f>
        <v>1</v>
      </c>
      <c r="I87" s="56">
        <f>Obs_Ciclos!G32</f>
        <v>1</v>
      </c>
      <c r="J87" s="56">
        <f>Obs_Ciclos!E10</f>
        <v>0</v>
      </c>
      <c r="K87" s="56">
        <f>Obs_Ciclos!E32</f>
        <v>0</v>
      </c>
      <c r="L87" s="56">
        <f>Obs_Ciclos!F10</f>
        <v>0</v>
      </c>
      <c r="M87" s="56">
        <f>Obs_Ciclos!F32</f>
        <v>0</v>
      </c>
      <c r="N87" s="56">
        <f>Obs_Ciclos!I10</f>
        <v>0</v>
      </c>
      <c r="O87" s="56">
        <f>Obs_Ciclos!I32</f>
        <v>0</v>
      </c>
      <c r="P87" s="133">
        <f>Obs_Ciclos!J10</f>
        <v>0</v>
      </c>
      <c r="Q87" s="133">
        <f>Obs_Ciclos!J32</f>
        <v>0</v>
      </c>
      <c r="R87" t="b">
        <f t="shared" si="26"/>
        <v>1</v>
      </c>
      <c r="S87" s="133">
        <f t="shared" si="27"/>
        <v>4.4411580000000015</v>
      </c>
      <c r="T87" s="134">
        <f t="shared" si="28"/>
        <v>-8.6338151158668941E-2</v>
      </c>
      <c r="U87" s="133">
        <f t="shared" si="29"/>
        <v>51.439113999999996</v>
      </c>
      <c r="V87" s="133">
        <f t="shared" si="30"/>
        <v>55.880271999999998</v>
      </c>
      <c r="W87" s="133">
        <f t="shared" si="31"/>
        <v>3.3461660000000002</v>
      </c>
      <c r="X87" s="133">
        <f t="shared" si="32"/>
        <v>1.102231</v>
      </c>
      <c r="BF87" s="136" t="s">
        <v>308</v>
      </c>
      <c r="BG87" s="136"/>
      <c r="BH87" s="136"/>
    </row>
    <row r="88" spans="1:60" ht="15" customHeight="1" x14ac:dyDescent="0.3">
      <c r="A88" t="s">
        <v>128</v>
      </c>
      <c r="B88" t="s">
        <v>14</v>
      </c>
      <c r="C88">
        <v>7</v>
      </c>
      <c r="D88" s="133">
        <f>Obs_Ciclos!C11</f>
        <v>51.541519999999998</v>
      </c>
      <c r="E88" s="133">
        <f>Obs_Ciclos!C33</f>
        <v>45.459499000000001</v>
      </c>
      <c r="F88" s="133">
        <f>Obs_Ciclos!D11</f>
        <v>3.3506809999999998</v>
      </c>
      <c r="G88" s="133">
        <f>Obs_Ciclos!D33</f>
        <v>1.0598609999999999</v>
      </c>
      <c r="H88" s="56">
        <f>Obs_Ciclos!G11</f>
        <v>1</v>
      </c>
      <c r="I88" s="56">
        <f>Obs_Ciclos!G33</f>
        <v>1</v>
      </c>
      <c r="J88" s="56">
        <f>Obs_Ciclos!E11</f>
        <v>0</v>
      </c>
      <c r="K88" s="56">
        <f>Obs_Ciclos!E33</f>
        <v>0</v>
      </c>
      <c r="L88" s="56">
        <f>Obs_Ciclos!F11</f>
        <v>0</v>
      </c>
      <c r="M88" s="56">
        <f>Obs_Ciclos!F33</f>
        <v>0</v>
      </c>
      <c r="N88" s="56">
        <f>Obs_Ciclos!I11</f>
        <v>0</v>
      </c>
      <c r="O88" s="56">
        <f>Obs_Ciclos!I33</f>
        <v>0</v>
      </c>
      <c r="P88" s="133">
        <f>Obs_Ciclos!J11</f>
        <v>0</v>
      </c>
      <c r="Q88" s="133">
        <f>Obs_Ciclos!J33</f>
        <v>0</v>
      </c>
      <c r="R88" t="b">
        <f t="shared" si="26"/>
        <v>1</v>
      </c>
      <c r="S88" s="133">
        <f t="shared" si="27"/>
        <v>-6.0820209999999975</v>
      </c>
      <c r="T88" s="134">
        <f t="shared" si="28"/>
        <v>0.11800236003905196</v>
      </c>
      <c r="U88" s="133">
        <f t="shared" si="29"/>
        <v>51.541519999999998</v>
      </c>
      <c r="V88" s="133">
        <f t="shared" si="30"/>
        <v>45.459499000000001</v>
      </c>
      <c r="W88" s="133">
        <f t="shared" si="31"/>
        <v>3.3506809999999998</v>
      </c>
      <c r="X88" s="133">
        <f t="shared" si="32"/>
        <v>1.0598609999999999</v>
      </c>
      <c r="BF88" s="136" t="s">
        <v>308</v>
      </c>
      <c r="BG88" s="136"/>
      <c r="BH88" s="136"/>
    </row>
    <row r="89" spans="1:60" ht="15" customHeight="1" x14ac:dyDescent="0.3">
      <c r="A89" t="s">
        <v>128</v>
      </c>
      <c r="B89" t="s">
        <v>14</v>
      </c>
      <c r="C89">
        <v>8</v>
      </c>
      <c r="D89" s="133">
        <f>Obs_Ciclos!C12</f>
        <v>50.181542999999998</v>
      </c>
      <c r="E89" s="133">
        <f>Obs_Ciclos!C34</f>
        <v>47.620040000000003</v>
      </c>
      <c r="F89" s="133">
        <f>Obs_Ciclos!D12</f>
        <v>3.5010509999999999</v>
      </c>
      <c r="G89" s="133">
        <f>Obs_Ciclos!D34</f>
        <v>0.92327599999999999</v>
      </c>
      <c r="H89" s="56">
        <f>Obs_Ciclos!G12</f>
        <v>1</v>
      </c>
      <c r="I89" s="56">
        <f>Obs_Ciclos!G34</f>
        <v>1</v>
      </c>
      <c r="J89" s="56">
        <f>Obs_Ciclos!E12</f>
        <v>0</v>
      </c>
      <c r="K89" s="56">
        <f>Obs_Ciclos!E34</f>
        <v>0</v>
      </c>
      <c r="L89" s="56">
        <f>Obs_Ciclos!F12</f>
        <v>0</v>
      </c>
      <c r="M89" s="56">
        <f>Obs_Ciclos!F34</f>
        <v>0</v>
      </c>
      <c r="N89" s="56">
        <f>Obs_Ciclos!I12</f>
        <v>0</v>
      </c>
      <c r="O89" s="56">
        <f>Obs_Ciclos!I34</f>
        <v>0</v>
      </c>
      <c r="P89" s="133">
        <f>Obs_Ciclos!J12</f>
        <v>0</v>
      </c>
      <c r="Q89" s="133">
        <f>Obs_Ciclos!J34</f>
        <v>0</v>
      </c>
      <c r="R89" t="b">
        <f t="shared" si="26"/>
        <v>1</v>
      </c>
      <c r="S89" s="133">
        <f t="shared" si="27"/>
        <v>-2.5615029999999948</v>
      </c>
      <c r="T89" s="134">
        <f t="shared" si="28"/>
        <v>5.1044723754309351E-2</v>
      </c>
      <c r="U89" s="133">
        <f t="shared" si="29"/>
        <v>50.181542999999998</v>
      </c>
      <c r="V89" s="133">
        <f t="shared" si="30"/>
        <v>47.620040000000003</v>
      </c>
      <c r="W89" s="133">
        <f t="shared" si="31"/>
        <v>3.5010509999999999</v>
      </c>
      <c r="X89" s="133">
        <f t="shared" si="32"/>
        <v>0.92327599999999999</v>
      </c>
      <c r="BF89" s="136" t="s">
        <v>308</v>
      </c>
      <c r="BG89" s="136"/>
      <c r="BH89" s="136"/>
    </row>
    <row r="90" spans="1:60" ht="15" customHeight="1" x14ac:dyDescent="0.3">
      <c r="A90" t="s">
        <v>128</v>
      </c>
      <c r="B90" t="s">
        <v>14</v>
      </c>
      <c r="C90">
        <v>9</v>
      </c>
      <c r="D90" s="133">
        <f>Obs_Ciclos!C13</f>
        <v>50.088624000000003</v>
      </c>
      <c r="E90" s="133">
        <f>Obs_Ciclos!C35</f>
        <v>47.630566000000002</v>
      </c>
      <c r="F90" s="133">
        <f>Obs_Ciclos!D13</f>
        <v>3.3423400000000001</v>
      </c>
      <c r="G90" s="133">
        <f>Obs_Ciclos!D35</f>
        <v>1.0331859999999999</v>
      </c>
      <c r="H90" s="56">
        <f>Obs_Ciclos!G13</f>
        <v>1</v>
      </c>
      <c r="I90" s="56">
        <f>Obs_Ciclos!G35</f>
        <v>1</v>
      </c>
      <c r="J90" s="56">
        <f>Obs_Ciclos!E13</f>
        <v>0</v>
      </c>
      <c r="K90" s="56">
        <f>Obs_Ciclos!E35</f>
        <v>0</v>
      </c>
      <c r="L90" s="56">
        <f>Obs_Ciclos!F13</f>
        <v>0</v>
      </c>
      <c r="M90" s="56">
        <f>Obs_Ciclos!F35</f>
        <v>0</v>
      </c>
      <c r="N90" s="56">
        <f>Obs_Ciclos!I13</f>
        <v>0</v>
      </c>
      <c r="O90" s="56">
        <f>Obs_Ciclos!I35</f>
        <v>0</v>
      </c>
      <c r="P90" s="133">
        <f>Obs_Ciclos!J13</f>
        <v>0</v>
      </c>
      <c r="Q90" s="133">
        <f>Obs_Ciclos!J35</f>
        <v>0</v>
      </c>
      <c r="R90" t="b">
        <f t="shared" si="26"/>
        <v>1</v>
      </c>
      <c r="S90" s="133">
        <f t="shared" si="27"/>
        <v>-2.4580580000000012</v>
      </c>
      <c r="T90" s="134">
        <f t="shared" si="28"/>
        <v>4.9074177002746189E-2</v>
      </c>
      <c r="U90" s="133">
        <f t="shared" si="29"/>
        <v>50.088624000000003</v>
      </c>
      <c r="V90" s="133">
        <f t="shared" si="30"/>
        <v>47.630566000000002</v>
      </c>
      <c r="W90" s="133">
        <f t="shared" si="31"/>
        <v>3.3423400000000001</v>
      </c>
      <c r="X90" s="133">
        <f t="shared" si="32"/>
        <v>1.0331859999999999</v>
      </c>
      <c r="BF90" s="136" t="s">
        <v>308</v>
      </c>
      <c r="BG90" s="136"/>
      <c r="BH90" s="136"/>
    </row>
    <row r="91" spans="1:60" ht="15" customHeight="1" x14ac:dyDescent="0.3">
      <c r="A91" t="s">
        <v>128</v>
      </c>
      <c r="B91" t="s">
        <v>14</v>
      </c>
      <c r="C91">
        <v>10</v>
      </c>
      <c r="D91" s="133">
        <f>Obs_Ciclos!C14</f>
        <v>51.600292000000003</v>
      </c>
      <c r="E91" s="133">
        <f>Obs_Ciclos!C36</f>
        <v>45.528201000000003</v>
      </c>
      <c r="F91" s="133">
        <f>Obs_Ciclos!D14</f>
        <v>3.3818489999999999</v>
      </c>
      <c r="G91" s="133">
        <f>Obs_Ciclos!D36</f>
        <v>1.028961</v>
      </c>
      <c r="H91" s="56">
        <f>Obs_Ciclos!G14</f>
        <v>1</v>
      </c>
      <c r="I91" s="56">
        <f>Obs_Ciclos!G36</f>
        <v>1</v>
      </c>
      <c r="J91" s="56">
        <f>Obs_Ciclos!E14</f>
        <v>0</v>
      </c>
      <c r="K91" s="56">
        <f>Obs_Ciclos!E36</f>
        <v>0</v>
      </c>
      <c r="L91" s="56">
        <f>Obs_Ciclos!F14</f>
        <v>0</v>
      </c>
      <c r="M91" s="56">
        <f>Obs_Ciclos!F36</f>
        <v>0</v>
      </c>
      <c r="N91" s="56">
        <f>Obs_Ciclos!I14</f>
        <v>0</v>
      </c>
      <c r="O91" s="56">
        <f>Obs_Ciclos!I36</f>
        <v>0</v>
      </c>
      <c r="P91" s="133">
        <f>Obs_Ciclos!J14</f>
        <v>0</v>
      </c>
      <c r="Q91" s="133">
        <f>Obs_Ciclos!J36</f>
        <v>0</v>
      </c>
      <c r="R91" t="b">
        <f t="shared" si="26"/>
        <v>1</v>
      </c>
      <c r="S91" s="133">
        <f t="shared" si="27"/>
        <v>-6.0720910000000003</v>
      </c>
      <c r="T91" s="134">
        <f t="shared" si="28"/>
        <v>0.11767551625483053</v>
      </c>
      <c r="U91" s="133">
        <f t="shared" si="29"/>
        <v>51.600292000000003</v>
      </c>
      <c r="V91" s="133">
        <f t="shared" si="30"/>
        <v>45.528201000000003</v>
      </c>
      <c r="W91" s="133">
        <f t="shared" si="31"/>
        <v>3.3818489999999999</v>
      </c>
      <c r="X91" s="133">
        <f t="shared" si="32"/>
        <v>1.028961</v>
      </c>
      <c r="BF91" s="136" t="s">
        <v>308</v>
      </c>
      <c r="BG91" s="136"/>
      <c r="BH91" s="136"/>
    </row>
    <row r="92" spans="1:60" ht="15" customHeight="1" x14ac:dyDescent="0.3">
      <c r="A92" t="s">
        <v>128</v>
      </c>
      <c r="B92" t="s">
        <v>14</v>
      </c>
      <c r="C92">
        <v>11</v>
      </c>
      <c r="D92" s="133">
        <f>Obs_Ciclos!C15</f>
        <v>51.535997000000002</v>
      </c>
      <c r="E92" s="133">
        <f>Obs_Ciclos!C37</f>
        <v>45.363616</v>
      </c>
      <c r="F92" s="133">
        <f>Obs_Ciclos!D15</f>
        <v>3.3568929999999999</v>
      </c>
      <c r="G92" s="133">
        <f>Obs_Ciclos!D37</f>
        <v>0.97709100000000004</v>
      </c>
      <c r="H92" s="56">
        <f>Obs_Ciclos!G15</f>
        <v>1</v>
      </c>
      <c r="I92" s="56">
        <f>Obs_Ciclos!G37</f>
        <v>1</v>
      </c>
      <c r="J92" s="56">
        <f>Obs_Ciclos!E15</f>
        <v>0</v>
      </c>
      <c r="K92" s="56">
        <f>Obs_Ciclos!E37</f>
        <v>0</v>
      </c>
      <c r="L92" s="56">
        <f>Obs_Ciclos!F15</f>
        <v>0</v>
      </c>
      <c r="M92" s="56">
        <f>Obs_Ciclos!F37</f>
        <v>0</v>
      </c>
      <c r="N92" s="56">
        <f>Obs_Ciclos!I15</f>
        <v>0</v>
      </c>
      <c r="O92" s="56">
        <f>Obs_Ciclos!I37</f>
        <v>0</v>
      </c>
      <c r="P92" s="133">
        <f>Obs_Ciclos!J15</f>
        <v>0</v>
      </c>
      <c r="Q92" s="133">
        <f>Obs_Ciclos!J37</f>
        <v>0</v>
      </c>
      <c r="R92" t="b">
        <f t="shared" si="26"/>
        <v>1</v>
      </c>
      <c r="S92" s="133">
        <f t="shared" si="27"/>
        <v>-6.1723810000000014</v>
      </c>
      <c r="T92" s="134">
        <f t="shared" si="28"/>
        <v>0.11976834366860123</v>
      </c>
      <c r="U92" s="133">
        <f t="shared" si="29"/>
        <v>51.535997000000002</v>
      </c>
      <c r="V92" s="133">
        <f t="shared" si="30"/>
        <v>45.363616</v>
      </c>
      <c r="W92" s="133">
        <f t="shared" si="31"/>
        <v>3.3568929999999999</v>
      </c>
      <c r="X92" s="133">
        <f t="shared" si="32"/>
        <v>0.97709100000000004</v>
      </c>
      <c r="BF92" s="136" t="s">
        <v>308</v>
      </c>
      <c r="BG92" s="136"/>
      <c r="BH92" s="136"/>
    </row>
    <row r="93" spans="1:60" ht="15" customHeight="1" x14ac:dyDescent="0.3">
      <c r="A93" t="s">
        <v>128</v>
      </c>
      <c r="B93" t="s">
        <v>14</v>
      </c>
      <c r="C93">
        <v>12</v>
      </c>
      <c r="D93" s="133">
        <f>Obs_Ciclos!C16</f>
        <v>50.155717000000003</v>
      </c>
      <c r="E93" s="133">
        <f>Obs_Ciclos!C38</f>
        <v>48.138916999999999</v>
      </c>
      <c r="F93" s="133">
        <f>Obs_Ciclos!D16</f>
        <v>3.4050120000000001</v>
      </c>
      <c r="G93" s="133">
        <f>Obs_Ciclos!D38</f>
        <v>0.94667900000000005</v>
      </c>
      <c r="H93" s="56">
        <f>Obs_Ciclos!G16</f>
        <v>1</v>
      </c>
      <c r="I93" s="56">
        <f>Obs_Ciclos!G38</f>
        <v>1</v>
      </c>
      <c r="J93" s="56">
        <f>Obs_Ciclos!E16</f>
        <v>0</v>
      </c>
      <c r="K93" s="56">
        <f>Obs_Ciclos!E38</f>
        <v>0</v>
      </c>
      <c r="L93" s="56">
        <f>Obs_Ciclos!F16</f>
        <v>0</v>
      </c>
      <c r="M93" s="56">
        <f>Obs_Ciclos!F38</f>
        <v>0</v>
      </c>
      <c r="N93" s="56">
        <f>Obs_Ciclos!I16</f>
        <v>0</v>
      </c>
      <c r="O93" s="56">
        <f>Obs_Ciclos!I38</f>
        <v>0</v>
      </c>
      <c r="P93" s="133">
        <f>Obs_Ciclos!J16</f>
        <v>0</v>
      </c>
      <c r="Q93" s="133">
        <f>Obs_Ciclos!J38</f>
        <v>0</v>
      </c>
      <c r="R93" t="b">
        <f t="shared" si="26"/>
        <v>1</v>
      </c>
      <c r="S93" s="133">
        <f t="shared" si="27"/>
        <v>-2.0168000000000035</v>
      </c>
      <c r="T93" s="134">
        <f t="shared" si="28"/>
        <v>4.0210769990587591E-2</v>
      </c>
      <c r="U93" s="133">
        <f t="shared" si="29"/>
        <v>50.155717000000003</v>
      </c>
      <c r="V93" s="133">
        <f t="shared" si="30"/>
        <v>48.138916999999999</v>
      </c>
      <c r="W93" s="133">
        <f t="shared" si="31"/>
        <v>3.4050120000000001</v>
      </c>
      <c r="X93" s="133">
        <f t="shared" si="32"/>
        <v>0.94667900000000005</v>
      </c>
      <c r="BF93" s="136" t="s">
        <v>308</v>
      </c>
      <c r="BG93" s="136"/>
      <c r="BH93" s="136"/>
    </row>
    <row r="94" spans="1:60" ht="15" customHeight="1" x14ac:dyDescent="0.3">
      <c r="A94" t="s">
        <v>128</v>
      </c>
      <c r="B94" t="s">
        <v>14</v>
      </c>
      <c r="C94">
        <v>13</v>
      </c>
      <c r="D94" s="133">
        <f>Obs_Ciclos!C17</f>
        <v>49.151743000000003</v>
      </c>
      <c r="E94" s="133">
        <f>Obs_Ciclos!C39</f>
        <v>46.077328999999999</v>
      </c>
      <c r="F94" s="133">
        <f>Obs_Ciclos!D17</f>
        <v>3.2840910000000001</v>
      </c>
      <c r="G94" s="133">
        <f>Obs_Ciclos!D39</f>
        <v>1.01407</v>
      </c>
      <c r="H94" s="56">
        <f>Obs_Ciclos!G17</f>
        <v>1</v>
      </c>
      <c r="I94" s="56">
        <f>Obs_Ciclos!G39</f>
        <v>1</v>
      </c>
      <c r="J94" s="56">
        <f>Obs_Ciclos!E17</f>
        <v>0</v>
      </c>
      <c r="K94" s="56">
        <f>Obs_Ciclos!E39</f>
        <v>0</v>
      </c>
      <c r="L94" s="56">
        <f>Obs_Ciclos!F17</f>
        <v>0</v>
      </c>
      <c r="M94" s="56">
        <f>Obs_Ciclos!F39</f>
        <v>0</v>
      </c>
      <c r="N94" s="56">
        <f>Obs_Ciclos!I17</f>
        <v>0</v>
      </c>
      <c r="O94" s="56">
        <f>Obs_Ciclos!I39</f>
        <v>0</v>
      </c>
      <c r="P94" s="133">
        <f>Obs_Ciclos!J17</f>
        <v>0</v>
      </c>
      <c r="Q94" s="133">
        <f>Obs_Ciclos!J39</f>
        <v>0</v>
      </c>
      <c r="R94" t="b">
        <f t="shared" si="26"/>
        <v>1</v>
      </c>
      <c r="S94" s="133">
        <f t="shared" si="27"/>
        <v>-3.0744140000000044</v>
      </c>
      <c r="T94" s="134">
        <f t="shared" si="28"/>
        <v>6.2549440006634205E-2</v>
      </c>
      <c r="U94" s="133">
        <f t="shared" si="29"/>
        <v>49.151743000000003</v>
      </c>
      <c r="V94" s="133">
        <f t="shared" si="30"/>
        <v>46.077328999999999</v>
      </c>
      <c r="W94" s="133">
        <f t="shared" si="31"/>
        <v>3.2840910000000001</v>
      </c>
      <c r="X94" s="133">
        <f t="shared" si="32"/>
        <v>1.01407</v>
      </c>
      <c r="BF94" s="136" t="s">
        <v>308</v>
      </c>
      <c r="BG94" s="136"/>
      <c r="BH94" s="136"/>
    </row>
    <row r="95" spans="1:60" ht="15" customHeight="1" x14ac:dyDescent="0.3">
      <c r="A95" t="s">
        <v>128</v>
      </c>
      <c r="B95" t="s">
        <v>14</v>
      </c>
      <c r="C95">
        <v>14</v>
      </c>
      <c r="D95" s="133">
        <f>Obs_Ciclos!C18</f>
        <v>49.29365</v>
      </c>
      <c r="E95" s="133">
        <f>Obs_Ciclos!C40</f>
        <v>45.555422</v>
      </c>
      <c r="F95" s="133">
        <f>Obs_Ciclos!D18</f>
        <v>3.377259</v>
      </c>
      <c r="G95" s="133">
        <f>Obs_Ciclos!D40</f>
        <v>1.0150239999999999</v>
      </c>
      <c r="H95" s="56">
        <f>Obs_Ciclos!G18</f>
        <v>1</v>
      </c>
      <c r="I95" s="56">
        <f>Obs_Ciclos!G40</f>
        <v>1</v>
      </c>
      <c r="J95" s="56">
        <f>Obs_Ciclos!E18</f>
        <v>0</v>
      </c>
      <c r="K95" s="56">
        <f>Obs_Ciclos!E40</f>
        <v>0</v>
      </c>
      <c r="L95" s="56">
        <f>Obs_Ciclos!F18</f>
        <v>0</v>
      </c>
      <c r="M95" s="56">
        <f>Obs_Ciclos!F40</f>
        <v>0</v>
      </c>
      <c r="N95" s="56">
        <f>Obs_Ciclos!I18</f>
        <v>0</v>
      </c>
      <c r="O95" s="56">
        <f>Obs_Ciclos!I40</f>
        <v>0</v>
      </c>
      <c r="P95" s="133">
        <f>Obs_Ciclos!J18</f>
        <v>0</v>
      </c>
      <c r="Q95" s="133">
        <f>Obs_Ciclos!J40</f>
        <v>0</v>
      </c>
      <c r="R95" t="b">
        <f t="shared" si="26"/>
        <v>1</v>
      </c>
      <c r="S95" s="133">
        <f t="shared" si="27"/>
        <v>-3.7382279999999994</v>
      </c>
      <c r="T95" s="134">
        <f t="shared" si="28"/>
        <v>7.583589366987431E-2</v>
      </c>
      <c r="U95" s="133">
        <f t="shared" si="29"/>
        <v>49.29365</v>
      </c>
      <c r="V95" s="133">
        <f t="shared" si="30"/>
        <v>45.555422</v>
      </c>
      <c r="W95" s="133">
        <f t="shared" si="31"/>
        <v>3.377259</v>
      </c>
      <c r="X95" s="133">
        <f t="shared" si="32"/>
        <v>1.0150239999999999</v>
      </c>
      <c r="BF95" s="136" t="s">
        <v>308</v>
      </c>
      <c r="BG95" s="136"/>
      <c r="BH95" s="136"/>
    </row>
    <row r="96" spans="1:60" ht="15" customHeight="1" x14ac:dyDescent="0.3">
      <c r="A96" t="s">
        <v>128</v>
      </c>
      <c r="B96" t="s">
        <v>14</v>
      </c>
      <c r="C96">
        <v>15</v>
      </c>
      <c r="D96" s="133">
        <f>Obs_Ciclos!C19</f>
        <v>51.673171000000004</v>
      </c>
      <c r="E96" s="133">
        <f>Obs_Ciclos!C41</f>
        <v>51.566037000000001</v>
      </c>
      <c r="F96" s="133">
        <f>Obs_Ciclos!D19</f>
        <v>3.380039</v>
      </c>
      <c r="G96" s="133">
        <f>Obs_Ciclos!D41</f>
        <v>1.0423819999999999</v>
      </c>
      <c r="H96" s="56">
        <f>Obs_Ciclos!G19</f>
        <v>1</v>
      </c>
      <c r="I96" s="56">
        <f>Obs_Ciclos!G41</f>
        <v>1</v>
      </c>
      <c r="J96" s="56">
        <f>Obs_Ciclos!E19</f>
        <v>0</v>
      </c>
      <c r="K96" s="56">
        <f>Obs_Ciclos!E41</f>
        <v>0</v>
      </c>
      <c r="L96" s="56">
        <f>Obs_Ciclos!F19</f>
        <v>0</v>
      </c>
      <c r="M96" s="56">
        <f>Obs_Ciclos!F41</f>
        <v>0</v>
      </c>
      <c r="N96" s="56">
        <f>Obs_Ciclos!I19</f>
        <v>0</v>
      </c>
      <c r="O96" s="56">
        <f>Obs_Ciclos!I41</f>
        <v>0</v>
      </c>
      <c r="P96" s="133">
        <f>Obs_Ciclos!J19</f>
        <v>0</v>
      </c>
      <c r="Q96" s="133">
        <f>Obs_Ciclos!J41</f>
        <v>0</v>
      </c>
      <c r="R96" t="b">
        <f t="shared" si="26"/>
        <v>1</v>
      </c>
      <c r="S96" s="133">
        <f t="shared" si="27"/>
        <v>-0.10713400000000206</v>
      </c>
      <c r="T96" s="134">
        <f t="shared" si="28"/>
        <v>2.0733002818813517E-3</v>
      </c>
      <c r="U96" s="133">
        <f t="shared" si="29"/>
        <v>51.673171000000004</v>
      </c>
      <c r="V96" s="133">
        <f t="shared" si="30"/>
        <v>51.566037000000001</v>
      </c>
      <c r="W96" s="133">
        <f t="shared" si="31"/>
        <v>3.380039</v>
      </c>
      <c r="X96" s="133">
        <f t="shared" si="32"/>
        <v>1.0423819999999999</v>
      </c>
      <c r="BF96" s="136" t="s">
        <v>308</v>
      </c>
      <c r="BG96" s="136"/>
      <c r="BH96" s="136"/>
    </row>
    <row r="97" spans="1:60" ht="15" customHeight="1" x14ac:dyDescent="0.3">
      <c r="A97" t="s">
        <v>128</v>
      </c>
      <c r="B97" t="s">
        <v>14</v>
      </c>
      <c r="C97">
        <v>16</v>
      </c>
      <c r="D97" s="133">
        <f>Obs_Ciclos!C20</f>
        <v>51.723945999999998</v>
      </c>
      <c r="E97" s="133">
        <f>Obs_Ciclos!C42</f>
        <v>46.236493000000003</v>
      </c>
      <c r="F97" s="133">
        <f>Obs_Ciclos!D20</f>
        <v>3.4126750000000001</v>
      </c>
      <c r="G97" s="133">
        <f>Obs_Ciclos!D42</f>
        <v>1.0257750000000001</v>
      </c>
      <c r="H97" s="56">
        <f>Obs_Ciclos!G20</f>
        <v>1</v>
      </c>
      <c r="I97" s="56">
        <f>Obs_Ciclos!G42</f>
        <v>1</v>
      </c>
      <c r="J97" s="56">
        <f>Obs_Ciclos!E20</f>
        <v>0</v>
      </c>
      <c r="K97" s="56">
        <f>Obs_Ciclos!E42</f>
        <v>0</v>
      </c>
      <c r="L97" s="56">
        <f>Obs_Ciclos!F20</f>
        <v>0</v>
      </c>
      <c r="M97" s="56">
        <f>Obs_Ciclos!F42</f>
        <v>0</v>
      </c>
      <c r="N97" s="56">
        <f>Obs_Ciclos!I20</f>
        <v>0</v>
      </c>
      <c r="O97" s="56">
        <f>Obs_Ciclos!I42</f>
        <v>0</v>
      </c>
      <c r="P97" s="133">
        <f>Obs_Ciclos!J20</f>
        <v>0</v>
      </c>
      <c r="Q97" s="133">
        <f>Obs_Ciclos!J42</f>
        <v>0</v>
      </c>
      <c r="R97" t="b">
        <f t="shared" si="26"/>
        <v>1</v>
      </c>
      <c r="S97" s="133">
        <f t="shared" si="27"/>
        <v>-5.487452999999995</v>
      </c>
      <c r="T97" s="134">
        <f t="shared" si="28"/>
        <v>0.10609115166890004</v>
      </c>
      <c r="U97" s="133">
        <f t="shared" si="29"/>
        <v>51.723945999999998</v>
      </c>
      <c r="V97" s="133">
        <f t="shared" si="30"/>
        <v>46.236493000000003</v>
      </c>
      <c r="W97" s="133">
        <f t="shared" si="31"/>
        <v>3.4126750000000001</v>
      </c>
      <c r="X97" s="133">
        <f t="shared" si="32"/>
        <v>1.0257750000000001</v>
      </c>
      <c r="BF97" s="136" t="s">
        <v>308</v>
      </c>
      <c r="BG97" s="136"/>
      <c r="BH97" s="136"/>
    </row>
    <row r="98" spans="1:60" ht="15" customHeight="1" x14ac:dyDescent="0.3">
      <c r="A98" t="s">
        <v>128</v>
      </c>
      <c r="B98" t="s">
        <v>14</v>
      </c>
      <c r="C98">
        <v>17</v>
      </c>
      <c r="D98" s="133">
        <f>Obs_Ciclos!C21</f>
        <v>49.289490999999998</v>
      </c>
      <c r="E98" s="133">
        <f>Obs_Ciclos!C43</f>
        <v>46.286451</v>
      </c>
      <c r="F98" s="133">
        <f>Obs_Ciclos!D21</f>
        <v>3.3900199999999998</v>
      </c>
      <c r="G98" s="133">
        <f>Obs_Ciclos!D43</f>
        <v>1.0455429999999999</v>
      </c>
      <c r="H98" s="56">
        <f>Obs_Ciclos!G21</f>
        <v>1</v>
      </c>
      <c r="I98" s="56">
        <f>Obs_Ciclos!G43</f>
        <v>1</v>
      </c>
      <c r="J98" s="56">
        <f>Obs_Ciclos!E21</f>
        <v>0</v>
      </c>
      <c r="K98" s="56">
        <f>Obs_Ciclos!E43</f>
        <v>0</v>
      </c>
      <c r="L98" s="56">
        <f>Obs_Ciclos!F21</f>
        <v>0</v>
      </c>
      <c r="M98" s="56">
        <f>Obs_Ciclos!F43</f>
        <v>0</v>
      </c>
      <c r="N98" s="56">
        <f>Obs_Ciclos!I21</f>
        <v>0</v>
      </c>
      <c r="O98" s="56">
        <f>Obs_Ciclos!I43</f>
        <v>0</v>
      </c>
      <c r="P98" s="133">
        <f>Obs_Ciclos!J21</f>
        <v>0</v>
      </c>
      <c r="Q98" s="133">
        <f>Obs_Ciclos!J43</f>
        <v>0</v>
      </c>
      <c r="R98" t="b">
        <f t="shared" ref="R98:R129" si="33">AND(H98=1,I98=1)</f>
        <v>1</v>
      </c>
      <c r="S98" s="133">
        <f t="shared" ref="S98:S129" si="34">IF(R98,E98-D98,"")</f>
        <v>-3.0030399999999986</v>
      </c>
      <c r="T98" s="134">
        <f t="shared" ref="T98:T129" si="35">IF(R98,1-E98/D98,"")</f>
        <v>6.0926577634976997E-2</v>
      </c>
      <c r="U98" s="133">
        <f t="shared" ref="U98:U129" si="36">IF(R98,D98,"")</f>
        <v>49.289490999999998</v>
      </c>
      <c r="V98" s="133">
        <f t="shared" ref="V98:V129" si="37">IF(R98,E98,"")</f>
        <v>46.286451</v>
      </c>
      <c r="W98" s="133">
        <f t="shared" ref="W98:W129" si="38">IF(R98,F98,"")</f>
        <v>3.3900199999999998</v>
      </c>
      <c r="X98" s="133">
        <f t="shared" ref="X98:X129" si="39">IF(R98,G98,"")</f>
        <v>1.0455429999999999</v>
      </c>
      <c r="BF98" s="136" t="s">
        <v>308</v>
      </c>
      <c r="BG98" s="136"/>
      <c r="BH98" s="136"/>
    </row>
    <row r="99" spans="1:60" ht="15" customHeight="1" x14ac:dyDescent="0.3">
      <c r="A99" t="s">
        <v>128</v>
      </c>
      <c r="B99" t="s">
        <v>14</v>
      </c>
      <c r="C99">
        <v>18</v>
      </c>
      <c r="D99" s="133">
        <f>Obs_Ciclos!C22</f>
        <v>50.044958999999999</v>
      </c>
      <c r="E99" s="133">
        <f>Obs_Ciclos!C44</f>
        <v>47.530085999999997</v>
      </c>
      <c r="F99" s="133">
        <f>Obs_Ciclos!D22</f>
        <v>3.3572090000000001</v>
      </c>
      <c r="G99" s="133">
        <f>Obs_Ciclos!D44</f>
        <v>1.0553520000000001</v>
      </c>
      <c r="H99" s="56">
        <f>Obs_Ciclos!G22</f>
        <v>1</v>
      </c>
      <c r="I99" s="56">
        <f>Obs_Ciclos!G44</f>
        <v>1</v>
      </c>
      <c r="J99" s="56">
        <f>Obs_Ciclos!E22</f>
        <v>0</v>
      </c>
      <c r="K99" s="56">
        <f>Obs_Ciclos!E44</f>
        <v>0</v>
      </c>
      <c r="L99" s="56">
        <f>Obs_Ciclos!F22</f>
        <v>0</v>
      </c>
      <c r="M99" s="56">
        <f>Obs_Ciclos!F44</f>
        <v>0</v>
      </c>
      <c r="N99" s="56">
        <f>Obs_Ciclos!I22</f>
        <v>0</v>
      </c>
      <c r="O99" s="56">
        <f>Obs_Ciclos!I44</f>
        <v>0</v>
      </c>
      <c r="P99" s="133">
        <f>Obs_Ciclos!J22</f>
        <v>0</v>
      </c>
      <c r="Q99" s="133">
        <f>Obs_Ciclos!J44</f>
        <v>0</v>
      </c>
      <c r="R99" t="b">
        <f t="shared" si="33"/>
        <v>1</v>
      </c>
      <c r="S99" s="133">
        <f t="shared" si="34"/>
        <v>-2.5148730000000015</v>
      </c>
      <c r="T99" s="134">
        <f t="shared" si="35"/>
        <v>5.025227416012068E-2</v>
      </c>
      <c r="U99" s="133">
        <f t="shared" si="36"/>
        <v>50.044958999999999</v>
      </c>
      <c r="V99" s="133">
        <f t="shared" si="37"/>
        <v>47.530085999999997</v>
      </c>
      <c r="W99" s="133">
        <f t="shared" si="38"/>
        <v>3.3572090000000001</v>
      </c>
      <c r="X99" s="133">
        <f t="shared" si="39"/>
        <v>1.0553520000000001</v>
      </c>
      <c r="BF99" s="136" t="s">
        <v>308</v>
      </c>
      <c r="BG99" s="136"/>
      <c r="BH99" s="136"/>
    </row>
    <row r="100" spans="1:60" ht="15" customHeight="1" x14ac:dyDescent="0.3">
      <c r="A100" t="s">
        <v>128</v>
      </c>
      <c r="B100" t="s">
        <v>14</v>
      </c>
      <c r="C100">
        <v>19</v>
      </c>
      <c r="D100" s="133">
        <f>Obs_Ciclos!C23</f>
        <v>50.076689000000002</v>
      </c>
      <c r="E100" s="133">
        <f>Obs_Ciclos!C45</f>
        <v>46.338631999999997</v>
      </c>
      <c r="F100" s="133">
        <f>Obs_Ciclos!D23</f>
        <v>3.3669310000000001</v>
      </c>
      <c r="G100" s="133">
        <f>Obs_Ciclos!D45</f>
        <v>1.0999639999999999</v>
      </c>
      <c r="H100" s="56">
        <f>Obs_Ciclos!G23</f>
        <v>1</v>
      </c>
      <c r="I100" s="56">
        <f>Obs_Ciclos!G45</f>
        <v>1</v>
      </c>
      <c r="J100" s="56">
        <f>Obs_Ciclos!E23</f>
        <v>0</v>
      </c>
      <c r="K100" s="56">
        <f>Obs_Ciclos!E45</f>
        <v>0</v>
      </c>
      <c r="L100" s="56">
        <f>Obs_Ciclos!F23</f>
        <v>0</v>
      </c>
      <c r="M100" s="56">
        <f>Obs_Ciclos!F45</f>
        <v>0</v>
      </c>
      <c r="N100" s="56">
        <f>Obs_Ciclos!I23</f>
        <v>0</v>
      </c>
      <c r="O100" s="56">
        <f>Obs_Ciclos!I45</f>
        <v>0</v>
      </c>
      <c r="P100" s="133">
        <f>Obs_Ciclos!J23</f>
        <v>0</v>
      </c>
      <c r="Q100" s="133">
        <f>Obs_Ciclos!J45</f>
        <v>0</v>
      </c>
      <c r="R100" t="b">
        <f t="shared" si="33"/>
        <v>1</v>
      </c>
      <c r="S100" s="133">
        <f t="shared" si="34"/>
        <v>-3.7380570000000048</v>
      </c>
      <c r="T100" s="134">
        <f t="shared" si="35"/>
        <v>7.464664846351976E-2</v>
      </c>
      <c r="U100" s="133">
        <f t="shared" si="36"/>
        <v>50.076689000000002</v>
      </c>
      <c r="V100" s="133">
        <f t="shared" si="37"/>
        <v>46.338631999999997</v>
      </c>
      <c r="W100" s="133">
        <f t="shared" si="38"/>
        <v>3.3669310000000001</v>
      </c>
      <c r="X100" s="133">
        <f t="shared" si="39"/>
        <v>1.0999639999999999</v>
      </c>
      <c r="BF100" s="136" t="s">
        <v>308</v>
      </c>
      <c r="BG100" s="136"/>
      <c r="BH100" s="136"/>
    </row>
    <row r="101" spans="1:60" ht="15" customHeight="1" x14ac:dyDescent="0.3">
      <c r="A101" t="s">
        <v>128</v>
      </c>
      <c r="B101" t="s">
        <v>14</v>
      </c>
      <c r="C101">
        <v>20</v>
      </c>
      <c r="D101" s="133">
        <f>Obs_Ciclos!C24</f>
        <v>56.114477999999998</v>
      </c>
      <c r="E101" s="133">
        <f>Obs_Ciclos!C46</f>
        <v>47.708157</v>
      </c>
      <c r="F101" s="133">
        <f>Obs_Ciclos!D24</f>
        <v>3.459762</v>
      </c>
      <c r="G101" s="133">
        <f>Obs_Ciclos!D46</f>
        <v>1.1111660000000001</v>
      </c>
      <c r="H101" s="56">
        <f>Obs_Ciclos!G24</f>
        <v>1</v>
      </c>
      <c r="I101" s="56">
        <f>Obs_Ciclos!G46</f>
        <v>1</v>
      </c>
      <c r="J101" s="56">
        <f>Obs_Ciclos!E24</f>
        <v>0</v>
      </c>
      <c r="K101" s="56">
        <f>Obs_Ciclos!E46</f>
        <v>0</v>
      </c>
      <c r="L101" s="56">
        <f>Obs_Ciclos!F24</f>
        <v>0</v>
      </c>
      <c r="M101" s="56">
        <f>Obs_Ciclos!F46</f>
        <v>0</v>
      </c>
      <c r="N101" s="56">
        <f>Obs_Ciclos!I24</f>
        <v>0</v>
      </c>
      <c r="O101" s="56">
        <f>Obs_Ciclos!I46</f>
        <v>0</v>
      </c>
      <c r="P101" s="133">
        <f>Obs_Ciclos!J24</f>
        <v>0</v>
      </c>
      <c r="Q101" s="133">
        <f>Obs_Ciclos!J46</f>
        <v>0</v>
      </c>
      <c r="R101" t="b">
        <f t="shared" si="33"/>
        <v>1</v>
      </c>
      <c r="S101" s="133">
        <f t="shared" si="34"/>
        <v>-8.4063209999999984</v>
      </c>
      <c r="T101" s="134">
        <f t="shared" si="35"/>
        <v>0.1498066327909171</v>
      </c>
      <c r="U101" s="133">
        <f t="shared" si="36"/>
        <v>56.114477999999998</v>
      </c>
      <c r="V101" s="133">
        <f t="shared" si="37"/>
        <v>47.708157</v>
      </c>
      <c r="W101" s="133">
        <f t="shared" si="38"/>
        <v>3.459762</v>
      </c>
      <c r="X101" s="133">
        <f t="shared" si="39"/>
        <v>1.1111660000000001</v>
      </c>
      <c r="BF101" s="136" t="s">
        <v>308</v>
      </c>
      <c r="BG101" s="136"/>
      <c r="BH101" s="136"/>
    </row>
    <row r="102" spans="1:60" ht="15" customHeight="1" x14ac:dyDescent="0.3">
      <c r="A102" t="s">
        <v>128</v>
      </c>
      <c r="B102" t="s">
        <v>25</v>
      </c>
      <c r="C102">
        <v>1</v>
      </c>
      <c r="D102" s="133">
        <f>Obs_Ciclos!Q5</f>
        <v>50.896532999999998</v>
      </c>
      <c r="E102" s="133">
        <f>Obs_Ciclos!Q27</f>
        <v>47.567258000000002</v>
      </c>
      <c r="F102" s="133">
        <f>Obs_Ciclos!R5</f>
        <v>3.4215499999999999</v>
      </c>
      <c r="G102" s="133">
        <f>Obs_Ciclos!R27</f>
        <v>1.0943579999999999</v>
      </c>
      <c r="H102" s="56">
        <f>Obs_Ciclos!U5</f>
        <v>1</v>
      </c>
      <c r="I102" s="56">
        <f>Obs_Ciclos!U27</f>
        <v>1</v>
      </c>
      <c r="J102" s="56">
        <f>Obs_Ciclos!S5</f>
        <v>0</v>
      </c>
      <c r="K102" s="56">
        <f>Obs_Ciclos!S27</f>
        <v>0</v>
      </c>
      <c r="L102" s="56">
        <f>Obs_Ciclos!T5</f>
        <v>0</v>
      </c>
      <c r="M102" s="56">
        <f>Obs_Ciclos!T27</f>
        <v>0</v>
      </c>
      <c r="N102" s="56">
        <f>Obs_Ciclos!W5</f>
        <v>0</v>
      </c>
      <c r="O102" s="56">
        <f>Obs_Ciclos!W27</f>
        <v>0</v>
      </c>
      <c r="P102" s="133">
        <f>Obs_Ciclos!X5</f>
        <v>0</v>
      </c>
      <c r="Q102" s="133">
        <f>Obs_Ciclos!X27</f>
        <v>0</v>
      </c>
      <c r="R102" t="b">
        <f t="shared" si="33"/>
        <v>1</v>
      </c>
      <c r="S102" s="133">
        <f t="shared" si="34"/>
        <v>-3.3292749999999955</v>
      </c>
      <c r="T102" s="134">
        <f t="shared" si="35"/>
        <v>6.5412608752741463E-2</v>
      </c>
      <c r="U102" s="133">
        <f t="shared" si="36"/>
        <v>50.896532999999998</v>
      </c>
      <c r="V102" s="133">
        <f t="shared" si="37"/>
        <v>47.567258000000002</v>
      </c>
      <c r="W102" s="133">
        <f t="shared" si="38"/>
        <v>3.4215499999999999</v>
      </c>
      <c r="X102" s="133">
        <f t="shared" si="39"/>
        <v>1.0943579999999999</v>
      </c>
      <c r="BF102" s="136" t="s">
        <v>308</v>
      </c>
      <c r="BG102" s="136"/>
      <c r="BH102" s="136"/>
    </row>
    <row r="103" spans="1:60" ht="15" customHeight="1" x14ac:dyDescent="0.3">
      <c r="A103" t="s">
        <v>128</v>
      </c>
      <c r="B103" t="s">
        <v>25</v>
      </c>
      <c r="C103">
        <v>2</v>
      </c>
      <c r="D103" s="133">
        <f>Obs_Ciclos!Q6</f>
        <v>51.110394999999997</v>
      </c>
      <c r="E103" s="133">
        <f>Obs_Ciclos!Q28</f>
        <v>47.088113</v>
      </c>
      <c r="F103" s="133">
        <f>Obs_Ciclos!R6</f>
        <v>3.4082029999999999</v>
      </c>
      <c r="G103" s="133">
        <f>Obs_Ciclos!R28</f>
        <v>1.0990770000000001</v>
      </c>
      <c r="H103" s="56">
        <f>Obs_Ciclos!U6</f>
        <v>1</v>
      </c>
      <c r="I103" s="56">
        <f>Obs_Ciclos!U28</f>
        <v>1</v>
      </c>
      <c r="J103" s="56">
        <f>Obs_Ciclos!S6</f>
        <v>0</v>
      </c>
      <c r="K103" s="56">
        <f>Obs_Ciclos!S28</f>
        <v>0</v>
      </c>
      <c r="L103" s="56">
        <f>Obs_Ciclos!T6</f>
        <v>0</v>
      </c>
      <c r="M103" s="56">
        <f>Obs_Ciclos!T28</f>
        <v>0</v>
      </c>
      <c r="N103" s="56">
        <f>Obs_Ciclos!W6</f>
        <v>0</v>
      </c>
      <c r="O103" s="56">
        <f>Obs_Ciclos!W28</f>
        <v>0</v>
      </c>
      <c r="P103" s="133">
        <f>Obs_Ciclos!X6</f>
        <v>0</v>
      </c>
      <c r="Q103" s="133">
        <f>Obs_Ciclos!X28</f>
        <v>0</v>
      </c>
      <c r="R103" t="b">
        <f t="shared" si="33"/>
        <v>1</v>
      </c>
      <c r="S103" s="133">
        <f t="shared" si="34"/>
        <v>-4.022281999999997</v>
      </c>
      <c r="T103" s="134">
        <f t="shared" si="35"/>
        <v>7.8697924365483729E-2</v>
      </c>
      <c r="U103" s="133">
        <f t="shared" si="36"/>
        <v>51.110394999999997</v>
      </c>
      <c r="V103" s="133">
        <f t="shared" si="37"/>
        <v>47.088113</v>
      </c>
      <c r="W103" s="133">
        <f t="shared" si="38"/>
        <v>3.4082029999999999</v>
      </c>
      <c r="X103" s="133">
        <f t="shared" si="39"/>
        <v>1.0990770000000001</v>
      </c>
      <c r="BF103" s="136" t="s">
        <v>308</v>
      </c>
      <c r="BG103" s="136"/>
      <c r="BH103" s="136"/>
    </row>
    <row r="104" spans="1:60" ht="15" customHeight="1" x14ac:dyDescent="0.3">
      <c r="A104" t="s">
        <v>128</v>
      </c>
      <c r="B104" t="s">
        <v>25</v>
      </c>
      <c r="C104">
        <v>3</v>
      </c>
      <c r="D104" s="133">
        <f>Obs_Ciclos!Q7</f>
        <v>51.416004999999998</v>
      </c>
      <c r="E104" s="133">
        <f>Obs_Ciclos!Q29</f>
        <v>46.984219000000003</v>
      </c>
      <c r="F104" s="133">
        <f>Obs_Ciclos!R7</f>
        <v>3.3532259999999998</v>
      </c>
      <c r="G104" s="133">
        <f>Obs_Ciclos!R29</f>
        <v>1.077852</v>
      </c>
      <c r="H104" s="56">
        <f>Obs_Ciclos!U7</f>
        <v>1</v>
      </c>
      <c r="I104" s="56">
        <f>Obs_Ciclos!U29</f>
        <v>1</v>
      </c>
      <c r="J104" s="56">
        <f>Obs_Ciclos!S7</f>
        <v>0</v>
      </c>
      <c r="K104" s="56">
        <f>Obs_Ciclos!S29</f>
        <v>0</v>
      </c>
      <c r="L104" s="56">
        <f>Obs_Ciclos!T7</f>
        <v>0</v>
      </c>
      <c r="M104" s="56">
        <f>Obs_Ciclos!T29</f>
        <v>0</v>
      </c>
      <c r="N104" s="56">
        <f>Obs_Ciclos!W7</f>
        <v>0</v>
      </c>
      <c r="O104" s="56">
        <f>Obs_Ciclos!W29</f>
        <v>0</v>
      </c>
      <c r="P104" s="133">
        <f>Obs_Ciclos!X7</f>
        <v>0</v>
      </c>
      <c r="Q104" s="133">
        <f>Obs_Ciclos!X29</f>
        <v>0</v>
      </c>
      <c r="R104" t="b">
        <f t="shared" si="33"/>
        <v>1</v>
      </c>
      <c r="S104" s="133">
        <f t="shared" si="34"/>
        <v>-4.4317859999999953</v>
      </c>
      <c r="T104" s="134">
        <f t="shared" si="35"/>
        <v>8.6194678096829902E-2</v>
      </c>
      <c r="U104" s="133">
        <f t="shared" si="36"/>
        <v>51.416004999999998</v>
      </c>
      <c r="V104" s="133">
        <f t="shared" si="37"/>
        <v>46.984219000000003</v>
      </c>
      <c r="W104" s="133">
        <f t="shared" si="38"/>
        <v>3.3532259999999998</v>
      </c>
      <c r="X104" s="133">
        <f t="shared" si="39"/>
        <v>1.077852</v>
      </c>
      <c r="BF104" s="136" t="s">
        <v>308</v>
      </c>
      <c r="BG104" s="136"/>
      <c r="BH104" s="136"/>
    </row>
    <row r="105" spans="1:60" ht="15" customHeight="1" x14ac:dyDescent="0.3">
      <c r="A105" t="s">
        <v>128</v>
      </c>
      <c r="B105" t="s">
        <v>25</v>
      </c>
      <c r="C105">
        <v>4</v>
      </c>
      <c r="D105" s="133">
        <f>Obs_Ciclos!Q8</f>
        <v>51.598370000000003</v>
      </c>
      <c r="E105" s="133">
        <f>Obs_Ciclos!Q30</f>
        <v>51.5289</v>
      </c>
      <c r="F105" s="133">
        <f>Obs_Ciclos!R8</f>
        <v>3.4186190000000001</v>
      </c>
      <c r="G105" s="133">
        <f>Obs_Ciclos!R30</f>
        <v>1.1062209999999999</v>
      </c>
      <c r="H105" s="56">
        <f>Obs_Ciclos!U8</f>
        <v>1</v>
      </c>
      <c r="I105" s="56">
        <f>Obs_Ciclos!U30</f>
        <v>1</v>
      </c>
      <c r="J105" s="56">
        <f>Obs_Ciclos!S8</f>
        <v>0</v>
      </c>
      <c r="K105" s="56">
        <f>Obs_Ciclos!S30</f>
        <v>0</v>
      </c>
      <c r="L105" s="56">
        <f>Obs_Ciclos!T8</f>
        <v>0</v>
      </c>
      <c r="M105" s="56">
        <f>Obs_Ciclos!T30</f>
        <v>0</v>
      </c>
      <c r="N105" s="56">
        <f>Obs_Ciclos!W8</f>
        <v>0</v>
      </c>
      <c r="O105" s="56">
        <f>Obs_Ciclos!W30</f>
        <v>0</v>
      </c>
      <c r="P105" s="133">
        <f>Obs_Ciclos!X8</f>
        <v>0</v>
      </c>
      <c r="Q105" s="133">
        <f>Obs_Ciclos!X30</f>
        <v>0</v>
      </c>
      <c r="R105" t="b">
        <f t="shared" si="33"/>
        <v>1</v>
      </c>
      <c r="S105" s="133">
        <f t="shared" si="34"/>
        <v>-6.9470000000002585E-2</v>
      </c>
      <c r="T105" s="134">
        <f t="shared" si="35"/>
        <v>1.3463603598331542E-3</v>
      </c>
      <c r="U105" s="133">
        <f t="shared" si="36"/>
        <v>51.598370000000003</v>
      </c>
      <c r="V105" s="133">
        <f t="shared" si="37"/>
        <v>51.5289</v>
      </c>
      <c r="W105" s="133">
        <f t="shared" si="38"/>
        <v>3.4186190000000001</v>
      </c>
      <c r="X105" s="133">
        <f t="shared" si="39"/>
        <v>1.1062209999999999</v>
      </c>
      <c r="BF105" s="136" t="s">
        <v>308</v>
      </c>
      <c r="BG105" s="136"/>
      <c r="BH105" s="136"/>
    </row>
    <row r="106" spans="1:60" ht="15" customHeight="1" x14ac:dyDescent="0.3">
      <c r="A106" t="s">
        <v>128</v>
      </c>
      <c r="B106" t="s">
        <v>25</v>
      </c>
      <c r="C106">
        <v>5</v>
      </c>
      <c r="D106" s="133">
        <f>Obs_Ciclos!Q9</f>
        <v>50.952795000000002</v>
      </c>
      <c r="E106" s="133">
        <f>Obs_Ciclos!Q31</f>
        <v>47.071739000000001</v>
      </c>
      <c r="F106" s="133">
        <f>Obs_Ciclos!R9</f>
        <v>3.3407840000000002</v>
      </c>
      <c r="G106" s="133">
        <f>Obs_Ciclos!R31</f>
        <v>1.0752999999999999</v>
      </c>
      <c r="H106" s="56">
        <f>Obs_Ciclos!U9</f>
        <v>1</v>
      </c>
      <c r="I106" s="56">
        <f>Obs_Ciclos!U31</f>
        <v>1</v>
      </c>
      <c r="J106" s="56">
        <f>Obs_Ciclos!S9</f>
        <v>0</v>
      </c>
      <c r="K106" s="56">
        <f>Obs_Ciclos!S31</f>
        <v>0</v>
      </c>
      <c r="L106" s="56">
        <f>Obs_Ciclos!T9</f>
        <v>0</v>
      </c>
      <c r="M106" s="56">
        <f>Obs_Ciclos!T31</f>
        <v>0</v>
      </c>
      <c r="N106" s="56">
        <f>Obs_Ciclos!W9</f>
        <v>0</v>
      </c>
      <c r="O106" s="56">
        <f>Obs_Ciclos!W31</f>
        <v>0</v>
      </c>
      <c r="P106" s="133">
        <f>Obs_Ciclos!X9</f>
        <v>0</v>
      </c>
      <c r="Q106" s="133">
        <f>Obs_Ciclos!X31</f>
        <v>0</v>
      </c>
      <c r="R106" t="b">
        <f t="shared" si="33"/>
        <v>1</v>
      </c>
      <c r="S106" s="133">
        <f t="shared" si="34"/>
        <v>-3.8810560000000009</v>
      </c>
      <c r="T106" s="134">
        <f t="shared" si="35"/>
        <v>7.616963897662532E-2</v>
      </c>
      <c r="U106" s="133">
        <f t="shared" si="36"/>
        <v>50.952795000000002</v>
      </c>
      <c r="V106" s="133">
        <f t="shared" si="37"/>
        <v>47.071739000000001</v>
      </c>
      <c r="W106" s="133">
        <f t="shared" si="38"/>
        <v>3.3407840000000002</v>
      </c>
      <c r="X106" s="133">
        <f t="shared" si="39"/>
        <v>1.0752999999999999</v>
      </c>
      <c r="BF106" s="136" t="s">
        <v>308</v>
      </c>
      <c r="BG106" s="136"/>
      <c r="BH106" s="136"/>
    </row>
    <row r="107" spans="1:60" ht="15" customHeight="1" x14ac:dyDescent="0.3">
      <c r="A107" t="s">
        <v>128</v>
      </c>
      <c r="B107" t="s">
        <v>25</v>
      </c>
      <c r="C107">
        <v>6</v>
      </c>
      <c r="D107" s="133">
        <f>Obs_Ciclos!Q10</f>
        <v>50.841357000000002</v>
      </c>
      <c r="E107" s="133">
        <f>Obs_Ciclos!Q32</f>
        <v>47.048274999999997</v>
      </c>
      <c r="F107" s="133">
        <f>Obs_Ciclos!R10</f>
        <v>3.3483610000000001</v>
      </c>
      <c r="G107" s="133">
        <f>Obs_Ciclos!R32</f>
        <v>1.1019410000000001</v>
      </c>
      <c r="H107" s="56">
        <f>Obs_Ciclos!U10</f>
        <v>1</v>
      </c>
      <c r="I107" s="56">
        <f>Obs_Ciclos!U32</f>
        <v>1</v>
      </c>
      <c r="J107" s="56">
        <f>Obs_Ciclos!S10</f>
        <v>0</v>
      </c>
      <c r="K107" s="56">
        <f>Obs_Ciclos!S32</f>
        <v>0</v>
      </c>
      <c r="L107" s="56">
        <f>Obs_Ciclos!T10</f>
        <v>0</v>
      </c>
      <c r="M107" s="56">
        <f>Obs_Ciclos!T32</f>
        <v>0</v>
      </c>
      <c r="N107" s="56">
        <f>Obs_Ciclos!W10</f>
        <v>0</v>
      </c>
      <c r="O107" s="56">
        <f>Obs_Ciclos!W32</f>
        <v>0</v>
      </c>
      <c r="P107" s="133">
        <f>Obs_Ciclos!X10</f>
        <v>0</v>
      </c>
      <c r="Q107" s="133">
        <f>Obs_Ciclos!X32</f>
        <v>0</v>
      </c>
      <c r="R107" t="b">
        <f t="shared" si="33"/>
        <v>1</v>
      </c>
      <c r="S107" s="133">
        <f t="shared" si="34"/>
        <v>-3.7930820000000054</v>
      </c>
      <c r="T107" s="134">
        <f t="shared" si="35"/>
        <v>7.4606230514264293E-2</v>
      </c>
      <c r="U107" s="133">
        <f t="shared" si="36"/>
        <v>50.841357000000002</v>
      </c>
      <c r="V107" s="133">
        <f t="shared" si="37"/>
        <v>47.048274999999997</v>
      </c>
      <c r="W107" s="133">
        <f t="shared" si="38"/>
        <v>3.3483610000000001</v>
      </c>
      <c r="X107" s="133">
        <f t="shared" si="39"/>
        <v>1.1019410000000001</v>
      </c>
      <c r="BF107" s="136" t="s">
        <v>308</v>
      </c>
      <c r="BG107" s="136"/>
      <c r="BH107" s="136"/>
    </row>
    <row r="108" spans="1:60" ht="15" customHeight="1" x14ac:dyDescent="0.3">
      <c r="A108" t="s">
        <v>128</v>
      </c>
      <c r="B108" t="s">
        <v>25</v>
      </c>
      <c r="C108">
        <v>7</v>
      </c>
      <c r="D108" s="133">
        <f>Obs_Ciclos!Q11</f>
        <v>50.731535000000001</v>
      </c>
      <c r="E108" s="133">
        <f>Obs_Ciclos!Q33</f>
        <v>47.404553999999997</v>
      </c>
      <c r="F108" s="133">
        <f>Obs_Ciclos!R11</f>
        <v>3.4114040000000001</v>
      </c>
      <c r="G108" s="133">
        <f>Obs_Ciclos!R33</f>
        <v>1.0503960000000001</v>
      </c>
      <c r="H108" s="56">
        <f>Obs_Ciclos!U11</f>
        <v>1</v>
      </c>
      <c r="I108" s="56">
        <f>Obs_Ciclos!U33</f>
        <v>1</v>
      </c>
      <c r="J108" s="56">
        <f>Obs_Ciclos!S11</f>
        <v>0</v>
      </c>
      <c r="K108" s="56">
        <f>Obs_Ciclos!S33</f>
        <v>0</v>
      </c>
      <c r="L108" s="56">
        <f>Obs_Ciclos!T11</f>
        <v>0</v>
      </c>
      <c r="M108" s="56">
        <f>Obs_Ciclos!T33</f>
        <v>0</v>
      </c>
      <c r="N108" s="56">
        <f>Obs_Ciclos!W11</f>
        <v>0</v>
      </c>
      <c r="O108" s="56">
        <f>Obs_Ciclos!W33</f>
        <v>0</v>
      </c>
      <c r="P108" s="133">
        <f>Obs_Ciclos!X11</f>
        <v>0</v>
      </c>
      <c r="Q108" s="133">
        <f>Obs_Ciclos!X33</f>
        <v>0</v>
      </c>
      <c r="R108" t="b">
        <f t="shared" si="33"/>
        <v>1</v>
      </c>
      <c r="S108" s="133">
        <f t="shared" si="34"/>
        <v>-3.3269810000000035</v>
      </c>
      <c r="T108" s="134">
        <f t="shared" si="35"/>
        <v>6.5580136694070146E-2</v>
      </c>
      <c r="U108" s="133">
        <f t="shared" si="36"/>
        <v>50.731535000000001</v>
      </c>
      <c r="V108" s="133">
        <f t="shared" si="37"/>
        <v>47.404553999999997</v>
      </c>
      <c r="W108" s="133">
        <f t="shared" si="38"/>
        <v>3.4114040000000001</v>
      </c>
      <c r="X108" s="133">
        <f t="shared" si="39"/>
        <v>1.0503960000000001</v>
      </c>
      <c r="BF108" s="136" t="s">
        <v>308</v>
      </c>
      <c r="BG108" s="136"/>
      <c r="BH108" s="136"/>
    </row>
    <row r="109" spans="1:60" ht="15" customHeight="1" x14ac:dyDescent="0.3">
      <c r="A109" t="s">
        <v>128</v>
      </c>
      <c r="B109" t="s">
        <v>25</v>
      </c>
      <c r="C109">
        <v>8</v>
      </c>
      <c r="D109" s="133">
        <f>Obs_Ciclos!Q12</f>
        <v>50.651344999999999</v>
      </c>
      <c r="E109" s="133">
        <f>Obs_Ciclos!Q34</f>
        <v>47.439016000000002</v>
      </c>
      <c r="F109" s="133">
        <f>Obs_Ciclos!R12</f>
        <v>3.3448540000000002</v>
      </c>
      <c r="G109" s="133">
        <f>Obs_Ciclos!R34</f>
        <v>1.062225</v>
      </c>
      <c r="H109" s="56">
        <f>Obs_Ciclos!U12</f>
        <v>1</v>
      </c>
      <c r="I109" s="56">
        <f>Obs_Ciclos!U34</f>
        <v>1</v>
      </c>
      <c r="J109" s="56">
        <f>Obs_Ciclos!S12</f>
        <v>0</v>
      </c>
      <c r="K109" s="56">
        <f>Obs_Ciclos!S34</f>
        <v>0</v>
      </c>
      <c r="L109" s="56">
        <f>Obs_Ciclos!T12</f>
        <v>0</v>
      </c>
      <c r="M109" s="56">
        <f>Obs_Ciclos!T34</f>
        <v>0</v>
      </c>
      <c r="N109" s="56">
        <f>Obs_Ciclos!W12</f>
        <v>0</v>
      </c>
      <c r="O109" s="56">
        <f>Obs_Ciclos!W34</f>
        <v>0</v>
      </c>
      <c r="P109" s="133">
        <f>Obs_Ciclos!X12</f>
        <v>0</v>
      </c>
      <c r="Q109" s="133">
        <f>Obs_Ciclos!X34</f>
        <v>0</v>
      </c>
      <c r="R109" t="b">
        <f t="shared" si="33"/>
        <v>1</v>
      </c>
      <c r="S109" s="133">
        <f t="shared" si="34"/>
        <v>-3.2123289999999969</v>
      </c>
      <c r="T109" s="134">
        <f t="shared" si="35"/>
        <v>6.3420408678189988E-2</v>
      </c>
      <c r="U109" s="133">
        <f t="shared" si="36"/>
        <v>50.651344999999999</v>
      </c>
      <c r="V109" s="133">
        <f t="shared" si="37"/>
        <v>47.439016000000002</v>
      </c>
      <c r="W109" s="133">
        <f t="shared" si="38"/>
        <v>3.3448540000000002</v>
      </c>
      <c r="X109" s="133">
        <f t="shared" si="39"/>
        <v>1.062225</v>
      </c>
      <c r="BF109" s="136" t="s">
        <v>308</v>
      </c>
      <c r="BG109" s="136"/>
      <c r="BH109" s="136"/>
    </row>
    <row r="110" spans="1:60" ht="15" customHeight="1" x14ac:dyDescent="0.3">
      <c r="A110" t="s">
        <v>128</v>
      </c>
      <c r="B110" t="s">
        <v>25</v>
      </c>
      <c r="C110">
        <v>9</v>
      </c>
      <c r="D110" s="133">
        <f>Obs_Ciclos!Q13</f>
        <v>51.048262000000001</v>
      </c>
      <c r="E110" s="133">
        <f>Obs_Ciclos!Q35</f>
        <v>46.966281000000002</v>
      </c>
      <c r="F110" s="133">
        <f>Obs_Ciclos!R13</f>
        <v>3.4281039999999998</v>
      </c>
      <c r="G110" s="133">
        <f>Obs_Ciclos!R35</f>
        <v>1.0245299999999999</v>
      </c>
      <c r="H110" s="56">
        <f>Obs_Ciclos!U13</f>
        <v>1</v>
      </c>
      <c r="I110" s="56">
        <f>Obs_Ciclos!U35</f>
        <v>1</v>
      </c>
      <c r="J110" s="56">
        <f>Obs_Ciclos!S13</f>
        <v>0</v>
      </c>
      <c r="K110" s="56">
        <f>Obs_Ciclos!S35</f>
        <v>0</v>
      </c>
      <c r="L110" s="56">
        <f>Obs_Ciclos!T13</f>
        <v>0</v>
      </c>
      <c r="M110" s="56">
        <f>Obs_Ciclos!T35</f>
        <v>0</v>
      </c>
      <c r="N110" s="56">
        <f>Obs_Ciclos!W13</f>
        <v>0</v>
      </c>
      <c r="O110" s="56">
        <f>Obs_Ciclos!W35</f>
        <v>0</v>
      </c>
      <c r="P110" s="133">
        <f>Obs_Ciclos!X13</f>
        <v>0</v>
      </c>
      <c r="Q110" s="133">
        <f>Obs_Ciclos!X35</f>
        <v>0</v>
      </c>
      <c r="R110" t="b">
        <f t="shared" si="33"/>
        <v>1</v>
      </c>
      <c r="S110" s="133">
        <f t="shared" si="34"/>
        <v>-4.081980999999999</v>
      </c>
      <c r="T110" s="134">
        <f t="shared" si="35"/>
        <v>7.9963172889216061E-2</v>
      </c>
      <c r="U110" s="133">
        <f t="shared" si="36"/>
        <v>51.048262000000001</v>
      </c>
      <c r="V110" s="133">
        <f t="shared" si="37"/>
        <v>46.966281000000002</v>
      </c>
      <c r="W110" s="133">
        <f t="shared" si="38"/>
        <v>3.4281039999999998</v>
      </c>
      <c r="X110" s="133">
        <f t="shared" si="39"/>
        <v>1.0245299999999999</v>
      </c>
      <c r="BF110" s="136" t="s">
        <v>308</v>
      </c>
      <c r="BG110" s="136"/>
      <c r="BH110" s="136"/>
    </row>
    <row r="111" spans="1:60" ht="15" customHeight="1" x14ac:dyDescent="0.3">
      <c r="A111" t="s">
        <v>128</v>
      </c>
      <c r="B111" t="s">
        <v>25</v>
      </c>
      <c r="C111">
        <v>10</v>
      </c>
      <c r="D111" s="133">
        <f>Obs_Ciclos!Q14</f>
        <v>51.245235000000001</v>
      </c>
      <c r="E111" s="133">
        <f>Obs_Ciclos!Q36</f>
        <v>46.964322000000003</v>
      </c>
      <c r="F111" s="133">
        <f>Obs_Ciclos!R14</f>
        <v>3.3139210000000001</v>
      </c>
      <c r="G111" s="133">
        <f>Obs_Ciclos!R36</f>
        <v>1.000345</v>
      </c>
      <c r="H111" s="56">
        <f>Obs_Ciclos!U14</f>
        <v>1</v>
      </c>
      <c r="I111" s="56">
        <f>Obs_Ciclos!U36</f>
        <v>1</v>
      </c>
      <c r="J111" s="56">
        <f>Obs_Ciclos!S14</f>
        <v>0</v>
      </c>
      <c r="K111" s="56">
        <f>Obs_Ciclos!S36</f>
        <v>0</v>
      </c>
      <c r="L111" s="56">
        <f>Obs_Ciclos!T14</f>
        <v>0</v>
      </c>
      <c r="M111" s="56">
        <f>Obs_Ciclos!T36</f>
        <v>0</v>
      </c>
      <c r="N111" s="56">
        <f>Obs_Ciclos!W14</f>
        <v>0</v>
      </c>
      <c r="O111" s="56">
        <f>Obs_Ciclos!W36</f>
        <v>0</v>
      </c>
      <c r="P111" s="133">
        <f>Obs_Ciclos!X14</f>
        <v>0</v>
      </c>
      <c r="Q111" s="133">
        <f>Obs_Ciclos!X36</f>
        <v>0</v>
      </c>
      <c r="R111" t="b">
        <f t="shared" si="33"/>
        <v>1</v>
      </c>
      <c r="S111" s="133">
        <f t="shared" si="34"/>
        <v>-4.2809129999999982</v>
      </c>
      <c r="T111" s="134">
        <f t="shared" si="35"/>
        <v>8.3537776731826829E-2</v>
      </c>
      <c r="U111" s="133">
        <f t="shared" si="36"/>
        <v>51.245235000000001</v>
      </c>
      <c r="V111" s="133">
        <f t="shared" si="37"/>
        <v>46.964322000000003</v>
      </c>
      <c r="W111" s="133">
        <f t="shared" si="38"/>
        <v>3.3139210000000001</v>
      </c>
      <c r="X111" s="133">
        <f t="shared" si="39"/>
        <v>1.000345</v>
      </c>
      <c r="BF111" s="136" t="s">
        <v>308</v>
      </c>
      <c r="BG111" s="136"/>
      <c r="BH111" s="136"/>
    </row>
    <row r="112" spans="1:60" ht="15" customHeight="1" x14ac:dyDescent="0.3">
      <c r="A112" t="s">
        <v>128</v>
      </c>
      <c r="B112" t="s">
        <v>25</v>
      </c>
      <c r="C112">
        <v>11</v>
      </c>
      <c r="D112" s="133">
        <f>Obs_Ciclos!Q15</f>
        <v>50.818125999999999</v>
      </c>
      <c r="E112" s="133">
        <f>Obs_Ciclos!Q37</f>
        <v>47.583066000000002</v>
      </c>
      <c r="F112" s="133">
        <f>Obs_Ciclos!R15</f>
        <v>3.3407040000000001</v>
      </c>
      <c r="G112" s="133">
        <f>Obs_Ciclos!R37</f>
        <v>1.115785</v>
      </c>
      <c r="H112" s="56">
        <f>Obs_Ciclos!U15</f>
        <v>1</v>
      </c>
      <c r="I112" s="56">
        <f>Obs_Ciclos!U37</f>
        <v>1</v>
      </c>
      <c r="J112" s="56">
        <f>Obs_Ciclos!S15</f>
        <v>0</v>
      </c>
      <c r="K112" s="56">
        <f>Obs_Ciclos!S37</f>
        <v>0</v>
      </c>
      <c r="L112" s="56">
        <f>Obs_Ciclos!T15</f>
        <v>0</v>
      </c>
      <c r="M112" s="56">
        <f>Obs_Ciclos!T37</f>
        <v>0</v>
      </c>
      <c r="N112" s="56">
        <f>Obs_Ciclos!W15</f>
        <v>0</v>
      </c>
      <c r="O112" s="56">
        <f>Obs_Ciclos!W37</f>
        <v>0</v>
      </c>
      <c r="P112" s="133">
        <f>Obs_Ciclos!X15</f>
        <v>0</v>
      </c>
      <c r="Q112" s="133">
        <f>Obs_Ciclos!X37</f>
        <v>0</v>
      </c>
      <c r="R112" t="b">
        <f t="shared" si="33"/>
        <v>1</v>
      </c>
      <c r="S112" s="133">
        <f t="shared" si="34"/>
        <v>-3.2350599999999972</v>
      </c>
      <c r="T112" s="134">
        <f t="shared" si="35"/>
        <v>6.36595690285785E-2</v>
      </c>
      <c r="U112" s="133">
        <f t="shared" si="36"/>
        <v>50.818125999999999</v>
      </c>
      <c r="V112" s="133">
        <f t="shared" si="37"/>
        <v>47.583066000000002</v>
      </c>
      <c r="W112" s="133">
        <f t="shared" si="38"/>
        <v>3.3407040000000001</v>
      </c>
      <c r="X112" s="133">
        <f t="shared" si="39"/>
        <v>1.115785</v>
      </c>
      <c r="BF112" s="136" t="s">
        <v>308</v>
      </c>
      <c r="BG112" s="136"/>
      <c r="BH112" s="136"/>
    </row>
    <row r="113" spans="1:60" ht="15" customHeight="1" x14ac:dyDescent="0.3">
      <c r="A113" t="s">
        <v>128</v>
      </c>
      <c r="B113" t="s">
        <v>25</v>
      </c>
      <c r="C113">
        <v>12</v>
      </c>
      <c r="D113" s="133">
        <f>Obs_Ciclos!Q16</f>
        <v>50.808666000000002</v>
      </c>
      <c r="E113" s="133">
        <f>Obs_Ciclos!Q38</f>
        <v>47.462276000000003</v>
      </c>
      <c r="F113" s="133">
        <f>Obs_Ciclos!R16</f>
        <v>3.3205719999999999</v>
      </c>
      <c r="G113" s="133">
        <f>Obs_Ciclos!R38</f>
        <v>0.96832600000000002</v>
      </c>
      <c r="H113" s="56">
        <f>Obs_Ciclos!U16</f>
        <v>1</v>
      </c>
      <c r="I113" s="56">
        <f>Obs_Ciclos!U38</f>
        <v>1</v>
      </c>
      <c r="J113" s="56">
        <f>Obs_Ciclos!S16</f>
        <v>0</v>
      </c>
      <c r="K113" s="56">
        <f>Obs_Ciclos!S38</f>
        <v>0</v>
      </c>
      <c r="L113" s="56">
        <f>Obs_Ciclos!T16</f>
        <v>0</v>
      </c>
      <c r="M113" s="56">
        <f>Obs_Ciclos!T38</f>
        <v>0</v>
      </c>
      <c r="N113" s="56">
        <f>Obs_Ciclos!W16</f>
        <v>0</v>
      </c>
      <c r="O113" s="56">
        <f>Obs_Ciclos!W38</f>
        <v>0</v>
      </c>
      <c r="P113" s="133">
        <f>Obs_Ciclos!X16</f>
        <v>0</v>
      </c>
      <c r="Q113" s="133">
        <f>Obs_Ciclos!X38</f>
        <v>0</v>
      </c>
      <c r="R113" t="b">
        <f t="shared" si="33"/>
        <v>1</v>
      </c>
      <c r="S113" s="133">
        <f t="shared" si="34"/>
        <v>-3.3463899999999995</v>
      </c>
      <c r="T113" s="134">
        <f t="shared" si="35"/>
        <v>6.5862583363239691E-2</v>
      </c>
      <c r="U113" s="133">
        <f t="shared" si="36"/>
        <v>50.808666000000002</v>
      </c>
      <c r="V113" s="133">
        <f t="shared" si="37"/>
        <v>47.462276000000003</v>
      </c>
      <c r="W113" s="133">
        <f t="shared" si="38"/>
        <v>3.3205719999999999</v>
      </c>
      <c r="X113" s="133">
        <f t="shared" si="39"/>
        <v>0.96832600000000002</v>
      </c>
      <c r="BF113" s="136" t="s">
        <v>308</v>
      </c>
      <c r="BG113" s="136"/>
      <c r="BH113" s="136"/>
    </row>
    <row r="114" spans="1:60" ht="15" customHeight="1" x14ac:dyDescent="0.3">
      <c r="A114" t="s">
        <v>128</v>
      </c>
      <c r="B114" t="s">
        <v>25</v>
      </c>
      <c r="C114">
        <v>13</v>
      </c>
      <c r="D114" s="133">
        <f>Obs_Ciclos!Q17</f>
        <v>51.363346999999997</v>
      </c>
      <c r="E114" s="133">
        <f>Obs_Ciclos!Q39</f>
        <v>46.968623999999998</v>
      </c>
      <c r="F114" s="133">
        <f>Obs_Ciclos!R17</f>
        <v>3.3943509999999999</v>
      </c>
      <c r="G114" s="133">
        <f>Obs_Ciclos!R39</f>
        <v>1.072058</v>
      </c>
      <c r="H114" s="56">
        <f>Obs_Ciclos!U17</f>
        <v>1</v>
      </c>
      <c r="I114" s="56">
        <f>Obs_Ciclos!U39</f>
        <v>1</v>
      </c>
      <c r="J114" s="56">
        <f>Obs_Ciclos!S17</f>
        <v>0</v>
      </c>
      <c r="K114" s="56">
        <f>Obs_Ciclos!S39</f>
        <v>0</v>
      </c>
      <c r="L114" s="56">
        <f>Obs_Ciclos!T17</f>
        <v>0</v>
      </c>
      <c r="M114" s="56">
        <f>Obs_Ciclos!T39</f>
        <v>0</v>
      </c>
      <c r="N114" s="56">
        <f>Obs_Ciclos!W17</f>
        <v>0</v>
      </c>
      <c r="O114" s="56">
        <f>Obs_Ciclos!W39</f>
        <v>0</v>
      </c>
      <c r="P114" s="133">
        <f>Obs_Ciclos!X17</f>
        <v>0</v>
      </c>
      <c r="Q114" s="133">
        <f>Obs_Ciclos!X39</f>
        <v>0</v>
      </c>
      <c r="R114" t="b">
        <f t="shared" si="33"/>
        <v>1</v>
      </c>
      <c r="S114" s="133">
        <f t="shared" si="34"/>
        <v>-4.394722999999999</v>
      </c>
      <c r="T114" s="134">
        <f t="shared" si="35"/>
        <v>8.5561460782530352E-2</v>
      </c>
      <c r="U114" s="133">
        <f t="shared" si="36"/>
        <v>51.363346999999997</v>
      </c>
      <c r="V114" s="133">
        <f t="shared" si="37"/>
        <v>46.968623999999998</v>
      </c>
      <c r="W114" s="133">
        <f t="shared" si="38"/>
        <v>3.3943509999999999</v>
      </c>
      <c r="X114" s="133">
        <f t="shared" si="39"/>
        <v>1.072058</v>
      </c>
      <c r="BF114" s="136" t="s">
        <v>308</v>
      </c>
      <c r="BG114" s="136"/>
      <c r="BH114" s="136"/>
    </row>
    <row r="115" spans="1:60" ht="15" customHeight="1" x14ac:dyDescent="0.3">
      <c r="A115" t="s">
        <v>128</v>
      </c>
      <c r="B115" t="s">
        <v>25</v>
      </c>
      <c r="C115">
        <v>14</v>
      </c>
      <c r="D115" s="133">
        <f>Obs_Ciclos!Q18</f>
        <v>50.907725999999997</v>
      </c>
      <c r="E115" s="133">
        <f>Obs_Ciclos!Q40</f>
        <v>47.038271000000002</v>
      </c>
      <c r="F115" s="133">
        <f>Obs_Ciclos!R18</f>
        <v>3.453354</v>
      </c>
      <c r="G115" s="133">
        <f>Obs_Ciclos!R40</f>
        <v>1.074919</v>
      </c>
      <c r="H115" s="56">
        <f>Obs_Ciclos!U18</f>
        <v>1</v>
      </c>
      <c r="I115" s="56">
        <f>Obs_Ciclos!U40</f>
        <v>1</v>
      </c>
      <c r="J115" s="56">
        <f>Obs_Ciclos!S18</f>
        <v>0</v>
      </c>
      <c r="K115" s="56">
        <f>Obs_Ciclos!S40</f>
        <v>0</v>
      </c>
      <c r="L115" s="56">
        <f>Obs_Ciclos!T18</f>
        <v>0</v>
      </c>
      <c r="M115" s="56">
        <f>Obs_Ciclos!T40</f>
        <v>0</v>
      </c>
      <c r="N115" s="56">
        <f>Obs_Ciclos!W18</f>
        <v>0</v>
      </c>
      <c r="O115" s="56">
        <f>Obs_Ciclos!W40</f>
        <v>0</v>
      </c>
      <c r="P115" s="133">
        <f>Obs_Ciclos!X18</f>
        <v>0</v>
      </c>
      <c r="Q115" s="133">
        <f>Obs_Ciclos!X40</f>
        <v>0</v>
      </c>
      <c r="R115" t="b">
        <f t="shared" si="33"/>
        <v>1</v>
      </c>
      <c r="S115" s="133">
        <f t="shared" si="34"/>
        <v>-3.869454999999995</v>
      </c>
      <c r="T115" s="134">
        <f t="shared" si="35"/>
        <v>7.6009189646380926E-2</v>
      </c>
      <c r="U115" s="133">
        <f t="shared" si="36"/>
        <v>50.907725999999997</v>
      </c>
      <c r="V115" s="133">
        <f t="shared" si="37"/>
        <v>47.038271000000002</v>
      </c>
      <c r="W115" s="133">
        <f t="shared" si="38"/>
        <v>3.453354</v>
      </c>
      <c r="X115" s="133">
        <f t="shared" si="39"/>
        <v>1.074919</v>
      </c>
      <c r="BF115" s="136" t="s">
        <v>308</v>
      </c>
      <c r="BG115" s="136"/>
      <c r="BH115" s="136"/>
    </row>
    <row r="116" spans="1:60" ht="15" customHeight="1" x14ac:dyDescent="0.3">
      <c r="A116" t="s">
        <v>128</v>
      </c>
      <c r="B116" t="s">
        <v>25</v>
      </c>
      <c r="C116">
        <v>15</v>
      </c>
      <c r="D116" s="133">
        <f>Obs_Ciclos!Q19</f>
        <v>50.875191999999998</v>
      </c>
      <c r="E116" s="133">
        <f>Obs_Ciclos!Q41</f>
        <v>47.074399</v>
      </c>
      <c r="F116" s="133">
        <f>Obs_Ciclos!R19</f>
        <v>3.4098519999999999</v>
      </c>
      <c r="G116" s="133">
        <f>Obs_Ciclos!R41</f>
        <v>1.0702499999999999</v>
      </c>
      <c r="H116" s="56">
        <f>Obs_Ciclos!U19</f>
        <v>1</v>
      </c>
      <c r="I116" s="56">
        <f>Obs_Ciclos!U41</f>
        <v>1</v>
      </c>
      <c r="J116" s="56">
        <f>Obs_Ciclos!S19</f>
        <v>0</v>
      </c>
      <c r="K116" s="56">
        <f>Obs_Ciclos!S41</f>
        <v>0</v>
      </c>
      <c r="L116" s="56">
        <f>Obs_Ciclos!T19</f>
        <v>0</v>
      </c>
      <c r="M116" s="56">
        <f>Obs_Ciclos!T41</f>
        <v>0</v>
      </c>
      <c r="N116" s="56">
        <f>Obs_Ciclos!W19</f>
        <v>0</v>
      </c>
      <c r="O116" s="56">
        <f>Obs_Ciclos!W41</f>
        <v>0</v>
      </c>
      <c r="P116" s="133">
        <f>Obs_Ciclos!X19</f>
        <v>0</v>
      </c>
      <c r="Q116" s="133">
        <f>Obs_Ciclos!X41</f>
        <v>0</v>
      </c>
      <c r="R116" t="b">
        <f t="shared" si="33"/>
        <v>1</v>
      </c>
      <c r="S116" s="133">
        <f t="shared" si="34"/>
        <v>-3.8007929999999988</v>
      </c>
      <c r="T116" s="134">
        <f t="shared" si="35"/>
        <v>7.470817997109469E-2</v>
      </c>
      <c r="U116" s="133">
        <f t="shared" si="36"/>
        <v>50.875191999999998</v>
      </c>
      <c r="V116" s="133">
        <f t="shared" si="37"/>
        <v>47.074399</v>
      </c>
      <c r="W116" s="133">
        <f t="shared" si="38"/>
        <v>3.4098519999999999</v>
      </c>
      <c r="X116" s="133">
        <f t="shared" si="39"/>
        <v>1.0702499999999999</v>
      </c>
      <c r="BF116" s="136" t="s">
        <v>308</v>
      </c>
      <c r="BG116" s="136"/>
      <c r="BH116" s="136"/>
    </row>
    <row r="117" spans="1:60" ht="15" customHeight="1" x14ac:dyDescent="0.3">
      <c r="A117" t="s">
        <v>128</v>
      </c>
      <c r="B117" t="s">
        <v>25</v>
      </c>
      <c r="C117">
        <v>16</v>
      </c>
      <c r="D117" s="133">
        <f>Obs_Ciclos!Q20</f>
        <v>51.081721562674197</v>
      </c>
      <c r="E117" s="133">
        <f>Obs_Ciclos!Q42</f>
        <v>35.404105999999999</v>
      </c>
      <c r="F117" s="133">
        <f>Obs_Ciclos!R20</f>
        <v>3.4295473808843902</v>
      </c>
      <c r="G117" s="133">
        <f>Obs_Ciclos!R42</f>
        <v>1.4901040000000001</v>
      </c>
      <c r="H117" s="56">
        <f>Obs_Ciclos!U20</f>
        <v>1</v>
      </c>
      <c r="I117" s="56">
        <f>Obs_Ciclos!U42</f>
        <v>0</v>
      </c>
      <c r="J117" s="56">
        <f>Obs_Ciclos!S20</f>
        <v>0</v>
      </c>
      <c r="K117" s="56">
        <f>Obs_Ciclos!S42</f>
        <v>0</v>
      </c>
      <c r="L117" s="56">
        <f>Obs_Ciclos!T20</f>
        <v>0</v>
      </c>
      <c r="M117" s="56">
        <f>Obs_Ciclos!T42</f>
        <v>0</v>
      </c>
      <c r="N117" s="56">
        <f>Obs_Ciclos!W20</f>
        <v>0</v>
      </c>
      <c r="O117" s="56">
        <f>Obs_Ciclos!W42</f>
        <v>1</v>
      </c>
      <c r="P117" s="133">
        <f>Obs_Ciclos!X20</f>
        <v>0</v>
      </c>
      <c r="Q117" s="133">
        <v>14.348000000000001</v>
      </c>
      <c r="R117" t="b">
        <f t="shared" si="33"/>
        <v>0</v>
      </c>
      <c r="S117" s="133" t="str">
        <f t="shared" si="34"/>
        <v/>
      </c>
      <c r="T117" s="134" t="str">
        <f t="shared" si="35"/>
        <v/>
      </c>
      <c r="U117" s="133" t="str">
        <f t="shared" si="36"/>
        <v/>
      </c>
      <c r="V117" s="133" t="str">
        <f t="shared" si="37"/>
        <v/>
      </c>
      <c r="W117" s="133" t="str">
        <f t="shared" si="38"/>
        <v/>
      </c>
      <c r="X117" s="133" t="str">
        <f t="shared" si="39"/>
        <v/>
      </c>
      <c r="BF117" s="136" t="s">
        <v>309</v>
      </c>
      <c r="BG117" s="136" t="s">
        <v>310</v>
      </c>
      <c r="BH117" s="136" t="s">
        <v>148</v>
      </c>
    </row>
    <row r="118" spans="1:60" ht="15" customHeight="1" x14ac:dyDescent="0.3">
      <c r="A118" t="s">
        <v>128</v>
      </c>
      <c r="B118" t="s">
        <v>25</v>
      </c>
      <c r="C118">
        <v>17</v>
      </c>
      <c r="D118" s="133">
        <f>Obs_Ciclos!Q21</f>
        <v>51.025293940547101</v>
      </c>
      <c r="E118" s="133">
        <f>Obs_Ciclos!Q43</f>
        <v>47.093255999999997</v>
      </c>
      <c r="F118" s="133">
        <f>Obs_Ciclos!R21</f>
        <v>3.3720529352957298</v>
      </c>
      <c r="G118" s="133">
        <f>Obs_Ciclos!R43</f>
        <v>1.0446329999999999</v>
      </c>
      <c r="H118" s="56">
        <f>Obs_Ciclos!U21</f>
        <v>1</v>
      </c>
      <c r="I118" s="56">
        <f>Obs_Ciclos!U43</f>
        <v>1</v>
      </c>
      <c r="J118" s="56">
        <f>Obs_Ciclos!S21</f>
        <v>0</v>
      </c>
      <c r="K118" s="56">
        <f>Obs_Ciclos!S43</f>
        <v>0</v>
      </c>
      <c r="L118" s="56">
        <f>Obs_Ciclos!T21</f>
        <v>0</v>
      </c>
      <c r="M118" s="56">
        <f>Obs_Ciclos!T43</f>
        <v>0</v>
      </c>
      <c r="N118" s="56">
        <f>Obs_Ciclos!W21</f>
        <v>0</v>
      </c>
      <c r="O118" s="56">
        <f>Obs_Ciclos!W43</f>
        <v>0</v>
      </c>
      <c r="P118" s="133">
        <f>Obs_Ciclos!X21</f>
        <v>0</v>
      </c>
      <c r="Q118" s="133">
        <f>Obs_Ciclos!X43</f>
        <v>0</v>
      </c>
      <c r="R118" t="b">
        <f t="shared" si="33"/>
        <v>1</v>
      </c>
      <c r="S118" s="133">
        <f t="shared" si="34"/>
        <v>-3.9320379405471044</v>
      </c>
      <c r="T118" s="134">
        <f t="shared" si="35"/>
        <v>7.7060564219945116E-2</v>
      </c>
      <c r="U118" s="133">
        <f t="shared" si="36"/>
        <v>51.025293940547101</v>
      </c>
      <c r="V118" s="133">
        <f t="shared" si="37"/>
        <v>47.093255999999997</v>
      </c>
      <c r="W118" s="133">
        <f t="shared" si="38"/>
        <v>3.3720529352957298</v>
      </c>
      <c r="X118" s="133">
        <f t="shared" si="39"/>
        <v>1.0446329999999999</v>
      </c>
      <c r="BF118" s="136" t="s">
        <v>309</v>
      </c>
      <c r="BG118" s="136" t="s">
        <v>310</v>
      </c>
      <c r="BH118" s="136" t="s">
        <v>148</v>
      </c>
    </row>
    <row r="119" spans="1:60" ht="15" customHeight="1" x14ac:dyDescent="0.3">
      <c r="A119" t="s">
        <v>128</v>
      </c>
      <c r="B119" t="s">
        <v>25</v>
      </c>
      <c r="C119">
        <v>18</v>
      </c>
      <c r="D119" s="133">
        <f>Obs_Ciclos!Q22</f>
        <v>50.980612346603202</v>
      </c>
      <c r="E119" s="133">
        <f>Obs_Ciclos!Q44</f>
        <v>47.420276000000001</v>
      </c>
      <c r="F119" s="133">
        <f>Obs_Ciclos!R22</f>
        <v>3.3624591941562501</v>
      </c>
      <c r="G119" s="133">
        <f>Obs_Ciclos!R44</f>
        <v>0.98167000000000004</v>
      </c>
      <c r="H119" s="56">
        <f>Obs_Ciclos!U22</f>
        <v>1</v>
      </c>
      <c r="I119" s="56">
        <f>Obs_Ciclos!U44</f>
        <v>1</v>
      </c>
      <c r="J119" s="56">
        <f>Obs_Ciclos!S22</f>
        <v>0</v>
      </c>
      <c r="K119" s="56">
        <f>Obs_Ciclos!S44</f>
        <v>0</v>
      </c>
      <c r="L119" s="56">
        <f>Obs_Ciclos!T22</f>
        <v>0</v>
      </c>
      <c r="M119" s="56">
        <f>Obs_Ciclos!T44</f>
        <v>0</v>
      </c>
      <c r="N119" s="56">
        <f>Obs_Ciclos!W22</f>
        <v>0</v>
      </c>
      <c r="O119" s="56">
        <f>Obs_Ciclos!W44</f>
        <v>0</v>
      </c>
      <c r="P119" s="133">
        <f>Obs_Ciclos!X22</f>
        <v>0</v>
      </c>
      <c r="Q119" s="133">
        <f>Obs_Ciclos!X44</f>
        <v>0</v>
      </c>
      <c r="R119" t="b">
        <f t="shared" si="33"/>
        <v>1</v>
      </c>
      <c r="S119" s="133">
        <f t="shared" si="34"/>
        <v>-3.5603363466032008</v>
      </c>
      <c r="T119" s="134">
        <f t="shared" si="35"/>
        <v>6.9837065165036627E-2</v>
      </c>
      <c r="U119" s="133">
        <f t="shared" si="36"/>
        <v>50.980612346603202</v>
      </c>
      <c r="V119" s="133">
        <f t="shared" si="37"/>
        <v>47.420276000000001</v>
      </c>
      <c r="W119" s="133">
        <f t="shared" si="38"/>
        <v>3.3624591941562501</v>
      </c>
      <c r="X119" s="133">
        <f t="shared" si="39"/>
        <v>0.98167000000000004</v>
      </c>
      <c r="BF119" s="136" t="s">
        <v>309</v>
      </c>
      <c r="BG119" s="136" t="s">
        <v>310</v>
      </c>
      <c r="BH119" s="136" t="s">
        <v>148</v>
      </c>
    </row>
    <row r="120" spans="1:60" ht="15" customHeight="1" x14ac:dyDescent="0.3">
      <c r="A120" t="s">
        <v>128</v>
      </c>
      <c r="B120" t="s">
        <v>25</v>
      </c>
      <c r="C120">
        <v>19</v>
      </c>
      <c r="D120" s="133">
        <f>Obs_Ciclos!Q23</f>
        <v>50.979977498408502</v>
      </c>
      <c r="E120" s="133">
        <f>Obs_Ciclos!Q45</f>
        <v>46.991601000000003</v>
      </c>
      <c r="F120" s="133">
        <f>Obs_Ciclos!R23</f>
        <v>3.3982796797177399</v>
      </c>
      <c r="G120" s="133">
        <f>Obs_Ciclos!R45</f>
        <v>1.074875</v>
      </c>
      <c r="H120" s="56">
        <f>Obs_Ciclos!U23</f>
        <v>1</v>
      </c>
      <c r="I120" s="56">
        <f>Obs_Ciclos!U45</f>
        <v>1</v>
      </c>
      <c r="J120" s="56">
        <f>Obs_Ciclos!S23</f>
        <v>0</v>
      </c>
      <c r="K120" s="56">
        <f>Obs_Ciclos!S45</f>
        <v>0</v>
      </c>
      <c r="L120" s="56">
        <f>Obs_Ciclos!T23</f>
        <v>0</v>
      </c>
      <c r="M120" s="56">
        <f>Obs_Ciclos!T45</f>
        <v>0</v>
      </c>
      <c r="N120" s="56">
        <f>Obs_Ciclos!W23</f>
        <v>0</v>
      </c>
      <c r="O120" s="56">
        <f>Obs_Ciclos!W45</f>
        <v>0</v>
      </c>
      <c r="P120" s="133">
        <f>Obs_Ciclos!X23</f>
        <v>0</v>
      </c>
      <c r="Q120" s="133">
        <f>Obs_Ciclos!X45</f>
        <v>0</v>
      </c>
      <c r="R120" t="b">
        <f t="shared" si="33"/>
        <v>1</v>
      </c>
      <c r="S120" s="133">
        <f t="shared" si="34"/>
        <v>-3.9883764984084991</v>
      </c>
      <c r="T120" s="134">
        <f t="shared" si="35"/>
        <v>7.8234175339387035E-2</v>
      </c>
      <c r="U120" s="133">
        <f t="shared" si="36"/>
        <v>50.979977498408502</v>
      </c>
      <c r="V120" s="133">
        <f t="shared" si="37"/>
        <v>46.991601000000003</v>
      </c>
      <c r="W120" s="133">
        <f t="shared" si="38"/>
        <v>3.3982796797177399</v>
      </c>
      <c r="X120" s="133">
        <f t="shared" si="39"/>
        <v>1.074875</v>
      </c>
      <c r="BF120" s="136" t="s">
        <v>309</v>
      </c>
      <c r="BG120" s="136" t="s">
        <v>310</v>
      </c>
      <c r="BH120" s="136" t="s">
        <v>148</v>
      </c>
    </row>
    <row r="121" spans="1:60" ht="15" customHeight="1" x14ac:dyDescent="0.3">
      <c r="A121" t="s">
        <v>128</v>
      </c>
      <c r="B121" t="s">
        <v>25</v>
      </c>
      <c r="C121">
        <v>20</v>
      </c>
      <c r="D121" s="133">
        <f>Obs_Ciclos!Q24</f>
        <v>50.915214464931601</v>
      </c>
      <c r="E121" s="133">
        <f>Obs_Ciclos!Q46</f>
        <v>47.476030999999999</v>
      </c>
      <c r="F121" s="133">
        <f>Obs_Ciclos!R24</f>
        <v>3.3902677748915799</v>
      </c>
      <c r="G121" s="133">
        <f>Obs_Ciclos!R46</f>
        <v>1.052111</v>
      </c>
      <c r="H121" s="56">
        <f>Obs_Ciclos!U24</f>
        <v>1</v>
      </c>
      <c r="I121" s="56">
        <f>Obs_Ciclos!U46</f>
        <v>1</v>
      </c>
      <c r="J121" s="56">
        <f>Obs_Ciclos!S24</f>
        <v>0</v>
      </c>
      <c r="K121" s="56">
        <f>Obs_Ciclos!S46</f>
        <v>0</v>
      </c>
      <c r="L121" s="56">
        <f>Obs_Ciclos!T24</f>
        <v>0</v>
      </c>
      <c r="M121" s="56">
        <f>Obs_Ciclos!T46</f>
        <v>0</v>
      </c>
      <c r="N121" s="56">
        <f>Obs_Ciclos!W24</f>
        <v>0</v>
      </c>
      <c r="O121" s="56">
        <f>Obs_Ciclos!W46</f>
        <v>0</v>
      </c>
      <c r="P121" s="133">
        <f>Obs_Ciclos!X24</f>
        <v>0</v>
      </c>
      <c r="Q121" s="133">
        <f>Obs_Ciclos!X46</f>
        <v>0</v>
      </c>
      <c r="R121" t="b">
        <f t="shared" si="33"/>
        <v>1</v>
      </c>
      <c r="S121" s="133">
        <f t="shared" si="34"/>
        <v>-3.4391834649316024</v>
      </c>
      <c r="T121" s="134">
        <f t="shared" si="35"/>
        <v>6.7547264625593906E-2</v>
      </c>
      <c r="U121" s="133">
        <f t="shared" si="36"/>
        <v>50.915214464931601</v>
      </c>
      <c r="V121" s="133">
        <f t="shared" si="37"/>
        <v>47.476030999999999</v>
      </c>
      <c r="W121" s="133">
        <f t="shared" si="38"/>
        <v>3.3902677748915799</v>
      </c>
      <c r="X121" s="133">
        <f t="shared" si="39"/>
        <v>1.052111</v>
      </c>
      <c r="BF121" s="136" t="s">
        <v>309</v>
      </c>
      <c r="BG121" s="136" t="s">
        <v>310</v>
      </c>
      <c r="BH121" s="136" t="s">
        <v>148</v>
      </c>
    </row>
    <row r="122" spans="1:60" ht="15" customHeight="1" x14ac:dyDescent="0.3">
      <c r="A122" t="s">
        <v>128</v>
      </c>
      <c r="B122" t="s">
        <v>34</v>
      </c>
      <c r="C122">
        <v>1</v>
      </c>
      <c r="D122" s="133">
        <f>Obs_Ciclos!AE5</f>
        <v>47.284506</v>
      </c>
      <c r="E122" s="133">
        <f>Obs_Ciclos!AE27</f>
        <v>44.969555</v>
      </c>
      <c r="F122" s="133">
        <f>Obs_Ciclos!AF5</f>
        <v>3.2466719999999998</v>
      </c>
      <c r="G122" s="133">
        <f>Obs_Ciclos!AF27</f>
        <v>0.96831900000000004</v>
      </c>
      <c r="H122" s="56">
        <f>Obs_Ciclos!AI5</f>
        <v>1</v>
      </c>
      <c r="I122" s="56">
        <f>Obs_Ciclos!AI27</f>
        <v>1</v>
      </c>
      <c r="J122" s="56">
        <f>Obs_Ciclos!AG5</f>
        <v>0</v>
      </c>
      <c r="K122" s="56">
        <f>Obs_Ciclos!AG27</f>
        <v>0</v>
      </c>
      <c r="L122" s="56">
        <f>Obs_Ciclos!AH5</f>
        <v>0</v>
      </c>
      <c r="M122" s="56">
        <f>Obs_Ciclos!AH27</f>
        <v>0</v>
      </c>
      <c r="N122" s="56">
        <f>Obs_Ciclos!AK5</f>
        <v>0</v>
      </c>
      <c r="O122" s="56">
        <f>Obs_Ciclos!AK27</f>
        <v>0</v>
      </c>
      <c r="P122" s="133">
        <f>Obs_Ciclos!AL5</f>
        <v>0</v>
      </c>
      <c r="Q122" s="133">
        <f>Obs_Ciclos!AL27</f>
        <v>0</v>
      </c>
      <c r="R122" t="b">
        <f t="shared" si="33"/>
        <v>1</v>
      </c>
      <c r="S122" s="133">
        <f t="shared" si="34"/>
        <v>-2.3149510000000006</v>
      </c>
      <c r="T122" s="134">
        <f t="shared" si="35"/>
        <v>4.8957918689052193E-2</v>
      </c>
      <c r="U122" s="133">
        <f t="shared" si="36"/>
        <v>47.284506</v>
      </c>
      <c r="V122" s="133">
        <f t="shared" si="37"/>
        <v>44.969555</v>
      </c>
      <c r="W122" s="133">
        <f t="shared" si="38"/>
        <v>3.2466719999999998</v>
      </c>
      <c r="X122" s="133">
        <f t="shared" si="39"/>
        <v>0.96831900000000004</v>
      </c>
      <c r="BF122" s="136" t="s">
        <v>308</v>
      </c>
      <c r="BG122" s="136"/>
      <c r="BH122" s="136"/>
    </row>
    <row r="123" spans="1:60" ht="15" customHeight="1" x14ac:dyDescent="0.3">
      <c r="A123" t="s">
        <v>128</v>
      </c>
      <c r="B123" t="s">
        <v>34</v>
      </c>
      <c r="C123">
        <v>2</v>
      </c>
      <c r="D123" s="133">
        <f>Obs_Ciclos!AE6</f>
        <v>47.464249000000002</v>
      </c>
      <c r="E123" s="133">
        <f>Obs_Ciclos!AE28</f>
        <v>52.135640000000002</v>
      </c>
      <c r="F123" s="133">
        <f>Obs_Ciclos!AF6</f>
        <v>3.2621310000000001</v>
      </c>
      <c r="G123" s="133">
        <f>Obs_Ciclos!AF28</f>
        <v>1.0693459999999999</v>
      </c>
      <c r="H123" s="56">
        <f>Obs_Ciclos!AI6</f>
        <v>1</v>
      </c>
      <c r="I123" s="56">
        <f>Obs_Ciclos!AI28</f>
        <v>1</v>
      </c>
      <c r="J123" s="56">
        <f>Obs_Ciclos!AG6</f>
        <v>0</v>
      </c>
      <c r="K123" s="56">
        <f>Obs_Ciclos!AG28</f>
        <v>0</v>
      </c>
      <c r="L123" s="56">
        <f>Obs_Ciclos!AH6</f>
        <v>0</v>
      </c>
      <c r="M123" s="56">
        <f>Obs_Ciclos!AH28</f>
        <v>0</v>
      </c>
      <c r="N123" s="56">
        <f>Obs_Ciclos!AK6</f>
        <v>0</v>
      </c>
      <c r="O123" s="56">
        <f>Obs_Ciclos!AK28</f>
        <v>0</v>
      </c>
      <c r="P123" s="133">
        <f>Obs_Ciclos!AL6</f>
        <v>0</v>
      </c>
      <c r="Q123" s="133">
        <f>Obs_Ciclos!AL28</f>
        <v>0</v>
      </c>
      <c r="R123" t="b">
        <f t="shared" si="33"/>
        <v>1</v>
      </c>
      <c r="S123" s="133">
        <f t="shared" si="34"/>
        <v>4.6713909999999998</v>
      </c>
      <c r="T123" s="134">
        <f t="shared" si="35"/>
        <v>-9.8419149115790194E-2</v>
      </c>
      <c r="U123" s="133">
        <f t="shared" si="36"/>
        <v>47.464249000000002</v>
      </c>
      <c r="V123" s="133">
        <f t="shared" si="37"/>
        <v>52.135640000000002</v>
      </c>
      <c r="W123" s="133">
        <f t="shared" si="38"/>
        <v>3.2621310000000001</v>
      </c>
      <c r="X123" s="133">
        <f t="shared" si="39"/>
        <v>1.0693459999999999</v>
      </c>
      <c r="BF123" s="136" t="s">
        <v>308</v>
      </c>
      <c r="BG123" s="136"/>
      <c r="BH123" s="136"/>
    </row>
    <row r="124" spans="1:60" ht="15" customHeight="1" x14ac:dyDescent="0.3">
      <c r="A124" t="s">
        <v>128</v>
      </c>
      <c r="B124" t="s">
        <v>34</v>
      </c>
      <c r="C124">
        <v>3</v>
      </c>
      <c r="D124" s="133">
        <f>Obs_Ciclos!AE7</f>
        <v>47.143639999999998</v>
      </c>
      <c r="E124" s="133">
        <f>Obs_Ciclos!AE29</f>
        <v>44.969760000000001</v>
      </c>
      <c r="F124" s="133">
        <f>Obs_Ciclos!AF7</f>
        <v>3.2779060000000002</v>
      </c>
      <c r="G124" s="133">
        <f>Obs_Ciclos!AF29</f>
        <v>1.0283979999999999</v>
      </c>
      <c r="H124" s="56">
        <f>Obs_Ciclos!AI7</f>
        <v>1</v>
      </c>
      <c r="I124" s="56">
        <f>Obs_Ciclos!AI29</f>
        <v>1</v>
      </c>
      <c r="J124" s="56">
        <f>Obs_Ciclos!AG7</f>
        <v>0</v>
      </c>
      <c r="K124" s="56">
        <f>Obs_Ciclos!AG29</f>
        <v>0</v>
      </c>
      <c r="L124" s="56">
        <f>Obs_Ciclos!AH7</f>
        <v>0</v>
      </c>
      <c r="M124" s="56">
        <f>Obs_Ciclos!AH29</f>
        <v>0</v>
      </c>
      <c r="N124" s="56">
        <f>Obs_Ciclos!AK7</f>
        <v>0</v>
      </c>
      <c r="O124" s="56">
        <f>Obs_Ciclos!AK29</f>
        <v>0</v>
      </c>
      <c r="P124" s="133">
        <f>Obs_Ciclos!AL7</f>
        <v>0</v>
      </c>
      <c r="Q124" s="133">
        <f>Obs_Ciclos!AL29</f>
        <v>0</v>
      </c>
      <c r="R124" t="b">
        <f t="shared" si="33"/>
        <v>1</v>
      </c>
      <c r="S124" s="133">
        <f t="shared" si="34"/>
        <v>-2.1738799999999969</v>
      </c>
      <c r="T124" s="134">
        <f t="shared" si="35"/>
        <v>4.6111840324590925E-2</v>
      </c>
      <c r="U124" s="133">
        <f t="shared" si="36"/>
        <v>47.143639999999998</v>
      </c>
      <c r="V124" s="133">
        <f t="shared" si="37"/>
        <v>44.969760000000001</v>
      </c>
      <c r="W124" s="133">
        <f t="shared" si="38"/>
        <v>3.2779060000000002</v>
      </c>
      <c r="X124" s="133">
        <f t="shared" si="39"/>
        <v>1.0283979999999999</v>
      </c>
      <c r="BF124" s="136" t="s">
        <v>308</v>
      </c>
      <c r="BG124" s="136"/>
      <c r="BH124" s="136"/>
    </row>
    <row r="125" spans="1:60" ht="15" customHeight="1" x14ac:dyDescent="0.3">
      <c r="A125" t="s">
        <v>128</v>
      </c>
      <c r="B125" t="s">
        <v>34</v>
      </c>
      <c r="C125">
        <v>4</v>
      </c>
      <c r="D125" s="133">
        <f>Obs_Ciclos!AE8</f>
        <v>47.254776999999997</v>
      </c>
      <c r="E125" s="133">
        <f>Obs_Ciclos!AE30</f>
        <v>45.008383000000002</v>
      </c>
      <c r="F125" s="133">
        <f>Obs_Ciclos!AF8</f>
        <v>3.255163</v>
      </c>
      <c r="G125" s="133">
        <f>Obs_Ciclos!AF30</f>
        <v>1.067644</v>
      </c>
      <c r="H125" s="56">
        <f>Obs_Ciclos!AI8</f>
        <v>1</v>
      </c>
      <c r="I125" s="56">
        <f>Obs_Ciclos!AI30</f>
        <v>1</v>
      </c>
      <c r="J125" s="56">
        <f>Obs_Ciclos!AG8</f>
        <v>0</v>
      </c>
      <c r="K125" s="56">
        <f>Obs_Ciclos!AG30</f>
        <v>0</v>
      </c>
      <c r="L125" s="56">
        <f>Obs_Ciclos!AH8</f>
        <v>0</v>
      </c>
      <c r="M125" s="56">
        <f>Obs_Ciclos!AH30</f>
        <v>0</v>
      </c>
      <c r="N125" s="56">
        <f>Obs_Ciclos!AK8</f>
        <v>0</v>
      </c>
      <c r="O125" s="56">
        <f>Obs_Ciclos!AK30</f>
        <v>0</v>
      </c>
      <c r="P125" s="133">
        <f>Obs_Ciclos!AL8</f>
        <v>0</v>
      </c>
      <c r="Q125" s="133">
        <f>Obs_Ciclos!AL30</f>
        <v>0</v>
      </c>
      <c r="R125" t="b">
        <f t="shared" si="33"/>
        <v>1</v>
      </c>
      <c r="S125" s="133">
        <f t="shared" si="34"/>
        <v>-2.2463939999999951</v>
      </c>
      <c r="T125" s="134">
        <f t="shared" si="35"/>
        <v>4.7537924049456337E-2</v>
      </c>
      <c r="U125" s="133">
        <f t="shared" si="36"/>
        <v>47.254776999999997</v>
      </c>
      <c r="V125" s="133">
        <f t="shared" si="37"/>
        <v>45.008383000000002</v>
      </c>
      <c r="W125" s="133">
        <f t="shared" si="38"/>
        <v>3.255163</v>
      </c>
      <c r="X125" s="133">
        <f t="shared" si="39"/>
        <v>1.067644</v>
      </c>
      <c r="BF125" s="136" t="s">
        <v>308</v>
      </c>
      <c r="BG125" s="136"/>
      <c r="BH125" s="136"/>
    </row>
    <row r="126" spans="1:60" ht="15" customHeight="1" x14ac:dyDescent="0.3">
      <c r="A126" t="s">
        <v>128</v>
      </c>
      <c r="B126" t="s">
        <v>34</v>
      </c>
      <c r="C126">
        <v>5</v>
      </c>
      <c r="D126" s="133">
        <f>Obs_Ciclos!AE9</f>
        <v>58.322647000000003</v>
      </c>
      <c r="E126" s="133">
        <f>Obs_Ciclos!AE31</f>
        <v>44.981974000000001</v>
      </c>
      <c r="F126" s="133">
        <f>Obs_Ciclos!AF9</f>
        <v>3.2694009999999998</v>
      </c>
      <c r="G126" s="133">
        <f>Obs_Ciclos!AF31</f>
        <v>1.0462899999999999</v>
      </c>
      <c r="H126" s="56">
        <f>Obs_Ciclos!AI9</f>
        <v>1</v>
      </c>
      <c r="I126" s="56">
        <f>Obs_Ciclos!AI31</f>
        <v>1</v>
      </c>
      <c r="J126" s="56">
        <f>Obs_Ciclos!AG9</f>
        <v>0</v>
      </c>
      <c r="K126" s="56">
        <f>Obs_Ciclos!AG31</f>
        <v>0</v>
      </c>
      <c r="L126" s="56">
        <f>Obs_Ciclos!AH9</f>
        <v>0</v>
      </c>
      <c r="M126" s="56">
        <f>Obs_Ciclos!AH31</f>
        <v>0</v>
      </c>
      <c r="N126" s="56">
        <f>Obs_Ciclos!AK9</f>
        <v>0</v>
      </c>
      <c r="O126" s="56">
        <f>Obs_Ciclos!AK31</f>
        <v>0</v>
      </c>
      <c r="P126" s="133">
        <f>Obs_Ciclos!AL9</f>
        <v>0</v>
      </c>
      <c r="Q126" s="133">
        <f>Obs_Ciclos!AL31</f>
        <v>0</v>
      </c>
      <c r="R126" t="b">
        <f t="shared" si="33"/>
        <v>1</v>
      </c>
      <c r="S126" s="133">
        <f t="shared" si="34"/>
        <v>-13.340673000000002</v>
      </c>
      <c r="T126" s="134">
        <f t="shared" si="35"/>
        <v>0.22873915513471121</v>
      </c>
      <c r="U126" s="133">
        <f t="shared" si="36"/>
        <v>58.322647000000003</v>
      </c>
      <c r="V126" s="133">
        <f t="shared" si="37"/>
        <v>44.981974000000001</v>
      </c>
      <c r="W126" s="133">
        <f t="shared" si="38"/>
        <v>3.2694009999999998</v>
      </c>
      <c r="X126" s="133">
        <f t="shared" si="39"/>
        <v>1.0462899999999999</v>
      </c>
      <c r="BF126" s="136" t="s">
        <v>308</v>
      </c>
      <c r="BG126" s="136"/>
      <c r="BH126" s="136"/>
    </row>
    <row r="127" spans="1:60" ht="15" customHeight="1" x14ac:dyDescent="0.3">
      <c r="A127" t="s">
        <v>128</v>
      </c>
      <c r="B127" t="s">
        <v>34</v>
      </c>
      <c r="C127">
        <v>6</v>
      </c>
      <c r="D127" s="133">
        <f>Obs_Ciclos!AE10</f>
        <v>47.047638999999997</v>
      </c>
      <c r="E127" s="133">
        <f>Obs_Ciclos!AE32</f>
        <v>45.068626999999999</v>
      </c>
      <c r="F127" s="133">
        <f>Obs_Ciclos!AF10</f>
        <v>3.2117770000000001</v>
      </c>
      <c r="G127" s="133">
        <f>Obs_Ciclos!AF32</f>
        <v>1.1211949999999999</v>
      </c>
      <c r="H127" s="56">
        <f>Obs_Ciclos!AI10</f>
        <v>1</v>
      </c>
      <c r="I127" s="56">
        <f>Obs_Ciclos!AI32</f>
        <v>1</v>
      </c>
      <c r="J127" s="56">
        <f>Obs_Ciclos!AG10</f>
        <v>0</v>
      </c>
      <c r="K127" s="56">
        <f>Obs_Ciclos!AG32</f>
        <v>0</v>
      </c>
      <c r="L127" s="56">
        <f>Obs_Ciclos!AH10</f>
        <v>0</v>
      </c>
      <c r="M127" s="56">
        <f>Obs_Ciclos!AH32</f>
        <v>0</v>
      </c>
      <c r="N127" s="56">
        <f>Obs_Ciclos!AK10</f>
        <v>0</v>
      </c>
      <c r="O127" s="56">
        <f>Obs_Ciclos!AK32</f>
        <v>0</v>
      </c>
      <c r="P127" s="133">
        <f>Obs_Ciclos!AL10</f>
        <v>0</v>
      </c>
      <c r="Q127" s="133">
        <f>Obs_Ciclos!AL32</f>
        <v>0</v>
      </c>
      <c r="R127" t="b">
        <f t="shared" si="33"/>
        <v>1</v>
      </c>
      <c r="S127" s="133">
        <f t="shared" si="34"/>
        <v>-1.9790119999999973</v>
      </c>
      <c r="T127" s="134">
        <f t="shared" si="35"/>
        <v>4.2064002404031298E-2</v>
      </c>
      <c r="U127" s="133">
        <f t="shared" si="36"/>
        <v>47.047638999999997</v>
      </c>
      <c r="V127" s="133">
        <f t="shared" si="37"/>
        <v>45.068626999999999</v>
      </c>
      <c r="W127" s="133">
        <f t="shared" si="38"/>
        <v>3.2117770000000001</v>
      </c>
      <c r="X127" s="133">
        <f t="shared" si="39"/>
        <v>1.1211949999999999</v>
      </c>
      <c r="BF127" s="136" t="s">
        <v>308</v>
      </c>
      <c r="BG127" s="136"/>
      <c r="BH127" s="136"/>
    </row>
    <row r="128" spans="1:60" ht="15" customHeight="1" x14ac:dyDescent="0.3">
      <c r="A128" t="s">
        <v>128</v>
      </c>
      <c r="B128" t="s">
        <v>34</v>
      </c>
      <c r="C128">
        <v>7</v>
      </c>
      <c r="D128" s="133">
        <f>Obs_Ciclos!AE11</f>
        <v>47.174492000000001</v>
      </c>
      <c r="E128" s="133">
        <f>Obs_Ciclos!AE33</f>
        <v>56.05236</v>
      </c>
      <c r="F128" s="133">
        <f>Obs_Ciclos!AF11</f>
        <v>3.2510409999999998</v>
      </c>
      <c r="G128" s="133">
        <f>Obs_Ciclos!AF33</f>
        <v>1.0603739999999999</v>
      </c>
      <c r="H128" s="56">
        <f>Obs_Ciclos!AI11</f>
        <v>1</v>
      </c>
      <c r="I128" s="56">
        <f>Obs_Ciclos!AI33</f>
        <v>1</v>
      </c>
      <c r="J128" s="56">
        <f>Obs_Ciclos!AG11</f>
        <v>0</v>
      </c>
      <c r="K128" s="56">
        <f>Obs_Ciclos!AG33</f>
        <v>0</v>
      </c>
      <c r="L128" s="56">
        <f>Obs_Ciclos!AH11</f>
        <v>0</v>
      </c>
      <c r="M128" s="56">
        <f>Obs_Ciclos!AH33</f>
        <v>0</v>
      </c>
      <c r="N128" s="56">
        <f>Obs_Ciclos!AK11</f>
        <v>0</v>
      </c>
      <c r="O128" s="56">
        <f>Obs_Ciclos!AK33</f>
        <v>0</v>
      </c>
      <c r="P128" s="133">
        <f>Obs_Ciclos!AL11</f>
        <v>0</v>
      </c>
      <c r="Q128" s="133">
        <f>Obs_Ciclos!AL33</f>
        <v>0</v>
      </c>
      <c r="R128" t="b">
        <f t="shared" si="33"/>
        <v>1</v>
      </c>
      <c r="S128" s="133">
        <f t="shared" si="34"/>
        <v>8.8778679999999994</v>
      </c>
      <c r="T128" s="134">
        <f t="shared" si="35"/>
        <v>-0.18819212721993916</v>
      </c>
      <c r="U128" s="133">
        <f t="shared" si="36"/>
        <v>47.174492000000001</v>
      </c>
      <c r="V128" s="133">
        <f t="shared" si="37"/>
        <v>56.05236</v>
      </c>
      <c r="W128" s="133">
        <f t="shared" si="38"/>
        <v>3.2510409999999998</v>
      </c>
      <c r="X128" s="133">
        <f t="shared" si="39"/>
        <v>1.0603739999999999</v>
      </c>
      <c r="BF128" s="136" t="s">
        <v>308</v>
      </c>
      <c r="BG128" s="136"/>
      <c r="BH128" s="136"/>
    </row>
    <row r="129" spans="1:60" ht="15" customHeight="1" x14ac:dyDescent="0.3">
      <c r="A129" t="s">
        <v>128</v>
      </c>
      <c r="B129" t="s">
        <v>34</v>
      </c>
      <c r="C129">
        <v>8</v>
      </c>
      <c r="D129" s="133">
        <f>Obs_Ciclos!AE12</f>
        <v>47.062905999999998</v>
      </c>
      <c r="E129" s="133">
        <f>Obs_Ciclos!AE34</f>
        <v>45.027659999999997</v>
      </c>
      <c r="F129" s="133">
        <f>Obs_Ciclos!AF12</f>
        <v>3.2242649999999999</v>
      </c>
      <c r="G129" s="133">
        <f>Obs_Ciclos!AF34</f>
        <v>1.074263</v>
      </c>
      <c r="H129" s="56">
        <f>Obs_Ciclos!AI12</f>
        <v>1</v>
      </c>
      <c r="I129" s="56">
        <f>Obs_Ciclos!AI34</f>
        <v>1</v>
      </c>
      <c r="J129" s="56">
        <f>Obs_Ciclos!AG12</f>
        <v>0</v>
      </c>
      <c r="K129" s="56">
        <f>Obs_Ciclos!AG34</f>
        <v>0</v>
      </c>
      <c r="L129" s="56">
        <f>Obs_Ciclos!AH12</f>
        <v>0</v>
      </c>
      <c r="M129" s="56">
        <f>Obs_Ciclos!AH34</f>
        <v>0</v>
      </c>
      <c r="N129" s="56">
        <f>Obs_Ciclos!AK12</f>
        <v>0</v>
      </c>
      <c r="O129" s="56">
        <f>Obs_Ciclos!AK34</f>
        <v>0</v>
      </c>
      <c r="P129" s="133">
        <f>Obs_Ciclos!AL12</f>
        <v>0</v>
      </c>
      <c r="Q129" s="133">
        <f>Obs_Ciclos!AL34</f>
        <v>0</v>
      </c>
      <c r="R129" t="b">
        <f t="shared" si="33"/>
        <v>1</v>
      </c>
      <c r="S129" s="133">
        <f t="shared" si="34"/>
        <v>-2.0352460000000008</v>
      </c>
      <c r="T129" s="134">
        <f t="shared" si="35"/>
        <v>4.3245225868542847E-2</v>
      </c>
      <c r="U129" s="133">
        <f t="shared" si="36"/>
        <v>47.062905999999998</v>
      </c>
      <c r="V129" s="133">
        <f t="shared" si="37"/>
        <v>45.027659999999997</v>
      </c>
      <c r="W129" s="133">
        <f t="shared" si="38"/>
        <v>3.2242649999999999</v>
      </c>
      <c r="X129" s="133">
        <f t="shared" si="39"/>
        <v>1.074263</v>
      </c>
      <c r="BF129" s="136" t="s">
        <v>308</v>
      </c>
      <c r="BG129" s="136"/>
      <c r="BH129" s="136"/>
    </row>
    <row r="130" spans="1:60" ht="15" customHeight="1" x14ac:dyDescent="0.3">
      <c r="A130" t="s">
        <v>128</v>
      </c>
      <c r="B130" t="s">
        <v>34</v>
      </c>
      <c r="C130">
        <v>9</v>
      </c>
      <c r="D130" s="133">
        <f>Obs_Ciclos!AE13</f>
        <v>47.159914000000001</v>
      </c>
      <c r="E130" s="133">
        <f>Obs_Ciclos!AE35</f>
        <v>44.921168000000002</v>
      </c>
      <c r="F130" s="133">
        <f>Obs_Ciclos!AF13</f>
        <v>3.2079629999999999</v>
      </c>
      <c r="G130" s="133">
        <f>Obs_Ciclos!AF35</f>
        <v>0.97408700000000004</v>
      </c>
      <c r="H130" s="56">
        <f>Obs_Ciclos!AI13</f>
        <v>1</v>
      </c>
      <c r="I130" s="56">
        <f>Obs_Ciclos!AI35</f>
        <v>1</v>
      </c>
      <c r="J130" s="56">
        <f>Obs_Ciclos!AG13</f>
        <v>0</v>
      </c>
      <c r="K130" s="56">
        <f>Obs_Ciclos!AG35</f>
        <v>0</v>
      </c>
      <c r="L130" s="56">
        <f>Obs_Ciclos!AH13</f>
        <v>0</v>
      </c>
      <c r="M130" s="56">
        <f>Obs_Ciclos!AH35</f>
        <v>0</v>
      </c>
      <c r="N130" s="56">
        <f>Obs_Ciclos!AK13</f>
        <v>0</v>
      </c>
      <c r="O130" s="56">
        <f>Obs_Ciclos!AK35</f>
        <v>0</v>
      </c>
      <c r="P130" s="133">
        <f>Obs_Ciclos!AL13</f>
        <v>0</v>
      </c>
      <c r="Q130" s="133">
        <f>Obs_Ciclos!AL35</f>
        <v>0</v>
      </c>
      <c r="R130" t="b">
        <f t="shared" ref="R130:R161" si="40">AND(H130=1,I130=1)</f>
        <v>1</v>
      </c>
      <c r="S130" s="133">
        <f t="shared" ref="S130:S161" si="41">IF(R130,E130-D130,"")</f>
        <v>-2.238745999999999</v>
      </c>
      <c r="T130" s="134">
        <f t="shared" ref="T130:T161" si="42">IF(R130,1-E130/D130,"")</f>
        <v>4.7471375795977933E-2</v>
      </c>
      <c r="U130" s="133">
        <f t="shared" ref="U130:U161" si="43">IF(R130,D130,"")</f>
        <v>47.159914000000001</v>
      </c>
      <c r="V130" s="133">
        <f t="shared" ref="V130:V161" si="44">IF(R130,E130,"")</f>
        <v>44.921168000000002</v>
      </c>
      <c r="W130" s="133">
        <f t="shared" ref="W130:W161" si="45">IF(R130,F130,"")</f>
        <v>3.2079629999999999</v>
      </c>
      <c r="X130" s="133">
        <f t="shared" ref="X130:X161" si="46">IF(R130,G130,"")</f>
        <v>0.97408700000000004</v>
      </c>
      <c r="BF130" s="136" t="s">
        <v>308</v>
      </c>
      <c r="BG130" s="136"/>
      <c r="BH130" s="136"/>
    </row>
    <row r="131" spans="1:60" ht="15" customHeight="1" x14ac:dyDescent="0.3">
      <c r="A131" t="s">
        <v>128</v>
      </c>
      <c r="B131" t="s">
        <v>34</v>
      </c>
      <c r="C131">
        <v>10</v>
      </c>
      <c r="D131" s="133">
        <f>Obs_Ciclos!AE14</f>
        <v>47.174852999999999</v>
      </c>
      <c r="E131" s="133">
        <f>Obs_Ciclos!AE36</f>
        <v>45.029062000000003</v>
      </c>
      <c r="F131" s="133">
        <f>Obs_Ciclos!AF14</f>
        <v>3.2614369999999999</v>
      </c>
      <c r="G131" s="133">
        <f>Obs_Ciclos!AF36</f>
        <v>1.0642320000000001</v>
      </c>
      <c r="H131" s="56">
        <f>Obs_Ciclos!AI14</f>
        <v>1</v>
      </c>
      <c r="I131" s="56">
        <f>Obs_Ciclos!AI36</f>
        <v>1</v>
      </c>
      <c r="J131" s="56">
        <f>Obs_Ciclos!AG14</f>
        <v>0</v>
      </c>
      <c r="K131" s="56">
        <f>Obs_Ciclos!AG36</f>
        <v>0</v>
      </c>
      <c r="L131" s="56">
        <f>Obs_Ciclos!AH14</f>
        <v>0</v>
      </c>
      <c r="M131" s="56">
        <f>Obs_Ciclos!AH36</f>
        <v>0</v>
      </c>
      <c r="N131" s="56">
        <f>Obs_Ciclos!AK14</f>
        <v>0</v>
      </c>
      <c r="O131" s="56">
        <f>Obs_Ciclos!AK36</f>
        <v>0</v>
      </c>
      <c r="P131" s="133">
        <f>Obs_Ciclos!AL14</f>
        <v>0</v>
      </c>
      <c r="Q131" s="133">
        <f>Obs_Ciclos!AL36</f>
        <v>0</v>
      </c>
      <c r="R131" t="b">
        <f t="shared" si="40"/>
        <v>1</v>
      </c>
      <c r="S131" s="133">
        <f t="shared" si="41"/>
        <v>-2.1457909999999956</v>
      </c>
      <c r="T131" s="134">
        <f t="shared" si="42"/>
        <v>4.5485907502456735E-2</v>
      </c>
      <c r="U131" s="133">
        <f t="shared" si="43"/>
        <v>47.174852999999999</v>
      </c>
      <c r="V131" s="133">
        <f t="shared" si="44"/>
        <v>45.029062000000003</v>
      </c>
      <c r="W131" s="133">
        <f t="shared" si="45"/>
        <v>3.2614369999999999</v>
      </c>
      <c r="X131" s="133">
        <f t="shared" si="46"/>
        <v>1.0642320000000001</v>
      </c>
      <c r="BF131" s="136" t="s">
        <v>308</v>
      </c>
      <c r="BG131" s="136"/>
      <c r="BH131" s="136"/>
    </row>
    <row r="132" spans="1:60" ht="15" customHeight="1" x14ac:dyDescent="0.3">
      <c r="A132" t="s">
        <v>128</v>
      </c>
      <c r="B132" t="s">
        <v>34</v>
      </c>
      <c r="C132">
        <v>11</v>
      </c>
      <c r="D132" s="133">
        <f>Obs_Ciclos!AE15</f>
        <v>47.172134</v>
      </c>
      <c r="E132" s="133">
        <f>Obs_Ciclos!AE37</f>
        <v>45.043548000000001</v>
      </c>
      <c r="F132" s="133">
        <f>Obs_Ciclos!AF15</f>
        <v>3.216688</v>
      </c>
      <c r="G132" s="133">
        <f>Obs_Ciclos!AF37</f>
        <v>0.98463100000000003</v>
      </c>
      <c r="H132" s="56">
        <f>Obs_Ciclos!AI15</f>
        <v>1</v>
      </c>
      <c r="I132" s="56">
        <f>Obs_Ciclos!AI37</f>
        <v>1</v>
      </c>
      <c r="J132" s="56">
        <f>Obs_Ciclos!AG15</f>
        <v>0</v>
      </c>
      <c r="K132" s="56">
        <f>Obs_Ciclos!AG37</f>
        <v>0</v>
      </c>
      <c r="L132" s="56">
        <f>Obs_Ciclos!AH15</f>
        <v>0</v>
      </c>
      <c r="M132" s="56">
        <f>Obs_Ciclos!AH37</f>
        <v>0</v>
      </c>
      <c r="N132" s="56">
        <f>Obs_Ciclos!AK15</f>
        <v>0</v>
      </c>
      <c r="O132" s="56">
        <f>Obs_Ciclos!AK37</f>
        <v>0</v>
      </c>
      <c r="P132" s="133">
        <f>Obs_Ciclos!AL15</f>
        <v>0</v>
      </c>
      <c r="Q132" s="133">
        <f>Obs_Ciclos!AL37</f>
        <v>0</v>
      </c>
      <c r="R132" t="b">
        <f t="shared" si="40"/>
        <v>1</v>
      </c>
      <c r="S132" s="133">
        <f t="shared" si="41"/>
        <v>-2.1285859999999985</v>
      </c>
      <c r="T132" s="134">
        <f t="shared" si="42"/>
        <v>4.5123801267926478E-2</v>
      </c>
      <c r="U132" s="133">
        <f t="shared" si="43"/>
        <v>47.172134</v>
      </c>
      <c r="V132" s="133">
        <f t="shared" si="44"/>
        <v>45.043548000000001</v>
      </c>
      <c r="W132" s="133">
        <f t="shared" si="45"/>
        <v>3.216688</v>
      </c>
      <c r="X132" s="133">
        <f t="shared" si="46"/>
        <v>0.98463100000000003</v>
      </c>
      <c r="BF132" s="136" t="s">
        <v>308</v>
      </c>
      <c r="BG132" s="136"/>
      <c r="BH132" s="136"/>
    </row>
    <row r="133" spans="1:60" ht="15" customHeight="1" x14ac:dyDescent="0.3">
      <c r="A133" t="s">
        <v>128</v>
      </c>
      <c r="B133" t="s">
        <v>34</v>
      </c>
      <c r="C133">
        <v>12</v>
      </c>
      <c r="D133" s="133">
        <f>Obs_Ciclos!AE16</f>
        <v>47.21696</v>
      </c>
      <c r="E133" s="133">
        <f>Obs_Ciclos!AE38</f>
        <v>45.134509999999999</v>
      </c>
      <c r="F133" s="133">
        <f>Obs_Ciclos!AF16</f>
        <v>3.2709480000000002</v>
      </c>
      <c r="G133" s="133">
        <f>Obs_Ciclos!AF38</f>
        <v>1.078039</v>
      </c>
      <c r="H133" s="56">
        <f>Obs_Ciclos!AI16</f>
        <v>1</v>
      </c>
      <c r="I133" s="56">
        <f>Obs_Ciclos!AI38</f>
        <v>1</v>
      </c>
      <c r="J133" s="56">
        <f>Obs_Ciclos!AG16</f>
        <v>0</v>
      </c>
      <c r="K133" s="56">
        <f>Obs_Ciclos!AG38</f>
        <v>0</v>
      </c>
      <c r="L133" s="56">
        <f>Obs_Ciclos!AH16</f>
        <v>0</v>
      </c>
      <c r="M133" s="56">
        <f>Obs_Ciclos!AH38</f>
        <v>0</v>
      </c>
      <c r="N133" s="56">
        <f>Obs_Ciclos!AK16</f>
        <v>0</v>
      </c>
      <c r="O133" s="56">
        <f>Obs_Ciclos!AK38</f>
        <v>0</v>
      </c>
      <c r="P133" s="133">
        <f>Obs_Ciclos!AL16</f>
        <v>0</v>
      </c>
      <c r="Q133" s="133">
        <f>Obs_Ciclos!AL38</f>
        <v>0</v>
      </c>
      <c r="R133" t="b">
        <f t="shared" si="40"/>
        <v>1</v>
      </c>
      <c r="S133" s="133">
        <f t="shared" si="41"/>
        <v>-2.0824500000000015</v>
      </c>
      <c r="T133" s="134">
        <f t="shared" si="42"/>
        <v>4.4103855902624889E-2</v>
      </c>
      <c r="U133" s="133">
        <f t="shared" si="43"/>
        <v>47.21696</v>
      </c>
      <c r="V133" s="133">
        <f t="shared" si="44"/>
        <v>45.134509999999999</v>
      </c>
      <c r="W133" s="133">
        <f t="shared" si="45"/>
        <v>3.2709480000000002</v>
      </c>
      <c r="X133" s="133">
        <f t="shared" si="46"/>
        <v>1.078039</v>
      </c>
      <c r="BF133" s="136" t="s">
        <v>308</v>
      </c>
      <c r="BG133" s="136"/>
      <c r="BH133" s="136"/>
    </row>
    <row r="134" spans="1:60" ht="15" customHeight="1" x14ac:dyDescent="0.3">
      <c r="A134" t="s">
        <v>128</v>
      </c>
      <c r="B134" t="s">
        <v>34</v>
      </c>
      <c r="C134">
        <v>13</v>
      </c>
      <c r="D134" s="133">
        <f>Obs_Ciclos!AE17</f>
        <v>47.051287000000002</v>
      </c>
      <c r="E134" s="133">
        <f>Obs_Ciclos!AE39</f>
        <v>45.068657999999999</v>
      </c>
      <c r="F134" s="133">
        <f>Obs_Ciclos!AF17</f>
        <v>3.2362329999999999</v>
      </c>
      <c r="G134" s="133">
        <f>Obs_Ciclos!AF39</f>
        <v>1.1014459999999999</v>
      </c>
      <c r="H134" s="56">
        <f>Obs_Ciclos!AI17</f>
        <v>1</v>
      </c>
      <c r="I134" s="56">
        <f>Obs_Ciclos!AI39</f>
        <v>1</v>
      </c>
      <c r="J134" s="56">
        <f>Obs_Ciclos!AG17</f>
        <v>0</v>
      </c>
      <c r="K134" s="56">
        <f>Obs_Ciclos!AG39</f>
        <v>0</v>
      </c>
      <c r="L134" s="56">
        <f>Obs_Ciclos!AH17</f>
        <v>0</v>
      </c>
      <c r="M134" s="56">
        <f>Obs_Ciclos!AH39</f>
        <v>0</v>
      </c>
      <c r="N134" s="56">
        <f>Obs_Ciclos!AK17</f>
        <v>0</v>
      </c>
      <c r="O134" s="56">
        <f>Obs_Ciclos!AK39</f>
        <v>0</v>
      </c>
      <c r="P134" s="133">
        <f>Obs_Ciclos!AL17</f>
        <v>0</v>
      </c>
      <c r="Q134" s="133">
        <f>Obs_Ciclos!AL39</f>
        <v>0</v>
      </c>
      <c r="R134" t="b">
        <f t="shared" si="40"/>
        <v>1</v>
      </c>
      <c r="S134" s="133">
        <f t="shared" si="41"/>
        <v>-1.9826290000000029</v>
      </c>
      <c r="T134" s="134">
        <f t="shared" si="42"/>
        <v>4.2137614641656884E-2</v>
      </c>
      <c r="U134" s="133">
        <f t="shared" si="43"/>
        <v>47.051287000000002</v>
      </c>
      <c r="V134" s="133">
        <f t="shared" si="44"/>
        <v>45.068657999999999</v>
      </c>
      <c r="W134" s="133">
        <f t="shared" si="45"/>
        <v>3.2362329999999999</v>
      </c>
      <c r="X134" s="133">
        <f t="shared" si="46"/>
        <v>1.1014459999999999</v>
      </c>
      <c r="BF134" s="136" t="s">
        <v>308</v>
      </c>
      <c r="BG134" s="136"/>
      <c r="BH134" s="136"/>
    </row>
    <row r="135" spans="1:60" ht="15" customHeight="1" x14ac:dyDescent="0.3">
      <c r="A135" t="s">
        <v>128</v>
      </c>
      <c r="B135" t="s">
        <v>34</v>
      </c>
      <c r="C135">
        <v>14</v>
      </c>
      <c r="D135" s="133">
        <f>Obs_Ciclos!AE18</f>
        <v>47.050145000000001</v>
      </c>
      <c r="E135" s="133">
        <f>Obs_Ciclos!AE40</f>
        <v>45.025092999999998</v>
      </c>
      <c r="F135" s="133">
        <f>Obs_Ciclos!AF18</f>
        <v>3.2439309999999999</v>
      </c>
      <c r="G135" s="133">
        <f>Obs_Ciclos!AF40</f>
        <v>1.07185</v>
      </c>
      <c r="H135" s="56">
        <f>Obs_Ciclos!AI18</f>
        <v>1</v>
      </c>
      <c r="I135" s="56">
        <f>Obs_Ciclos!AI40</f>
        <v>1</v>
      </c>
      <c r="J135" s="56">
        <f>Obs_Ciclos!AG18</f>
        <v>0</v>
      </c>
      <c r="K135" s="56">
        <f>Obs_Ciclos!AG40</f>
        <v>0</v>
      </c>
      <c r="L135" s="56">
        <f>Obs_Ciclos!AH18</f>
        <v>0</v>
      </c>
      <c r="M135" s="56">
        <f>Obs_Ciclos!AH40</f>
        <v>0</v>
      </c>
      <c r="N135" s="56">
        <f>Obs_Ciclos!AK18</f>
        <v>0</v>
      </c>
      <c r="O135" s="56">
        <f>Obs_Ciclos!AK40</f>
        <v>0</v>
      </c>
      <c r="P135" s="133">
        <f>Obs_Ciclos!AL18</f>
        <v>0</v>
      </c>
      <c r="Q135" s="133">
        <f>Obs_Ciclos!AL40</f>
        <v>0</v>
      </c>
      <c r="R135" t="b">
        <f t="shared" si="40"/>
        <v>1</v>
      </c>
      <c r="S135" s="133">
        <f t="shared" si="41"/>
        <v>-2.0250520000000023</v>
      </c>
      <c r="T135" s="134">
        <f t="shared" si="42"/>
        <v>4.304029243693086E-2</v>
      </c>
      <c r="U135" s="133">
        <f t="shared" si="43"/>
        <v>47.050145000000001</v>
      </c>
      <c r="V135" s="133">
        <f t="shared" si="44"/>
        <v>45.025092999999998</v>
      </c>
      <c r="W135" s="133">
        <f t="shared" si="45"/>
        <v>3.2439309999999999</v>
      </c>
      <c r="X135" s="133">
        <f t="shared" si="46"/>
        <v>1.07185</v>
      </c>
      <c r="BF135" s="136" t="s">
        <v>308</v>
      </c>
      <c r="BG135" s="136"/>
      <c r="BH135" s="136"/>
    </row>
    <row r="136" spans="1:60" ht="15" customHeight="1" x14ac:dyDescent="0.3">
      <c r="A136" t="s">
        <v>128</v>
      </c>
      <c r="B136" t="s">
        <v>34</v>
      </c>
      <c r="C136">
        <v>15</v>
      </c>
      <c r="D136" s="133">
        <f>Obs_Ciclos!AE19</f>
        <v>47.142829999999996</v>
      </c>
      <c r="E136" s="133">
        <f>Obs_Ciclos!AE41</f>
        <v>51.221007</v>
      </c>
      <c r="F136" s="133">
        <f>Obs_Ciclos!AF19</f>
        <v>3.2432629999999998</v>
      </c>
      <c r="G136" s="133">
        <f>Obs_Ciclos!AF41</f>
        <v>1.0472589999999999</v>
      </c>
      <c r="H136" s="56">
        <f>Obs_Ciclos!AI19</f>
        <v>1</v>
      </c>
      <c r="I136" s="56">
        <f>Obs_Ciclos!AI41</f>
        <v>1</v>
      </c>
      <c r="J136" s="56">
        <f>Obs_Ciclos!AG19</f>
        <v>0</v>
      </c>
      <c r="K136" s="56">
        <f>Obs_Ciclos!AG41</f>
        <v>0</v>
      </c>
      <c r="L136" s="56">
        <f>Obs_Ciclos!AH19</f>
        <v>0</v>
      </c>
      <c r="M136" s="56">
        <f>Obs_Ciclos!AH41</f>
        <v>0</v>
      </c>
      <c r="N136" s="56">
        <f>Obs_Ciclos!AK19</f>
        <v>0</v>
      </c>
      <c r="O136" s="56">
        <f>Obs_Ciclos!AK41</f>
        <v>0</v>
      </c>
      <c r="P136" s="133">
        <f>Obs_Ciclos!AL19</f>
        <v>0</v>
      </c>
      <c r="Q136" s="133">
        <f>Obs_Ciclos!AL41</f>
        <v>0</v>
      </c>
      <c r="R136" t="b">
        <f t="shared" si="40"/>
        <v>1</v>
      </c>
      <c r="S136" s="133">
        <f t="shared" si="41"/>
        <v>4.0781770000000037</v>
      </c>
      <c r="T136" s="134">
        <f t="shared" si="42"/>
        <v>-8.6506834655450282E-2</v>
      </c>
      <c r="U136" s="133">
        <f t="shared" si="43"/>
        <v>47.142829999999996</v>
      </c>
      <c r="V136" s="133">
        <f t="shared" si="44"/>
        <v>51.221007</v>
      </c>
      <c r="W136" s="133">
        <f t="shared" si="45"/>
        <v>3.2432629999999998</v>
      </c>
      <c r="X136" s="133">
        <f t="shared" si="46"/>
        <v>1.0472589999999999</v>
      </c>
      <c r="BF136" s="136" t="s">
        <v>308</v>
      </c>
      <c r="BG136" s="136"/>
      <c r="BH136" s="136"/>
    </row>
    <row r="137" spans="1:60" ht="15" customHeight="1" x14ac:dyDescent="0.3">
      <c r="A137" t="s">
        <v>128</v>
      </c>
      <c r="B137" t="s">
        <v>34</v>
      </c>
      <c r="C137">
        <v>16</v>
      </c>
      <c r="D137" s="133">
        <f>Obs_Ciclos!AE20</f>
        <v>47.097104999999999</v>
      </c>
      <c r="E137" s="133">
        <f>Obs_Ciclos!AE42</f>
        <v>45.597248999999998</v>
      </c>
      <c r="F137" s="133">
        <f>Obs_Ciclos!AF20</f>
        <v>3.247808</v>
      </c>
      <c r="G137" s="133">
        <f>Obs_Ciclos!AF42</f>
        <v>1.052765</v>
      </c>
      <c r="H137" s="56">
        <f>Obs_Ciclos!AI20</f>
        <v>1</v>
      </c>
      <c r="I137" s="56">
        <f>Obs_Ciclos!AI42</f>
        <v>1</v>
      </c>
      <c r="J137" s="56">
        <f>Obs_Ciclos!AG20</f>
        <v>0</v>
      </c>
      <c r="K137" s="56">
        <f>Obs_Ciclos!AG42</f>
        <v>0</v>
      </c>
      <c r="L137" s="56">
        <f>Obs_Ciclos!AH20</f>
        <v>0</v>
      </c>
      <c r="M137" s="56">
        <f>Obs_Ciclos!AH42</f>
        <v>0</v>
      </c>
      <c r="N137" s="56">
        <f>Obs_Ciclos!AK20</f>
        <v>0</v>
      </c>
      <c r="O137" s="56">
        <f>Obs_Ciclos!AK42</f>
        <v>0</v>
      </c>
      <c r="P137" s="133">
        <f>Obs_Ciclos!AL20</f>
        <v>0</v>
      </c>
      <c r="Q137" s="133">
        <f>Obs_Ciclos!AL42</f>
        <v>0</v>
      </c>
      <c r="R137" t="b">
        <f t="shared" si="40"/>
        <v>1</v>
      </c>
      <c r="S137" s="133">
        <f t="shared" si="41"/>
        <v>-1.4998560000000012</v>
      </c>
      <c r="T137" s="134">
        <f t="shared" si="42"/>
        <v>3.1846033848577315E-2</v>
      </c>
      <c r="U137" s="133">
        <f t="shared" si="43"/>
        <v>47.097104999999999</v>
      </c>
      <c r="V137" s="133">
        <f t="shared" si="44"/>
        <v>45.597248999999998</v>
      </c>
      <c r="W137" s="133">
        <f t="shared" si="45"/>
        <v>3.247808</v>
      </c>
      <c r="X137" s="133">
        <f t="shared" si="46"/>
        <v>1.052765</v>
      </c>
      <c r="BF137" s="136" t="s">
        <v>308</v>
      </c>
      <c r="BG137" s="136"/>
      <c r="BH137" s="136"/>
    </row>
    <row r="138" spans="1:60" ht="15" customHeight="1" x14ac:dyDescent="0.3">
      <c r="A138" t="s">
        <v>128</v>
      </c>
      <c r="B138" t="s">
        <v>34</v>
      </c>
      <c r="C138">
        <v>17</v>
      </c>
      <c r="D138" s="133">
        <f>Obs_Ciclos!AE21</f>
        <v>47.226292000000001</v>
      </c>
      <c r="E138" s="133">
        <f>Obs_Ciclos!AE43</f>
        <v>45.910181999999999</v>
      </c>
      <c r="F138" s="133">
        <f>Obs_Ciclos!AF21</f>
        <v>3.2214469999999999</v>
      </c>
      <c r="G138" s="133">
        <f>Obs_Ciclos!AF43</f>
        <v>1.0663929999999999</v>
      </c>
      <c r="H138" s="56">
        <f>Obs_Ciclos!AI21</f>
        <v>1</v>
      </c>
      <c r="I138" s="56">
        <f>Obs_Ciclos!AI43</f>
        <v>1</v>
      </c>
      <c r="J138" s="56">
        <f>Obs_Ciclos!AG21</f>
        <v>0</v>
      </c>
      <c r="K138" s="56">
        <f>Obs_Ciclos!AG43</f>
        <v>0</v>
      </c>
      <c r="L138" s="56">
        <f>Obs_Ciclos!AH21</f>
        <v>0</v>
      </c>
      <c r="M138" s="56">
        <f>Obs_Ciclos!AH43</f>
        <v>0</v>
      </c>
      <c r="N138" s="56">
        <f>Obs_Ciclos!AK21</f>
        <v>0</v>
      </c>
      <c r="O138" s="56">
        <f>Obs_Ciclos!AK43</f>
        <v>0</v>
      </c>
      <c r="P138" s="133">
        <f>Obs_Ciclos!AL21</f>
        <v>0</v>
      </c>
      <c r="Q138" s="133">
        <f>Obs_Ciclos!AL43</f>
        <v>0</v>
      </c>
      <c r="R138" t="b">
        <f t="shared" si="40"/>
        <v>1</v>
      </c>
      <c r="S138" s="133">
        <f t="shared" si="41"/>
        <v>-1.3161100000000019</v>
      </c>
      <c r="T138" s="134">
        <f t="shared" si="42"/>
        <v>2.7868162929242879E-2</v>
      </c>
      <c r="U138" s="133">
        <f t="shared" si="43"/>
        <v>47.226292000000001</v>
      </c>
      <c r="V138" s="133">
        <f t="shared" si="44"/>
        <v>45.910181999999999</v>
      </c>
      <c r="W138" s="133">
        <f t="shared" si="45"/>
        <v>3.2214469999999999</v>
      </c>
      <c r="X138" s="133">
        <f t="shared" si="46"/>
        <v>1.0663929999999999</v>
      </c>
      <c r="BF138" s="136" t="s">
        <v>309</v>
      </c>
      <c r="BG138" s="136" t="s">
        <v>311</v>
      </c>
      <c r="BH138" s="136" t="s">
        <v>166</v>
      </c>
    </row>
    <row r="139" spans="1:60" ht="15" customHeight="1" x14ac:dyDescent="0.3">
      <c r="A139" t="s">
        <v>128</v>
      </c>
      <c r="B139" t="s">
        <v>34</v>
      </c>
      <c r="C139">
        <v>18</v>
      </c>
      <c r="D139" s="133">
        <f>Obs_Ciclos!AE22</f>
        <v>47.706659000000002</v>
      </c>
      <c r="E139" s="133">
        <f>Obs_Ciclos!AE44</f>
        <v>46.93103</v>
      </c>
      <c r="F139" s="133">
        <f>Obs_Ciclos!AF22</f>
        <v>3.2330109999999999</v>
      </c>
      <c r="G139" s="133">
        <f>Obs_Ciclos!AF44</f>
        <v>1.040127</v>
      </c>
      <c r="H139" s="56">
        <f>Obs_Ciclos!AI22</f>
        <v>1</v>
      </c>
      <c r="I139" s="56">
        <f>Obs_Ciclos!AI44</f>
        <v>1</v>
      </c>
      <c r="J139" s="56">
        <f>Obs_Ciclos!AG22</f>
        <v>0</v>
      </c>
      <c r="K139" s="56">
        <f>Obs_Ciclos!AG44</f>
        <v>0</v>
      </c>
      <c r="L139" s="56">
        <f>Obs_Ciclos!AH22</f>
        <v>0</v>
      </c>
      <c r="M139" s="56">
        <f>Obs_Ciclos!AH44</f>
        <v>0</v>
      </c>
      <c r="N139" s="56">
        <f>Obs_Ciclos!AK22</f>
        <v>0</v>
      </c>
      <c r="O139" s="56">
        <f>Obs_Ciclos!AK44</f>
        <v>0</v>
      </c>
      <c r="P139" s="133">
        <f>Obs_Ciclos!AL22</f>
        <v>0</v>
      </c>
      <c r="Q139" s="133">
        <f>Obs_Ciclos!AL44</f>
        <v>0</v>
      </c>
      <c r="R139" t="b">
        <f t="shared" si="40"/>
        <v>1</v>
      </c>
      <c r="S139" s="133">
        <f t="shared" si="41"/>
        <v>-0.77562900000000212</v>
      </c>
      <c r="T139" s="134">
        <f t="shared" si="42"/>
        <v>1.6258296352297474E-2</v>
      </c>
      <c r="U139" s="133">
        <f t="shared" si="43"/>
        <v>47.706659000000002</v>
      </c>
      <c r="V139" s="133">
        <f t="shared" si="44"/>
        <v>46.93103</v>
      </c>
      <c r="W139" s="133">
        <f t="shared" si="45"/>
        <v>3.2330109999999999</v>
      </c>
      <c r="X139" s="133">
        <f t="shared" si="46"/>
        <v>1.040127</v>
      </c>
      <c r="BF139" s="136" t="s">
        <v>309</v>
      </c>
      <c r="BG139" s="136" t="s">
        <v>311</v>
      </c>
      <c r="BH139" s="136" t="s">
        <v>166</v>
      </c>
    </row>
    <row r="140" spans="1:60" ht="15" customHeight="1" x14ac:dyDescent="0.3">
      <c r="A140" t="s">
        <v>128</v>
      </c>
      <c r="B140" t="s">
        <v>34</v>
      </c>
      <c r="C140">
        <v>19</v>
      </c>
      <c r="D140" s="133">
        <f>Obs_Ciclos!AE23</f>
        <v>47.172277999999999</v>
      </c>
      <c r="E140" s="133">
        <f>Obs_Ciclos!AE45</f>
        <v>47.554395999999997</v>
      </c>
      <c r="F140" s="133">
        <f>Obs_Ciclos!AF23</f>
        <v>3.2565379999999999</v>
      </c>
      <c r="G140" s="133">
        <f>Obs_Ciclos!AF45</f>
        <v>1.0716460000000001</v>
      </c>
      <c r="H140" s="56">
        <f>Obs_Ciclos!AI23</f>
        <v>1</v>
      </c>
      <c r="I140" s="56">
        <f>Obs_Ciclos!AI45</f>
        <v>1</v>
      </c>
      <c r="J140" s="56">
        <f>Obs_Ciclos!AG23</f>
        <v>0</v>
      </c>
      <c r="K140" s="56">
        <f>Obs_Ciclos!AG45</f>
        <v>0</v>
      </c>
      <c r="L140" s="56">
        <f>Obs_Ciclos!AH23</f>
        <v>0</v>
      </c>
      <c r="M140" s="56">
        <f>Obs_Ciclos!AH45</f>
        <v>0</v>
      </c>
      <c r="N140" s="56">
        <f>Obs_Ciclos!AK23</f>
        <v>0</v>
      </c>
      <c r="O140" s="56">
        <f>Obs_Ciclos!AK45</f>
        <v>0</v>
      </c>
      <c r="P140" s="133">
        <f>Obs_Ciclos!AL23</f>
        <v>0</v>
      </c>
      <c r="Q140" s="133">
        <f>Obs_Ciclos!AL45</f>
        <v>0</v>
      </c>
      <c r="R140" t="b">
        <f t="shared" si="40"/>
        <v>1</v>
      </c>
      <c r="S140" s="133">
        <f t="shared" si="41"/>
        <v>0.3821179999999984</v>
      </c>
      <c r="T140" s="134">
        <f t="shared" si="42"/>
        <v>-8.10047799684388E-3</v>
      </c>
      <c r="U140" s="133">
        <f t="shared" si="43"/>
        <v>47.172277999999999</v>
      </c>
      <c r="V140" s="133">
        <f t="shared" si="44"/>
        <v>47.554395999999997</v>
      </c>
      <c r="W140" s="133">
        <f t="shared" si="45"/>
        <v>3.2565379999999999</v>
      </c>
      <c r="X140" s="133">
        <f t="shared" si="46"/>
        <v>1.0716460000000001</v>
      </c>
      <c r="BF140" s="136" t="s">
        <v>309</v>
      </c>
      <c r="BG140" s="136" t="s">
        <v>311</v>
      </c>
      <c r="BH140" s="136" t="s">
        <v>166</v>
      </c>
    </row>
    <row r="141" spans="1:60" ht="15" customHeight="1" x14ac:dyDescent="0.3">
      <c r="A141" t="s">
        <v>128</v>
      </c>
      <c r="B141" t="s">
        <v>34</v>
      </c>
      <c r="C141">
        <v>20</v>
      </c>
      <c r="D141" s="133">
        <f>Obs_Ciclos!AE24</f>
        <v>47.144198000000003</v>
      </c>
      <c r="E141" s="133">
        <f>Obs_Ciclos!AE46</f>
        <v>46.414476999999998</v>
      </c>
      <c r="F141" s="133">
        <f>Obs_Ciclos!AF24</f>
        <v>3.2520199999999999</v>
      </c>
      <c r="G141" s="133">
        <f>Obs_Ciclos!AF46</f>
        <v>1.0243679999999999</v>
      </c>
      <c r="H141" s="56">
        <f>Obs_Ciclos!AI24</f>
        <v>1</v>
      </c>
      <c r="I141" s="56">
        <f>Obs_Ciclos!AI46</f>
        <v>1</v>
      </c>
      <c r="J141" s="56">
        <f>Obs_Ciclos!AG24</f>
        <v>0</v>
      </c>
      <c r="K141" s="56">
        <f>Obs_Ciclos!AG46</f>
        <v>0</v>
      </c>
      <c r="L141" s="56">
        <f>Obs_Ciclos!AH24</f>
        <v>0</v>
      </c>
      <c r="M141" s="56">
        <f>Obs_Ciclos!AH46</f>
        <v>0</v>
      </c>
      <c r="N141" s="56">
        <f>Obs_Ciclos!AK24</f>
        <v>0</v>
      </c>
      <c r="O141" s="56">
        <f>Obs_Ciclos!AK46</f>
        <v>0</v>
      </c>
      <c r="P141" s="133">
        <f>Obs_Ciclos!AL24</f>
        <v>0</v>
      </c>
      <c r="Q141" s="133">
        <f>Obs_Ciclos!AL46</f>
        <v>0</v>
      </c>
      <c r="R141" t="b">
        <f t="shared" si="40"/>
        <v>1</v>
      </c>
      <c r="S141" s="133">
        <f t="shared" si="41"/>
        <v>-0.72972100000000495</v>
      </c>
      <c r="T141" s="134">
        <f t="shared" si="42"/>
        <v>1.547849005724955E-2</v>
      </c>
      <c r="U141" s="133">
        <f t="shared" si="43"/>
        <v>47.144198000000003</v>
      </c>
      <c r="V141" s="133">
        <f t="shared" si="44"/>
        <v>46.414476999999998</v>
      </c>
      <c r="W141" s="133">
        <f t="shared" si="45"/>
        <v>3.2520199999999999</v>
      </c>
      <c r="X141" s="133">
        <f t="shared" si="46"/>
        <v>1.0243679999999999</v>
      </c>
      <c r="BF141" s="136" t="s">
        <v>309</v>
      </c>
      <c r="BG141" s="136" t="s">
        <v>311</v>
      </c>
      <c r="BH141" s="136" t="s">
        <v>166</v>
      </c>
    </row>
    <row r="142" spans="1:60" ht="15" customHeight="1" x14ac:dyDescent="0.3">
      <c r="A142" t="s">
        <v>128</v>
      </c>
      <c r="B142" t="s">
        <v>44</v>
      </c>
      <c r="C142">
        <v>1</v>
      </c>
      <c r="D142" s="133">
        <f>Obs_Ciclos!AS5</f>
        <v>48.814802999999998</v>
      </c>
      <c r="E142" s="133">
        <f>Obs_Ciclos!AS27</f>
        <v>45.184130000000003</v>
      </c>
      <c r="F142" s="133">
        <f>Obs_Ciclos!AT5</f>
        <v>3.1757059999999999</v>
      </c>
      <c r="G142" s="133">
        <f>Obs_Ciclos!AT27</f>
        <v>1.1044119999999999</v>
      </c>
      <c r="H142" s="56">
        <f>Obs_Ciclos!AW5</f>
        <v>1</v>
      </c>
      <c r="I142" s="56">
        <f>Obs_Ciclos!AW27</f>
        <v>1</v>
      </c>
      <c r="J142" s="56">
        <f>Obs_Ciclos!AU5</f>
        <v>0</v>
      </c>
      <c r="K142" s="56">
        <f>Obs_Ciclos!AU27</f>
        <v>0</v>
      </c>
      <c r="L142" s="56">
        <f>Obs_Ciclos!AV5</f>
        <v>0</v>
      </c>
      <c r="M142" s="56">
        <f>Obs_Ciclos!AV27</f>
        <v>0</v>
      </c>
      <c r="N142" s="56">
        <f>Obs_Ciclos!AY5</f>
        <v>0</v>
      </c>
      <c r="O142" s="56">
        <f>Obs_Ciclos!AY27</f>
        <v>0</v>
      </c>
      <c r="P142" s="133">
        <f>Obs_Ciclos!AZ5</f>
        <v>0</v>
      </c>
      <c r="Q142" s="133">
        <f>Obs_Ciclos!AZ27</f>
        <v>0</v>
      </c>
      <c r="R142" t="b">
        <f t="shared" si="40"/>
        <v>1</v>
      </c>
      <c r="S142" s="133">
        <f t="shared" si="41"/>
        <v>-3.6306729999999945</v>
      </c>
      <c r="T142" s="134">
        <f t="shared" si="42"/>
        <v>7.4376475512970774E-2</v>
      </c>
      <c r="U142" s="133">
        <f t="shared" si="43"/>
        <v>48.814802999999998</v>
      </c>
      <c r="V142" s="133">
        <f t="shared" si="44"/>
        <v>45.184130000000003</v>
      </c>
      <c r="W142" s="133">
        <f t="shared" si="45"/>
        <v>3.1757059999999999</v>
      </c>
      <c r="X142" s="133">
        <f t="shared" si="46"/>
        <v>1.1044119999999999</v>
      </c>
      <c r="BF142" s="136" t="s">
        <v>308</v>
      </c>
      <c r="BG142" s="136"/>
      <c r="BH142" s="136"/>
    </row>
    <row r="143" spans="1:60" ht="15" customHeight="1" x14ac:dyDescent="0.3">
      <c r="A143" t="s">
        <v>128</v>
      </c>
      <c r="B143" t="s">
        <v>44</v>
      </c>
      <c r="C143">
        <v>2</v>
      </c>
      <c r="D143" s="133">
        <f>Obs_Ciclos!AS6</f>
        <v>47.249070000000003</v>
      </c>
      <c r="E143" s="133">
        <f>Obs_Ciclos!AS28</f>
        <v>55.756135999999998</v>
      </c>
      <c r="F143" s="133">
        <f>Obs_Ciclos!AT6</f>
        <v>3.1564489999999998</v>
      </c>
      <c r="G143" s="133">
        <f>Obs_Ciclos!AT28</f>
        <v>1.0555810000000001</v>
      </c>
      <c r="H143" s="56">
        <f>Obs_Ciclos!AW6</f>
        <v>1</v>
      </c>
      <c r="I143" s="56">
        <f>Obs_Ciclos!AW28</f>
        <v>1</v>
      </c>
      <c r="J143" s="56">
        <f>Obs_Ciclos!AU6</f>
        <v>0</v>
      </c>
      <c r="K143" s="56">
        <f>Obs_Ciclos!AU28</f>
        <v>0</v>
      </c>
      <c r="L143" s="56">
        <f>Obs_Ciclos!AV6</f>
        <v>0</v>
      </c>
      <c r="M143" s="56">
        <f>Obs_Ciclos!AV28</f>
        <v>0</v>
      </c>
      <c r="N143" s="56">
        <f>Obs_Ciclos!AY6</f>
        <v>0</v>
      </c>
      <c r="O143" s="56">
        <f>Obs_Ciclos!AY28</f>
        <v>0</v>
      </c>
      <c r="P143" s="133">
        <f>Obs_Ciclos!AZ6</f>
        <v>0</v>
      </c>
      <c r="Q143" s="133">
        <f>Obs_Ciclos!AZ28</f>
        <v>0</v>
      </c>
      <c r="R143" t="b">
        <f t="shared" si="40"/>
        <v>1</v>
      </c>
      <c r="S143" s="133">
        <f t="shared" si="41"/>
        <v>8.5070659999999947</v>
      </c>
      <c r="T143" s="134">
        <f t="shared" si="42"/>
        <v>-0.18004726865523479</v>
      </c>
      <c r="U143" s="133">
        <f t="shared" si="43"/>
        <v>47.249070000000003</v>
      </c>
      <c r="V143" s="133">
        <f t="shared" si="44"/>
        <v>55.756135999999998</v>
      </c>
      <c r="W143" s="133">
        <f t="shared" si="45"/>
        <v>3.1564489999999998</v>
      </c>
      <c r="X143" s="133">
        <f t="shared" si="46"/>
        <v>1.0555810000000001</v>
      </c>
      <c r="BF143" s="136" t="s">
        <v>308</v>
      </c>
      <c r="BG143" s="136"/>
      <c r="BH143" s="136"/>
    </row>
    <row r="144" spans="1:60" ht="15" customHeight="1" x14ac:dyDescent="0.3">
      <c r="A144" t="s">
        <v>128</v>
      </c>
      <c r="B144" t="s">
        <v>44</v>
      </c>
      <c r="C144">
        <v>3</v>
      </c>
      <c r="D144" s="133">
        <f>Obs_Ciclos!AS7</f>
        <v>48.948526000000001</v>
      </c>
      <c r="E144" s="133">
        <f>Obs_Ciclos!AS29</f>
        <v>47.664048999999999</v>
      </c>
      <c r="F144" s="133">
        <f>Obs_Ciclos!AT7</f>
        <v>3.1934520000000002</v>
      </c>
      <c r="G144" s="133">
        <f>Obs_Ciclos!AT29</f>
        <v>1.1133219999999999</v>
      </c>
      <c r="H144" s="56">
        <f>Obs_Ciclos!AW7</f>
        <v>1</v>
      </c>
      <c r="I144" s="56">
        <f>Obs_Ciclos!AW29</f>
        <v>1</v>
      </c>
      <c r="J144" s="56">
        <f>Obs_Ciclos!AU7</f>
        <v>0</v>
      </c>
      <c r="K144" s="56">
        <f>Obs_Ciclos!AU29</f>
        <v>0</v>
      </c>
      <c r="L144" s="56">
        <f>Obs_Ciclos!AV7</f>
        <v>0</v>
      </c>
      <c r="M144" s="56">
        <f>Obs_Ciclos!AV29</f>
        <v>0</v>
      </c>
      <c r="N144" s="56">
        <f>Obs_Ciclos!AY7</f>
        <v>0</v>
      </c>
      <c r="O144" s="56">
        <f>Obs_Ciclos!AY29</f>
        <v>0</v>
      </c>
      <c r="P144" s="133">
        <f>Obs_Ciclos!AZ7</f>
        <v>0</v>
      </c>
      <c r="Q144" s="133">
        <f>Obs_Ciclos!AZ29</f>
        <v>0</v>
      </c>
      <c r="R144" t="b">
        <f t="shared" si="40"/>
        <v>1</v>
      </c>
      <c r="S144" s="133">
        <f t="shared" si="41"/>
        <v>-1.2844770000000025</v>
      </c>
      <c r="T144" s="134">
        <f t="shared" si="42"/>
        <v>2.624138263121556E-2</v>
      </c>
      <c r="U144" s="133">
        <f t="shared" si="43"/>
        <v>48.948526000000001</v>
      </c>
      <c r="V144" s="133">
        <f t="shared" si="44"/>
        <v>47.664048999999999</v>
      </c>
      <c r="W144" s="133">
        <f t="shared" si="45"/>
        <v>3.1934520000000002</v>
      </c>
      <c r="X144" s="133">
        <f t="shared" si="46"/>
        <v>1.1133219999999999</v>
      </c>
      <c r="BF144" s="136" t="s">
        <v>308</v>
      </c>
      <c r="BG144" s="136"/>
      <c r="BH144" s="136"/>
    </row>
    <row r="145" spans="1:60" ht="15" customHeight="1" x14ac:dyDescent="0.3">
      <c r="A145" t="s">
        <v>128</v>
      </c>
      <c r="B145" t="s">
        <v>44</v>
      </c>
      <c r="C145">
        <v>4</v>
      </c>
      <c r="D145" s="133">
        <f>Obs_Ciclos!AS8</f>
        <v>47.285637000000001</v>
      </c>
      <c r="E145" s="133">
        <f>Obs_Ciclos!AS30</f>
        <v>48.317774999999997</v>
      </c>
      <c r="F145" s="133">
        <f>Obs_Ciclos!AT8</f>
        <v>3.1863939999999999</v>
      </c>
      <c r="G145" s="133">
        <f>Obs_Ciclos!AT30</f>
        <v>1.0418860000000001</v>
      </c>
      <c r="H145" s="56">
        <f>Obs_Ciclos!AW8</f>
        <v>1</v>
      </c>
      <c r="I145" s="56">
        <f>Obs_Ciclos!AW30</f>
        <v>1</v>
      </c>
      <c r="J145" s="56">
        <f>Obs_Ciclos!AU8</f>
        <v>0</v>
      </c>
      <c r="K145" s="56">
        <f>Obs_Ciclos!AU30</f>
        <v>0</v>
      </c>
      <c r="L145" s="56">
        <f>Obs_Ciclos!AV8</f>
        <v>0</v>
      </c>
      <c r="M145" s="56">
        <f>Obs_Ciclos!AV30</f>
        <v>0</v>
      </c>
      <c r="N145" s="56">
        <f>Obs_Ciclos!AY8</f>
        <v>0</v>
      </c>
      <c r="O145" s="56">
        <f>Obs_Ciclos!AY30</f>
        <v>0</v>
      </c>
      <c r="P145" s="133">
        <f>Obs_Ciclos!AZ8</f>
        <v>0</v>
      </c>
      <c r="Q145" s="133">
        <f>Obs_Ciclos!AZ30</f>
        <v>0</v>
      </c>
      <c r="R145" t="b">
        <f t="shared" si="40"/>
        <v>1</v>
      </c>
      <c r="S145" s="133">
        <f t="shared" si="41"/>
        <v>1.0321379999999962</v>
      </c>
      <c r="T145" s="134">
        <f t="shared" si="42"/>
        <v>-2.1827727519034834E-2</v>
      </c>
      <c r="U145" s="133">
        <f t="shared" si="43"/>
        <v>47.285637000000001</v>
      </c>
      <c r="V145" s="133">
        <f t="shared" si="44"/>
        <v>48.317774999999997</v>
      </c>
      <c r="W145" s="133">
        <f t="shared" si="45"/>
        <v>3.1863939999999999</v>
      </c>
      <c r="X145" s="133">
        <f t="shared" si="46"/>
        <v>1.0418860000000001</v>
      </c>
      <c r="BF145" s="136" t="s">
        <v>308</v>
      </c>
      <c r="BG145" s="136"/>
      <c r="BH145" s="136"/>
    </row>
    <row r="146" spans="1:60" ht="15" customHeight="1" x14ac:dyDescent="0.3">
      <c r="A146" t="s">
        <v>128</v>
      </c>
      <c r="B146" t="s">
        <v>44</v>
      </c>
      <c r="C146">
        <v>5</v>
      </c>
      <c r="D146" s="133">
        <f>Obs_Ciclos!AS9</f>
        <v>48.892392999999998</v>
      </c>
      <c r="E146" s="133">
        <f>Obs_Ciclos!AS31</f>
        <v>45.117578999999999</v>
      </c>
      <c r="F146" s="133">
        <f>Obs_Ciclos!AT9</f>
        <v>3.1233330000000001</v>
      </c>
      <c r="G146" s="133">
        <f>Obs_Ciclos!AT31</f>
        <v>1.028799</v>
      </c>
      <c r="H146" s="56">
        <f>Obs_Ciclos!AW9</f>
        <v>1</v>
      </c>
      <c r="I146" s="56">
        <f>Obs_Ciclos!AW31</f>
        <v>1</v>
      </c>
      <c r="J146" s="56">
        <f>Obs_Ciclos!AU9</f>
        <v>0</v>
      </c>
      <c r="K146" s="56">
        <f>Obs_Ciclos!AU31</f>
        <v>0</v>
      </c>
      <c r="L146" s="56">
        <f>Obs_Ciclos!AV9</f>
        <v>0</v>
      </c>
      <c r="M146" s="56">
        <f>Obs_Ciclos!AV31</f>
        <v>0</v>
      </c>
      <c r="N146" s="56">
        <f>Obs_Ciclos!AY9</f>
        <v>0</v>
      </c>
      <c r="O146" s="56">
        <f>Obs_Ciclos!AY31</f>
        <v>0</v>
      </c>
      <c r="P146" s="133">
        <f>Obs_Ciclos!AZ9</f>
        <v>0</v>
      </c>
      <c r="Q146" s="133">
        <f>Obs_Ciclos!AZ31</f>
        <v>0</v>
      </c>
      <c r="R146" t="b">
        <f t="shared" si="40"/>
        <v>1</v>
      </c>
      <c r="S146" s="133">
        <f t="shared" si="41"/>
        <v>-3.7748139999999992</v>
      </c>
      <c r="T146" s="134">
        <f t="shared" si="42"/>
        <v>7.7206570764494997E-2</v>
      </c>
      <c r="U146" s="133">
        <f t="shared" si="43"/>
        <v>48.892392999999998</v>
      </c>
      <c r="V146" s="133">
        <f t="shared" si="44"/>
        <v>45.117578999999999</v>
      </c>
      <c r="W146" s="133">
        <f t="shared" si="45"/>
        <v>3.1233330000000001</v>
      </c>
      <c r="X146" s="133">
        <f t="shared" si="46"/>
        <v>1.028799</v>
      </c>
      <c r="BF146" s="136" t="s">
        <v>308</v>
      </c>
      <c r="BG146" s="136"/>
      <c r="BH146" s="136"/>
    </row>
    <row r="147" spans="1:60" ht="15" customHeight="1" x14ac:dyDescent="0.3">
      <c r="A147" t="s">
        <v>128</v>
      </c>
      <c r="B147" t="s">
        <v>44</v>
      </c>
      <c r="C147">
        <v>6</v>
      </c>
      <c r="D147" s="133">
        <f>Obs_Ciclos!AS10</f>
        <v>55.422224999999997</v>
      </c>
      <c r="E147" s="133">
        <f>Obs_Ciclos!AS32</f>
        <v>47.535027999999997</v>
      </c>
      <c r="F147" s="133">
        <f>Obs_Ciclos!AT10</f>
        <v>3.1460530000000002</v>
      </c>
      <c r="G147" s="133">
        <f>Obs_Ciclos!AT32</f>
        <v>1.0625910000000001</v>
      </c>
      <c r="H147" s="56">
        <f>Obs_Ciclos!AW10</f>
        <v>1</v>
      </c>
      <c r="I147" s="56">
        <f>Obs_Ciclos!AW32</f>
        <v>1</v>
      </c>
      <c r="J147" s="56">
        <f>Obs_Ciclos!AU10</f>
        <v>0</v>
      </c>
      <c r="K147" s="56">
        <f>Obs_Ciclos!AU32</f>
        <v>0</v>
      </c>
      <c r="L147" s="56">
        <f>Obs_Ciclos!AV10</f>
        <v>0</v>
      </c>
      <c r="M147" s="56">
        <f>Obs_Ciclos!AV32</f>
        <v>0</v>
      </c>
      <c r="N147" s="56">
        <f>Obs_Ciclos!AY10</f>
        <v>0</v>
      </c>
      <c r="O147" s="56">
        <f>Obs_Ciclos!AY32</f>
        <v>0</v>
      </c>
      <c r="P147" s="133">
        <f>Obs_Ciclos!AZ10</f>
        <v>0</v>
      </c>
      <c r="Q147" s="133">
        <f>Obs_Ciclos!AZ32</f>
        <v>0</v>
      </c>
      <c r="R147" t="b">
        <f t="shared" si="40"/>
        <v>1</v>
      </c>
      <c r="S147" s="133">
        <f t="shared" si="41"/>
        <v>-7.8871970000000005</v>
      </c>
      <c r="T147" s="134">
        <f t="shared" si="42"/>
        <v>0.14231108548962079</v>
      </c>
      <c r="U147" s="133">
        <f t="shared" si="43"/>
        <v>55.422224999999997</v>
      </c>
      <c r="V147" s="133">
        <f t="shared" si="44"/>
        <v>47.535027999999997</v>
      </c>
      <c r="W147" s="133">
        <f t="shared" si="45"/>
        <v>3.1460530000000002</v>
      </c>
      <c r="X147" s="133">
        <f t="shared" si="46"/>
        <v>1.0625910000000001</v>
      </c>
      <c r="BF147" s="136" t="s">
        <v>308</v>
      </c>
      <c r="BG147" s="136"/>
      <c r="BH147" s="136"/>
    </row>
    <row r="148" spans="1:60" ht="15" customHeight="1" x14ac:dyDescent="0.3">
      <c r="A148" t="s">
        <v>128</v>
      </c>
      <c r="B148" t="s">
        <v>44</v>
      </c>
      <c r="C148">
        <v>7</v>
      </c>
      <c r="D148" s="133">
        <f>Obs_Ciclos!AS11</f>
        <v>57.803879999999999</v>
      </c>
      <c r="E148" s="133">
        <f>Obs_Ciclos!AS33</f>
        <v>49.234504000000001</v>
      </c>
      <c r="F148" s="133">
        <f>Obs_Ciclos!AT11</f>
        <v>3.1929240000000001</v>
      </c>
      <c r="G148" s="133">
        <f>Obs_Ciclos!AT33</f>
        <v>1.0200180000000001</v>
      </c>
      <c r="H148" s="56">
        <f>Obs_Ciclos!AW11</f>
        <v>1</v>
      </c>
      <c r="I148" s="56">
        <f>Obs_Ciclos!AW33</f>
        <v>1</v>
      </c>
      <c r="J148" s="56">
        <f>Obs_Ciclos!AU11</f>
        <v>0</v>
      </c>
      <c r="K148" s="56">
        <f>Obs_Ciclos!AU33</f>
        <v>0</v>
      </c>
      <c r="L148" s="56">
        <f>Obs_Ciclos!AV11</f>
        <v>0</v>
      </c>
      <c r="M148" s="56">
        <f>Obs_Ciclos!AV33</f>
        <v>0</v>
      </c>
      <c r="N148" s="56">
        <f>Obs_Ciclos!AY11</f>
        <v>0</v>
      </c>
      <c r="O148" s="56">
        <f>Obs_Ciclos!AY33</f>
        <v>0</v>
      </c>
      <c r="P148" s="133">
        <f>Obs_Ciclos!AZ11</f>
        <v>0</v>
      </c>
      <c r="Q148" s="133">
        <f>Obs_Ciclos!AZ33</f>
        <v>0</v>
      </c>
      <c r="R148" t="b">
        <f t="shared" si="40"/>
        <v>1</v>
      </c>
      <c r="S148" s="133">
        <f t="shared" si="41"/>
        <v>-8.5693759999999983</v>
      </c>
      <c r="T148" s="134">
        <f t="shared" si="42"/>
        <v>0.14824914867306482</v>
      </c>
      <c r="U148" s="133">
        <f t="shared" si="43"/>
        <v>57.803879999999999</v>
      </c>
      <c r="V148" s="133">
        <f t="shared" si="44"/>
        <v>49.234504000000001</v>
      </c>
      <c r="W148" s="133">
        <f t="shared" si="45"/>
        <v>3.1929240000000001</v>
      </c>
      <c r="X148" s="133">
        <f t="shared" si="46"/>
        <v>1.0200180000000001</v>
      </c>
      <c r="BF148" s="136" t="s">
        <v>308</v>
      </c>
      <c r="BG148" s="136"/>
      <c r="BH148" s="136"/>
    </row>
    <row r="149" spans="1:60" ht="15" customHeight="1" x14ac:dyDescent="0.3">
      <c r="A149" t="s">
        <v>128</v>
      </c>
      <c r="B149" t="s">
        <v>44</v>
      </c>
      <c r="C149">
        <v>8</v>
      </c>
      <c r="D149" s="133">
        <f>Obs_Ciclos!AS12</f>
        <v>60.471984999999997</v>
      </c>
      <c r="E149" s="133">
        <f>Obs_Ciclos!AS34</f>
        <v>45.055028999999998</v>
      </c>
      <c r="F149" s="133">
        <f>Obs_Ciclos!AT12</f>
        <v>3.0870389999999999</v>
      </c>
      <c r="G149" s="133">
        <f>Obs_Ciclos!AT34</f>
        <v>1.0136750000000001</v>
      </c>
      <c r="H149" s="56">
        <f>Obs_Ciclos!AW12</f>
        <v>1</v>
      </c>
      <c r="I149" s="56">
        <f>Obs_Ciclos!AW34</f>
        <v>1</v>
      </c>
      <c r="J149" s="56">
        <f>Obs_Ciclos!AU12</f>
        <v>0</v>
      </c>
      <c r="K149" s="56">
        <f>Obs_Ciclos!AU34</f>
        <v>0</v>
      </c>
      <c r="L149" s="56">
        <f>Obs_Ciclos!AV12</f>
        <v>0</v>
      </c>
      <c r="M149" s="56">
        <f>Obs_Ciclos!AV34</f>
        <v>0</v>
      </c>
      <c r="N149" s="56">
        <f>Obs_Ciclos!AY12</f>
        <v>0</v>
      </c>
      <c r="O149" s="56">
        <f>Obs_Ciclos!AY34</f>
        <v>0</v>
      </c>
      <c r="P149" s="133">
        <f>Obs_Ciclos!AZ12</f>
        <v>0</v>
      </c>
      <c r="Q149" s="133">
        <f>Obs_Ciclos!AZ34</f>
        <v>0</v>
      </c>
      <c r="R149" t="b">
        <f t="shared" si="40"/>
        <v>1</v>
      </c>
      <c r="S149" s="133">
        <f t="shared" si="41"/>
        <v>-15.416955999999999</v>
      </c>
      <c r="T149" s="134">
        <f t="shared" si="42"/>
        <v>0.25494377272384894</v>
      </c>
      <c r="U149" s="133">
        <f t="shared" si="43"/>
        <v>60.471984999999997</v>
      </c>
      <c r="V149" s="133">
        <f t="shared" si="44"/>
        <v>45.055028999999998</v>
      </c>
      <c r="W149" s="133">
        <f t="shared" si="45"/>
        <v>3.0870389999999999</v>
      </c>
      <c r="X149" s="133">
        <f t="shared" si="46"/>
        <v>1.0136750000000001</v>
      </c>
      <c r="BF149" s="136" t="s">
        <v>308</v>
      </c>
      <c r="BG149" s="136"/>
      <c r="BH149" s="136"/>
    </row>
    <row r="150" spans="1:60" ht="15" customHeight="1" x14ac:dyDescent="0.3">
      <c r="A150" t="s">
        <v>128</v>
      </c>
      <c r="B150" t="s">
        <v>44</v>
      </c>
      <c r="C150">
        <v>9</v>
      </c>
      <c r="D150" s="133">
        <f>Obs_Ciclos!AS13</f>
        <v>48.943416999999997</v>
      </c>
      <c r="E150" s="133">
        <f>Obs_Ciclos!AS35</f>
        <v>45.050001000000002</v>
      </c>
      <c r="F150" s="133">
        <f>Obs_Ciclos!AT13</f>
        <v>3.107863</v>
      </c>
      <c r="G150" s="133">
        <f>Obs_Ciclos!AT35</f>
        <v>1.0409040000000001</v>
      </c>
      <c r="H150" s="56">
        <f>Obs_Ciclos!AW13</f>
        <v>1</v>
      </c>
      <c r="I150" s="56">
        <f>Obs_Ciclos!AW35</f>
        <v>1</v>
      </c>
      <c r="J150" s="56">
        <f>Obs_Ciclos!AU13</f>
        <v>0</v>
      </c>
      <c r="K150" s="56">
        <f>Obs_Ciclos!AU35</f>
        <v>0</v>
      </c>
      <c r="L150" s="56">
        <f>Obs_Ciclos!AV13</f>
        <v>0</v>
      </c>
      <c r="M150" s="56">
        <f>Obs_Ciclos!AV35</f>
        <v>0</v>
      </c>
      <c r="N150" s="56">
        <f>Obs_Ciclos!AY13</f>
        <v>0</v>
      </c>
      <c r="O150" s="56">
        <f>Obs_Ciclos!AY35</f>
        <v>0</v>
      </c>
      <c r="P150" s="133">
        <f>Obs_Ciclos!AZ13</f>
        <v>0</v>
      </c>
      <c r="Q150" s="133">
        <f>Obs_Ciclos!AZ35</f>
        <v>0</v>
      </c>
      <c r="R150" t="b">
        <f t="shared" si="40"/>
        <v>1</v>
      </c>
      <c r="S150" s="133">
        <f t="shared" si="41"/>
        <v>-3.8934159999999949</v>
      </c>
      <c r="T150" s="134">
        <f t="shared" si="42"/>
        <v>7.9549329381722433E-2</v>
      </c>
      <c r="U150" s="133">
        <f t="shared" si="43"/>
        <v>48.943416999999997</v>
      </c>
      <c r="V150" s="133">
        <f t="shared" si="44"/>
        <v>45.050001000000002</v>
      </c>
      <c r="W150" s="133">
        <f t="shared" si="45"/>
        <v>3.107863</v>
      </c>
      <c r="X150" s="133">
        <f t="shared" si="46"/>
        <v>1.0409040000000001</v>
      </c>
      <c r="BF150" s="136" t="s">
        <v>308</v>
      </c>
      <c r="BG150" s="136"/>
      <c r="BH150" s="136"/>
    </row>
    <row r="151" spans="1:60" ht="15" customHeight="1" x14ac:dyDescent="0.3">
      <c r="A151" t="s">
        <v>128</v>
      </c>
      <c r="B151" t="s">
        <v>44</v>
      </c>
      <c r="C151">
        <v>10</v>
      </c>
      <c r="D151" s="133">
        <f>Obs_Ciclos!AS14</f>
        <v>48.842803000000004</v>
      </c>
      <c r="E151" s="133">
        <f>Obs_Ciclos!AS36</f>
        <v>45.125132999999998</v>
      </c>
      <c r="F151" s="133">
        <f>Obs_Ciclos!AT14</f>
        <v>3.1177890000000001</v>
      </c>
      <c r="G151" s="133">
        <f>Obs_Ciclos!AT36</f>
        <v>1.0939989999999999</v>
      </c>
      <c r="H151" s="56">
        <f>Obs_Ciclos!AW14</f>
        <v>1</v>
      </c>
      <c r="I151" s="56">
        <f>Obs_Ciclos!AW36</f>
        <v>1</v>
      </c>
      <c r="J151" s="56">
        <f>Obs_Ciclos!AU14</f>
        <v>0</v>
      </c>
      <c r="K151" s="56">
        <f>Obs_Ciclos!AU36</f>
        <v>0</v>
      </c>
      <c r="L151" s="56">
        <f>Obs_Ciclos!AV14</f>
        <v>0</v>
      </c>
      <c r="M151" s="56">
        <f>Obs_Ciclos!AV36</f>
        <v>0</v>
      </c>
      <c r="N151" s="56">
        <f>Obs_Ciclos!AY14</f>
        <v>0</v>
      </c>
      <c r="O151" s="56">
        <f>Obs_Ciclos!AY36</f>
        <v>0</v>
      </c>
      <c r="P151" s="133">
        <f>Obs_Ciclos!AZ14</f>
        <v>0</v>
      </c>
      <c r="Q151" s="133">
        <f>Obs_Ciclos!AZ36</f>
        <v>0</v>
      </c>
      <c r="R151" t="b">
        <f t="shared" si="40"/>
        <v>1</v>
      </c>
      <c r="S151" s="133">
        <f t="shared" si="41"/>
        <v>-3.7176700000000054</v>
      </c>
      <c r="T151" s="134">
        <f t="shared" si="42"/>
        <v>7.6115001016628936E-2</v>
      </c>
      <c r="U151" s="133">
        <f t="shared" si="43"/>
        <v>48.842803000000004</v>
      </c>
      <c r="V151" s="133">
        <f t="shared" si="44"/>
        <v>45.125132999999998</v>
      </c>
      <c r="W151" s="133">
        <f t="shared" si="45"/>
        <v>3.1177890000000001</v>
      </c>
      <c r="X151" s="133">
        <f t="shared" si="46"/>
        <v>1.0939989999999999</v>
      </c>
      <c r="BF151" s="136" t="s">
        <v>308</v>
      </c>
      <c r="BG151" s="136"/>
      <c r="BH151" s="136"/>
    </row>
    <row r="152" spans="1:60" ht="15" customHeight="1" x14ac:dyDescent="0.3">
      <c r="A152" t="s">
        <v>128</v>
      </c>
      <c r="B152" t="s">
        <v>44</v>
      </c>
      <c r="C152">
        <v>11</v>
      </c>
      <c r="D152" s="133">
        <f>Obs_Ciclos!AS15</f>
        <v>53.423732000000001</v>
      </c>
      <c r="E152" s="133">
        <f>Obs_Ciclos!AS37</f>
        <v>46.732588999999997</v>
      </c>
      <c r="F152" s="133">
        <f>Obs_Ciclos!AT15</f>
        <v>3.1128749999999998</v>
      </c>
      <c r="G152" s="133">
        <f>Obs_Ciclos!AT37</f>
        <v>1.0764940000000001</v>
      </c>
      <c r="H152" s="56">
        <f>Obs_Ciclos!AW15</f>
        <v>1</v>
      </c>
      <c r="I152" s="56">
        <f>Obs_Ciclos!AW37</f>
        <v>1</v>
      </c>
      <c r="J152" s="56">
        <f>Obs_Ciclos!AU15</f>
        <v>0</v>
      </c>
      <c r="K152" s="56">
        <f>Obs_Ciclos!AU37</f>
        <v>0</v>
      </c>
      <c r="L152" s="56">
        <f>Obs_Ciclos!AV15</f>
        <v>0</v>
      </c>
      <c r="M152" s="56">
        <f>Obs_Ciclos!AV37</f>
        <v>0</v>
      </c>
      <c r="N152" s="56">
        <f>Obs_Ciclos!AY15</f>
        <v>0</v>
      </c>
      <c r="O152" s="56">
        <f>Obs_Ciclos!AY37</f>
        <v>0</v>
      </c>
      <c r="P152" s="133">
        <f>Obs_Ciclos!AZ15</f>
        <v>0</v>
      </c>
      <c r="Q152" s="133">
        <f>Obs_Ciclos!AZ37</f>
        <v>0</v>
      </c>
      <c r="R152" t="b">
        <f t="shared" si="40"/>
        <v>1</v>
      </c>
      <c r="S152" s="133">
        <f t="shared" si="41"/>
        <v>-6.6911430000000038</v>
      </c>
      <c r="T152" s="134">
        <f t="shared" si="42"/>
        <v>0.12524664132412167</v>
      </c>
      <c r="U152" s="133">
        <f t="shared" si="43"/>
        <v>53.423732000000001</v>
      </c>
      <c r="V152" s="133">
        <f t="shared" si="44"/>
        <v>46.732588999999997</v>
      </c>
      <c r="W152" s="133">
        <f t="shared" si="45"/>
        <v>3.1128749999999998</v>
      </c>
      <c r="X152" s="133">
        <f t="shared" si="46"/>
        <v>1.0764940000000001</v>
      </c>
      <c r="BF152" s="136" t="s">
        <v>308</v>
      </c>
      <c r="BG152" s="136"/>
      <c r="BH152" s="136"/>
    </row>
    <row r="153" spans="1:60" ht="15" customHeight="1" x14ac:dyDescent="0.3">
      <c r="A153" t="s">
        <v>128</v>
      </c>
      <c r="B153" t="s">
        <v>44</v>
      </c>
      <c r="C153">
        <v>12</v>
      </c>
      <c r="D153" s="133">
        <f>Obs_Ciclos!AS16</f>
        <v>49.103394999999999</v>
      </c>
      <c r="E153" s="133">
        <f>Obs_Ciclos!AS38</f>
        <v>46.790126999999998</v>
      </c>
      <c r="F153" s="133">
        <f>Obs_Ciclos!AT16</f>
        <v>3.2668889999999999</v>
      </c>
      <c r="G153" s="133">
        <f>Obs_Ciclos!AT38</f>
        <v>1.0540499999999999</v>
      </c>
      <c r="H153" s="56">
        <f>Obs_Ciclos!AW16</f>
        <v>1</v>
      </c>
      <c r="I153" s="56">
        <f>Obs_Ciclos!AW38</f>
        <v>1</v>
      </c>
      <c r="J153" s="56">
        <f>Obs_Ciclos!AU16</f>
        <v>0</v>
      </c>
      <c r="K153" s="56">
        <f>Obs_Ciclos!AU38</f>
        <v>0</v>
      </c>
      <c r="L153" s="56">
        <f>Obs_Ciclos!AV16</f>
        <v>0</v>
      </c>
      <c r="M153" s="56">
        <f>Obs_Ciclos!AV38</f>
        <v>0</v>
      </c>
      <c r="N153" s="56">
        <f>Obs_Ciclos!AY16</f>
        <v>0</v>
      </c>
      <c r="O153" s="56">
        <f>Obs_Ciclos!AY38</f>
        <v>0</v>
      </c>
      <c r="P153" s="133">
        <f>Obs_Ciclos!AZ16</f>
        <v>0</v>
      </c>
      <c r="Q153" s="133">
        <f>Obs_Ciclos!AZ38</f>
        <v>0</v>
      </c>
      <c r="R153" t="b">
        <f t="shared" si="40"/>
        <v>1</v>
      </c>
      <c r="S153" s="133">
        <f t="shared" si="41"/>
        <v>-2.3132680000000008</v>
      </c>
      <c r="T153" s="134">
        <f t="shared" si="42"/>
        <v>4.7110143809811933E-2</v>
      </c>
      <c r="U153" s="133">
        <f t="shared" si="43"/>
        <v>49.103394999999999</v>
      </c>
      <c r="V153" s="133">
        <f t="shared" si="44"/>
        <v>46.790126999999998</v>
      </c>
      <c r="W153" s="133">
        <f t="shared" si="45"/>
        <v>3.2668889999999999</v>
      </c>
      <c r="X153" s="133">
        <f t="shared" si="46"/>
        <v>1.0540499999999999</v>
      </c>
      <c r="BF153" s="136" t="s">
        <v>308</v>
      </c>
      <c r="BG153" s="136"/>
      <c r="BH153" s="136"/>
    </row>
    <row r="154" spans="1:60" ht="15" customHeight="1" x14ac:dyDescent="0.3">
      <c r="A154" t="s">
        <v>128</v>
      </c>
      <c r="B154" t="s">
        <v>44</v>
      </c>
      <c r="C154">
        <v>13</v>
      </c>
      <c r="D154" s="133">
        <f>Obs_Ciclos!AS17</f>
        <v>53.534519000000003</v>
      </c>
      <c r="E154" s="133">
        <f>Obs_Ciclos!AS39</f>
        <v>46.626869999999997</v>
      </c>
      <c r="F154" s="133">
        <f>Obs_Ciclos!AT17</f>
        <v>3.167068</v>
      </c>
      <c r="G154" s="133">
        <f>Obs_Ciclos!AT39</f>
        <v>1.0024109999999999</v>
      </c>
      <c r="H154" s="56">
        <f>Obs_Ciclos!AW17</f>
        <v>1</v>
      </c>
      <c r="I154" s="56">
        <f>Obs_Ciclos!AW39</f>
        <v>1</v>
      </c>
      <c r="J154" s="56">
        <f>Obs_Ciclos!AU17</f>
        <v>0</v>
      </c>
      <c r="K154" s="56">
        <f>Obs_Ciclos!AU39</f>
        <v>0</v>
      </c>
      <c r="L154" s="56">
        <f>Obs_Ciclos!AV17</f>
        <v>0</v>
      </c>
      <c r="M154" s="56">
        <f>Obs_Ciclos!AV39</f>
        <v>0</v>
      </c>
      <c r="N154" s="56">
        <f>Obs_Ciclos!AY17</f>
        <v>0</v>
      </c>
      <c r="O154" s="56">
        <f>Obs_Ciclos!AY39</f>
        <v>0</v>
      </c>
      <c r="P154" s="133">
        <f>Obs_Ciclos!AZ17</f>
        <v>0</v>
      </c>
      <c r="Q154" s="133">
        <f>Obs_Ciclos!AZ39</f>
        <v>0</v>
      </c>
      <c r="R154" t="b">
        <f t="shared" si="40"/>
        <v>1</v>
      </c>
      <c r="S154" s="133">
        <f t="shared" si="41"/>
        <v>-6.9076490000000064</v>
      </c>
      <c r="T154" s="134">
        <f t="shared" si="42"/>
        <v>0.12903168140914845</v>
      </c>
      <c r="U154" s="133">
        <f t="shared" si="43"/>
        <v>53.534519000000003</v>
      </c>
      <c r="V154" s="133">
        <f t="shared" si="44"/>
        <v>46.626869999999997</v>
      </c>
      <c r="W154" s="133">
        <f t="shared" si="45"/>
        <v>3.167068</v>
      </c>
      <c r="X154" s="133">
        <f t="shared" si="46"/>
        <v>1.0024109999999999</v>
      </c>
      <c r="BF154" s="136" t="s">
        <v>308</v>
      </c>
      <c r="BG154" s="136"/>
      <c r="BH154" s="136"/>
    </row>
    <row r="155" spans="1:60" ht="15" customHeight="1" x14ac:dyDescent="0.3">
      <c r="A155" t="s">
        <v>128</v>
      </c>
      <c r="B155" t="s">
        <v>44</v>
      </c>
      <c r="C155">
        <v>14</v>
      </c>
      <c r="D155" s="133">
        <f>Obs_Ciclos!AS18</f>
        <v>47.365662999999998</v>
      </c>
      <c r="E155" s="133">
        <f>Obs_Ciclos!AS40</f>
        <v>46.886879</v>
      </c>
      <c r="F155" s="133">
        <f>Obs_Ciclos!AT18</f>
        <v>3.1112449999999998</v>
      </c>
      <c r="G155" s="133">
        <f>Obs_Ciclos!AT40</f>
        <v>1.122873</v>
      </c>
      <c r="H155" s="56">
        <f>Obs_Ciclos!AW18</f>
        <v>1</v>
      </c>
      <c r="I155" s="56">
        <f>Obs_Ciclos!AW40</f>
        <v>1</v>
      </c>
      <c r="J155" s="56">
        <f>Obs_Ciclos!AU18</f>
        <v>0</v>
      </c>
      <c r="K155" s="56">
        <f>Obs_Ciclos!AU40</f>
        <v>0</v>
      </c>
      <c r="L155" s="56">
        <f>Obs_Ciclos!AV18</f>
        <v>0</v>
      </c>
      <c r="M155" s="56">
        <f>Obs_Ciclos!AV40</f>
        <v>0</v>
      </c>
      <c r="N155" s="56">
        <f>Obs_Ciclos!AY18</f>
        <v>0</v>
      </c>
      <c r="O155" s="56">
        <f>Obs_Ciclos!AY40</f>
        <v>0</v>
      </c>
      <c r="P155" s="133">
        <f>Obs_Ciclos!AZ18</f>
        <v>0</v>
      </c>
      <c r="Q155" s="133">
        <f>Obs_Ciclos!AZ40</f>
        <v>0</v>
      </c>
      <c r="R155" t="b">
        <f t="shared" si="40"/>
        <v>1</v>
      </c>
      <c r="S155" s="133">
        <f t="shared" si="41"/>
        <v>-0.47878399999999743</v>
      </c>
      <c r="T155" s="134">
        <f t="shared" si="42"/>
        <v>1.0108250780739625E-2</v>
      </c>
      <c r="U155" s="133">
        <f t="shared" si="43"/>
        <v>47.365662999999998</v>
      </c>
      <c r="V155" s="133">
        <f t="shared" si="44"/>
        <v>46.886879</v>
      </c>
      <c r="W155" s="133">
        <f t="shared" si="45"/>
        <v>3.1112449999999998</v>
      </c>
      <c r="X155" s="133">
        <f t="shared" si="46"/>
        <v>1.122873</v>
      </c>
      <c r="BF155" s="136" t="s">
        <v>308</v>
      </c>
      <c r="BG155" s="136"/>
      <c r="BH155" s="136"/>
    </row>
    <row r="156" spans="1:60" ht="15" customHeight="1" x14ac:dyDescent="0.3">
      <c r="A156" t="s">
        <v>128</v>
      </c>
      <c r="B156" t="s">
        <v>44</v>
      </c>
      <c r="C156">
        <v>15</v>
      </c>
      <c r="D156" s="133">
        <f>Obs_Ciclos!AS19</f>
        <v>48.949102000000003</v>
      </c>
      <c r="E156" s="133">
        <f>Obs_Ciclos!AS41</f>
        <v>45.083337999999998</v>
      </c>
      <c r="F156" s="133">
        <f>Obs_Ciclos!AT19</f>
        <v>3.1395490000000001</v>
      </c>
      <c r="G156" s="133">
        <f>Obs_Ciclos!AT41</f>
        <v>1.0623720000000001</v>
      </c>
      <c r="H156" s="56">
        <f>Obs_Ciclos!AW19</f>
        <v>1</v>
      </c>
      <c r="I156" s="56">
        <f>Obs_Ciclos!AW41</f>
        <v>1</v>
      </c>
      <c r="J156" s="56">
        <f>Obs_Ciclos!AU19</f>
        <v>0</v>
      </c>
      <c r="K156" s="56">
        <f>Obs_Ciclos!AU41</f>
        <v>0</v>
      </c>
      <c r="L156" s="56">
        <f>Obs_Ciclos!AV19</f>
        <v>0</v>
      </c>
      <c r="M156" s="56">
        <f>Obs_Ciclos!AV41</f>
        <v>0</v>
      </c>
      <c r="N156" s="56">
        <f>Obs_Ciclos!AY19</f>
        <v>0</v>
      </c>
      <c r="O156" s="56">
        <f>Obs_Ciclos!AY41</f>
        <v>0</v>
      </c>
      <c r="P156" s="133">
        <f>Obs_Ciclos!AZ19</f>
        <v>0</v>
      </c>
      <c r="Q156" s="133">
        <f>Obs_Ciclos!AZ41</f>
        <v>0</v>
      </c>
      <c r="R156" t="b">
        <f t="shared" si="40"/>
        <v>1</v>
      </c>
      <c r="S156" s="133">
        <f t="shared" si="41"/>
        <v>-3.8657640000000058</v>
      </c>
      <c r="T156" s="134">
        <f t="shared" si="42"/>
        <v>7.8975177113565942E-2</v>
      </c>
      <c r="U156" s="133">
        <f t="shared" si="43"/>
        <v>48.949102000000003</v>
      </c>
      <c r="V156" s="133">
        <f t="shared" si="44"/>
        <v>45.083337999999998</v>
      </c>
      <c r="W156" s="133">
        <f t="shared" si="45"/>
        <v>3.1395490000000001</v>
      </c>
      <c r="X156" s="133">
        <f t="shared" si="46"/>
        <v>1.0623720000000001</v>
      </c>
      <c r="BF156" s="136" t="s">
        <v>308</v>
      </c>
      <c r="BG156" s="136"/>
      <c r="BH156" s="136"/>
    </row>
    <row r="157" spans="1:60" ht="15" customHeight="1" x14ac:dyDescent="0.3">
      <c r="A157" t="s">
        <v>128</v>
      </c>
      <c r="B157" t="s">
        <v>44</v>
      </c>
      <c r="C157">
        <v>16</v>
      </c>
      <c r="D157" s="133">
        <f>Obs_Ciclos!AS20</f>
        <v>47.250621000000002</v>
      </c>
      <c r="E157" s="133">
        <f>Obs_Ciclos!AS42</f>
        <v>46.794336999999999</v>
      </c>
      <c r="F157" s="133">
        <f>Obs_Ciclos!AT20</f>
        <v>3.1508859999999999</v>
      </c>
      <c r="G157" s="133">
        <f>Obs_Ciclos!AT42</f>
        <v>1.089847</v>
      </c>
      <c r="H157" s="56">
        <f>Obs_Ciclos!AW20</f>
        <v>1</v>
      </c>
      <c r="I157" s="56">
        <f>Obs_Ciclos!AW42</f>
        <v>1</v>
      </c>
      <c r="J157" s="56">
        <f>Obs_Ciclos!AU20</f>
        <v>0</v>
      </c>
      <c r="K157" s="56">
        <f>Obs_Ciclos!AU42</f>
        <v>0</v>
      </c>
      <c r="L157" s="56">
        <f>Obs_Ciclos!AV20</f>
        <v>0</v>
      </c>
      <c r="M157" s="56">
        <f>Obs_Ciclos!AV42</f>
        <v>0</v>
      </c>
      <c r="N157" s="56">
        <f>Obs_Ciclos!AY20</f>
        <v>0</v>
      </c>
      <c r="O157" s="56">
        <f>Obs_Ciclos!AY42</f>
        <v>0</v>
      </c>
      <c r="P157" s="133">
        <f>Obs_Ciclos!AZ20</f>
        <v>0</v>
      </c>
      <c r="Q157" s="133">
        <f>Obs_Ciclos!AZ42</f>
        <v>0</v>
      </c>
      <c r="R157" t="b">
        <f t="shared" si="40"/>
        <v>1</v>
      </c>
      <c r="S157" s="133">
        <f t="shared" si="41"/>
        <v>-0.45628400000000369</v>
      </c>
      <c r="T157" s="134">
        <f t="shared" si="42"/>
        <v>9.656677316473905E-3</v>
      </c>
      <c r="U157" s="133">
        <f t="shared" si="43"/>
        <v>47.250621000000002</v>
      </c>
      <c r="V157" s="133">
        <f t="shared" si="44"/>
        <v>46.794336999999999</v>
      </c>
      <c r="W157" s="133">
        <f t="shared" si="45"/>
        <v>3.1508859999999999</v>
      </c>
      <c r="X157" s="133">
        <f t="shared" si="46"/>
        <v>1.089847</v>
      </c>
      <c r="BF157" s="136" t="s">
        <v>308</v>
      </c>
      <c r="BG157" s="136"/>
      <c r="BH157" s="136"/>
    </row>
    <row r="158" spans="1:60" ht="15" customHeight="1" x14ac:dyDescent="0.3">
      <c r="A158" t="s">
        <v>128</v>
      </c>
      <c r="B158" t="s">
        <v>44</v>
      </c>
      <c r="C158">
        <v>17</v>
      </c>
      <c r="D158" s="133">
        <f>Obs_Ciclos!AS21</f>
        <v>48.888067999999997</v>
      </c>
      <c r="E158" s="133">
        <f>Obs_Ciclos!AS43</f>
        <v>45.101753000000002</v>
      </c>
      <c r="F158" s="133">
        <f>Obs_Ciclos!AT21</f>
        <v>3.170725</v>
      </c>
      <c r="G158" s="133">
        <f>Obs_Ciclos!AT43</f>
        <v>1.1002099999999999</v>
      </c>
      <c r="H158" s="56">
        <f>Obs_Ciclos!AW21</f>
        <v>1</v>
      </c>
      <c r="I158" s="56">
        <f>Obs_Ciclos!AW43</f>
        <v>1</v>
      </c>
      <c r="J158" s="56">
        <f>Obs_Ciclos!AU21</f>
        <v>0</v>
      </c>
      <c r="K158" s="56">
        <f>Obs_Ciclos!AU43</f>
        <v>0</v>
      </c>
      <c r="L158" s="56">
        <f>Obs_Ciclos!AV21</f>
        <v>0</v>
      </c>
      <c r="M158" s="56">
        <f>Obs_Ciclos!AV43</f>
        <v>0</v>
      </c>
      <c r="N158" s="56">
        <f>Obs_Ciclos!AY21</f>
        <v>0</v>
      </c>
      <c r="O158" s="56">
        <f>Obs_Ciclos!AY43</f>
        <v>0</v>
      </c>
      <c r="P158" s="133">
        <f>Obs_Ciclos!AZ21</f>
        <v>0</v>
      </c>
      <c r="Q158" s="133">
        <f>Obs_Ciclos!AZ43</f>
        <v>0</v>
      </c>
      <c r="R158" t="b">
        <f t="shared" si="40"/>
        <v>1</v>
      </c>
      <c r="S158" s="133">
        <f t="shared" si="41"/>
        <v>-3.7863149999999948</v>
      </c>
      <c r="T158" s="134">
        <f t="shared" si="42"/>
        <v>7.7448652706013976E-2</v>
      </c>
      <c r="U158" s="133">
        <f t="shared" si="43"/>
        <v>48.888067999999997</v>
      </c>
      <c r="V158" s="133">
        <f t="shared" si="44"/>
        <v>45.101753000000002</v>
      </c>
      <c r="W158" s="133">
        <f t="shared" si="45"/>
        <v>3.170725</v>
      </c>
      <c r="X158" s="133">
        <f t="shared" si="46"/>
        <v>1.1002099999999999</v>
      </c>
      <c r="BF158" s="136" t="s">
        <v>308</v>
      </c>
      <c r="BG158" s="136"/>
      <c r="BH158" s="136"/>
    </row>
    <row r="159" spans="1:60" ht="15" customHeight="1" x14ac:dyDescent="0.3">
      <c r="A159" t="s">
        <v>128</v>
      </c>
      <c r="B159" t="s">
        <v>44</v>
      </c>
      <c r="C159">
        <v>18</v>
      </c>
      <c r="D159" s="133">
        <f>Obs_Ciclos!AS22</f>
        <v>51.628069000000004</v>
      </c>
      <c r="E159" s="133">
        <f>Obs_Ciclos!AS44</f>
        <v>46.743991000000001</v>
      </c>
      <c r="F159" s="133">
        <f>Obs_Ciclos!AT22</f>
        <v>3.145235</v>
      </c>
      <c r="G159" s="133">
        <f>Obs_Ciclos!AT44</f>
        <v>1.0655749999999999</v>
      </c>
      <c r="H159" s="56">
        <f>Obs_Ciclos!AW22</f>
        <v>1</v>
      </c>
      <c r="I159" s="56">
        <f>Obs_Ciclos!AW44</f>
        <v>1</v>
      </c>
      <c r="J159" s="56">
        <f>Obs_Ciclos!AU22</f>
        <v>0</v>
      </c>
      <c r="K159" s="56">
        <f>Obs_Ciclos!AU44</f>
        <v>0</v>
      </c>
      <c r="L159" s="56">
        <f>Obs_Ciclos!AV22</f>
        <v>0</v>
      </c>
      <c r="M159" s="56">
        <f>Obs_Ciclos!AV44</f>
        <v>0</v>
      </c>
      <c r="N159" s="56">
        <f>Obs_Ciclos!AY22</f>
        <v>0</v>
      </c>
      <c r="O159" s="56">
        <f>Obs_Ciclos!AY44</f>
        <v>0</v>
      </c>
      <c r="P159" s="133">
        <f>Obs_Ciclos!AZ22</f>
        <v>0</v>
      </c>
      <c r="Q159" s="133">
        <f>Obs_Ciclos!AZ44</f>
        <v>0</v>
      </c>
      <c r="R159" t="b">
        <f t="shared" si="40"/>
        <v>1</v>
      </c>
      <c r="S159" s="133">
        <f t="shared" si="41"/>
        <v>-4.8840780000000024</v>
      </c>
      <c r="T159" s="134">
        <f t="shared" si="42"/>
        <v>9.4601213924929151E-2</v>
      </c>
      <c r="U159" s="133">
        <f t="shared" si="43"/>
        <v>51.628069000000004</v>
      </c>
      <c r="V159" s="133">
        <f t="shared" si="44"/>
        <v>46.743991000000001</v>
      </c>
      <c r="W159" s="133">
        <f t="shared" si="45"/>
        <v>3.145235</v>
      </c>
      <c r="X159" s="133">
        <f t="shared" si="46"/>
        <v>1.0655749999999999</v>
      </c>
      <c r="BF159" s="136" t="s">
        <v>309</v>
      </c>
      <c r="BG159" s="136" t="s">
        <v>310</v>
      </c>
      <c r="BH159" s="136" t="s">
        <v>148</v>
      </c>
    </row>
    <row r="160" spans="1:60" ht="15" customHeight="1" x14ac:dyDescent="0.3">
      <c r="A160" t="s">
        <v>128</v>
      </c>
      <c r="B160" t="s">
        <v>44</v>
      </c>
      <c r="C160">
        <v>19</v>
      </c>
      <c r="D160" s="133">
        <f>Obs_Ciclos!AS23</f>
        <v>49.472448999999997</v>
      </c>
      <c r="E160" s="133">
        <f>Obs_Ciclos!AS45</f>
        <v>44.953144000000002</v>
      </c>
      <c r="F160" s="133">
        <f>Obs_Ciclos!AT23</f>
        <v>3.163176</v>
      </c>
      <c r="G160" s="133">
        <f>Obs_Ciclos!AT45</f>
        <v>1.060038</v>
      </c>
      <c r="H160" s="56">
        <f>Obs_Ciclos!AW23</f>
        <v>1</v>
      </c>
      <c r="I160" s="56">
        <f>Obs_Ciclos!AW45</f>
        <v>1</v>
      </c>
      <c r="J160" s="56">
        <f>Obs_Ciclos!AU23</f>
        <v>0</v>
      </c>
      <c r="K160" s="56">
        <f>Obs_Ciclos!AU45</f>
        <v>0</v>
      </c>
      <c r="L160" s="56">
        <f>Obs_Ciclos!AV23</f>
        <v>0</v>
      </c>
      <c r="M160" s="56">
        <f>Obs_Ciclos!AV45</f>
        <v>0</v>
      </c>
      <c r="N160" s="56">
        <f>Obs_Ciclos!AY23</f>
        <v>0</v>
      </c>
      <c r="O160" s="56">
        <f>Obs_Ciclos!AY45</f>
        <v>0</v>
      </c>
      <c r="P160" s="133">
        <f>Obs_Ciclos!AZ23</f>
        <v>0</v>
      </c>
      <c r="Q160" s="133">
        <f>Obs_Ciclos!AZ45</f>
        <v>0</v>
      </c>
      <c r="R160" t="b">
        <f t="shared" si="40"/>
        <v>1</v>
      </c>
      <c r="S160" s="133">
        <f t="shared" si="41"/>
        <v>-4.5193049999999957</v>
      </c>
      <c r="T160" s="134">
        <f t="shared" si="42"/>
        <v>9.1349934991089565E-2</v>
      </c>
      <c r="U160" s="133">
        <f t="shared" si="43"/>
        <v>49.472448999999997</v>
      </c>
      <c r="V160" s="133">
        <f t="shared" si="44"/>
        <v>44.953144000000002</v>
      </c>
      <c r="W160" s="133">
        <f t="shared" si="45"/>
        <v>3.163176</v>
      </c>
      <c r="X160" s="133">
        <f t="shared" si="46"/>
        <v>1.060038</v>
      </c>
      <c r="BF160" s="136" t="s">
        <v>309</v>
      </c>
      <c r="BG160" s="136" t="s">
        <v>310</v>
      </c>
      <c r="BH160" s="136" t="s">
        <v>148</v>
      </c>
    </row>
    <row r="161" spans="1:60" ht="15" customHeight="1" x14ac:dyDescent="0.3">
      <c r="A161" t="s">
        <v>128</v>
      </c>
      <c r="B161" t="s">
        <v>44</v>
      </c>
      <c r="C161">
        <v>20</v>
      </c>
      <c r="D161" s="133">
        <f>Obs_Ciclos!AS24</f>
        <v>52.490319</v>
      </c>
      <c r="E161" s="133">
        <f>Obs_Ciclos!AS46</f>
        <v>47.515903000000002</v>
      </c>
      <c r="F161" s="133">
        <f>Obs_Ciclos!AT24</f>
        <v>3.138061</v>
      </c>
      <c r="G161" s="133">
        <f>Obs_Ciclos!AT46</f>
        <v>0.99751800000000002</v>
      </c>
      <c r="H161" s="56">
        <f>Obs_Ciclos!AW24</f>
        <v>1</v>
      </c>
      <c r="I161" s="56">
        <f>Obs_Ciclos!AW46</f>
        <v>1</v>
      </c>
      <c r="J161" s="56">
        <f>Obs_Ciclos!AU24</f>
        <v>0</v>
      </c>
      <c r="K161" s="56">
        <f>Obs_Ciclos!AU46</f>
        <v>0</v>
      </c>
      <c r="L161" s="56">
        <f>Obs_Ciclos!AV24</f>
        <v>0</v>
      </c>
      <c r="M161" s="56">
        <f>Obs_Ciclos!AV46</f>
        <v>0</v>
      </c>
      <c r="N161" s="56">
        <f>Obs_Ciclos!AY24</f>
        <v>0</v>
      </c>
      <c r="O161" s="56">
        <f>Obs_Ciclos!AY46</f>
        <v>0</v>
      </c>
      <c r="P161" s="133">
        <f>Obs_Ciclos!AZ24</f>
        <v>0</v>
      </c>
      <c r="Q161" s="133">
        <f>Obs_Ciclos!AZ46</f>
        <v>0</v>
      </c>
      <c r="R161" t="b">
        <f t="shared" si="40"/>
        <v>1</v>
      </c>
      <c r="S161" s="133">
        <f t="shared" si="41"/>
        <v>-4.974415999999998</v>
      </c>
      <c r="T161" s="134">
        <f t="shared" si="42"/>
        <v>9.4768256218827673E-2</v>
      </c>
      <c r="U161" s="133">
        <f t="shared" si="43"/>
        <v>52.490319</v>
      </c>
      <c r="V161" s="133">
        <f t="shared" si="44"/>
        <v>47.515903000000002</v>
      </c>
      <c r="W161" s="133">
        <f t="shared" si="45"/>
        <v>3.138061</v>
      </c>
      <c r="X161" s="133">
        <f t="shared" si="46"/>
        <v>0.99751800000000002</v>
      </c>
      <c r="BF161" s="136" t="s">
        <v>309</v>
      </c>
      <c r="BG161" s="136" t="s">
        <v>310</v>
      </c>
      <c r="BH161" s="136" t="s">
        <v>148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4"/>
  <sheetViews>
    <sheetView showGridLines="0" zoomScaleNormal="100" workbookViewId="0"/>
  </sheetViews>
  <sheetFormatPr defaultColWidth="8.6640625" defaultRowHeight="13.2" x14ac:dyDescent="0.25"/>
  <cols>
    <col min="1" max="1" width="15" customWidth="1"/>
    <col min="2" max="2" width="11.6640625" customWidth="1"/>
    <col min="3" max="11" width="11.109375" customWidth="1"/>
    <col min="12" max="12" width="13.88671875" customWidth="1"/>
    <col min="13" max="13" width="16.6640625" customWidth="1"/>
    <col min="14" max="18" width="10.21875" customWidth="1"/>
  </cols>
  <sheetData>
    <row r="1" spans="1:18" ht="28.5" customHeight="1" x14ac:dyDescent="0.25">
      <c r="A1" s="173" t="s">
        <v>312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3" spans="1:18" ht="15" customHeight="1" x14ac:dyDescent="0.25">
      <c r="A3" s="174" t="s">
        <v>313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</row>
    <row r="4" spans="1:18" ht="27.75" customHeight="1" x14ac:dyDescent="0.25">
      <c r="A4" s="137" t="s">
        <v>92</v>
      </c>
      <c r="B4" s="137" t="s">
        <v>141</v>
      </c>
      <c r="C4" s="137" t="s">
        <v>278</v>
      </c>
      <c r="D4" s="137" t="s">
        <v>279</v>
      </c>
      <c r="E4" s="137" t="s">
        <v>314</v>
      </c>
      <c r="F4" s="137" t="s">
        <v>263</v>
      </c>
      <c r="G4" s="137" t="s">
        <v>280</v>
      </c>
      <c r="H4" s="137" t="s">
        <v>281</v>
      </c>
      <c r="I4" s="137" t="s">
        <v>297</v>
      </c>
      <c r="J4" s="137" t="s">
        <v>299</v>
      </c>
      <c r="K4" s="137" t="s">
        <v>300</v>
      </c>
    </row>
    <row r="5" spans="1:18" ht="15" customHeight="1" x14ac:dyDescent="0.25">
      <c r="A5" s="138" t="s">
        <v>115</v>
      </c>
      <c r="B5" s="139">
        <f>COUNT('Dados Análise'!$U$2:$U$81)</f>
        <v>71</v>
      </c>
      <c r="C5" s="140">
        <f>AVERAGE('Dados Análise'!$U$2:$U$81)</f>
        <v>48.716631197183112</v>
      </c>
      <c r="D5" s="140">
        <f>AVERAGE('Dados Análise'!$V$2:$V$81)</f>
        <v>46.825773450704219</v>
      </c>
      <c r="E5" s="140">
        <f>D5-C5</f>
        <v>-1.8908577464788934</v>
      </c>
      <c r="F5" s="141">
        <f>1-D5/C5</f>
        <v>3.8813392880668318E-2</v>
      </c>
      <c r="G5" s="140">
        <f>AVERAGE('Dados Análise'!$W$2:$W$81)</f>
        <v>3.2510796056338029</v>
      </c>
      <c r="H5" s="140">
        <f>AVERAGE('Dados Análise'!$X$2:$X$81)</f>
        <v>1.0686615070422534</v>
      </c>
      <c r="I5" s="141">
        <f>1-H5/G5</f>
        <v>0.67129026764205735</v>
      </c>
      <c r="J5" s="141">
        <f>AVERAGE('Dados Análise'!$H$2:$H$81)</f>
        <v>0.95</v>
      </c>
      <c r="K5" s="142">
        <f>AVERAGE('Dados Análise'!$I$2:$I$81)</f>
        <v>0.9375</v>
      </c>
    </row>
    <row r="6" spans="1:18" ht="15" customHeight="1" x14ac:dyDescent="0.25">
      <c r="A6" s="143" t="s">
        <v>128</v>
      </c>
      <c r="B6" s="144">
        <f>COUNT('Dados Análise'!$U$82:$U$161)</f>
        <v>79</v>
      </c>
      <c r="C6" s="145">
        <f>AVERAGE('Dados Análise'!$U$82:$U$161)</f>
        <v>50.086020332284669</v>
      </c>
      <c r="D6" s="145">
        <f>AVERAGE('Dados Análise'!$V$82:$V$161)</f>
        <v>47.156483139240521</v>
      </c>
      <c r="E6" s="145">
        <f>D6-C6</f>
        <v>-2.9295371930441476</v>
      </c>
      <c r="F6" s="146">
        <f>1-D6/C6</f>
        <v>5.8490117074760151E-2</v>
      </c>
      <c r="G6" s="145">
        <f>AVERAGE('Dados Análise'!$W$82:$W$161)</f>
        <v>3.2880676149881185</v>
      </c>
      <c r="H6" s="145">
        <f>AVERAGE('Dados Análise'!$X$82:$X$161)</f>
        <v>1.0530755316455698</v>
      </c>
      <c r="I6" s="146">
        <f>1-H6/G6</f>
        <v>0.67972813976047908</v>
      </c>
      <c r="J6" s="146">
        <f>AVERAGE('Dados Análise'!$H$82:$H$161)</f>
        <v>1</v>
      </c>
      <c r="K6" s="147">
        <f>AVERAGE('Dados Análise'!$I$82:$I$161)</f>
        <v>0.98750000000000004</v>
      </c>
    </row>
    <row r="7" spans="1:18" ht="15" customHeight="1" x14ac:dyDescent="0.25">
      <c r="A7" s="148" t="s">
        <v>315</v>
      </c>
      <c r="B7" s="149">
        <f>COUNT('Dados Análise'!$U$2:$U$161)</f>
        <v>150</v>
      </c>
      <c r="C7" s="150">
        <f>AVERAGE('Dados Análise'!$U$2:$U$161)</f>
        <v>49.437842808336654</v>
      </c>
      <c r="D7" s="150">
        <f>AVERAGE('Dados Análise'!$V$2:$V$161)</f>
        <v>46.999947220000003</v>
      </c>
      <c r="E7" s="150">
        <f>D7-C7</f>
        <v>-2.4378955883366515</v>
      </c>
      <c r="F7" s="151">
        <f>1-D7/C7</f>
        <v>4.9312337469659018E-2</v>
      </c>
      <c r="G7" s="150">
        <f>AVERAGE('Dados Análise'!$W$2:$W$161)</f>
        <v>3.2705599572270754</v>
      </c>
      <c r="H7" s="150">
        <f>AVERAGE('Dados Análise'!$X$2:$X$161)</f>
        <v>1.0604528933333333</v>
      </c>
      <c r="I7" s="151">
        <f>1-H7/G7</f>
        <v>0.67575800254326124</v>
      </c>
      <c r="J7" s="151">
        <f>AVERAGE('Dados Análise'!$H$2:$H$161)</f>
        <v>0.97499999999999998</v>
      </c>
      <c r="K7" s="152">
        <f>AVERAGE('Dados Análise'!$I$2:$I$161)</f>
        <v>0.96250000000000002</v>
      </c>
    </row>
    <row r="9" spans="1:18" ht="15" customHeight="1" x14ac:dyDescent="0.25">
      <c r="A9" s="174" t="s">
        <v>316</v>
      </c>
      <c r="B9" s="174"/>
      <c r="C9" s="174"/>
      <c r="D9" s="174"/>
      <c r="E9" s="174"/>
      <c r="F9" s="174"/>
      <c r="G9" s="174"/>
      <c r="H9" s="174"/>
    </row>
    <row r="10" spans="1:18" ht="27.75" customHeight="1" x14ac:dyDescent="0.25">
      <c r="A10" s="153" t="s">
        <v>270</v>
      </c>
      <c r="B10" s="153" t="s">
        <v>317</v>
      </c>
      <c r="C10" s="153" t="s">
        <v>318</v>
      </c>
      <c r="D10" s="153" t="s">
        <v>69</v>
      </c>
      <c r="E10" s="153" t="s">
        <v>112</v>
      </c>
      <c r="F10" s="153" t="s">
        <v>110</v>
      </c>
      <c r="G10" s="153" t="s">
        <v>319</v>
      </c>
      <c r="H10" s="153" t="s">
        <v>113</v>
      </c>
    </row>
    <row r="11" spans="1:18" ht="15" customHeight="1" x14ac:dyDescent="0.25">
      <c r="A11" s="138" t="s">
        <v>275</v>
      </c>
      <c r="B11" s="139">
        <f>COUNT('Dados Análise'!$H$2:$H$161)</f>
        <v>160</v>
      </c>
      <c r="C11" s="139">
        <f>SUM('Dados Análise'!$H$2:$H$161)</f>
        <v>156</v>
      </c>
      <c r="D11" s="141">
        <f>C11/B11</f>
        <v>0.97499999999999998</v>
      </c>
      <c r="E11" s="139">
        <f>SUM('Dados Análise'!$N$2:$N$161)</f>
        <v>4</v>
      </c>
      <c r="F11" s="139">
        <f>SUM('Dados Análise'!$J$2:$J$161)</f>
        <v>0</v>
      </c>
      <c r="G11" s="139">
        <f>SUM('Dados Análise'!$L$2:$L$161)</f>
        <v>0</v>
      </c>
      <c r="H11" s="154">
        <f>IF(E11=0,0,SUM('Dados Análise'!$P$2:$P$161)/E11)</f>
        <v>12.124999999999998</v>
      </c>
    </row>
    <row r="12" spans="1:18" ht="15" customHeight="1" x14ac:dyDescent="0.25">
      <c r="A12" s="148" t="s">
        <v>276</v>
      </c>
      <c r="B12" s="149">
        <f>COUNT('Dados Análise'!$I$2:$I$161)</f>
        <v>160</v>
      </c>
      <c r="C12" s="149">
        <f>SUM('Dados Análise'!$I$2:$I$161)</f>
        <v>154</v>
      </c>
      <c r="D12" s="151">
        <f>C12/B12</f>
        <v>0.96250000000000002</v>
      </c>
      <c r="E12" s="149">
        <f>SUM('Dados Análise'!$O$2:$O$161)</f>
        <v>6</v>
      </c>
      <c r="F12" s="149">
        <f>SUM('Dados Análise'!$K$2:$K$161)</f>
        <v>0</v>
      </c>
      <c r="G12" s="149">
        <f>SUM('Dados Análise'!$M$2:$M$161)</f>
        <v>0</v>
      </c>
      <c r="H12" s="155">
        <f>IF(E12=0,0,SUM('Dados Análise'!$Q$2:$Q$161)/E12)</f>
        <v>7.1640000000000006</v>
      </c>
    </row>
    <row r="13" spans="1:18" ht="21.75" customHeight="1" x14ac:dyDescent="0.25">
      <c r="A13" s="175" t="s">
        <v>320</v>
      </c>
      <c r="B13" s="175"/>
      <c r="C13" s="175"/>
      <c r="D13" s="175"/>
      <c r="E13" s="175"/>
      <c r="F13" s="175"/>
      <c r="G13" s="175"/>
      <c r="H13" s="175"/>
    </row>
    <row r="52" spans="1:18" ht="15" customHeight="1" x14ac:dyDescent="0.25">
      <c r="A52" s="174" t="s">
        <v>321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</row>
    <row r="53" spans="1:18" ht="27.75" customHeight="1" x14ac:dyDescent="0.25">
      <c r="A53" s="137" t="s">
        <v>92</v>
      </c>
      <c r="B53" s="137" t="s">
        <v>93</v>
      </c>
      <c r="C53" s="137" t="s">
        <v>322</v>
      </c>
      <c r="D53" s="137" t="s">
        <v>265</v>
      </c>
      <c r="E53" s="137" t="s">
        <v>266</v>
      </c>
      <c r="F53" s="137" t="s">
        <v>314</v>
      </c>
      <c r="G53" s="137" t="s">
        <v>304</v>
      </c>
      <c r="H53" s="137" t="s">
        <v>297</v>
      </c>
      <c r="I53" s="137" t="s">
        <v>323</v>
      </c>
      <c r="J53" s="137" t="s">
        <v>299</v>
      </c>
      <c r="K53" s="137" t="s">
        <v>300</v>
      </c>
      <c r="L53" s="137" t="s">
        <v>301</v>
      </c>
      <c r="M53" s="137" t="s">
        <v>145</v>
      </c>
    </row>
    <row r="54" spans="1:18" ht="27.75" customHeight="1" x14ac:dyDescent="0.25">
      <c r="A54" s="138" t="str">
        <f>'Dados Análise'!Z2</f>
        <v>Repetibilidade</v>
      </c>
      <c r="B54" s="156" t="str">
        <f>'Dados Análise'!AA2</f>
        <v>R01</v>
      </c>
      <c r="C54" s="139">
        <f>'Dados Análise'!AB2</f>
        <v>18</v>
      </c>
      <c r="D54" s="140">
        <f>'Dados Análise'!AC2</f>
        <v>50.268834388888884</v>
      </c>
      <c r="E54" s="140">
        <f>'Dados Análise'!AD2</f>
        <v>47.949944444444448</v>
      </c>
      <c r="F54" s="140">
        <f>'Dados Análise'!AE2</f>
        <v>-2.318889944444436</v>
      </c>
      <c r="G54" s="141">
        <f>'Dados Análise'!AF2</f>
        <v>4.6129773499522186E-2</v>
      </c>
      <c r="H54" s="141">
        <f>'Dados Análise'!AI2</f>
        <v>0.66781007002737902</v>
      </c>
      <c r="I54" s="157">
        <f>'Dados Análise'!AJ2</f>
        <v>4.9861003307524999E-2</v>
      </c>
      <c r="J54" s="141">
        <f>'Dados Análise'!AK2</f>
        <v>1</v>
      </c>
      <c r="K54" s="141">
        <f>'Dados Análise'!AL2</f>
        <v>0.9</v>
      </c>
      <c r="L54" s="141">
        <f>'Dados Análise'!AM2</f>
        <v>-9.9999999999999978E-2</v>
      </c>
      <c r="M54" s="158" t="str">
        <f t="shared" ref="M54:M61" si="0">IF(I54&lt;0.05,"Diferença significativa","Sem evidência de diferença")</f>
        <v>Diferença significativa</v>
      </c>
    </row>
    <row r="55" spans="1:18" ht="27.75" customHeight="1" x14ac:dyDescent="0.25">
      <c r="A55" s="143" t="str">
        <f>'Dados Análise'!Z3</f>
        <v>Repetibilidade</v>
      </c>
      <c r="B55" s="159" t="str">
        <f>'Dados Análise'!AA3</f>
        <v>R04</v>
      </c>
      <c r="C55" s="144">
        <f>'Dados Análise'!AB3</f>
        <v>20</v>
      </c>
      <c r="D55" s="145">
        <f>'Dados Análise'!AC3</f>
        <v>46.273133799999997</v>
      </c>
      <c r="E55" s="145">
        <f>'Dados Análise'!AD3</f>
        <v>43.814483750000001</v>
      </c>
      <c r="F55" s="145">
        <f>'Dados Análise'!AE3</f>
        <v>-2.4586500499999957</v>
      </c>
      <c r="G55" s="146">
        <f>'Dados Análise'!AF3</f>
        <v>5.3133424259240392E-2</v>
      </c>
      <c r="H55" s="146">
        <f>'Dados Análise'!AI3</f>
        <v>0.67176107220812153</v>
      </c>
      <c r="I55" s="160">
        <f>'Dados Análise'!AJ3</f>
        <v>1.5184243063765199E-4</v>
      </c>
      <c r="J55" s="146">
        <f>'Dados Análise'!AK3</f>
        <v>1</v>
      </c>
      <c r="K55" s="146">
        <f>'Dados Análise'!AL3</f>
        <v>1</v>
      </c>
      <c r="L55" s="146">
        <f>'Dados Análise'!AM3</f>
        <v>0</v>
      </c>
      <c r="M55" s="161" t="str">
        <f t="shared" si="0"/>
        <v>Diferença significativa</v>
      </c>
    </row>
    <row r="56" spans="1:18" ht="27.75" customHeight="1" x14ac:dyDescent="0.25">
      <c r="A56" s="143" t="str">
        <f>'Dados Análise'!Z4</f>
        <v>Repetibilidade</v>
      </c>
      <c r="B56" s="159" t="str">
        <f>'Dados Análise'!AA4</f>
        <v>R08</v>
      </c>
      <c r="C56" s="144">
        <f>'Dados Análise'!AB4</f>
        <v>17</v>
      </c>
      <c r="D56" s="145">
        <f>'Dados Análise'!AC4</f>
        <v>48.12438964705882</v>
      </c>
      <c r="E56" s="145">
        <f>'Dados Análise'!AD4</f>
        <v>46.989981470588241</v>
      </c>
      <c r="F56" s="145">
        <f>'Dados Análise'!AE4</f>
        <v>-1.1344081764705791</v>
      </c>
      <c r="G56" s="146">
        <f>'Dados Análise'!AF4</f>
        <v>2.357241691354961E-2</v>
      </c>
      <c r="H56" s="146">
        <f>'Dados Análise'!AI4</f>
        <v>0.66982393792538275</v>
      </c>
      <c r="I56" s="160">
        <f>'Dados Análise'!AJ4</f>
        <v>0.184125575641511</v>
      </c>
      <c r="J56" s="146">
        <f>'Dados Análise'!AK4</f>
        <v>0.95</v>
      </c>
      <c r="K56" s="146">
        <f>'Dados Análise'!AL4</f>
        <v>0.9</v>
      </c>
      <c r="L56" s="146">
        <f>'Dados Análise'!AM4</f>
        <v>-4.9999999999999933E-2</v>
      </c>
      <c r="M56" s="161" t="str">
        <f t="shared" si="0"/>
        <v>Sem evidência de diferença</v>
      </c>
    </row>
    <row r="57" spans="1:18" ht="27.75" customHeight="1" x14ac:dyDescent="0.25">
      <c r="A57" s="143" t="str">
        <f>'Dados Análise'!Z5</f>
        <v>Repetibilidade</v>
      </c>
      <c r="B57" s="159" t="str">
        <f>'Dados Análise'!AA5</f>
        <v>R10</v>
      </c>
      <c r="C57" s="144">
        <f>'Dados Análise'!AB5</f>
        <v>16</v>
      </c>
      <c r="D57" s="145">
        <f>'Dados Análise'!AC5</f>
        <v>50.654030999999996</v>
      </c>
      <c r="E57" s="145">
        <f>'Dados Análise'!AD5</f>
        <v>49.150722187500008</v>
      </c>
      <c r="F57" s="145">
        <f>'Dados Análise'!AE5</f>
        <v>-1.5033088124999878</v>
      </c>
      <c r="G57" s="146">
        <f>'Dados Análise'!AF5</f>
        <v>2.9677970002031762E-2</v>
      </c>
      <c r="H57" s="146">
        <f>'Dados Análise'!AI5</f>
        <v>0.67598761101133731</v>
      </c>
      <c r="I57" s="160">
        <f>'Dados Análise'!AJ5</f>
        <v>0.13867435317541499</v>
      </c>
      <c r="J57" s="146">
        <f>'Dados Análise'!AK5</f>
        <v>0.85</v>
      </c>
      <c r="K57" s="146">
        <f>'Dados Análise'!AL5</f>
        <v>0.95</v>
      </c>
      <c r="L57" s="146">
        <f>'Dados Análise'!AM5</f>
        <v>9.9999999999999978E-2</v>
      </c>
      <c r="M57" s="161" t="str">
        <f t="shared" si="0"/>
        <v>Sem evidência de diferença</v>
      </c>
    </row>
    <row r="58" spans="1:18" ht="27.75" customHeight="1" x14ac:dyDescent="0.25">
      <c r="A58" s="143" t="str">
        <f>'Dados Análise'!Z6</f>
        <v>Obstáculos</v>
      </c>
      <c r="B58" s="159" t="str">
        <f>'Dados Análise'!AA6</f>
        <v>O07</v>
      </c>
      <c r="C58" s="144">
        <f>'Dados Análise'!AB6</f>
        <v>20</v>
      </c>
      <c r="D58" s="145">
        <f>'Dados Análise'!AC6</f>
        <v>50.888971599999991</v>
      </c>
      <c r="E58" s="145">
        <f>'Dados Análise'!AD6</f>
        <v>47.742952850000009</v>
      </c>
      <c r="F58" s="145">
        <f>'Dados Análise'!AE6</f>
        <v>-3.1460187499999819</v>
      </c>
      <c r="G58" s="146">
        <f>'Dados Análise'!AF6</f>
        <v>6.1821228668727524E-2</v>
      </c>
      <c r="H58" s="146">
        <f>'Dados Análise'!AI6</f>
        <v>0.69183790931558142</v>
      </c>
      <c r="I58" s="160">
        <f>'Dados Análise'!AJ6</f>
        <v>3.84309509878468E-4</v>
      </c>
      <c r="J58" s="146">
        <f>'Dados Análise'!AK6</f>
        <v>1</v>
      </c>
      <c r="K58" s="146">
        <f>'Dados Análise'!AL6</f>
        <v>1</v>
      </c>
      <c r="L58" s="146">
        <f>'Dados Análise'!AM6</f>
        <v>0</v>
      </c>
      <c r="M58" s="161" t="str">
        <f t="shared" si="0"/>
        <v>Diferença significativa</v>
      </c>
    </row>
    <row r="59" spans="1:18" ht="27.75" customHeight="1" x14ac:dyDescent="0.25">
      <c r="A59" s="143" t="str">
        <f>'Dados Análise'!Z7</f>
        <v>Obstáculos</v>
      </c>
      <c r="B59" s="159" t="str">
        <f>'Dados Análise'!AA7</f>
        <v>O03</v>
      </c>
      <c r="C59" s="144">
        <f>'Dados Análise'!AB7</f>
        <v>19</v>
      </c>
      <c r="D59" s="145">
        <f>'Dados Análise'!AC7</f>
        <v>51.008736171078439</v>
      </c>
      <c r="E59" s="145">
        <f>'Dados Análise'!AD7</f>
        <v>47.430025105263148</v>
      </c>
      <c r="F59" s="145">
        <f>'Dados Análise'!AE7</f>
        <v>-3.5787110658152912</v>
      </c>
      <c r="G59" s="146">
        <f>'Dados Análise'!AF7</f>
        <v>7.0158787189171568E-2</v>
      </c>
      <c r="H59" s="146">
        <f>'Dados Análise'!AI7</f>
        <v>0.68633685389952714</v>
      </c>
      <c r="I59" s="160">
        <f>'Dados Análise'!AJ7</f>
        <v>2.0681524635089701E-12</v>
      </c>
      <c r="J59" s="146">
        <f>'Dados Análise'!AK7</f>
        <v>1</v>
      </c>
      <c r="K59" s="146">
        <f>'Dados Análise'!AL7</f>
        <v>0.95</v>
      </c>
      <c r="L59" s="146">
        <f>'Dados Análise'!AM7</f>
        <v>-5.0000000000000044E-2</v>
      </c>
      <c r="M59" s="161" t="str">
        <f t="shared" si="0"/>
        <v>Diferença significativa</v>
      </c>
    </row>
    <row r="60" spans="1:18" ht="27.75" customHeight="1" x14ac:dyDescent="0.25">
      <c r="A60" s="143" t="str">
        <f>'Dados Análise'!Z8</f>
        <v>Obstáculos</v>
      </c>
      <c r="B60" s="159" t="str">
        <f>'Dados Análise'!AA8</f>
        <v>O13</v>
      </c>
      <c r="C60" s="144">
        <f>'Dados Análise'!AB8</f>
        <v>20</v>
      </c>
      <c r="D60" s="145">
        <f>'Dados Análise'!AC8</f>
        <v>47.753475549999997</v>
      </c>
      <c r="E60" s="145">
        <f>'Dados Análise'!AD8</f>
        <v>46.603216950000004</v>
      </c>
      <c r="F60" s="145">
        <f>'Dados Análise'!AE8</f>
        <v>-1.1502585999999937</v>
      </c>
      <c r="G60" s="146">
        <f>'Dados Análise'!AF8</f>
        <v>2.4087432103148676E-2</v>
      </c>
      <c r="H60" s="146">
        <f>'Dados Análise'!AI8</f>
        <v>0.6761783386603003</v>
      </c>
      <c r="I60" s="160">
        <f>'Dados Análise'!AJ8</f>
        <v>0.22784280121564399</v>
      </c>
      <c r="J60" s="146">
        <f>'Dados Análise'!AK8</f>
        <v>1</v>
      </c>
      <c r="K60" s="146">
        <f>'Dados Análise'!AL8</f>
        <v>1</v>
      </c>
      <c r="L60" s="146">
        <f>'Dados Análise'!AM8</f>
        <v>0</v>
      </c>
      <c r="M60" s="161" t="str">
        <f t="shared" si="0"/>
        <v>Sem evidência de diferença</v>
      </c>
    </row>
    <row r="61" spans="1:18" ht="27.75" customHeight="1" x14ac:dyDescent="0.25">
      <c r="A61" s="148" t="str">
        <f>'Dados Análise'!Z9</f>
        <v>Obstáculos</v>
      </c>
      <c r="B61" s="162" t="str">
        <f>'Dados Análise'!AA9</f>
        <v>O17</v>
      </c>
      <c r="C61" s="149">
        <f>'Dados Análise'!AB9</f>
        <v>20</v>
      </c>
      <c r="D61" s="150">
        <f>'Dados Análise'!AC9</f>
        <v>50.739033800000001</v>
      </c>
      <c r="E61" s="150">
        <f>'Dados Análise'!AD9</f>
        <v>46.863414750000004</v>
      </c>
      <c r="F61" s="150">
        <f>'Dados Análise'!AE9</f>
        <v>-3.8756190499999974</v>
      </c>
      <c r="G61" s="151">
        <f>'Dados Análise'!AF9</f>
        <v>7.6383382964615998E-2</v>
      </c>
      <c r="H61" s="151">
        <f>'Dados Análise'!AI9</f>
        <v>0.66366910060377893</v>
      </c>
      <c r="I61" s="163">
        <f>'Dados Análise'!AJ9</f>
        <v>1.28720689006661E-3</v>
      </c>
      <c r="J61" s="151">
        <f>'Dados Análise'!AK9</f>
        <v>1</v>
      </c>
      <c r="K61" s="151">
        <f>'Dados Análise'!AL9</f>
        <v>1</v>
      </c>
      <c r="L61" s="151">
        <f>'Dados Análise'!AM9</f>
        <v>0</v>
      </c>
      <c r="M61" s="164" t="str">
        <f t="shared" si="0"/>
        <v>Diferença significativa</v>
      </c>
    </row>
    <row r="64" spans="1:18" ht="15" customHeight="1" x14ac:dyDescent="0.25">
      <c r="A64" s="174" t="s">
        <v>324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</row>
    <row r="65" spans="1:18" ht="21" customHeight="1" x14ac:dyDescent="0.25">
      <c r="A65" s="176" t="s">
        <v>325</v>
      </c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</row>
    <row r="66" spans="1:18" ht="21" customHeight="1" x14ac:dyDescent="0.25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</row>
    <row r="67" spans="1:18" ht="21" customHeight="1" x14ac:dyDescent="0.25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</row>
    <row r="68" spans="1:18" ht="21" customHeight="1" x14ac:dyDescent="0.25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</row>
    <row r="70" spans="1:18" ht="21" customHeight="1" x14ac:dyDescent="0.25">
      <c r="A70" s="176" t="s">
        <v>326</v>
      </c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</row>
    <row r="71" spans="1:18" ht="21" customHeight="1" x14ac:dyDescent="0.25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</row>
    <row r="72" spans="1:18" ht="21" customHeight="1" x14ac:dyDescent="0.25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</row>
    <row r="73" spans="1:18" ht="21" customHeight="1" x14ac:dyDescent="0.25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</row>
    <row r="75" spans="1:18" ht="21" customHeight="1" x14ac:dyDescent="0.25">
      <c r="A75" s="176" t="s">
        <v>327</v>
      </c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</row>
    <row r="76" spans="1:18" ht="21" customHeight="1" x14ac:dyDescent="0.25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</row>
    <row r="77" spans="1:18" ht="21" customHeight="1" x14ac:dyDescent="0.25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</row>
    <row r="78" spans="1:18" ht="21" customHeight="1" x14ac:dyDescent="0.25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</row>
    <row r="79" spans="1:18" ht="21" customHeight="1" x14ac:dyDescent="0.25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</row>
    <row r="81" spans="1:18" ht="15" customHeight="1" x14ac:dyDescent="0.25">
      <c r="A81" s="174" t="s">
        <v>328</v>
      </c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</row>
    <row r="82" spans="1:18" ht="19.5" customHeight="1" x14ac:dyDescent="0.25">
      <c r="A82" s="177" t="s">
        <v>329</v>
      </c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</row>
    <row r="83" spans="1:18" ht="19.5" customHeight="1" x14ac:dyDescent="0.25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</row>
    <row r="84" spans="1:18" ht="19.5" customHeight="1" x14ac:dyDescent="0.25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</row>
  </sheetData>
  <mergeCells count="11">
    <mergeCell ref="A82:R84"/>
    <mergeCell ref="A64:R64"/>
    <mergeCell ref="A65:R68"/>
    <mergeCell ref="A70:R73"/>
    <mergeCell ref="A75:R79"/>
    <mergeCell ref="A81:R81"/>
    <mergeCell ref="A1:R1"/>
    <mergeCell ref="A3:K3"/>
    <mergeCell ref="A9:H9"/>
    <mergeCell ref="A13:H13"/>
    <mergeCell ref="A52:M52"/>
  </mergeCells>
  <conditionalFormatting sqref="I54:I61">
    <cfRule type="cellIs" dxfId="0" priority="2" operator="lessThan">
      <formula>0.05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Normal="100" workbookViewId="0"/>
  </sheetViews>
  <sheetFormatPr defaultColWidth="8.6640625" defaultRowHeight="13.2" x14ac:dyDescent="0.25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"/>
  <sheetViews>
    <sheetView showGridLines="0" zoomScaleNormal="100" workbookViewId="0"/>
  </sheetViews>
  <sheetFormatPr defaultColWidth="8.6640625" defaultRowHeight="13.2" x14ac:dyDescent="0.25"/>
  <cols>
    <col min="1" max="1" width="46" customWidth="1"/>
    <col min="2" max="3" width="22" customWidth="1"/>
    <col min="4" max="4" width="60" customWidth="1"/>
  </cols>
  <sheetData>
    <row r="1" spans="1:4" ht="15.75" customHeight="1" x14ac:dyDescent="0.3">
      <c r="A1" s="165" t="s">
        <v>330</v>
      </c>
    </row>
    <row r="2" spans="1:4" ht="61.5" customHeight="1" x14ac:dyDescent="0.25">
      <c r="A2" s="166" t="s">
        <v>331</v>
      </c>
    </row>
    <row r="4" spans="1:4" ht="15" customHeight="1" x14ac:dyDescent="0.25">
      <c r="A4" s="167" t="s">
        <v>332</v>
      </c>
    </row>
    <row r="5" spans="1:4" ht="15" customHeight="1" x14ac:dyDescent="0.25">
      <c r="A5" s="168" t="s">
        <v>333</v>
      </c>
      <c r="B5" s="169">
        <v>160</v>
      </c>
    </row>
    <row r="6" spans="1:4" ht="15" customHeight="1" x14ac:dyDescent="0.25">
      <c r="A6" s="168" t="s">
        <v>334</v>
      </c>
      <c r="B6" s="169">
        <v>13</v>
      </c>
    </row>
    <row r="7" spans="1:4" ht="15" customHeight="1" x14ac:dyDescent="0.25">
      <c r="A7" s="168" t="s">
        <v>335</v>
      </c>
      <c r="B7" s="169">
        <v>147</v>
      </c>
    </row>
    <row r="8" spans="1:4" ht="15" customHeight="1" x14ac:dyDescent="0.25">
      <c r="A8" s="168" t="s">
        <v>336</v>
      </c>
      <c r="B8" s="169">
        <v>294</v>
      </c>
    </row>
    <row r="9" spans="1:4" ht="15" customHeight="1" x14ac:dyDescent="0.25">
      <c r="A9" s="168" t="s">
        <v>337</v>
      </c>
      <c r="B9" s="169">
        <v>138</v>
      </c>
    </row>
    <row r="10" spans="1:4" ht="15" customHeight="1" x14ac:dyDescent="0.25">
      <c r="A10" s="168" t="s">
        <v>338</v>
      </c>
      <c r="B10" s="169">
        <v>143</v>
      </c>
    </row>
    <row r="11" spans="1:4" ht="15" customHeight="1" x14ac:dyDescent="0.25">
      <c r="A11" s="168" t="s">
        <v>339</v>
      </c>
      <c r="B11" s="169">
        <v>142</v>
      </c>
    </row>
    <row r="14" spans="1:4" ht="15" customHeight="1" x14ac:dyDescent="0.25">
      <c r="A14" s="167" t="s">
        <v>340</v>
      </c>
    </row>
    <row r="15" spans="1:4" ht="15" customHeight="1" x14ac:dyDescent="0.25">
      <c r="A15" s="170" t="s">
        <v>93</v>
      </c>
      <c r="B15" s="170" t="s">
        <v>149</v>
      </c>
      <c r="C15" s="170" t="s">
        <v>341</v>
      </c>
      <c r="D15" s="170" t="s">
        <v>342</v>
      </c>
    </row>
    <row r="16" spans="1:4" ht="23.25" customHeight="1" x14ac:dyDescent="0.25">
      <c r="A16" s="171" t="s">
        <v>25</v>
      </c>
      <c r="B16" s="171">
        <v>16</v>
      </c>
      <c r="C16" s="171" t="s">
        <v>148</v>
      </c>
      <c r="D16" s="172" t="s">
        <v>310</v>
      </c>
    </row>
    <row r="17" spans="1:4" ht="23.25" customHeight="1" x14ac:dyDescent="0.25">
      <c r="A17" s="171" t="s">
        <v>25</v>
      </c>
      <c r="B17" s="171">
        <v>17</v>
      </c>
      <c r="C17" s="171" t="s">
        <v>148</v>
      </c>
      <c r="D17" s="172" t="s">
        <v>310</v>
      </c>
    </row>
    <row r="18" spans="1:4" ht="23.25" customHeight="1" x14ac:dyDescent="0.25">
      <c r="A18" s="171" t="s">
        <v>25</v>
      </c>
      <c r="B18" s="171">
        <v>18</v>
      </c>
      <c r="C18" s="171" t="s">
        <v>148</v>
      </c>
      <c r="D18" s="172" t="s">
        <v>310</v>
      </c>
    </row>
    <row r="19" spans="1:4" ht="23.25" customHeight="1" x14ac:dyDescent="0.25">
      <c r="A19" s="171" t="s">
        <v>25</v>
      </c>
      <c r="B19" s="171">
        <v>19</v>
      </c>
      <c r="C19" s="171" t="s">
        <v>148</v>
      </c>
      <c r="D19" s="172" t="s">
        <v>310</v>
      </c>
    </row>
    <row r="20" spans="1:4" ht="23.25" customHeight="1" x14ac:dyDescent="0.25">
      <c r="A20" s="171" t="s">
        <v>25</v>
      </c>
      <c r="B20" s="171">
        <v>20</v>
      </c>
      <c r="C20" s="171" t="s">
        <v>148</v>
      </c>
      <c r="D20" s="172" t="s">
        <v>310</v>
      </c>
    </row>
    <row r="21" spans="1:4" ht="23.25" customHeight="1" x14ac:dyDescent="0.25">
      <c r="A21" s="171" t="s">
        <v>34</v>
      </c>
      <c r="B21" s="171">
        <v>17</v>
      </c>
      <c r="C21" s="171" t="s">
        <v>166</v>
      </c>
      <c r="D21" s="172" t="s">
        <v>311</v>
      </c>
    </row>
    <row r="22" spans="1:4" ht="23.25" customHeight="1" x14ac:dyDescent="0.25">
      <c r="A22" s="171" t="s">
        <v>34</v>
      </c>
      <c r="B22" s="171">
        <v>18</v>
      </c>
      <c r="C22" s="171" t="s">
        <v>166</v>
      </c>
      <c r="D22" s="172" t="s">
        <v>311</v>
      </c>
    </row>
    <row r="23" spans="1:4" ht="23.25" customHeight="1" x14ac:dyDescent="0.25">
      <c r="A23" s="171" t="s">
        <v>34</v>
      </c>
      <c r="B23" s="171">
        <v>19</v>
      </c>
      <c r="C23" s="171" t="s">
        <v>166</v>
      </c>
      <c r="D23" s="172" t="s">
        <v>311</v>
      </c>
    </row>
    <row r="24" spans="1:4" ht="23.25" customHeight="1" x14ac:dyDescent="0.25">
      <c r="A24" s="171" t="s">
        <v>34</v>
      </c>
      <c r="B24" s="171">
        <v>20</v>
      </c>
      <c r="C24" s="171" t="s">
        <v>166</v>
      </c>
      <c r="D24" s="172" t="s">
        <v>311</v>
      </c>
    </row>
    <row r="25" spans="1:4" ht="23.25" customHeight="1" x14ac:dyDescent="0.25">
      <c r="A25" s="171" t="s">
        <v>44</v>
      </c>
      <c r="B25" s="171">
        <v>18</v>
      </c>
      <c r="C25" s="171" t="s">
        <v>148</v>
      </c>
      <c r="D25" s="172" t="s">
        <v>310</v>
      </c>
    </row>
    <row r="26" spans="1:4" ht="25.2" x14ac:dyDescent="0.25">
      <c r="A26" s="171" t="s">
        <v>44</v>
      </c>
      <c r="B26" s="171">
        <v>19</v>
      </c>
      <c r="C26" s="171" t="s">
        <v>148</v>
      </c>
      <c r="D26" s="172" t="s">
        <v>310</v>
      </c>
    </row>
    <row r="27" spans="1:4" ht="25.2" x14ac:dyDescent="0.25">
      <c r="A27" s="171" t="s">
        <v>44</v>
      </c>
      <c r="B27" s="171">
        <v>20</v>
      </c>
      <c r="C27" s="171" t="s">
        <v>148</v>
      </c>
      <c r="D27" s="172" t="s">
        <v>310</v>
      </c>
    </row>
    <row r="28" spans="1:4" ht="25.2" x14ac:dyDescent="0.25">
      <c r="A28" s="171" t="s">
        <v>41</v>
      </c>
      <c r="B28" s="171">
        <v>20</v>
      </c>
      <c r="C28" s="171" t="s">
        <v>148</v>
      </c>
      <c r="D28" s="172" t="s">
        <v>310</v>
      </c>
    </row>
    <row r="30" spans="1:4" ht="13.8" x14ac:dyDescent="0.25">
      <c r="A30" s="167" t="s">
        <v>344</v>
      </c>
    </row>
    <row r="31" spans="1:4" ht="189" x14ac:dyDescent="0.25">
      <c r="A31" s="166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Pressupostos</vt:lpstr>
      <vt:lpstr>Resumo</vt:lpstr>
      <vt:lpstr>Rep_Ciclos</vt:lpstr>
      <vt:lpstr>Rep_Fases</vt:lpstr>
      <vt:lpstr>Obs_Ciclos</vt:lpstr>
      <vt:lpstr>Obs_Fases</vt:lpstr>
      <vt:lpstr>Dashboard</vt:lpstr>
      <vt:lpstr>Dados Análise</vt:lpstr>
      <vt:lpstr>Análise Complementar</vt:lpstr>
      <vt:lpstr>Gráficos Cap. 5</vt:lpstr>
      <vt:lpstr>Auditoria de inclusão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Mateus</dc:creator>
  <cp:lastModifiedBy>Mariana Mateus</cp:lastModifiedBy>
  <dcterms:created xsi:type="dcterms:W3CDTF">2026-10-08T17:02:03Z</dcterms:created>
  <dcterms:modified xsi:type="dcterms:W3CDTF">2026-10-08T17:02:03Z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2026-08-18T18:52:26Z</dcterms:created>
  <dc:creator>openpyxl</dc:creator>
  <dc:description/>
  <dc:language>en-US</dc:language>
  <cp:lastModifiedBy/>
  <dcterms:modified xsi:type="dcterms:W3CDTF">2026-08-30T15:13:54Z</dcterms:modified>
  <cp:revision>0</cp:revision>
  <dc:subject/>
  <dc:title/>
</cp:coreProperties>
</file>