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3960" windowHeight="14360" tabRatio="500" activeTab="4"/>
  </bookViews>
  <sheets>
    <sheet name="Uniforme" sheetId="1" r:id="rId1"/>
    <sheet name="Normal" sheetId="2" r:id="rId2"/>
    <sheet name="Pareto" sheetId="3" r:id="rId3"/>
    <sheet name="Tabelas" sheetId="4" r:id="rId4"/>
    <sheet name="Plot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5" l="1"/>
  <c r="D17" i="5"/>
  <c r="D18" i="5"/>
  <c r="C16" i="5"/>
  <c r="C17" i="5"/>
  <c r="C18" i="5"/>
  <c r="D15" i="5"/>
  <c r="C15" i="5"/>
  <c r="B16" i="5"/>
  <c r="B17" i="5"/>
  <c r="B18" i="5"/>
  <c r="B15" i="5"/>
  <c r="P13" i="4"/>
  <c r="E10" i="5"/>
  <c r="P14" i="4"/>
  <c r="E11" i="5"/>
  <c r="P15" i="4"/>
  <c r="E12" i="5"/>
  <c r="P12" i="4"/>
  <c r="E9" i="5"/>
  <c r="C17" i="3"/>
  <c r="L12" i="4"/>
  <c r="C26" i="3"/>
  <c r="L13" i="4"/>
  <c r="N13" i="4"/>
  <c r="D10" i="5"/>
  <c r="C35" i="3"/>
  <c r="L14" i="4"/>
  <c r="N14" i="4"/>
  <c r="D11" i="5"/>
  <c r="C44" i="3"/>
  <c r="L15" i="4"/>
  <c r="N15" i="4"/>
  <c r="D12" i="5"/>
  <c r="N12" i="4"/>
  <c r="D9" i="5"/>
  <c r="C17" i="2"/>
  <c r="H12" i="4"/>
  <c r="C26" i="2"/>
  <c r="H13" i="4"/>
  <c r="J13" i="4"/>
  <c r="C10" i="5"/>
  <c r="C35" i="2"/>
  <c r="H14" i="4"/>
  <c r="J14" i="4"/>
  <c r="C11" i="5"/>
  <c r="C44" i="2"/>
  <c r="H15" i="4"/>
  <c r="J15" i="4"/>
  <c r="C12" i="5"/>
  <c r="J12" i="4"/>
  <c r="C9" i="5"/>
  <c r="C17" i="1"/>
  <c r="C3" i="4"/>
  <c r="D12" i="4"/>
  <c r="C26" i="1"/>
  <c r="C4" i="4"/>
  <c r="D13" i="4"/>
  <c r="F13" i="4"/>
  <c r="B10" i="5"/>
  <c r="C35" i="1"/>
  <c r="C5" i="4"/>
  <c r="D14" i="4"/>
  <c r="F14" i="4"/>
  <c r="B11" i="5"/>
  <c r="C44" i="1"/>
  <c r="C6" i="4"/>
  <c r="D15" i="4"/>
  <c r="F15" i="4"/>
  <c r="B12" i="5"/>
  <c r="F12" i="4"/>
  <c r="B9" i="5"/>
  <c r="K4" i="4"/>
  <c r="K3" i="4"/>
  <c r="D3" i="5"/>
  <c r="K5" i="4"/>
  <c r="D4" i="5"/>
  <c r="K6" i="4"/>
  <c r="D5" i="5"/>
  <c r="D2" i="5"/>
  <c r="G4" i="4"/>
  <c r="C3" i="5"/>
  <c r="G5" i="4"/>
  <c r="C4" i="5"/>
  <c r="G6" i="4"/>
  <c r="C5" i="5"/>
  <c r="G3" i="4"/>
  <c r="C2" i="5"/>
  <c r="B3" i="5"/>
  <c r="B4" i="5"/>
  <c r="B5" i="5"/>
  <c r="B2" i="5"/>
  <c r="H14" i="1"/>
  <c r="C45" i="3"/>
  <c r="M6" i="4"/>
  <c r="C36" i="3"/>
  <c r="M5" i="4"/>
  <c r="C27" i="3"/>
  <c r="M4" i="4"/>
  <c r="C18" i="3"/>
  <c r="M3" i="4"/>
  <c r="C36" i="2"/>
  <c r="I5" i="4"/>
  <c r="C45" i="2"/>
  <c r="I6" i="4"/>
  <c r="C27" i="2"/>
  <c r="I4" i="4"/>
  <c r="C18" i="2"/>
  <c r="I3" i="4"/>
  <c r="C7" i="3"/>
  <c r="C8" i="3"/>
  <c r="C7" i="2"/>
  <c r="C8" i="2"/>
  <c r="C45" i="1"/>
  <c r="E6" i="4"/>
  <c r="C36" i="1"/>
  <c r="E5" i="4"/>
  <c r="C27" i="1"/>
  <c r="E4" i="4"/>
  <c r="C18" i="1"/>
  <c r="E3" i="4"/>
  <c r="C7" i="1"/>
  <c r="C8" i="1"/>
  <c r="D24" i="4"/>
  <c r="H25" i="4"/>
  <c r="H26" i="4"/>
  <c r="H27" i="4"/>
  <c r="H24" i="4"/>
  <c r="F25" i="4"/>
  <c r="F26" i="4"/>
  <c r="F27" i="4"/>
  <c r="F24" i="4"/>
  <c r="D26" i="4"/>
  <c r="D27" i="4"/>
  <c r="D25" i="4"/>
  <c r="D49" i="1"/>
  <c r="A3" i="4"/>
  <c r="B3" i="4"/>
  <c r="D3" i="4"/>
  <c r="F49" i="1"/>
  <c r="F3" i="4"/>
  <c r="H49" i="1"/>
  <c r="H3" i="4"/>
  <c r="J49" i="1"/>
  <c r="J3" i="4"/>
  <c r="L49" i="1"/>
  <c r="L3" i="4"/>
  <c r="N49" i="1"/>
  <c r="N3" i="4"/>
  <c r="A4" i="4"/>
  <c r="B4" i="4"/>
  <c r="D50" i="1"/>
  <c r="D4" i="4"/>
  <c r="F50" i="1"/>
  <c r="F4" i="4"/>
  <c r="H50" i="1"/>
  <c r="H4" i="4"/>
  <c r="J50" i="1"/>
  <c r="J4" i="4"/>
  <c r="L50" i="1"/>
  <c r="L4" i="4"/>
  <c r="N50" i="1"/>
  <c r="N4" i="4"/>
  <c r="A5" i="4"/>
  <c r="B5" i="4"/>
  <c r="D51" i="1"/>
  <c r="D5" i="4"/>
  <c r="F51" i="1"/>
  <c r="F5" i="4"/>
  <c r="H51" i="1"/>
  <c r="H5" i="4"/>
  <c r="J51" i="1"/>
  <c r="J5" i="4"/>
  <c r="L51" i="1"/>
  <c r="L5" i="4"/>
  <c r="N51" i="1"/>
  <c r="N5" i="4"/>
  <c r="A6" i="4"/>
  <c r="B6" i="4"/>
  <c r="D52" i="1"/>
  <c r="D6" i="4"/>
  <c r="F52" i="1"/>
  <c r="F6" i="4"/>
  <c r="H52" i="1"/>
  <c r="H6" i="4"/>
  <c r="J52" i="1"/>
  <c r="J6" i="4"/>
  <c r="L52" i="1"/>
  <c r="L6" i="4"/>
  <c r="N52" i="1"/>
  <c r="N6" i="4"/>
</calcChain>
</file>

<file path=xl/sharedStrings.xml><?xml version="1.0" encoding="utf-8"?>
<sst xmlns="http://schemas.openxmlformats.org/spreadsheetml/2006/main" count="180" uniqueCount="26">
  <si>
    <t>2 máquinas</t>
  </si>
  <si>
    <t># Freq Amostras    Tempo(ms) Particoes</t>
  </si>
  <si>
    <t>3 maquinas</t>
  </si>
  <si>
    <t>4 máquinas</t>
  </si>
  <si>
    <t>5 maquinas</t>
  </si>
  <si>
    <t>Média</t>
  </si>
  <si>
    <t>COV</t>
  </si>
  <si>
    <t>&amp;</t>
  </si>
  <si>
    <t>\\ \hline</t>
  </si>
  <si>
    <t>TABELA TEMPOS</t>
  </si>
  <si>
    <t>TABELA SPEED UP</t>
  </si>
  <si>
    <t>Processadores</t>
  </si>
  <si>
    <t>Uniforme</t>
  </si>
  <si>
    <t>Tempo</t>
  </si>
  <si>
    <t>Speedup</t>
  </si>
  <si>
    <t>Normal</t>
  </si>
  <si>
    <t>Pareto</t>
  </si>
  <si>
    <t>Speed up Ideal</t>
  </si>
  <si>
    <t>TABELA EFICIENCIA</t>
  </si>
  <si>
    <t>Tseq/Tpar</t>
  </si>
  <si>
    <t>sp/p</t>
  </si>
  <si>
    <t>1 máquina</t>
  </si>
  <si>
    <t>0.9</t>
  </si>
  <si>
    <t>Maquinas</t>
  </si>
  <si>
    <t>speedup</t>
  </si>
  <si>
    <t>eficiencia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</si>
</sst>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6" formatCode="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11" fontId="0" fillId="0" borderId="0" xfId="0" applyNumberFormat="1"/>
    <xf numFmtId="0" fontId="0" fillId="0" borderId="0" xfId="0" applyNumberFormat="1"/>
    <xf numFmtId="0" fontId="3" fillId="0" borderId="0" xfId="0" applyFont="1"/>
    <xf numFmtId="0" fontId="0" fillId="0" borderId="0" xfId="0" applyAlignment="1">
      <alignment vertical="center"/>
    </xf>
    <xf numFmtId="2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164" fontId="0" fillId="0" borderId="0" xfId="0" applyNumberFormat="1"/>
    <xf numFmtId="2" fontId="3" fillId="0" borderId="0" xfId="0" applyNumberFormat="1" applyFont="1"/>
    <xf numFmtId="1" fontId="0" fillId="0" borderId="0" xfId="0" applyNumberFormat="1" applyAlignment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6" fontId="0" fillId="0" borderId="0" xfId="0" applyNumberFormat="1"/>
  </cellXfs>
  <cellStyles count="2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activeCell="F4" sqref="F4"/>
    </sheetView>
  </sheetViews>
  <sheetFormatPr baseColWidth="10" defaultRowHeight="15" x14ac:dyDescent="0"/>
  <sheetData>
    <row r="1" spans="1:8">
      <c r="A1" t="s">
        <v>21</v>
      </c>
    </row>
    <row r="3" spans="1:8">
      <c r="A3" t="s">
        <v>1</v>
      </c>
    </row>
    <row r="4" spans="1:8">
      <c r="A4">
        <v>0.9</v>
      </c>
      <c r="B4">
        <v>10000</v>
      </c>
      <c r="C4">
        <v>900962</v>
      </c>
      <c r="D4" s="1">
        <v>48978444</v>
      </c>
      <c r="E4" s="1">
        <v>51021556</v>
      </c>
    </row>
    <row r="5" spans="1:8">
      <c r="A5">
        <v>0.9</v>
      </c>
      <c r="B5">
        <v>10000</v>
      </c>
      <c r="C5">
        <v>889498</v>
      </c>
      <c r="D5" s="1">
        <v>50463076</v>
      </c>
      <c r="E5" s="1">
        <v>49536924</v>
      </c>
    </row>
    <row r="6" spans="1:8">
      <c r="A6">
        <v>0.9</v>
      </c>
      <c r="B6">
        <v>10000</v>
      </c>
      <c r="C6">
        <v>883447</v>
      </c>
      <c r="D6" s="1">
        <v>50464564</v>
      </c>
      <c r="E6" s="1">
        <v>49535436</v>
      </c>
      <c r="F6" s="1"/>
    </row>
    <row r="7" spans="1:8">
      <c r="A7" s="14" t="s">
        <v>5</v>
      </c>
      <c r="B7" s="14"/>
      <c r="C7" s="12">
        <f>AVERAGE(C4:C6)</f>
        <v>891302.33333333337</v>
      </c>
    </row>
    <row r="8" spans="1:8">
      <c r="A8" s="15" t="s">
        <v>6</v>
      </c>
      <c r="B8" s="15"/>
      <c r="C8" s="3">
        <f>SQRT(VARP(C4:C6))/C7</f>
        <v>8.1492015319104601E-3</v>
      </c>
    </row>
    <row r="9" spans="1:8" s="7" customFormat="1"/>
    <row r="11" spans="1:8">
      <c r="A11" t="s">
        <v>0</v>
      </c>
    </row>
    <row r="12" spans="1:8">
      <c r="H12" s="1"/>
    </row>
    <row r="13" spans="1:8">
      <c r="A13" t="s">
        <v>1</v>
      </c>
      <c r="H13" s="1"/>
    </row>
    <row r="14" spans="1:8">
      <c r="A14">
        <v>0.9</v>
      </c>
      <c r="B14">
        <v>10000</v>
      </c>
      <c r="C14">
        <v>384008</v>
      </c>
      <c r="D14" s="1">
        <v>24273585</v>
      </c>
      <c r="E14" s="1">
        <v>25192931</v>
      </c>
      <c r="F14" s="1">
        <v>25645287</v>
      </c>
      <c r="G14" s="1">
        <v>24888197</v>
      </c>
      <c r="H14" s="2">
        <f>AVERAGE(D14:G14)</f>
        <v>25000000</v>
      </c>
    </row>
    <row r="15" spans="1:8">
      <c r="A15">
        <v>0.9</v>
      </c>
      <c r="B15">
        <v>10000</v>
      </c>
      <c r="C15">
        <v>382592</v>
      </c>
      <c r="D15" s="1">
        <v>24900539</v>
      </c>
      <c r="E15" s="1">
        <v>24729416</v>
      </c>
      <c r="F15" s="1">
        <v>26070448</v>
      </c>
      <c r="G15" s="1">
        <v>24299597</v>
      </c>
    </row>
    <row r="16" spans="1:8">
      <c r="A16">
        <v>0.9</v>
      </c>
      <c r="B16">
        <v>10000</v>
      </c>
      <c r="C16">
        <v>384159</v>
      </c>
      <c r="D16" s="1">
        <v>24758946</v>
      </c>
      <c r="E16" s="1">
        <v>25130113</v>
      </c>
      <c r="F16" s="1">
        <v>25328293</v>
      </c>
      <c r="G16" s="1">
        <v>24782648</v>
      </c>
    </row>
    <row r="17" spans="1:11">
      <c r="A17" s="16" t="s">
        <v>5</v>
      </c>
      <c r="B17" s="16"/>
      <c r="C17" s="5">
        <f>AVERAGE(C14:C16)</f>
        <v>383586.33333333331</v>
      </c>
    </row>
    <row r="18" spans="1:11">
      <c r="A18" s="16" t="s">
        <v>6</v>
      </c>
      <c r="B18" s="16"/>
      <c r="C18">
        <f>SQRT(VAR(C14:C16))/C17</f>
        <v>2.2535249859591496E-3</v>
      </c>
    </row>
    <row r="20" spans="1:11">
      <c r="A20" t="s">
        <v>2</v>
      </c>
    </row>
    <row r="22" spans="1:11">
      <c r="A22" t="s">
        <v>1</v>
      </c>
    </row>
    <row r="23" spans="1:11">
      <c r="A23">
        <v>0.9</v>
      </c>
      <c r="B23">
        <v>10000</v>
      </c>
      <c r="C23">
        <v>264987</v>
      </c>
      <c r="D23" s="1">
        <v>16674549</v>
      </c>
      <c r="E23" s="1">
        <v>16814621</v>
      </c>
      <c r="F23" s="1">
        <v>17145080</v>
      </c>
      <c r="G23" s="1">
        <v>16697656</v>
      </c>
      <c r="H23" s="1">
        <v>16639650</v>
      </c>
      <c r="I23" s="1">
        <v>16028444</v>
      </c>
      <c r="J23" s="1"/>
    </row>
    <row r="24" spans="1:11">
      <c r="A24">
        <v>0.9</v>
      </c>
      <c r="B24">
        <v>10000</v>
      </c>
      <c r="C24">
        <v>263672</v>
      </c>
      <c r="D24" s="1">
        <v>17048946</v>
      </c>
      <c r="E24" s="1">
        <v>16697649</v>
      </c>
      <c r="F24" s="1">
        <v>16439802</v>
      </c>
      <c r="G24" s="1">
        <v>16966452</v>
      </c>
      <c r="H24" s="1">
        <v>16537090</v>
      </c>
      <c r="I24" s="1">
        <v>16310061</v>
      </c>
      <c r="J24" s="1"/>
    </row>
    <row r="25" spans="1:11">
      <c r="A25">
        <v>0.9</v>
      </c>
      <c r="B25">
        <v>10000</v>
      </c>
      <c r="C25">
        <v>263089</v>
      </c>
      <c r="D25" s="1">
        <v>17190944</v>
      </c>
      <c r="E25" s="1">
        <v>16645173</v>
      </c>
      <c r="F25" s="1">
        <v>16860155</v>
      </c>
      <c r="G25" s="1">
        <v>16580151</v>
      </c>
      <c r="H25" s="1">
        <v>16740212</v>
      </c>
      <c r="I25" s="1">
        <v>15983365</v>
      </c>
      <c r="J25" s="1"/>
    </row>
    <row r="26" spans="1:11">
      <c r="A26" s="16" t="s">
        <v>5</v>
      </c>
      <c r="B26" s="16"/>
      <c r="C26">
        <f>AVERAGE(C23:C25)</f>
        <v>263916</v>
      </c>
    </row>
    <row r="27" spans="1:11">
      <c r="A27" s="16" t="s">
        <v>6</v>
      </c>
      <c r="B27" s="16"/>
      <c r="C27">
        <f>SQRT(VARP(C23:C25))/C26</f>
        <v>3.0078950735152642E-3</v>
      </c>
    </row>
    <row r="29" spans="1:11">
      <c r="A29" t="s">
        <v>3</v>
      </c>
    </row>
    <row r="31" spans="1:11">
      <c r="A31" t="s">
        <v>1</v>
      </c>
    </row>
    <row r="32" spans="1:11">
      <c r="A32">
        <v>0.9</v>
      </c>
      <c r="B32">
        <v>10000</v>
      </c>
      <c r="C32">
        <v>215826</v>
      </c>
      <c r="D32" s="1">
        <v>12594643</v>
      </c>
      <c r="E32" s="1">
        <v>12367653</v>
      </c>
      <c r="F32" s="1">
        <v>12487675</v>
      </c>
      <c r="G32" s="1">
        <v>12572102</v>
      </c>
      <c r="H32" s="1">
        <v>12169110</v>
      </c>
      <c r="I32" s="1">
        <v>12712777</v>
      </c>
      <c r="J32" s="1">
        <v>12546864</v>
      </c>
      <c r="K32" s="1">
        <v>12549176</v>
      </c>
    </row>
    <row r="33" spans="1:13">
      <c r="A33">
        <v>0.9</v>
      </c>
      <c r="B33">
        <v>10000</v>
      </c>
      <c r="C33">
        <v>211535</v>
      </c>
      <c r="D33" s="1">
        <v>12723077</v>
      </c>
      <c r="E33" s="1">
        <v>12825965</v>
      </c>
      <c r="F33" s="1">
        <v>12694667</v>
      </c>
      <c r="G33" s="1">
        <v>12424755</v>
      </c>
      <c r="H33" s="1">
        <v>12326350</v>
      </c>
      <c r="I33" s="1">
        <v>12173373</v>
      </c>
      <c r="J33" s="1">
        <v>12668248</v>
      </c>
      <c r="K33" s="1">
        <v>12163565</v>
      </c>
    </row>
    <row r="34" spans="1:13">
      <c r="A34">
        <v>0.9</v>
      </c>
      <c r="B34">
        <v>10000</v>
      </c>
      <c r="C34">
        <v>211578</v>
      </c>
      <c r="D34" s="1">
        <v>13006348</v>
      </c>
      <c r="E34" s="1">
        <v>12645244</v>
      </c>
      <c r="F34" s="1">
        <v>12622878</v>
      </c>
      <c r="G34" s="1">
        <v>12699299</v>
      </c>
      <c r="H34" s="1">
        <v>12326585</v>
      </c>
      <c r="I34" s="1">
        <v>12437011</v>
      </c>
      <c r="J34" s="1">
        <v>12261289</v>
      </c>
      <c r="K34" s="1">
        <v>12001346</v>
      </c>
    </row>
    <row r="35" spans="1:13">
      <c r="A35" s="16" t="s">
        <v>5</v>
      </c>
      <c r="B35" s="16"/>
      <c r="C35">
        <f>AVERAGE(C32:C34)</f>
        <v>212979.66666666666</v>
      </c>
    </row>
    <row r="36" spans="1:13">
      <c r="A36" s="16" t="s">
        <v>6</v>
      </c>
      <c r="B36" s="16"/>
      <c r="C36">
        <f>SQRT(VARP(C32:C34))/C35</f>
        <v>9.4503770644501061E-3</v>
      </c>
    </row>
    <row r="38" spans="1:13">
      <c r="A38" t="s">
        <v>4</v>
      </c>
    </row>
    <row r="40" spans="1:13">
      <c r="A40" t="s">
        <v>1</v>
      </c>
    </row>
    <row r="41" spans="1:13">
      <c r="A41">
        <v>0.9</v>
      </c>
      <c r="B41">
        <v>10000</v>
      </c>
      <c r="C41">
        <v>175356</v>
      </c>
      <c r="D41" s="1">
        <v>10111044</v>
      </c>
      <c r="E41">
        <v>9062085</v>
      </c>
      <c r="F41">
        <v>9978915</v>
      </c>
      <c r="G41" s="1">
        <v>10089390</v>
      </c>
      <c r="H41">
        <v>9960730</v>
      </c>
      <c r="I41" s="1">
        <v>10025421</v>
      </c>
      <c r="J41" s="1">
        <v>10470406</v>
      </c>
      <c r="K41" s="1">
        <v>10531589</v>
      </c>
      <c r="L41">
        <v>9652695</v>
      </c>
      <c r="M41" s="1">
        <v>10117725</v>
      </c>
    </row>
    <row r="42" spans="1:13">
      <c r="A42">
        <v>0.9</v>
      </c>
      <c r="B42">
        <v>10000</v>
      </c>
      <c r="C42">
        <v>175656</v>
      </c>
      <c r="D42" s="1">
        <v>10608621</v>
      </c>
      <c r="E42">
        <v>9901276</v>
      </c>
      <c r="F42" s="1">
        <v>10323708</v>
      </c>
      <c r="G42" s="1">
        <v>10273327</v>
      </c>
      <c r="H42">
        <v>9566960</v>
      </c>
      <c r="I42">
        <v>9785571</v>
      </c>
      <c r="J42">
        <v>9666040</v>
      </c>
      <c r="K42" s="1">
        <v>10502254</v>
      </c>
      <c r="L42">
        <v>9616987</v>
      </c>
      <c r="M42">
        <v>9755256</v>
      </c>
    </row>
    <row r="43" spans="1:13">
      <c r="A43">
        <v>0.9</v>
      </c>
      <c r="B43">
        <v>10000</v>
      </c>
      <c r="C43">
        <v>178518</v>
      </c>
      <c r="D43">
        <v>9794184</v>
      </c>
      <c r="E43" s="1">
        <v>10192773</v>
      </c>
      <c r="F43">
        <v>9768739</v>
      </c>
      <c r="G43">
        <v>9974779</v>
      </c>
      <c r="H43" s="1">
        <v>10108127</v>
      </c>
      <c r="I43" s="1">
        <v>10099245</v>
      </c>
      <c r="J43" s="1">
        <v>10362956</v>
      </c>
      <c r="K43">
        <v>9148446</v>
      </c>
      <c r="L43" s="1">
        <v>10251093</v>
      </c>
      <c r="M43" s="1">
        <v>10299658</v>
      </c>
    </row>
    <row r="44" spans="1:13">
      <c r="A44" s="16" t="s">
        <v>5</v>
      </c>
      <c r="B44" s="16"/>
      <c r="C44">
        <f>AVERAGE(C41:C43)</f>
        <v>176510</v>
      </c>
    </row>
    <row r="45" spans="1:13">
      <c r="A45" s="16" t="s">
        <v>6</v>
      </c>
      <c r="B45" s="16"/>
      <c r="C45">
        <f>SQRT(VARP(C41:C43))/C44</f>
        <v>8.0740060045466321E-3</v>
      </c>
    </row>
    <row r="49" spans="2:16">
      <c r="B49">
        <v>2</v>
      </c>
      <c r="C49" t="s">
        <v>7</v>
      </c>
      <c r="D49">
        <f>Tabelas!D12</f>
        <v>383.5863333333333</v>
      </c>
      <c r="E49" t="s">
        <v>7</v>
      </c>
      <c r="F49">
        <f>ROUND(C18, 4)</f>
        <v>2.3E-3</v>
      </c>
      <c r="G49" t="s">
        <v>7</v>
      </c>
      <c r="H49">
        <f>ROUND(Normal!C17/1000,0)</f>
        <v>370</v>
      </c>
      <c r="I49" t="s">
        <v>7</v>
      </c>
      <c r="J49">
        <f>ROUND(Normal!C18, 4)</f>
        <v>6.7000000000000002E-3</v>
      </c>
      <c r="K49" t="s">
        <v>7</v>
      </c>
      <c r="L49">
        <f>ROUND(Pareto!C17/1000,0)</f>
        <v>382</v>
      </c>
      <c r="M49" t="s">
        <v>7</v>
      </c>
      <c r="N49">
        <f>ROUND(Pareto!C18, 4)</f>
        <v>5.3E-3</v>
      </c>
      <c r="P49" t="s">
        <v>8</v>
      </c>
    </row>
    <row r="50" spans="2:16">
      <c r="B50">
        <v>3</v>
      </c>
      <c r="C50" t="s">
        <v>7</v>
      </c>
      <c r="D50">
        <f>ROUND(C26/1000,0)</f>
        <v>264</v>
      </c>
      <c r="E50" t="s">
        <v>7</v>
      </c>
      <c r="F50">
        <f>ROUND(C27, 4)</f>
        <v>3.0000000000000001E-3</v>
      </c>
      <c r="G50" t="s">
        <v>7</v>
      </c>
      <c r="H50">
        <f>ROUND(Normal!C26/1000,0)</f>
        <v>258</v>
      </c>
      <c r="I50" t="s">
        <v>7</v>
      </c>
      <c r="J50">
        <f>ROUND(Normal!C27, 4)</f>
        <v>1.14E-2</v>
      </c>
      <c r="K50" t="s">
        <v>7</v>
      </c>
      <c r="L50">
        <f>ROUND(Pareto!C26/1000,0)</f>
        <v>266</v>
      </c>
      <c r="M50" t="s">
        <v>7</v>
      </c>
      <c r="N50">
        <f>ROUND(Pareto!C27, 4)</f>
        <v>3.0000000000000001E-3</v>
      </c>
      <c r="P50" t="s">
        <v>8</v>
      </c>
    </row>
    <row r="51" spans="2:16">
      <c r="B51">
        <v>4</v>
      </c>
      <c r="C51" t="s">
        <v>7</v>
      </c>
      <c r="D51">
        <f>ROUND(C35/1000,0)</f>
        <v>213</v>
      </c>
      <c r="E51" t="s">
        <v>7</v>
      </c>
      <c r="F51">
        <f>ROUND(C36, 4)</f>
        <v>9.4999999999999998E-3</v>
      </c>
      <c r="G51" t="s">
        <v>7</v>
      </c>
      <c r="H51">
        <f>ROUND(Normal!C35/1000,0)</f>
        <v>208</v>
      </c>
      <c r="I51" t="s">
        <v>7</v>
      </c>
      <c r="J51">
        <f>ROUND(Normal!C36, 4)</f>
        <v>1.1999999999999999E-3</v>
      </c>
      <c r="K51" t="s">
        <v>7</v>
      </c>
      <c r="L51">
        <f>ROUND(Pareto!C35/1000,0)</f>
        <v>210</v>
      </c>
      <c r="M51" t="s">
        <v>7</v>
      </c>
      <c r="N51">
        <f>ROUND(Pareto!C36, 4)</f>
        <v>2E-3</v>
      </c>
      <c r="P51" t="s">
        <v>8</v>
      </c>
    </row>
    <row r="52" spans="2:16">
      <c r="B52">
        <v>5</v>
      </c>
      <c r="C52" t="s">
        <v>7</v>
      </c>
      <c r="D52">
        <f>ROUND(C44/1000,0)</f>
        <v>177</v>
      </c>
      <c r="E52" t="s">
        <v>7</v>
      </c>
      <c r="F52">
        <f>ROUND(C45, 4)</f>
        <v>8.0999999999999996E-3</v>
      </c>
      <c r="G52" t="s">
        <v>7</v>
      </c>
      <c r="H52">
        <f>ROUND(Normal!C44/1000,0)</f>
        <v>173</v>
      </c>
      <c r="I52" t="s">
        <v>7</v>
      </c>
      <c r="J52">
        <f>ROUND(Normal!C45, 4)</f>
        <v>5.7999999999999996E-3</v>
      </c>
      <c r="K52" t="s">
        <v>7</v>
      </c>
      <c r="L52">
        <f>ROUND(Pareto!C44/1000,0)</f>
        <v>178</v>
      </c>
      <c r="M52" t="s">
        <v>7</v>
      </c>
      <c r="N52">
        <f>ROUND(Pareto!C45, 4)</f>
        <v>2.9999999999999997E-4</v>
      </c>
      <c r="P52" t="s">
        <v>8</v>
      </c>
    </row>
  </sheetData>
  <mergeCells count="10">
    <mergeCell ref="A44:B44"/>
    <mergeCell ref="A45:B45"/>
    <mergeCell ref="A36:B36"/>
    <mergeCell ref="A27:B27"/>
    <mergeCell ref="A18:B18"/>
    <mergeCell ref="A7:B7"/>
    <mergeCell ref="A8:B8"/>
    <mergeCell ref="A17:B17"/>
    <mergeCell ref="A26:B26"/>
    <mergeCell ref="A35:B35"/>
  </mergeCells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C7" sqref="C7"/>
    </sheetView>
  </sheetViews>
  <sheetFormatPr baseColWidth="10" defaultRowHeight="15" x14ac:dyDescent="0"/>
  <sheetData>
    <row r="1" spans="1:8">
      <c r="A1" t="s">
        <v>21</v>
      </c>
    </row>
    <row r="3" spans="1:8">
      <c r="A3" t="s">
        <v>1</v>
      </c>
    </row>
    <row r="4" spans="1:8">
      <c r="A4" t="s">
        <v>22</v>
      </c>
      <c r="B4">
        <v>10000</v>
      </c>
      <c r="C4">
        <v>872889</v>
      </c>
      <c r="D4" s="1">
        <v>49368894</v>
      </c>
      <c r="E4" s="1">
        <v>50631106</v>
      </c>
    </row>
    <row r="5" spans="1:8">
      <c r="A5" t="s">
        <v>22</v>
      </c>
      <c r="B5">
        <v>10000</v>
      </c>
      <c r="C5">
        <v>866882</v>
      </c>
      <c r="D5" s="1">
        <v>49781571</v>
      </c>
      <c r="E5" s="1">
        <v>50218429</v>
      </c>
    </row>
    <row r="6" spans="1:8">
      <c r="A6" t="s">
        <v>22</v>
      </c>
      <c r="B6">
        <v>10000</v>
      </c>
      <c r="C6">
        <v>842407</v>
      </c>
      <c r="D6" s="1">
        <v>51144669</v>
      </c>
      <c r="E6" s="1">
        <v>48855331</v>
      </c>
    </row>
    <row r="7" spans="1:8">
      <c r="A7" s="14" t="s">
        <v>5</v>
      </c>
      <c r="B7" s="14"/>
      <c r="C7" s="12">
        <f>AVERAGE(C4:C6)</f>
        <v>860726</v>
      </c>
    </row>
    <row r="8" spans="1:8">
      <c r="A8" s="15" t="s">
        <v>6</v>
      </c>
      <c r="B8" s="15"/>
      <c r="C8" s="3">
        <f>SQRT(VARP(C4:C6))/C7</f>
        <v>1.5316818662366527E-2</v>
      </c>
    </row>
    <row r="9" spans="1:8" s="7" customFormat="1"/>
    <row r="11" spans="1:8">
      <c r="A11" t="s">
        <v>0</v>
      </c>
    </row>
    <row r="12" spans="1:8">
      <c r="H12" s="1"/>
    </row>
    <row r="13" spans="1:8">
      <c r="A13" t="s">
        <v>1</v>
      </c>
      <c r="H13" s="1"/>
    </row>
    <row r="14" spans="1:8">
      <c r="A14">
        <v>0.9</v>
      </c>
      <c r="B14">
        <v>10000</v>
      </c>
      <c r="C14">
        <v>368120</v>
      </c>
      <c r="D14" s="1">
        <v>25399648</v>
      </c>
      <c r="E14" s="1">
        <v>24901577</v>
      </c>
      <c r="F14" s="1">
        <v>24960437</v>
      </c>
      <c r="G14" s="1">
        <v>24738338</v>
      </c>
      <c r="H14" s="1"/>
    </row>
    <row r="15" spans="1:8">
      <c r="A15">
        <v>0.9</v>
      </c>
      <c r="B15">
        <v>10000</v>
      </c>
      <c r="C15">
        <v>368779</v>
      </c>
      <c r="D15" s="1">
        <v>25479473</v>
      </c>
      <c r="E15" s="1">
        <v>23978690</v>
      </c>
      <c r="F15" s="1">
        <v>24960455</v>
      </c>
      <c r="G15" s="1">
        <v>25581382</v>
      </c>
    </row>
    <row r="16" spans="1:8">
      <c r="A16">
        <v>0.9</v>
      </c>
      <c r="B16">
        <v>10000</v>
      </c>
      <c r="C16">
        <v>372708</v>
      </c>
      <c r="D16" s="1">
        <v>25464764</v>
      </c>
      <c r="E16" s="1">
        <v>25386885</v>
      </c>
      <c r="F16" s="1">
        <v>24624256</v>
      </c>
      <c r="G16" s="1">
        <v>24524095</v>
      </c>
    </row>
    <row r="17" spans="1:11">
      <c r="A17" s="16" t="s">
        <v>5</v>
      </c>
      <c r="B17" s="16"/>
      <c r="C17">
        <f>AVERAGE(C14:C16)</f>
        <v>369869</v>
      </c>
    </row>
    <row r="18" spans="1:11">
      <c r="A18" s="16" t="s">
        <v>6</v>
      </c>
      <c r="B18" s="16"/>
      <c r="C18">
        <f>SQRT(VAR(C14:C16))/C17</f>
        <v>6.7067722313766502E-3</v>
      </c>
    </row>
    <row r="20" spans="1:11">
      <c r="A20" t="s">
        <v>2</v>
      </c>
    </row>
    <row r="22" spans="1:11">
      <c r="A22" t="s">
        <v>1</v>
      </c>
      <c r="J22" t="s">
        <v>6</v>
      </c>
    </row>
    <row r="23" spans="1:11">
      <c r="A23">
        <v>0.9</v>
      </c>
      <c r="B23">
        <v>10000</v>
      </c>
      <c r="C23">
        <v>261822</v>
      </c>
      <c r="D23" s="1">
        <v>16705027</v>
      </c>
      <c r="E23" s="1">
        <v>16885134</v>
      </c>
      <c r="F23" s="1">
        <v>16482587</v>
      </c>
      <c r="G23" s="1">
        <v>16526520</v>
      </c>
      <c r="H23" s="1">
        <v>16489269</v>
      </c>
      <c r="I23" s="1">
        <v>16911463</v>
      </c>
      <c r="J23" s="1"/>
    </row>
    <row r="24" spans="1:11">
      <c r="A24">
        <v>0.9</v>
      </c>
      <c r="B24">
        <v>10000</v>
      </c>
      <c r="C24">
        <v>256948</v>
      </c>
      <c r="D24" s="1">
        <v>16299305</v>
      </c>
      <c r="E24" s="1">
        <v>16728783</v>
      </c>
      <c r="F24" s="1">
        <v>16984402</v>
      </c>
      <c r="G24" s="1">
        <v>17411184</v>
      </c>
      <c r="H24" s="1">
        <v>16426652</v>
      </c>
      <c r="I24" s="1">
        <v>16149674</v>
      </c>
      <c r="J24" s="1"/>
    </row>
    <row r="25" spans="1:11">
      <c r="A25">
        <v>0.9</v>
      </c>
      <c r="B25">
        <v>10000</v>
      </c>
      <c r="C25">
        <v>254769</v>
      </c>
      <c r="D25" s="1">
        <v>16626441</v>
      </c>
      <c r="E25" s="1">
        <v>16492025</v>
      </c>
      <c r="F25" s="1">
        <v>16942293</v>
      </c>
      <c r="G25" s="1">
        <v>16906092</v>
      </c>
      <c r="H25" s="1">
        <v>16997444</v>
      </c>
      <c r="I25" s="1">
        <v>16035705</v>
      </c>
      <c r="J25" s="1"/>
    </row>
    <row r="26" spans="1:11">
      <c r="A26" s="16" t="s">
        <v>5</v>
      </c>
      <c r="B26" s="16"/>
      <c r="C26">
        <f>AVERAGE(C23:C25)</f>
        <v>257846.33333333334</v>
      </c>
    </row>
    <row r="27" spans="1:11">
      <c r="A27" s="16" t="s">
        <v>6</v>
      </c>
      <c r="B27" s="16"/>
      <c r="C27">
        <f>SQRT(VARP(C23:C25))/C26</f>
        <v>1.1435533302711803E-2</v>
      </c>
    </row>
    <row r="29" spans="1:11">
      <c r="A29" t="s">
        <v>3</v>
      </c>
    </row>
    <row r="31" spans="1:11">
      <c r="A31" t="s">
        <v>1</v>
      </c>
    </row>
    <row r="32" spans="1:11">
      <c r="A32">
        <v>0.9</v>
      </c>
      <c r="B32">
        <v>10000</v>
      </c>
      <c r="C32">
        <v>208086</v>
      </c>
      <c r="D32" s="1">
        <v>12859618</v>
      </c>
      <c r="E32" s="1">
        <v>12372711</v>
      </c>
      <c r="F32" s="1">
        <v>12360910</v>
      </c>
      <c r="G32" s="1">
        <v>12807447</v>
      </c>
      <c r="H32" s="1">
        <v>12356649</v>
      </c>
      <c r="I32" s="1">
        <v>12386081</v>
      </c>
      <c r="J32" s="1">
        <v>12109571</v>
      </c>
      <c r="K32" s="1">
        <v>12747013</v>
      </c>
    </row>
    <row r="33" spans="1:13">
      <c r="A33">
        <v>0.9</v>
      </c>
      <c r="B33">
        <v>10000</v>
      </c>
      <c r="C33">
        <v>207498</v>
      </c>
      <c r="D33" s="1">
        <v>12163281</v>
      </c>
      <c r="E33" s="1">
        <v>12856608</v>
      </c>
      <c r="F33" s="1">
        <v>12911065</v>
      </c>
      <c r="G33" s="1">
        <v>12069362</v>
      </c>
      <c r="H33" s="1">
        <v>12579332</v>
      </c>
      <c r="I33" s="1">
        <v>12816756</v>
      </c>
      <c r="J33" s="1">
        <v>12512789</v>
      </c>
      <c r="K33" s="1">
        <v>12090807</v>
      </c>
    </row>
    <row r="34" spans="1:13">
      <c r="A34">
        <v>0.9</v>
      </c>
      <c r="B34">
        <v>10000</v>
      </c>
      <c r="C34">
        <v>207647</v>
      </c>
      <c r="D34" s="1">
        <v>12209239</v>
      </c>
      <c r="E34" s="1">
        <v>12705530</v>
      </c>
      <c r="F34" s="1">
        <v>12257615</v>
      </c>
      <c r="G34" s="1">
        <v>12707033</v>
      </c>
      <c r="H34" s="1">
        <v>12553940</v>
      </c>
      <c r="I34" s="1">
        <v>12630897</v>
      </c>
      <c r="J34" s="1">
        <v>12555590</v>
      </c>
      <c r="K34" s="1">
        <v>12380156</v>
      </c>
    </row>
    <row r="35" spans="1:13">
      <c r="A35" s="16" t="s">
        <v>5</v>
      </c>
      <c r="B35" s="16"/>
      <c r="C35">
        <f>AVERAGE(C32:C34)</f>
        <v>207743.66666666666</v>
      </c>
    </row>
    <row r="36" spans="1:13">
      <c r="A36" s="16" t="s">
        <v>6</v>
      </c>
      <c r="B36" s="16"/>
      <c r="C36">
        <f>SQRT(VARP(C32:C34))/C35</f>
        <v>1.2014426995706816E-3</v>
      </c>
    </row>
    <row r="38" spans="1:13">
      <c r="A38" t="s">
        <v>4</v>
      </c>
    </row>
    <row r="40" spans="1:13">
      <c r="A40" t="s">
        <v>1</v>
      </c>
    </row>
    <row r="41" spans="1:13">
      <c r="A41">
        <v>0.9</v>
      </c>
      <c r="B41">
        <v>10000</v>
      </c>
      <c r="C41">
        <v>174644</v>
      </c>
      <c r="D41" s="1">
        <v>10018535</v>
      </c>
      <c r="E41">
        <v>9942588</v>
      </c>
      <c r="F41" s="1">
        <v>10404820</v>
      </c>
      <c r="G41" s="1">
        <v>9836492</v>
      </c>
      <c r="H41">
        <v>9960879</v>
      </c>
      <c r="I41" s="1">
        <v>9662253</v>
      </c>
      <c r="J41" s="1">
        <v>9969401</v>
      </c>
      <c r="K41" s="1">
        <v>10018150</v>
      </c>
      <c r="L41" s="1">
        <v>10362726</v>
      </c>
      <c r="M41" s="1">
        <v>9824156</v>
      </c>
    </row>
    <row r="42" spans="1:13">
      <c r="A42">
        <v>0.9</v>
      </c>
      <c r="B42">
        <v>10000</v>
      </c>
      <c r="C42">
        <v>172499</v>
      </c>
      <c r="D42" s="1">
        <v>10166914</v>
      </c>
      <c r="E42" s="1">
        <v>10068719</v>
      </c>
      <c r="F42" s="1">
        <v>9924256</v>
      </c>
      <c r="G42" s="1">
        <v>9557058</v>
      </c>
      <c r="H42" s="1">
        <v>10309426</v>
      </c>
      <c r="I42" s="1">
        <v>10120722</v>
      </c>
      <c r="J42">
        <v>9693479</v>
      </c>
      <c r="K42" s="1">
        <v>9793362</v>
      </c>
      <c r="L42" s="1">
        <v>10352444</v>
      </c>
      <c r="M42" s="1">
        <v>10013620</v>
      </c>
    </row>
    <row r="43" spans="1:13">
      <c r="A43">
        <v>0.9</v>
      </c>
      <c r="B43">
        <v>10000</v>
      </c>
      <c r="C43">
        <v>172497</v>
      </c>
      <c r="D43">
        <v>9840371</v>
      </c>
      <c r="E43" s="1">
        <v>10346263</v>
      </c>
      <c r="F43">
        <v>9865767</v>
      </c>
      <c r="G43" s="1">
        <v>10079738</v>
      </c>
      <c r="H43" s="1">
        <v>10362985</v>
      </c>
      <c r="I43" s="1">
        <v>10301978</v>
      </c>
      <c r="J43" s="1">
        <v>10423792</v>
      </c>
      <c r="K43">
        <v>9285572</v>
      </c>
      <c r="L43" s="1">
        <v>9789207</v>
      </c>
      <c r="M43" s="1">
        <v>9704327</v>
      </c>
    </row>
    <row r="44" spans="1:13">
      <c r="A44" s="16" t="s">
        <v>5</v>
      </c>
      <c r="B44" s="16"/>
      <c r="C44">
        <f>AVERAGE(C41:C43)</f>
        <v>173213.33333333334</v>
      </c>
    </row>
    <row r="45" spans="1:13">
      <c r="A45" s="16" t="s">
        <v>6</v>
      </c>
      <c r="B45" s="16"/>
      <c r="C45">
        <f>SQRT(VARP(C41:C43))/C44</f>
        <v>5.8403958381806533E-3</v>
      </c>
    </row>
  </sheetData>
  <mergeCells count="10">
    <mergeCell ref="A7:B7"/>
    <mergeCell ref="A8:B8"/>
    <mergeCell ref="A44:B44"/>
    <mergeCell ref="A45:B45"/>
    <mergeCell ref="A17:B17"/>
    <mergeCell ref="A18:B18"/>
    <mergeCell ref="A26:B26"/>
    <mergeCell ref="A27:B27"/>
    <mergeCell ref="A35:B35"/>
    <mergeCell ref="A36:B3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C17" sqref="C17"/>
    </sheetView>
  </sheetViews>
  <sheetFormatPr baseColWidth="10" defaultRowHeight="15" x14ac:dyDescent="0"/>
  <sheetData>
    <row r="1" spans="1:8">
      <c r="A1" t="s">
        <v>21</v>
      </c>
    </row>
    <row r="3" spans="1:8">
      <c r="A3" t="s">
        <v>1</v>
      </c>
    </row>
    <row r="4" spans="1:8">
      <c r="A4">
        <v>0.9</v>
      </c>
      <c r="B4">
        <v>10000</v>
      </c>
      <c r="C4">
        <v>900962</v>
      </c>
      <c r="D4" s="1">
        <v>48978444</v>
      </c>
      <c r="E4" s="1">
        <v>51021556</v>
      </c>
    </row>
    <row r="5" spans="1:8">
      <c r="A5">
        <v>0.9</v>
      </c>
      <c r="B5">
        <v>10000</v>
      </c>
      <c r="C5">
        <v>889498</v>
      </c>
      <c r="D5" s="1">
        <v>50463076</v>
      </c>
      <c r="E5" s="1">
        <v>49536924</v>
      </c>
    </row>
    <row r="6" spans="1:8">
      <c r="A6">
        <v>0.9</v>
      </c>
      <c r="B6">
        <v>10000</v>
      </c>
      <c r="C6">
        <v>883447</v>
      </c>
      <c r="D6" s="1">
        <v>50464564</v>
      </c>
      <c r="E6" s="1">
        <v>49535436</v>
      </c>
    </row>
    <row r="7" spans="1:8">
      <c r="A7" s="14" t="s">
        <v>5</v>
      </c>
      <c r="B7" s="14"/>
      <c r="C7" s="12">
        <f>AVERAGE(C4:C6)</f>
        <v>891302.33333333337</v>
      </c>
    </row>
    <row r="8" spans="1:8">
      <c r="A8" s="15" t="s">
        <v>6</v>
      </c>
      <c r="B8" s="15"/>
      <c r="C8" s="3">
        <f>SQRT(VARP(C4:C6))/C7</f>
        <v>8.1492015319104601E-3</v>
      </c>
    </row>
    <row r="9" spans="1:8" s="7" customFormat="1"/>
    <row r="11" spans="1:8">
      <c r="A11" t="s">
        <v>0</v>
      </c>
    </row>
    <row r="12" spans="1:8">
      <c r="H12" s="1"/>
    </row>
    <row r="13" spans="1:8">
      <c r="A13" t="s">
        <v>1</v>
      </c>
      <c r="H13" s="1"/>
    </row>
    <row r="14" spans="1:8">
      <c r="A14">
        <v>0.9</v>
      </c>
      <c r="B14">
        <v>10000</v>
      </c>
      <c r="C14">
        <v>379885</v>
      </c>
      <c r="D14" s="1">
        <v>24893508</v>
      </c>
      <c r="E14" s="1">
        <v>24614418</v>
      </c>
      <c r="F14" s="1">
        <v>24980602</v>
      </c>
      <c r="G14" s="1">
        <v>25511472</v>
      </c>
      <c r="H14" s="1"/>
    </row>
    <row r="15" spans="1:8">
      <c r="A15">
        <v>0.9</v>
      </c>
      <c r="B15">
        <v>10000</v>
      </c>
      <c r="C15">
        <v>380902</v>
      </c>
      <c r="D15" s="1">
        <v>24852034</v>
      </c>
      <c r="E15" s="1">
        <v>24692717</v>
      </c>
      <c r="F15" s="1">
        <v>25575658</v>
      </c>
      <c r="G15" s="1">
        <v>24879591</v>
      </c>
    </row>
    <row r="16" spans="1:8">
      <c r="A16">
        <v>0.9</v>
      </c>
      <c r="B16">
        <v>10000</v>
      </c>
      <c r="C16">
        <v>383750</v>
      </c>
      <c r="D16" s="1">
        <v>24744928</v>
      </c>
      <c r="E16" s="1">
        <v>24549615</v>
      </c>
      <c r="F16" s="1">
        <v>25834173</v>
      </c>
      <c r="G16" s="1">
        <v>24871284</v>
      </c>
    </row>
    <row r="17" spans="1:11">
      <c r="A17" s="16" t="s">
        <v>5</v>
      </c>
      <c r="B17" s="16"/>
      <c r="C17">
        <f>AVERAGE(C14:C16)</f>
        <v>381512.33333333331</v>
      </c>
    </row>
    <row r="18" spans="1:11">
      <c r="A18" s="16" t="s">
        <v>6</v>
      </c>
      <c r="B18" s="16"/>
      <c r="C18">
        <f>SQRT(VAR(C14:C16))/C17</f>
        <v>5.2514188372222237E-3</v>
      </c>
    </row>
    <row r="20" spans="1:11">
      <c r="A20" t="s">
        <v>2</v>
      </c>
    </row>
    <row r="22" spans="1:11">
      <c r="A22" t="s">
        <v>1</v>
      </c>
      <c r="J22" t="s">
        <v>6</v>
      </c>
    </row>
    <row r="23" spans="1:11">
      <c r="A23">
        <v>0.9</v>
      </c>
      <c r="B23">
        <v>10000</v>
      </c>
      <c r="C23">
        <v>266917</v>
      </c>
      <c r="D23" s="1">
        <v>16601465</v>
      </c>
      <c r="E23" s="1">
        <v>17057061</v>
      </c>
      <c r="F23" s="1">
        <v>17134153</v>
      </c>
      <c r="G23" s="1">
        <v>16708685</v>
      </c>
      <c r="H23" s="1">
        <v>16259720</v>
      </c>
      <c r="I23" s="1">
        <v>16238916</v>
      </c>
      <c r="J23" s="1"/>
    </row>
    <row r="24" spans="1:11">
      <c r="A24">
        <v>0.9</v>
      </c>
      <c r="B24">
        <v>10000</v>
      </c>
      <c r="C24">
        <v>266822</v>
      </c>
      <c r="D24" s="1">
        <v>16841008</v>
      </c>
      <c r="E24" s="1">
        <v>17201569</v>
      </c>
      <c r="F24" s="1">
        <v>17160838</v>
      </c>
      <c r="G24" s="1">
        <v>15828330</v>
      </c>
      <c r="H24" s="1">
        <v>16284939</v>
      </c>
      <c r="I24" s="1">
        <v>16683316</v>
      </c>
      <c r="J24" s="1"/>
    </row>
    <row r="25" spans="1:11">
      <c r="A25">
        <v>0.9</v>
      </c>
      <c r="B25">
        <v>10000</v>
      </c>
      <c r="C25">
        <v>265203</v>
      </c>
      <c r="D25" s="1">
        <v>16812610</v>
      </c>
      <c r="E25" s="1">
        <v>16777399</v>
      </c>
      <c r="F25" s="1">
        <v>16724612</v>
      </c>
      <c r="G25" s="1">
        <v>16128628</v>
      </c>
      <c r="H25" s="1">
        <v>17047252</v>
      </c>
      <c r="I25" s="1">
        <v>16509499</v>
      </c>
      <c r="J25" s="1"/>
    </row>
    <row r="26" spans="1:11">
      <c r="A26" s="16" t="s">
        <v>5</v>
      </c>
      <c r="B26" s="16"/>
      <c r="C26">
        <f>AVERAGE(C23:C25)</f>
        <v>266314</v>
      </c>
    </row>
    <row r="27" spans="1:11">
      <c r="A27" s="16" t="s">
        <v>6</v>
      </c>
      <c r="B27" s="16"/>
      <c r="C27">
        <f>SQRT(VARP(C23:C25))/C26</f>
        <v>2.9534774470363679E-3</v>
      </c>
    </row>
    <row r="29" spans="1:11">
      <c r="A29" t="s">
        <v>3</v>
      </c>
    </row>
    <row r="31" spans="1:11">
      <c r="A31" t="s">
        <v>1</v>
      </c>
    </row>
    <row r="32" spans="1:11">
      <c r="A32">
        <v>0.9</v>
      </c>
      <c r="B32">
        <v>10000</v>
      </c>
      <c r="C32">
        <v>209690</v>
      </c>
      <c r="D32" s="1">
        <v>13023332</v>
      </c>
      <c r="E32" s="1">
        <v>12359532</v>
      </c>
      <c r="F32" s="1">
        <v>12527727</v>
      </c>
      <c r="G32" s="1">
        <v>13036157</v>
      </c>
      <c r="H32" s="1">
        <v>12006740</v>
      </c>
      <c r="I32" s="1">
        <v>12592310</v>
      </c>
      <c r="J32" s="1">
        <v>12127946</v>
      </c>
      <c r="K32" s="1">
        <v>12326256</v>
      </c>
    </row>
    <row r="33" spans="1:13">
      <c r="A33">
        <v>0.9</v>
      </c>
      <c r="B33">
        <v>10000</v>
      </c>
      <c r="C33">
        <v>210475</v>
      </c>
      <c r="D33" s="1">
        <v>13095470</v>
      </c>
      <c r="E33" s="1">
        <v>12836188</v>
      </c>
      <c r="F33" s="1">
        <v>12687178</v>
      </c>
      <c r="G33" s="1">
        <v>12120157</v>
      </c>
      <c r="H33" s="1">
        <v>12680591</v>
      </c>
      <c r="I33" s="1">
        <v>11769421</v>
      </c>
      <c r="J33" s="1">
        <v>12377843</v>
      </c>
      <c r="K33" s="1">
        <v>12433152</v>
      </c>
    </row>
    <row r="34" spans="1:13">
      <c r="A34">
        <v>0.9</v>
      </c>
      <c r="B34">
        <v>10000</v>
      </c>
      <c r="C34">
        <v>209526</v>
      </c>
      <c r="D34" s="1">
        <v>13084157</v>
      </c>
      <c r="E34" s="1">
        <v>11954557</v>
      </c>
      <c r="F34" s="1">
        <v>12733594</v>
      </c>
      <c r="G34" s="1">
        <v>11692283</v>
      </c>
      <c r="H34" s="1">
        <v>12795733</v>
      </c>
      <c r="I34" s="1">
        <v>11650565</v>
      </c>
      <c r="J34" s="1">
        <v>12570476</v>
      </c>
      <c r="K34" s="1">
        <v>13518635</v>
      </c>
    </row>
    <row r="35" spans="1:13">
      <c r="A35" s="16" t="s">
        <v>5</v>
      </c>
      <c r="B35" s="16"/>
      <c r="C35">
        <f>AVERAGE(C32:C34)</f>
        <v>209897</v>
      </c>
    </row>
    <row r="36" spans="1:13">
      <c r="A36" s="16" t="s">
        <v>6</v>
      </c>
      <c r="B36" s="16"/>
      <c r="C36">
        <f>SQRT(VARP(C32:C34))/C35</f>
        <v>1.9731361828530377E-3</v>
      </c>
    </row>
    <row r="38" spans="1:13">
      <c r="A38" t="s">
        <v>4</v>
      </c>
    </row>
    <row r="40" spans="1:13">
      <c r="A40" t="s">
        <v>1</v>
      </c>
    </row>
    <row r="41" spans="1:13">
      <c r="A41">
        <v>0.9</v>
      </c>
      <c r="B41">
        <v>10000</v>
      </c>
      <c r="C41">
        <v>178329</v>
      </c>
      <c r="D41" s="1">
        <v>10063697</v>
      </c>
      <c r="E41" s="1">
        <v>10303013</v>
      </c>
      <c r="F41" s="1">
        <v>10121113</v>
      </c>
      <c r="G41" s="1">
        <v>10335671</v>
      </c>
      <c r="H41" s="1">
        <v>10718289</v>
      </c>
      <c r="I41" s="1">
        <v>9608539</v>
      </c>
      <c r="J41" s="1">
        <v>9916031</v>
      </c>
      <c r="K41" s="1">
        <v>9745280</v>
      </c>
      <c r="L41">
        <v>9449594</v>
      </c>
      <c r="M41" s="1">
        <v>9738773</v>
      </c>
    </row>
    <row r="42" spans="1:13">
      <c r="A42">
        <v>0.9</v>
      </c>
      <c r="B42">
        <v>10000</v>
      </c>
      <c r="C42">
        <v>178442</v>
      </c>
      <c r="D42" s="1">
        <v>10401255</v>
      </c>
      <c r="E42" s="1">
        <v>10245249</v>
      </c>
      <c r="F42" s="1">
        <v>10109275</v>
      </c>
      <c r="G42" s="1">
        <v>9555638</v>
      </c>
      <c r="H42">
        <v>9940496</v>
      </c>
      <c r="I42">
        <v>9546138</v>
      </c>
      <c r="J42">
        <v>9543720</v>
      </c>
      <c r="K42" s="1">
        <v>10023107</v>
      </c>
      <c r="L42" s="1">
        <v>10189873</v>
      </c>
      <c r="M42" s="1">
        <v>10445249</v>
      </c>
    </row>
    <row r="43" spans="1:13">
      <c r="A43">
        <v>0.9</v>
      </c>
      <c r="B43">
        <v>10000</v>
      </c>
      <c r="C43">
        <v>178440</v>
      </c>
      <c r="D43">
        <v>9836148</v>
      </c>
      <c r="E43" s="1">
        <v>9896945</v>
      </c>
      <c r="F43">
        <v>9876897</v>
      </c>
      <c r="G43" s="1">
        <v>10080606</v>
      </c>
      <c r="H43" s="1">
        <v>10385371</v>
      </c>
      <c r="I43" s="1">
        <v>9867159</v>
      </c>
      <c r="J43" s="1">
        <v>9843940</v>
      </c>
      <c r="K43" s="1">
        <v>10394751</v>
      </c>
      <c r="L43" s="1">
        <v>9847174</v>
      </c>
      <c r="M43" s="1">
        <v>9971009</v>
      </c>
    </row>
    <row r="44" spans="1:13">
      <c r="A44" s="16" t="s">
        <v>5</v>
      </c>
      <c r="B44" s="16"/>
      <c r="C44">
        <f>AVERAGE(C41:C43)</f>
        <v>178403.66666666666</v>
      </c>
    </row>
    <row r="45" spans="1:13">
      <c r="A45" s="16" t="s">
        <v>6</v>
      </c>
      <c r="B45" s="16"/>
      <c r="C45">
        <f>SQRT(VARP(C41:C43))/C44</f>
        <v>2.9597833044107274E-4</v>
      </c>
    </row>
  </sheetData>
  <mergeCells count="10">
    <mergeCell ref="A7:B7"/>
    <mergeCell ref="A8:B8"/>
    <mergeCell ref="A44:B44"/>
    <mergeCell ref="A45:B45"/>
    <mergeCell ref="A17:B17"/>
    <mergeCell ref="A18:B18"/>
    <mergeCell ref="A26:B26"/>
    <mergeCell ref="A27:B27"/>
    <mergeCell ref="A35:B35"/>
    <mergeCell ref="A36:B3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F24" sqref="F24"/>
    </sheetView>
  </sheetViews>
  <sheetFormatPr baseColWidth="10" defaultRowHeight="15" x14ac:dyDescent="0"/>
  <cols>
    <col min="1" max="1" width="13" customWidth="1"/>
    <col min="7" max="7" width="12.1640625" bestFit="1" customWidth="1"/>
  </cols>
  <sheetData>
    <row r="1" spans="1:17">
      <c r="A1" t="s">
        <v>9</v>
      </c>
      <c r="C1" s="17" t="s">
        <v>12</v>
      </c>
      <c r="D1" s="17"/>
      <c r="E1" s="17"/>
      <c r="F1" s="17"/>
      <c r="G1" s="17" t="s">
        <v>15</v>
      </c>
      <c r="H1" s="17"/>
      <c r="I1" s="17"/>
      <c r="J1" s="17"/>
      <c r="K1" s="17" t="s">
        <v>16</v>
      </c>
      <c r="L1" s="17"/>
      <c r="M1" s="17"/>
      <c r="N1" s="17"/>
    </row>
    <row r="2" spans="1:17">
      <c r="C2" t="s">
        <v>13</v>
      </c>
      <c r="E2" t="s">
        <v>6</v>
      </c>
      <c r="G2" t="s">
        <v>13</v>
      </c>
      <c r="I2" t="s">
        <v>6</v>
      </c>
      <c r="K2" t="s">
        <v>13</v>
      </c>
      <c r="M2" t="s">
        <v>6</v>
      </c>
    </row>
    <row r="3" spans="1:17">
      <c r="A3">
        <f>Uniforme!B49</f>
        <v>2</v>
      </c>
      <c r="B3" t="str">
        <f>Uniforme!C49</f>
        <v>&amp;</v>
      </c>
      <c r="C3" s="6">
        <f>Uniforme!C17/1000</f>
        <v>383.5863333333333</v>
      </c>
      <c r="D3" t="str">
        <f>Uniforme!E49</f>
        <v>&amp;</v>
      </c>
      <c r="E3" s="11">
        <f>Uniforme!C18</f>
        <v>2.2535249859591496E-3</v>
      </c>
      <c r="F3" t="str">
        <f>Uniforme!G49</f>
        <v>&amp;</v>
      </c>
      <c r="G3" s="13">
        <f>Normal!C17/1000</f>
        <v>369.86900000000003</v>
      </c>
      <c r="H3" t="str">
        <f>Uniforme!I49</f>
        <v>&amp;</v>
      </c>
      <c r="I3" s="11">
        <f>Normal!C18</f>
        <v>6.7067722313766502E-3</v>
      </c>
      <c r="J3" t="str">
        <f>Uniforme!K49</f>
        <v>&amp;</v>
      </c>
      <c r="K3" s="6">
        <f>Pareto!C17/1000</f>
        <v>381.51233333333329</v>
      </c>
      <c r="L3" t="str">
        <f>Uniforme!M49</f>
        <v>&amp;</v>
      </c>
      <c r="M3" s="11">
        <f>Pareto!C18</f>
        <v>5.2514188372222237E-3</v>
      </c>
      <c r="N3" t="str">
        <f>Uniforme!P49</f>
        <v>\\ \hline</v>
      </c>
    </row>
    <row r="4" spans="1:17">
      <c r="A4">
        <f>Uniforme!B50</f>
        <v>3</v>
      </c>
      <c r="B4" t="str">
        <f>Uniforme!C50</f>
        <v>&amp;</v>
      </c>
      <c r="C4" s="6">
        <f>Uniforme!C26/1000</f>
        <v>263.916</v>
      </c>
      <c r="D4" t="str">
        <f>Uniforme!E50</f>
        <v>&amp;</v>
      </c>
      <c r="E4" s="11">
        <f>Uniforme!C27</f>
        <v>3.0078950735152642E-3</v>
      </c>
      <c r="F4" t="str">
        <f>Uniforme!G50</f>
        <v>&amp;</v>
      </c>
      <c r="G4" s="13">
        <f>Normal!C26/1000</f>
        <v>257.84633333333335</v>
      </c>
      <c r="H4" t="str">
        <f>Uniforme!I50</f>
        <v>&amp;</v>
      </c>
      <c r="I4" s="11">
        <f>Normal!C27</f>
        <v>1.1435533302711803E-2</v>
      </c>
      <c r="J4" t="str">
        <f>Uniforme!K50</f>
        <v>&amp;</v>
      </c>
      <c r="K4" s="6">
        <f>Pareto!C26/1000</f>
        <v>266.31400000000002</v>
      </c>
      <c r="L4" t="str">
        <f>Uniforme!M50</f>
        <v>&amp;</v>
      </c>
      <c r="M4" s="11">
        <f>Pareto!C27</f>
        <v>2.9534774470363679E-3</v>
      </c>
      <c r="N4" t="str">
        <f>Uniforme!P50</f>
        <v>\\ \hline</v>
      </c>
    </row>
    <row r="5" spans="1:17">
      <c r="A5">
        <f>Uniforme!B51</f>
        <v>4</v>
      </c>
      <c r="B5" t="str">
        <f>Uniforme!C51</f>
        <v>&amp;</v>
      </c>
      <c r="C5" s="6">
        <f>Uniforme!C35/1000</f>
        <v>212.97966666666665</v>
      </c>
      <c r="D5" t="str">
        <f>Uniforme!E51</f>
        <v>&amp;</v>
      </c>
      <c r="E5" s="11">
        <f>Uniforme!C36</f>
        <v>9.4503770644501061E-3</v>
      </c>
      <c r="F5" t="str">
        <f>Uniforme!G51</f>
        <v>&amp;</v>
      </c>
      <c r="G5" s="13">
        <f>Normal!C35/1000</f>
        <v>207.74366666666666</v>
      </c>
      <c r="H5" t="str">
        <f>Uniforme!I51</f>
        <v>&amp;</v>
      </c>
      <c r="I5" s="11">
        <f>Normal!C36</f>
        <v>1.2014426995706816E-3</v>
      </c>
      <c r="J5" t="str">
        <f>Uniforme!K51</f>
        <v>&amp;</v>
      </c>
      <c r="K5" s="6">
        <f>Pareto!C35/1000</f>
        <v>209.89699999999999</v>
      </c>
      <c r="L5" t="str">
        <f>Uniforme!M51</f>
        <v>&amp;</v>
      </c>
      <c r="M5" s="11">
        <f>Pareto!C36</f>
        <v>1.9731361828530377E-3</v>
      </c>
      <c r="N5" t="str">
        <f>Uniforme!P51</f>
        <v>\\ \hline</v>
      </c>
    </row>
    <row r="6" spans="1:17">
      <c r="A6">
        <f>Uniforme!B52</f>
        <v>5</v>
      </c>
      <c r="B6" t="str">
        <f>Uniforme!C52</f>
        <v>&amp;</v>
      </c>
      <c r="C6" s="6">
        <f>Uniforme!C44/1000</f>
        <v>176.51</v>
      </c>
      <c r="D6" t="str">
        <f>Uniforme!E52</f>
        <v>&amp;</v>
      </c>
      <c r="E6" s="11">
        <f>Uniforme!C45</f>
        <v>8.0740060045466321E-3</v>
      </c>
      <c r="F6" t="str">
        <f>Uniforme!G52</f>
        <v>&amp;</v>
      </c>
      <c r="G6" s="13">
        <f>Normal!C44/1000</f>
        <v>173.21333333333334</v>
      </c>
      <c r="H6" t="str">
        <f>Uniforme!I52</f>
        <v>&amp;</v>
      </c>
      <c r="I6" s="11">
        <f>Normal!C45</f>
        <v>5.8403958381806533E-3</v>
      </c>
      <c r="J6" t="str">
        <f>Uniforme!K52</f>
        <v>&amp;</v>
      </c>
      <c r="K6" s="6">
        <f>Pareto!C44/1000</f>
        <v>178.40366666666665</v>
      </c>
      <c r="L6" t="str">
        <f>Uniforme!M52</f>
        <v>&amp;</v>
      </c>
      <c r="M6" s="11">
        <f>Pareto!C45</f>
        <v>2.9597833044107274E-4</v>
      </c>
      <c r="N6" t="str">
        <f>Uniforme!P52</f>
        <v>\\ \hline</v>
      </c>
    </row>
    <row r="9" spans="1:17">
      <c r="A9" t="s">
        <v>10</v>
      </c>
      <c r="C9" t="s">
        <v>19</v>
      </c>
    </row>
    <row r="10" spans="1:17">
      <c r="A10" s="17" t="s">
        <v>11</v>
      </c>
      <c r="B10" s="4"/>
      <c r="C10" s="17" t="s">
        <v>12</v>
      </c>
      <c r="D10" s="17"/>
      <c r="E10" s="17"/>
      <c r="F10" s="17"/>
      <c r="G10" s="17" t="s">
        <v>15</v>
      </c>
      <c r="H10" s="17"/>
      <c r="I10" s="17"/>
      <c r="J10" s="17"/>
      <c r="K10" s="17" t="s">
        <v>16</v>
      </c>
      <c r="L10" s="17"/>
      <c r="M10" s="17"/>
      <c r="N10" s="17"/>
      <c r="O10" s="17" t="s">
        <v>17</v>
      </c>
      <c r="P10" s="17"/>
    </row>
    <row r="11" spans="1:17">
      <c r="A11" s="17"/>
      <c r="B11" s="4"/>
      <c r="C11" t="s">
        <v>13</v>
      </c>
      <c r="E11" t="s">
        <v>14</v>
      </c>
      <c r="G11" t="s">
        <v>13</v>
      </c>
      <c r="I11" t="s">
        <v>14</v>
      </c>
      <c r="K11" t="s">
        <v>13</v>
      </c>
      <c r="M11" t="s">
        <v>14</v>
      </c>
      <c r="O11" s="17"/>
      <c r="P11" s="17"/>
    </row>
    <row r="12" spans="1:17">
      <c r="A12" s="9">
        <v>4</v>
      </c>
      <c r="C12" s="3" t="s">
        <v>7</v>
      </c>
      <c r="D12" s="6">
        <f t="shared" ref="D12:D15" si="0">C3</f>
        <v>383.5863333333333</v>
      </c>
      <c r="E12" s="3" t="s">
        <v>7</v>
      </c>
      <c r="F12">
        <f>D12/D12</f>
        <v>1</v>
      </c>
      <c r="G12" s="3" t="s">
        <v>7</v>
      </c>
      <c r="H12">
        <f>ROUND(Normal!C17/1000,0)</f>
        <v>370</v>
      </c>
      <c r="I12" s="3" t="s">
        <v>7</v>
      </c>
      <c r="J12">
        <f>H12/H12</f>
        <v>1</v>
      </c>
      <c r="K12" s="3" t="s">
        <v>7</v>
      </c>
      <c r="L12" s="3">
        <f>ROUND(Pareto!C17/1000,0)</f>
        <v>382</v>
      </c>
      <c r="M12" s="3" t="s">
        <v>7</v>
      </c>
      <c r="N12">
        <f>L12/L12</f>
        <v>1</v>
      </c>
      <c r="O12" s="10" t="s">
        <v>7</v>
      </c>
      <c r="P12">
        <f>4/4</f>
        <v>1</v>
      </c>
      <c r="Q12" t="s">
        <v>8</v>
      </c>
    </row>
    <row r="13" spans="1:17">
      <c r="A13" s="9">
        <v>6</v>
      </c>
      <c r="C13" s="3" t="s">
        <v>7</v>
      </c>
      <c r="D13" s="6">
        <f t="shared" si="0"/>
        <v>263.916</v>
      </c>
      <c r="E13" s="3" t="s">
        <v>7</v>
      </c>
      <c r="F13" s="11">
        <f>D12/D13</f>
        <v>1.4534409938515789</v>
      </c>
      <c r="G13" s="3" t="s">
        <v>7</v>
      </c>
      <c r="H13">
        <f>ROUND(Normal!C26/1000,0)</f>
        <v>258</v>
      </c>
      <c r="I13" s="3" t="s">
        <v>7</v>
      </c>
      <c r="J13">
        <f>ROUND(H12/H13,4)</f>
        <v>1.4340999999999999</v>
      </c>
      <c r="K13" s="3" t="s">
        <v>7</v>
      </c>
      <c r="L13" s="3">
        <f>ROUND(Pareto!C26/1000,0)</f>
        <v>266</v>
      </c>
      <c r="M13" s="3" t="s">
        <v>7</v>
      </c>
      <c r="N13" s="11">
        <f>ROUND(L12/L13,4)</f>
        <v>1.4360999999999999</v>
      </c>
      <c r="O13" s="10" t="s">
        <v>7</v>
      </c>
      <c r="P13">
        <f>6/4</f>
        <v>1.5</v>
      </c>
      <c r="Q13" t="s">
        <v>8</v>
      </c>
    </row>
    <row r="14" spans="1:17">
      <c r="A14" s="9">
        <v>8</v>
      </c>
      <c r="C14" s="3" t="s">
        <v>7</v>
      </c>
      <c r="D14" s="6">
        <f t="shared" si="0"/>
        <v>212.97966666666665</v>
      </c>
      <c r="E14" s="3" t="s">
        <v>7</v>
      </c>
      <c r="F14" s="11">
        <f>D12/D14</f>
        <v>1.8010467352908495</v>
      </c>
      <c r="G14" s="3" t="s">
        <v>7</v>
      </c>
      <c r="H14">
        <f>ROUND(Normal!C35/1000,0)</f>
        <v>208</v>
      </c>
      <c r="I14" s="3" t="s">
        <v>7</v>
      </c>
      <c r="J14">
        <f>ROUND(H12/H14,4)</f>
        <v>1.7787999999999999</v>
      </c>
      <c r="K14" s="3" t="s">
        <v>7</v>
      </c>
      <c r="L14" s="3">
        <f>ROUND(Pareto!C35/1000,0)</f>
        <v>210</v>
      </c>
      <c r="M14" s="3" t="s">
        <v>7</v>
      </c>
      <c r="N14" s="11">
        <f>ROUND(L12/L14,4)</f>
        <v>1.819</v>
      </c>
      <c r="O14" s="10" t="s">
        <v>7</v>
      </c>
      <c r="P14">
        <f>8/4</f>
        <v>2</v>
      </c>
      <c r="Q14" t="s">
        <v>8</v>
      </c>
    </row>
    <row r="15" spans="1:17">
      <c r="A15" s="9">
        <v>10</v>
      </c>
      <c r="C15" s="3" t="s">
        <v>7</v>
      </c>
      <c r="D15" s="6">
        <f t="shared" si="0"/>
        <v>176.51</v>
      </c>
      <c r="E15" s="3" t="s">
        <v>7</v>
      </c>
      <c r="F15" s="11">
        <f>D12/D15</f>
        <v>2.1731705474666212</v>
      </c>
      <c r="G15" s="3" t="s">
        <v>7</v>
      </c>
      <c r="H15">
        <f>ROUND(Normal!C44/1000,0)</f>
        <v>173</v>
      </c>
      <c r="I15" s="3" t="s">
        <v>7</v>
      </c>
      <c r="J15">
        <f>ROUND(H12/H15,4)</f>
        <v>2.1387</v>
      </c>
      <c r="K15" s="3" t="s">
        <v>7</v>
      </c>
      <c r="L15" s="3">
        <f>ROUND(Pareto!C44/1000,0)</f>
        <v>178</v>
      </c>
      <c r="M15" s="3" t="s">
        <v>7</v>
      </c>
      <c r="N15" s="11">
        <f>ROUND(L12/L15,4)</f>
        <v>2.1461000000000001</v>
      </c>
      <c r="O15" s="10" t="s">
        <v>7</v>
      </c>
      <c r="P15">
        <f>10/4</f>
        <v>2.5</v>
      </c>
      <c r="Q15" t="s">
        <v>8</v>
      </c>
    </row>
    <row r="19" spans="1:10">
      <c r="A19" t="s">
        <v>18</v>
      </c>
      <c r="C19" t="s">
        <v>20</v>
      </c>
    </row>
    <row r="21" spans="1:10">
      <c r="A21" s="17" t="s">
        <v>11</v>
      </c>
      <c r="C21" t="s">
        <v>12</v>
      </c>
      <c r="E21" t="s">
        <v>15</v>
      </c>
      <c r="G21" t="s">
        <v>16</v>
      </c>
    </row>
    <row r="22" spans="1:10">
      <c r="A22" s="17"/>
    </row>
    <row r="23" spans="1:10">
      <c r="A23" s="8">
        <v>2</v>
      </c>
      <c r="C23" t="s">
        <v>7</v>
      </c>
      <c r="E23" t="s">
        <v>7</v>
      </c>
      <c r="G23" t="s">
        <v>7</v>
      </c>
      <c r="J23" t="s">
        <v>8</v>
      </c>
    </row>
    <row r="24" spans="1:10">
      <c r="A24" s="9">
        <v>4</v>
      </c>
      <c r="C24" s="3" t="s">
        <v>7</v>
      </c>
      <c r="D24" s="6">
        <f>(F12/P12)*100</f>
        <v>100</v>
      </c>
      <c r="E24" s="3" t="s">
        <v>7</v>
      </c>
      <c r="F24" s="2">
        <f>(J12/P12)*100</f>
        <v>100</v>
      </c>
      <c r="G24" s="3" t="s">
        <v>7</v>
      </c>
      <c r="H24" s="2">
        <f>N12/P12*100</f>
        <v>100</v>
      </c>
      <c r="J24" t="s">
        <v>8</v>
      </c>
    </row>
    <row r="25" spans="1:10">
      <c r="A25" s="9">
        <v>6</v>
      </c>
      <c r="C25" s="3" t="s">
        <v>7</v>
      </c>
      <c r="D25" s="5">
        <f>(F13/P13)*100</f>
        <v>96.896066256771931</v>
      </c>
      <c r="E25" s="3" t="s">
        <v>7</v>
      </c>
      <c r="F25" s="5">
        <f t="shared" ref="F25:F27" si="1">(J13/P13)*100</f>
        <v>95.606666666666655</v>
      </c>
      <c r="G25" s="3" t="s">
        <v>7</v>
      </c>
      <c r="H25" s="5">
        <f t="shared" ref="H25:H27" si="2">N13/P13*100</f>
        <v>95.74</v>
      </c>
      <c r="J25" t="s">
        <v>8</v>
      </c>
    </row>
    <row r="26" spans="1:10">
      <c r="A26" s="9">
        <v>8</v>
      </c>
      <c r="C26" s="3" t="s">
        <v>7</v>
      </c>
      <c r="D26" s="5">
        <f>(F14/P14)*100</f>
        <v>90.052336764542474</v>
      </c>
      <c r="E26" s="3" t="s">
        <v>7</v>
      </c>
      <c r="F26" s="5">
        <f t="shared" si="1"/>
        <v>88.94</v>
      </c>
      <c r="G26" s="3" t="s">
        <v>7</v>
      </c>
      <c r="H26" s="5">
        <f t="shared" si="2"/>
        <v>90.95</v>
      </c>
      <c r="J26" t="s">
        <v>8</v>
      </c>
    </row>
    <row r="27" spans="1:10">
      <c r="A27" s="9">
        <v>10</v>
      </c>
      <c r="C27" s="3" t="s">
        <v>7</v>
      </c>
      <c r="D27" s="5">
        <f>(F15/P15)*100</f>
        <v>86.926821898664855</v>
      </c>
      <c r="E27" s="3" t="s">
        <v>7</v>
      </c>
      <c r="F27" s="5">
        <f t="shared" si="1"/>
        <v>85.548000000000002</v>
      </c>
      <c r="G27" s="3" t="s">
        <v>7</v>
      </c>
      <c r="H27" s="5">
        <f t="shared" si="2"/>
        <v>85.844000000000008</v>
      </c>
      <c r="J27" t="s">
        <v>8</v>
      </c>
    </row>
  </sheetData>
  <mergeCells count="9">
    <mergeCell ref="O10:P11"/>
    <mergeCell ref="A21:A22"/>
    <mergeCell ref="C1:F1"/>
    <mergeCell ref="G1:J1"/>
    <mergeCell ref="K1:N1"/>
    <mergeCell ref="C10:F10"/>
    <mergeCell ref="G10:J10"/>
    <mergeCell ref="K10:N10"/>
    <mergeCell ref="A10:A1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A15" sqref="A15:D18"/>
    </sheetView>
  </sheetViews>
  <sheetFormatPr baseColWidth="10" defaultRowHeight="15" x14ac:dyDescent="0"/>
  <sheetData>
    <row r="1" spans="1:5">
      <c r="A1" t="s">
        <v>23</v>
      </c>
      <c r="B1" t="s">
        <v>12</v>
      </c>
      <c r="C1" t="s">
        <v>15</v>
      </c>
      <c r="D1" t="s">
        <v>16</v>
      </c>
    </row>
    <row r="2" spans="1:5">
      <c r="A2">
        <v>2</v>
      </c>
      <c r="B2" s="6">
        <f>Tabelas!C3</f>
        <v>383.5863333333333</v>
      </c>
      <c r="C2" s="6">
        <f>Tabelas!G3</f>
        <v>369.86900000000003</v>
      </c>
      <c r="D2" s="6">
        <f>Tabelas!K3</f>
        <v>381.51233333333329</v>
      </c>
    </row>
    <row r="3" spans="1:5">
      <c r="A3">
        <v>3</v>
      </c>
      <c r="B3" s="6">
        <f>Tabelas!C4</f>
        <v>263.916</v>
      </c>
      <c r="C3" s="6">
        <f>Tabelas!G4</f>
        <v>257.84633333333335</v>
      </c>
      <c r="D3" s="6">
        <f>Tabelas!K4</f>
        <v>266.31400000000002</v>
      </c>
    </row>
    <row r="4" spans="1:5">
      <c r="A4">
        <v>4</v>
      </c>
      <c r="B4" s="6">
        <f>Tabelas!C5</f>
        <v>212.97966666666665</v>
      </c>
      <c r="C4" s="6">
        <f>Tabelas!G5</f>
        <v>207.74366666666666</v>
      </c>
      <c r="D4" s="6">
        <f>Tabelas!K5</f>
        <v>209.89699999999999</v>
      </c>
    </row>
    <row r="5" spans="1:5">
      <c r="A5">
        <v>5</v>
      </c>
      <c r="B5" s="6">
        <f>Tabelas!C6</f>
        <v>176.51</v>
      </c>
      <c r="C5" s="6">
        <f>Tabelas!G6</f>
        <v>173.21333333333334</v>
      </c>
      <c r="D5" s="6">
        <f>Tabelas!K6</f>
        <v>178.40366666666665</v>
      </c>
    </row>
    <row r="8" spans="1:5">
      <c r="A8" t="s">
        <v>24</v>
      </c>
    </row>
    <row r="9" spans="1:5">
      <c r="A9">
        <v>4</v>
      </c>
      <c r="B9">
        <f>Tabelas!F12</f>
        <v>1</v>
      </c>
      <c r="C9">
        <f>Tabelas!J12</f>
        <v>1</v>
      </c>
      <c r="D9">
        <f>Tabelas!N12</f>
        <v>1</v>
      </c>
      <c r="E9">
        <f>Tabelas!P12</f>
        <v>1</v>
      </c>
    </row>
    <row r="10" spans="1:5">
      <c r="A10">
        <v>6</v>
      </c>
      <c r="B10">
        <f>Tabelas!F13</f>
        <v>1.4534409938515789</v>
      </c>
      <c r="C10">
        <f>Tabelas!J13</f>
        <v>1.4340999999999999</v>
      </c>
      <c r="D10">
        <f>Tabelas!N13</f>
        <v>1.4360999999999999</v>
      </c>
      <c r="E10">
        <f>Tabelas!P13</f>
        <v>1.5</v>
      </c>
    </row>
    <row r="11" spans="1:5">
      <c r="A11">
        <v>8</v>
      </c>
      <c r="B11">
        <f>Tabelas!F14</f>
        <v>1.8010467352908495</v>
      </c>
      <c r="C11">
        <f>Tabelas!J14</f>
        <v>1.7787999999999999</v>
      </c>
      <c r="D11">
        <f>Tabelas!N14</f>
        <v>1.819</v>
      </c>
      <c r="E11">
        <f>Tabelas!P14</f>
        <v>2</v>
      </c>
    </row>
    <row r="12" spans="1:5">
      <c r="A12">
        <v>10</v>
      </c>
      <c r="B12">
        <f>Tabelas!F15</f>
        <v>2.1731705474666212</v>
      </c>
      <c r="C12">
        <f>Tabelas!J15</f>
        <v>2.1387</v>
      </c>
      <c r="D12">
        <f>Tabelas!N15</f>
        <v>2.1461000000000001</v>
      </c>
      <c r="E12">
        <f>Tabelas!P15</f>
        <v>2.5</v>
      </c>
    </row>
    <row r="14" spans="1:5">
      <c r="A14" t="s">
        <v>25</v>
      </c>
    </row>
    <row r="15" spans="1:5">
      <c r="A15">
        <v>4</v>
      </c>
      <c r="B15" s="18">
        <f>Tabelas!D24</f>
        <v>100</v>
      </c>
      <c r="C15">
        <f>Tabelas!F24</f>
        <v>100</v>
      </c>
      <c r="D15">
        <f>Tabelas!H24</f>
        <v>100</v>
      </c>
    </row>
    <row r="16" spans="1:5">
      <c r="A16">
        <v>6</v>
      </c>
      <c r="B16" s="18">
        <f>Tabelas!D25</f>
        <v>96.896066256771931</v>
      </c>
      <c r="C16">
        <f>Tabelas!F25</f>
        <v>95.606666666666655</v>
      </c>
      <c r="D16">
        <f>Tabelas!H25</f>
        <v>95.74</v>
      </c>
    </row>
    <row r="17" spans="1:4">
      <c r="A17">
        <v>8</v>
      </c>
      <c r="B17" s="18">
        <f>Tabelas!D26</f>
        <v>90.052336764542474</v>
      </c>
      <c r="C17">
        <f>Tabelas!F26</f>
        <v>88.94</v>
      </c>
      <c r="D17">
        <f>Tabelas!H26</f>
        <v>90.95</v>
      </c>
    </row>
    <row r="18" spans="1:4">
      <c r="A18">
        <v>10</v>
      </c>
      <c r="B18" s="18">
        <f>Tabelas!D27</f>
        <v>86.926821898664855</v>
      </c>
      <c r="C18">
        <f>Tabelas!F27</f>
        <v>85.548000000000002</v>
      </c>
      <c r="D18">
        <f>Tabelas!H27</f>
        <v>85.844000000000008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Uniforme</vt:lpstr>
      <vt:lpstr>Normal</vt:lpstr>
      <vt:lpstr>Pareto</vt:lpstr>
      <vt:lpstr>Tabelas</vt:lpstr>
      <vt:lpstr>Plot</vt:lpstr>
    </vt:vector>
  </TitlesOfParts>
  <Company>CEFET-MG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Gonçalves</dc:creator>
  <cp:lastModifiedBy>Raquel Gonçalves</cp:lastModifiedBy>
  <cp:lastPrinted>2012-07-22T21:10:58Z</cp:lastPrinted>
  <dcterms:created xsi:type="dcterms:W3CDTF">2012-07-22T20:24:20Z</dcterms:created>
  <dcterms:modified xsi:type="dcterms:W3CDTF">2012-07-23T03:17:57Z</dcterms:modified>
</cp:coreProperties>
</file>