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.neaga\IdeaProjects\ProiectFinal\ProiectFinal\src\main\resources\data\"/>
    </mc:Choice>
  </mc:AlternateContent>
  <xr:revisionPtr revIDLastSave="0" documentId="13_ncr:1_{33DCCC44-F8EF-4DE8-AFE6-383BFC107E13}" xr6:coauthVersionLast="47" xr6:coauthVersionMax="47" xr10:uidLastSave="{00000000-0000-0000-0000-000000000000}"/>
  <bookViews>
    <workbookView xWindow="23880" yWindow="-120" windowWidth="24240" windowHeight="13740" xr2:uid="{00000000-000D-0000-FFFF-FFFF00000000}"/>
  </bookViews>
  <sheets>
    <sheet name="W1" sheetId="5" r:id="rId1"/>
    <sheet name="W1+EE1Walls" sheetId="7" r:id="rId2"/>
    <sheet name="W1+EE2Walls" sheetId="18" r:id="rId3"/>
    <sheet name="Roof 1" sheetId="10" r:id="rId4"/>
    <sheet name="Roof 1+EE Roof 1" sheetId="11" r:id="rId5"/>
    <sheet name="Floor 1" sheetId="13" r:id="rId6"/>
    <sheet name="Floor1 + EE Floor 1" sheetId="17" r:id="rId7"/>
    <sheet name="Calcul consum GAZ+Carbune+Bioma" sheetId="19" r:id="rId8"/>
  </sheets>
  <definedNames>
    <definedName name="_xlnm.Print_Area" localSheetId="0">'W1'!$A$1:$G$46</definedName>
    <definedName name="_xlnm.Print_Area" localSheetId="1">'W1+EE1Walls'!$A$1:$G$44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19" l="1"/>
  <c r="X17" i="19"/>
  <c r="F32" i="13"/>
  <c r="F31" i="13"/>
  <c r="F29" i="5" l="1"/>
  <c r="F28" i="5"/>
  <c r="F35" i="10" l="1"/>
  <c r="F34" i="10"/>
  <c r="F27" i="13" l="1"/>
  <c r="G27" i="13"/>
  <c r="F15" i="13" l="1"/>
  <c r="F24" i="5" l="1"/>
  <c r="G24" i="5"/>
  <c r="F28" i="10" l="1"/>
  <c r="G28" i="10"/>
  <c r="G30" i="10"/>
  <c r="F30" i="10"/>
  <c r="F31" i="10"/>
  <c r="F27" i="10"/>
  <c r="G27" i="10"/>
  <c r="F29" i="10"/>
  <c r="G29" i="10"/>
  <c r="F26" i="10"/>
  <c r="G26" i="10"/>
  <c r="G18" i="19" l="1"/>
  <c r="P7" i="19" l="1"/>
  <c r="F25" i="10" l="1"/>
  <c r="D32" i="10"/>
  <c r="C32" i="10"/>
  <c r="G25" i="10"/>
  <c r="F7" i="19" l="1"/>
  <c r="D29" i="13"/>
  <c r="C29" i="13"/>
  <c r="F26" i="13"/>
  <c r="G26" i="13"/>
  <c r="P17" i="19" l="1"/>
  <c r="O17" i="19"/>
  <c r="F28" i="13"/>
  <c r="G28" i="13"/>
  <c r="X7" i="19" l="1"/>
  <c r="AC5" i="19"/>
  <c r="X9" i="19"/>
  <c r="Y8" i="19"/>
  <c r="Y9" i="19" s="1"/>
  <c r="Y7" i="19"/>
  <c r="G17" i="19" l="1"/>
  <c r="F17" i="19"/>
  <c r="O7" i="19" l="1"/>
  <c r="O19" i="19" l="1"/>
  <c r="P19" i="19"/>
  <c r="G31" i="10" l="1"/>
  <c r="F19" i="19" l="1"/>
  <c r="G19" i="19"/>
  <c r="O9" i="19"/>
  <c r="P8" i="19"/>
  <c r="P9" i="19" s="1"/>
  <c r="G8" i="19" l="1"/>
  <c r="G7" i="19" l="1"/>
  <c r="G9" i="19" l="1"/>
  <c r="F9" i="19"/>
  <c r="F25" i="13" l="1"/>
  <c r="G25" i="13"/>
  <c r="F24" i="13"/>
  <c r="G24" i="13"/>
  <c r="E8" i="17" l="1"/>
  <c r="C8" i="17"/>
  <c r="G36" i="13" l="1"/>
  <c r="G32" i="13"/>
  <c r="G31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4" i="13"/>
  <c r="F14" i="13"/>
  <c r="G29" i="13" l="1"/>
  <c r="F29" i="13"/>
  <c r="C8" i="11"/>
  <c r="E8" i="11"/>
  <c r="E8" i="18"/>
  <c r="E8" i="7"/>
  <c r="D28" i="18" l="1"/>
  <c r="C28" i="18"/>
  <c r="G27" i="18"/>
  <c r="F27" i="18"/>
  <c r="G26" i="18"/>
  <c r="F26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O14" i="18"/>
  <c r="G28" i="18" l="1"/>
  <c r="F28" i="18"/>
  <c r="G31" i="11" l="1"/>
  <c r="D28" i="11"/>
  <c r="C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31" i="17"/>
  <c r="D28" i="17"/>
  <c r="C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39" i="10"/>
  <c r="G35" i="10"/>
  <c r="G34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28" i="11" l="1"/>
  <c r="G32" i="10"/>
  <c r="G36" i="10" s="1"/>
  <c r="G38" i="10" s="1"/>
  <c r="F32" i="10"/>
  <c r="F36" i="10" s="1"/>
  <c r="F38" i="10" s="1"/>
  <c r="G28" i="17"/>
  <c r="F28" i="17"/>
  <c r="F28" i="11"/>
  <c r="G33" i="5"/>
  <c r="F40" i="10" l="1"/>
  <c r="F41" i="10" s="1"/>
  <c r="G29" i="5"/>
  <c r="G28" i="5"/>
  <c r="G18" i="7"/>
  <c r="F18" i="7"/>
  <c r="D28" i="7"/>
  <c r="C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O14" i="7"/>
  <c r="F12" i="11" l="1"/>
  <c r="G12" i="11" s="1"/>
  <c r="G30" i="11" s="1"/>
  <c r="G28" i="7"/>
  <c r="F28" i="7"/>
  <c r="F30" i="11" l="1"/>
  <c r="F32" i="11" s="1"/>
  <c r="F15" i="5"/>
  <c r="F16" i="5"/>
  <c r="F17" i="5"/>
  <c r="F18" i="5"/>
  <c r="F19" i="5"/>
  <c r="F20" i="5"/>
  <c r="F21" i="5"/>
  <c r="F22" i="5"/>
  <c r="F23" i="5"/>
  <c r="F25" i="5"/>
  <c r="G15" i="5"/>
  <c r="G16" i="5"/>
  <c r="G17" i="5"/>
  <c r="G18" i="5"/>
  <c r="G19" i="5"/>
  <c r="G20" i="5"/>
  <c r="G21" i="5"/>
  <c r="G22" i="5"/>
  <c r="G23" i="5"/>
  <c r="G25" i="5"/>
  <c r="N15" i="5"/>
  <c r="D26" i="5"/>
  <c r="C26" i="5"/>
  <c r="F26" i="5" l="1"/>
  <c r="F30" i="5" s="1"/>
  <c r="F32" i="5" s="1"/>
  <c r="G26" i="5"/>
  <c r="G30" i="5" s="1"/>
  <c r="G32" i="5" l="1"/>
  <c r="F34" i="5" s="1"/>
  <c r="F35" i="5" s="1"/>
  <c r="F12" i="18" l="1"/>
  <c r="G12" i="7"/>
  <c r="G30" i="7" s="1"/>
  <c r="G12" i="18" l="1"/>
  <c r="G30" i="18" s="1"/>
  <c r="F30" i="7"/>
  <c r="F32" i="7" s="1"/>
  <c r="F30" i="18" l="1"/>
  <c r="F32" i="18" s="1"/>
  <c r="F33" i="13"/>
  <c r="F35" i="13" s="1"/>
  <c r="G33" i="13"/>
  <c r="G35" i="13" s="1"/>
  <c r="F37" i="13" l="1"/>
  <c r="F12" i="17" s="1"/>
  <c r="G12" i="17" s="1"/>
  <c r="F30" i="17" s="1"/>
  <c r="G30" i="17" l="1"/>
  <c r="F32" i="17" s="1"/>
</calcChain>
</file>

<file path=xl/sharedStrings.xml><?xml version="1.0" encoding="utf-8"?>
<sst xmlns="http://schemas.openxmlformats.org/spreadsheetml/2006/main" count="515" uniqueCount="193">
  <si>
    <t>m</t>
  </si>
  <si>
    <r>
      <t>W/m</t>
    </r>
    <r>
      <rPr>
        <vertAlign val="superscript"/>
        <sz val="10"/>
        <rFont val="Arial Narrow"/>
        <family val="2"/>
        <charset val="161"/>
      </rPr>
      <t>2</t>
    </r>
    <r>
      <rPr>
        <sz val="10"/>
        <rFont val="Arial Narrow"/>
        <family val="2"/>
        <charset val="161"/>
      </rPr>
      <t>K</t>
    </r>
  </si>
  <si>
    <t>%</t>
  </si>
  <si>
    <t>A</t>
  </si>
  <si>
    <t>B</t>
  </si>
  <si>
    <t>TOTAL</t>
  </si>
  <si>
    <r>
      <t>m</t>
    </r>
    <r>
      <rPr>
        <b/>
        <i/>
        <vertAlign val="superscript"/>
        <sz val="10"/>
        <rFont val="Arial Narrow"/>
        <family val="2"/>
        <charset val="161"/>
      </rPr>
      <t>2</t>
    </r>
    <r>
      <rPr>
        <b/>
        <i/>
        <sz val="10"/>
        <rFont val="Arial Narrow"/>
        <family val="2"/>
        <charset val="161"/>
      </rPr>
      <t>K/W</t>
    </r>
  </si>
  <si>
    <r>
      <t>W/m</t>
    </r>
    <r>
      <rPr>
        <b/>
        <i/>
        <sz val="10"/>
        <rFont val="Arial Narrow"/>
        <family val="2"/>
        <charset val="161"/>
      </rPr>
      <t>K</t>
    </r>
  </si>
  <si>
    <r>
      <t>m</t>
    </r>
    <r>
      <rPr>
        <vertAlign val="superscript"/>
        <sz val="10"/>
        <rFont val="Arial Narrow"/>
        <family val="2"/>
        <charset val="161"/>
      </rPr>
      <t>2</t>
    </r>
    <r>
      <rPr>
        <sz val="10"/>
        <rFont val="Arial Narrow"/>
        <family val="2"/>
        <charset val="161"/>
      </rPr>
      <t>K/W</t>
    </r>
  </si>
  <si>
    <r>
      <t>W/m</t>
    </r>
    <r>
      <rPr>
        <b/>
        <vertAlign val="superscript"/>
        <sz val="10"/>
        <rFont val="Arial Narrow"/>
        <family val="2"/>
        <charset val="161"/>
      </rPr>
      <t>2</t>
    </r>
    <r>
      <rPr>
        <b/>
        <sz val="10"/>
        <rFont val="Arial Narrow"/>
        <family val="2"/>
        <charset val="161"/>
      </rPr>
      <t>K</t>
    </r>
  </si>
  <si>
    <t>W/mK</t>
  </si>
  <si>
    <r>
      <t>kcal/mh</t>
    </r>
    <r>
      <rPr>
        <i/>
        <vertAlign val="superscript"/>
        <sz val="10"/>
        <rFont val="Arial Narrow"/>
        <family val="2"/>
        <charset val="161"/>
      </rPr>
      <t>o</t>
    </r>
    <r>
      <rPr>
        <i/>
        <sz val="10"/>
        <rFont val="Arial Narrow"/>
        <family val="2"/>
        <charset val="161"/>
      </rPr>
      <t>C</t>
    </r>
  </si>
  <si>
    <t>EXERGIA S.A.</t>
  </si>
  <si>
    <r>
      <t>(</t>
    </r>
    <r>
      <rPr>
        <b/>
        <sz val="10"/>
        <rFont val="Arial Cyr"/>
        <charset val="204"/>
      </rPr>
      <t>δ</t>
    </r>
    <r>
      <rPr>
        <b/>
        <i/>
        <sz val="10"/>
        <rFont val="Arial Narrow"/>
        <family val="2"/>
        <charset val="161"/>
      </rPr>
      <t>)</t>
    </r>
  </si>
  <si>
    <r>
      <t>(</t>
    </r>
    <r>
      <rPr>
        <b/>
        <i/>
        <sz val="10"/>
        <rFont val="Arial Narrow"/>
        <family val="2"/>
        <charset val="204"/>
      </rPr>
      <t>δ</t>
    </r>
    <r>
      <rPr>
        <b/>
        <i/>
        <sz val="10"/>
        <rFont val="Arial Narrow"/>
        <family val="2"/>
        <charset val="161"/>
      </rPr>
      <t>)</t>
    </r>
  </si>
  <si>
    <r>
      <t>(</t>
    </r>
    <r>
      <rPr>
        <b/>
        <sz val="10"/>
        <rFont val="Arial"/>
        <family val="2"/>
        <charset val="204"/>
      </rPr>
      <t>λ</t>
    </r>
    <r>
      <rPr>
        <b/>
        <i/>
        <sz val="10"/>
        <rFont val="Arial Narrow"/>
        <family val="2"/>
        <charset val="161"/>
      </rPr>
      <t>)</t>
    </r>
  </si>
  <si>
    <r>
      <t>(Ri=</t>
    </r>
    <r>
      <rPr>
        <b/>
        <i/>
        <sz val="10"/>
        <rFont val="Arial Narrow"/>
        <family val="2"/>
        <charset val="204"/>
      </rPr>
      <t>δ</t>
    </r>
    <r>
      <rPr>
        <b/>
        <i/>
        <sz val="10"/>
        <rFont val="Arial Narrow"/>
        <family val="2"/>
        <charset val="161"/>
      </rPr>
      <t>/</t>
    </r>
    <r>
      <rPr>
        <b/>
        <i/>
        <sz val="10"/>
        <rFont val="Arial Narrow"/>
        <family val="2"/>
        <charset val="204"/>
      </rPr>
      <t>λ</t>
    </r>
    <r>
      <rPr>
        <b/>
        <i/>
        <sz val="10"/>
        <rFont val="Arial Narrow"/>
        <family val="2"/>
        <charset val="161"/>
      </rPr>
      <t>)</t>
    </r>
  </si>
  <si>
    <r>
      <t>R (m</t>
    </r>
    <r>
      <rPr>
        <b/>
        <i/>
        <vertAlign val="superscript"/>
        <sz val="10"/>
        <rFont val="Arial Narrow"/>
        <family val="2"/>
        <charset val="161"/>
      </rPr>
      <t>2</t>
    </r>
    <r>
      <rPr>
        <b/>
        <i/>
        <sz val="10"/>
        <rFont val="Arial Narrow"/>
        <family val="2"/>
        <charset val="161"/>
      </rPr>
      <t>K/W)</t>
    </r>
  </si>
  <si>
    <t>EE/A</t>
  </si>
  <si>
    <t>EE/B</t>
  </si>
  <si>
    <t>Descriere:</t>
  </si>
  <si>
    <t>Codul elementului clădirii existente:</t>
  </si>
  <si>
    <t>Codul măsurii de EE (în cazul în care această fișă este utilizată pentru calcularea unei măsuri de EE):</t>
  </si>
  <si>
    <t>Conductibilitatea termică</t>
  </si>
  <si>
    <t>Rezistența termică</t>
  </si>
  <si>
    <t>Grosimea stratului</t>
  </si>
  <si>
    <t>Straturi</t>
  </si>
  <si>
    <t>Simbol</t>
  </si>
  <si>
    <t>Unitatea de măsură</t>
  </si>
  <si>
    <t>Rezistența termică a stratului de aer (între straturile sus menționate)</t>
  </si>
  <si>
    <t>Rint</t>
  </si>
  <si>
    <t>Rext</t>
  </si>
  <si>
    <t>Rezistența termică a suprafeței din interior</t>
  </si>
  <si>
    <t>Rezistența termică a suprafeței din exterior</t>
  </si>
  <si>
    <t>Coeficientul de transfer termic calculat</t>
  </si>
  <si>
    <t>Calculul valorii U</t>
  </si>
  <si>
    <t>Adaos la punți termice etc. (numai în cazul "înaintea măsurilor")</t>
  </si>
  <si>
    <t>(δ)</t>
  </si>
  <si>
    <t>(λ)</t>
  </si>
  <si>
    <t>Remarci de către auditor:</t>
  </si>
  <si>
    <t>Elaborat de EXERGIA S.A.</t>
  </si>
  <si>
    <t>Utilizatorul îndeplinește celulele cu această culoare.</t>
  </si>
  <si>
    <t>Element de construcție</t>
  </si>
  <si>
    <r>
      <t xml:space="preserve">Puteți folosi acest soft pentru a calcula valoarea U a elementelor de construcție existente (pereți, acoperișuri, podele).  După calculul valorii U a unui element existent, puteți utiliza următoarea pagină a acestui soft pentru a efectua un calcul rapid a valorii U după implementarea măsurii de EE.
Puteți să produceți copii al acestui soft ca să calculați valoarea U pentru toate elementele:
</t>
    </r>
    <r>
      <rPr>
        <i/>
        <sz val="10"/>
        <rFont val="Arial Narrow"/>
        <family val="2"/>
        <charset val="161"/>
      </rPr>
      <t>[click dreapta pe tab-ul din partea de jos a paginii / Mutare sau Copiere / apăsați "Copy" / selectați poziția de a plasa copia] ori puteți să mișcați manual și să dați alt nume copiei.
Notă: ALTERNATIV, puteți calcula valoare U înainte și după implementarea măsurilor de EE în diferite copii al acestui soft, fără a folosi softul următor.</t>
    </r>
  </si>
  <si>
    <t>Conversia unității</t>
  </si>
  <si>
    <t>Din</t>
  </si>
  <si>
    <t>În</t>
  </si>
  <si>
    <t>Grosimea stratului de aer (mm)</t>
  </si>
  <si>
    <t>Direcția fluxului de căldură</t>
  </si>
  <si>
    <t>În jos</t>
  </si>
  <si>
    <t>Pe orizontală</t>
  </si>
  <si>
    <t>În sus</t>
  </si>
  <si>
    <t xml:space="preserve">Softul permite a efectua calculul pînă la două elemente de construcție (A și B) combinate într-o clădire. De ex. Perete 1 (P1) poate să fie un perete din cărămidă (A) care acoperă o suprafață totală de 65%, combinat cu schelet din beton armat (coloană, grindă etc.) (B) care acoperă restul de 35%. </t>
  </si>
  <si>
    <t>P1</t>
  </si>
  <si>
    <r>
      <t>Rezistența termică a suprafeței (ISO 6946) în m</t>
    </r>
    <r>
      <rPr>
        <b/>
        <vertAlign val="superscript"/>
        <sz val="8"/>
        <rFont val="Arial Narrow"/>
        <family val="2"/>
        <charset val="161"/>
      </rPr>
      <t>2</t>
    </r>
    <r>
      <rPr>
        <b/>
        <sz val="8"/>
        <rFont val="Arial Narrow"/>
        <family val="2"/>
        <charset val="161"/>
      </rPr>
      <t>K/W</t>
    </r>
  </si>
  <si>
    <t>Perete în contact cu spațiu neîncălzit</t>
  </si>
  <si>
    <t>Perete (vertical) în contact cu sol</t>
  </si>
  <si>
    <t>Acoperiș în contact cu mediu exterior</t>
  </si>
  <si>
    <t>Tavan asupra spațiului neîncălzit</t>
  </si>
  <si>
    <t>Podea asupra spațiului deschis</t>
  </si>
  <si>
    <t>Podea asupra spațiului neîncălzit</t>
  </si>
  <si>
    <t>Podea în contact cu sol</t>
  </si>
  <si>
    <t>pentru partea opacă a construcției (excluzînd ferestre, podele în contact cu sol și panouri de carcasă) (ISO 13790 Anexa G)</t>
  </si>
  <si>
    <t>Majorare</t>
  </si>
  <si>
    <t>Notă: Punțile termice nu se adaugă a doua oară în calcule "după" izolarea termică exterioară.</t>
  </si>
  <si>
    <t>Alte corecții pentru a evalua situația actuală:</t>
  </si>
  <si>
    <t>Corecția valorii U calculate poate să fie efectuată în cazul dacă termovizorul a depistat probleme serioase.</t>
  </si>
  <si>
    <t>Codul măsurii de EE:</t>
  </si>
  <si>
    <t>EE1/Pereți</t>
  </si>
  <si>
    <r>
      <t>Valoarea U (W/m</t>
    </r>
    <r>
      <rPr>
        <b/>
        <i/>
        <vertAlign val="superscript"/>
        <sz val="10"/>
        <rFont val="Arial Narrow"/>
        <family val="2"/>
        <charset val="161"/>
      </rPr>
      <t>2</t>
    </r>
    <r>
      <rPr>
        <b/>
        <i/>
        <sz val="10"/>
        <rFont val="Arial Narrow"/>
        <family val="2"/>
        <charset val="161"/>
      </rPr>
      <t>K)</t>
    </r>
  </si>
  <si>
    <t>Calculul valorii U - Aplicarea măsurii de EE la element existent</t>
  </si>
  <si>
    <t>Valoarea U calculată a elementului existent (din soft precedent):</t>
  </si>
  <si>
    <r>
      <t>Straturi ADĂUGĂTOARE *</t>
    </r>
    <r>
      <rPr>
        <i/>
        <sz val="10"/>
        <rFont val="Arial Narrow"/>
        <family val="2"/>
        <charset val="161"/>
      </rPr>
      <t>(Vezi Nota)</t>
    </r>
  </si>
  <si>
    <t>Grosimea stratului ADĂUGĂTOR</t>
  </si>
  <si>
    <t>se adaugă EPS</t>
  </si>
  <si>
    <t>se adaugă XPS</t>
  </si>
  <si>
    <t>Rezistența termică a stratului de aer ADĂUGĂTOR(între straturile sus menționate)</t>
  </si>
  <si>
    <t>Valoarea U calculată</t>
  </si>
  <si>
    <t>Valoarea U calculată, inclusiv punți termice</t>
  </si>
  <si>
    <t>Valoarea U medie calculată (inclusiv punți termice)</t>
  </si>
  <si>
    <t>valoarea U</t>
  </si>
  <si>
    <t>Procentul ariilor pentru fiecare element de construcție (A și B)</t>
  </si>
  <si>
    <t>Procentul ariilor pentru fiecare element cu aplicare a măsurilor (EE/A și EE/B)</t>
  </si>
  <si>
    <t>Valoarea medie U calculată (după măsuri de EE)</t>
  </si>
  <si>
    <t>* Notă: "Grosimea negativă" poate fi aplicată în cazul dacă scoatem strat vechi</t>
  </si>
  <si>
    <r>
      <t xml:space="preserve">Puteți folosi acest soft pentru a calcula valoarea U a elementelor de construcție (pereți, acoperișuri, podele) </t>
    </r>
    <r>
      <rPr>
        <b/>
        <sz val="11"/>
        <rFont val="Arial Narrow"/>
        <family val="2"/>
        <charset val="204"/>
      </rPr>
      <t>după implementarea măsurilor de EE</t>
    </r>
    <r>
      <rPr>
        <sz val="11"/>
        <rFont val="Arial Narrow"/>
        <family val="2"/>
        <charset val="161"/>
      </rPr>
      <t xml:space="preserve">.
Acest soft lucrează în combinație cu softul precedent care calculează valorile U a elementului existent (înaintea măsurii de EE).
</t>
    </r>
    <r>
      <rPr>
        <sz val="11"/>
        <rFont val="Arial Narrow"/>
        <family val="2"/>
        <charset val="161"/>
      </rPr>
      <t xml:space="preserve">
Puteți să produceți copii al acestui soft ca să calculați valoarea U pentru toate elementele:
</t>
    </r>
    <r>
      <rPr>
        <i/>
        <sz val="10"/>
        <rFont val="Arial Narrow"/>
        <family val="2"/>
        <charset val="204"/>
      </rPr>
      <t>[click dreapta pe tab-ul din partea de jos a paginii / Mutare sau Copiere / apăsați "Copy" / selectați poziția de a plasa copia] ori puteți să mișcați manual și să dați alt nume copiei.</t>
    </r>
  </si>
  <si>
    <t>Utilizatorul poate stabili legătura în formulă cu valoare U a elementului existent înaintea măsurilor de EE.</t>
  </si>
  <si>
    <r>
      <t xml:space="preserve">Aici puteți să întroduceți date despre straturile adăugătoare (vezi nota). Rezistența termică din interior și exterior au fost luate în considerație în calculul a elementului existent și nu se calculează încă o dată aici. 
</t>
    </r>
    <r>
      <rPr>
        <i/>
        <sz val="10"/>
        <rFont val="Arial Narrow"/>
        <family val="2"/>
        <charset val="161"/>
      </rPr>
      <t>Notă: În cazul în care se scoate stratul vechi, se aplică grosimea negativă.</t>
    </r>
  </si>
  <si>
    <r>
      <t>Rezistența termică a stratului de aer neventilat (închis), R [m</t>
    </r>
    <r>
      <rPr>
        <b/>
        <i/>
        <vertAlign val="superscript"/>
        <sz val="10"/>
        <rFont val="Arial Narrow"/>
        <family val="2"/>
        <charset val="161"/>
      </rPr>
      <t>2</t>
    </r>
    <r>
      <rPr>
        <b/>
        <i/>
        <sz val="10"/>
        <rFont val="Arial Narrow"/>
        <family val="2"/>
        <charset val="161"/>
      </rPr>
      <t>K/W] - EN ISO 6946</t>
    </r>
  </si>
  <si>
    <r>
      <t>Rezistența termică a suprafeței din Interior / Exterior  [m</t>
    </r>
    <r>
      <rPr>
        <b/>
        <sz val="10"/>
        <rFont val="Arial"/>
        <family val="2"/>
        <charset val="204"/>
      </rPr>
      <t>²</t>
    </r>
    <r>
      <rPr>
        <b/>
        <i/>
        <sz val="10"/>
        <rFont val="Arial Narrow"/>
        <family val="2"/>
        <charset val="161"/>
      </rPr>
      <t>K/W] - EN ISO 6946</t>
    </r>
  </si>
  <si>
    <t>Element vertical (de ex. perete) în contact cu mediu exterior</t>
  </si>
  <si>
    <t>Softul permite de a efectua calculul pînă la două elemente de construcție (EE/A și EE/B) pentru măsuri de EE. De ex. Măsura de EE 1 pentru pereți (EE1/Pereți) este de 80% de la suprafața totală a Peretelui 1 (P1) este acoperit cu 10 cm de EPS (EE/A), dar restul 20% este acoperit cu 10 cm de XPS în locuri cu umiditatea relativă înaltă (EE/B). Acest soft poate combina două tipuri de izolare termică la două elemente într-o măsură de EE (EE1/Pereți).</t>
  </si>
  <si>
    <r>
      <t>Posibile majorări a valorii U</t>
    </r>
    <r>
      <rPr>
        <b/>
        <sz val="8"/>
        <rFont val="Arial Narrow"/>
        <family val="2"/>
        <charset val="161"/>
      </rPr>
      <t xml:space="preserve"> -pentru a lua în considerare punți termice.</t>
    </r>
  </si>
  <si>
    <r>
      <t>Transfer termic calculat&gt;= 0,8 W/m</t>
    </r>
    <r>
      <rPr>
        <vertAlign val="superscript"/>
        <sz val="8"/>
        <rFont val="Arial Narrow"/>
        <family val="2"/>
        <charset val="161"/>
      </rPr>
      <t>2</t>
    </r>
    <r>
      <rPr>
        <sz val="8"/>
        <rFont val="Arial Narrow"/>
        <family val="2"/>
        <charset val="161"/>
      </rPr>
      <t>K</t>
    </r>
  </si>
  <si>
    <r>
      <t>0,8&gt;Transfer termic calculat&gt;= 0,4 W/m</t>
    </r>
    <r>
      <rPr>
        <vertAlign val="superscript"/>
        <sz val="8"/>
        <rFont val="Arial Narrow"/>
        <family val="2"/>
        <charset val="161"/>
      </rPr>
      <t>2</t>
    </r>
    <r>
      <rPr>
        <sz val="8"/>
        <rFont val="Arial Narrow"/>
        <family val="2"/>
        <charset val="161"/>
      </rPr>
      <t>K</t>
    </r>
  </si>
  <si>
    <r>
      <t>Transfer termic calculat &lt;0,4 W/m</t>
    </r>
    <r>
      <rPr>
        <vertAlign val="superscript"/>
        <sz val="8"/>
        <rFont val="Arial Narrow"/>
        <family val="2"/>
        <charset val="161"/>
      </rPr>
      <t>2</t>
    </r>
    <r>
      <rPr>
        <sz val="8"/>
        <rFont val="Arial Narrow"/>
        <family val="2"/>
        <charset val="161"/>
      </rPr>
      <t>K</t>
    </r>
  </si>
  <si>
    <t>Transfer termic calculat</t>
  </si>
  <si>
    <t>EE2/Pereți</t>
  </si>
  <si>
    <t>vata minerală</t>
  </si>
  <si>
    <t>vata minerala</t>
  </si>
  <si>
    <t>A1</t>
  </si>
  <si>
    <t>Po1</t>
  </si>
  <si>
    <t>cheramzit</t>
  </si>
  <si>
    <t>G sort</t>
  </si>
  <si>
    <t>gazbeton</t>
  </si>
  <si>
    <t>EE1/Acoperiș</t>
  </si>
  <si>
    <t>Cheramzit</t>
  </si>
  <si>
    <t>Degradare materiale, U-value + 20%</t>
  </si>
  <si>
    <t>lemn</t>
  </si>
  <si>
    <t>zidărie de calcar</t>
  </si>
  <si>
    <t>ruberoid</t>
  </si>
  <si>
    <r>
      <t xml:space="preserve">Perete din </t>
    </r>
    <r>
      <rPr>
        <b/>
        <sz val="9"/>
        <color rgb="FFFF0000"/>
        <rFont val="Arial Narrow"/>
        <family val="2"/>
        <charset val="204"/>
      </rPr>
      <t>XXXX</t>
    </r>
  </si>
  <si>
    <t>tencuială interioară</t>
  </si>
  <si>
    <t>tencuială exterioară</t>
  </si>
  <si>
    <t>plăci de cheramzitobeton</t>
  </si>
  <si>
    <t>perete din cărămidă plină</t>
  </si>
  <si>
    <t>beton armat</t>
  </si>
  <si>
    <t>perete cărămidă cu goluri</t>
  </si>
  <si>
    <t>tencuială interioara</t>
  </si>
  <si>
    <t>șapă de protecție</t>
  </si>
  <si>
    <t>strat de lut cu paie</t>
  </si>
  <si>
    <t>bitum</t>
  </si>
  <si>
    <r>
      <t xml:space="preserve">podea </t>
    </r>
    <r>
      <rPr>
        <b/>
        <sz val="9"/>
        <color rgb="FFFF0000"/>
        <rFont val="Arial Narrow"/>
        <family val="2"/>
        <charset val="204"/>
      </rPr>
      <t>XXXX</t>
    </r>
  </si>
  <si>
    <t>beton turnat</t>
  </si>
  <si>
    <t>marmură</t>
  </si>
  <si>
    <t>linoleum</t>
  </si>
  <si>
    <t>finisare cu faianta gresie</t>
  </si>
  <si>
    <t>mozaică</t>
  </si>
  <si>
    <r>
      <t xml:space="preserve">Se aplică </t>
    </r>
    <r>
      <rPr>
        <b/>
        <sz val="9"/>
        <color rgb="FFFF0000"/>
        <rFont val="Arial Narrow"/>
        <family val="2"/>
        <charset val="204"/>
      </rPr>
      <t>10</t>
    </r>
    <r>
      <rPr>
        <b/>
        <sz val="9"/>
        <rFont val="Arial Narrow"/>
        <family val="2"/>
        <charset val="161"/>
      </rPr>
      <t xml:space="preserve"> cm de </t>
    </r>
    <r>
      <rPr>
        <b/>
        <sz val="9"/>
        <color rgb="FFFF0000"/>
        <rFont val="Arial Narrow"/>
        <family val="2"/>
        <charset val="204"/>
      </rPr>
      <t>XXX</t>
    </r>
  </si>
  <si>
    <r>
      <t>Se aplică</t>
    </r>
    <r>
      <rPr>
        <b/>
        <sz val="9"/>
        <color rgb="FFFF0000"/>
        <rFont val="Arial Narrow"/>
        <family val="2"/>
        <charset val="204"/>
      </rPr>
      <t xml:space="preserve"> 15</t>
    </r>
    <r>
      <rPr>
        <b/>
        <sz val="9"/>
        <rFont val="Arial Narrow"/>
        <family val="2"/>
        <charset val="161"/>
      </rPr>
      <t xml:space="preserve"> cm de  XXX</t>
    </r>
  </si>
  <si>
    <r>
      <t xml:space="preserve">Se aplică </t>
    </r>
    <r>
      <rPr>
        <b/>
        <sz val="9"/>
        <color rgb="FFFF0000"/>
        <rFont val="Arial Narrow"/>
        <family val="2"/>
        <charset val="204"/>
      </rPr>
      <t>10</t>
    </r>
    <r>
      <rPr>
        <b/>
        <sz val="9"/>
        <rFont val="Arial Narrow"/>
        <family val="2"/>
        <charset val="161"/>
      </rPr>
      <t xml:space="preserve"> cm de </t>
    </r>
    <r>
      <rPr>
        <b/>
        <sz val="9"/>
        <color rgb="FFFF0000"/>
        <rFont val="Arial Narrow"/>
        <family val="2"/>
        <charset val="204"/>
      </rPr>
      <t>G-Sort</t>
    </r>
  </si>
  <si>
    <t>EE1/Po1</t>
  </si>
  <si>
    <t>Se adaugă vată minerală</t>
  </si>
  <si>
    <t>G-sort</t>
  </si>
  <si>
    <t>bloc de beton</t>
  </si>
  <si>
    <t>plat</t>
  </si>
  <si>
    <t>aer</t>
  </si>
  <si>
    <r>
      <t xml:space="preserve">Consum total final (anual) - </t>
    </r>
    <r>
      <rPr>
        <b/>
        <sz val="10"/>
        <rFont val="Arial"/>
        <family val="2"/>
      </rPr>
      <t xml:space="preserve">gaze naturale </t>
    </r>
    <r>
      <rPr>
        <i/>
        <sz val="10"/>
        <rFont val="Arial"/>
        <family val="2"/>
      </rPr>
      <t>[kWh·an]</t>
    </r>
  </si>
  <si>
    <r>
      <t xml:space="preserve">Consum total final (anual) - </t>
    </r>
    <r>
      <rPr>
        <b/>
        <sz val="10"/>
        <rFont val="Arial"/>
        <family val="2"/>
      </rPr>
      <t xml:space="preserve">gaze naturale </t>
    </r>
    <r>
      <rPr>
        <i/>
        <sz val="10"/>
        <rFont val="Arial"/>
        <family val="2"/>
      </rPr>
      <t>[m</t>
    </r>
    <r>
      <rPr>
        <i/>
        <vertAlign val="superscript"/>
        <sz val="10"/>
        <rFont val="Arial"/>
        <family val="2"/>
        <charset val="204"/>
      </rPr>
      <t>3</t>
    </r>
    <r>
      <rPr>
        <i/>
        <sz val="10"/>
        <rFont val="Arial"/>
        <family val="2"/>
      </rPr>
      <t>·an]</t>
    </r>
  </si>
  <si>
    <r>
      <t>Consum total final pe 1m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</rPr>
      <t xml:space="preserve"> de </t>
    </r>
    <r>
      <rPr>
        <b/>
        <sz val="10"/>
        <rFont val="Arial"/>
        <family val="2"/>
      </rPr>
      <t>suprafață netă (utilă)</t>
    </r>
    <r>
      <rPr>
        <i/>
        <sz val="10"/>
        <rFont val="Arial"/>
        <family val="2"/>
      </rPr>
      <t xml:space="preserve"> [kWh</t>
    </r>
    <r>
      <rPr>
        <sz val="10"/>
        <rFont val="Arial Narrow"/>
        <family val="2"/>
        <charset val="204"/>
      </rPr>
      <t>·</t>
    </r>
    <r>
      <rPr>
        <i/>
        <sz val="10"/>
        <rFont val="Arial"/>
        <family val="2"/>
        <charset val="204"/>
      </rPr>
      <t>an/</t>
    </r>
    <r>
      <rPr>
        <i/>
        <sz val="10"/>
        <rFont val="Arial"/>
        <family val="2"/>
      </rPr>
      <t>m</t>
    </r>
    <r>
      <rPr>
        <i/>
        <vertAlign val="superscript"/>
        <sz val="10"/>
        <rFont val="Arial"/>
        <family val="2"/>
        <charset val="204"/>
      </rPr>
      <t>2</t>
    </r>
    <r>
      <rPr>
        <i/>
        <sz val="10"/>
        <rFont val="Arial"/>
        <family val="2"/>
      </rPr>
      <t>]</t>
    </r>
  </si>
  <si>
    <t>Suprafata net utila incalzita (m2)</t>
  </si>
  <si>
    <t>pina la investitie</t>
  </si>
  <si>
    <t>dupa investitie</t>
  </si>
  <si>
    <r>
      <t>Consum total final (anual) - carbune</t>
    </r>
    <r>
      <rPr>
        <b/>
        <sz val="10"/>
        <rFont val="Arial"/>
        <family val="2"/>
      </rPr>
      <t xml:space="preserve"> </t>
    </r>
    <r>
      <rPr>
        <i/>
        <sz val="10"/>
        <rFont val="Arial"/>
        <family val="2"/>
      </rPr>
      <t>[kWh·an]</t>
    </r>
  </si>
  <si>
    <t>calcul consum de gaz natural     1m3=9,47 kW</t>
  </si>
  <si>
    <r>
      <t>Consum total final (anual) - carbune</t>
    </r>
    <r>
      <rPr>
        <b/>
        <sz val="10"/>
        <rFont val="Arial"/>
        <family val="2"/>
      </rPr>
      <t xml:space="preserve"> </t>
    </r>
    <r>
      <rPr>
        <i/>
        <sz val="10"/>
        <rFont val="Arial"/>
        <family val="2"/>
      </rPr>
      <t>[tone·an]</t>
    </r>
  </si>
  <si>
    <t>kcal</t>
  </si>
  <si>
    <t>kJ</t>
  </si>
  <si>
    <t>1 tep = 10 Gcal</t>
  </si>
  <si>
    <t>1 calorie = 4,1868 J</t>
  </si>
  <si>
    <t>1 KWh = 3,6 MJ</t>
  </si>
  <si>
    <t>1 J = 1 Watt * 1 secundă</t>
  </si>
  <si>
    <t>1 tep = 11,63 MWh</t>
  </si>
  <si>
    <t>1 milion tep = 11,63 TWh</t>
  </si>
  <si>
    <t>Conversii uzuale</t>
  </si>
  <si>
    <t>calcul consum de biomasa</t>
  </si>
  <si>
    <r>
      <t>Consum total final (anual) - biomasa</t>
    </r>
    <r>
      <rPr>
        <b/>
        <sz val="10"/>
        <rFont val="Arial"/>
        <family val="2"/>
      </rPr>
      <t xml:space="preserve"> </t>
    </r>
    <r>
      <rPr>
        <i/>
        <sz val="10"/>
        <rFont val="Arial"/>
        <family val="2"/>
      </rPr>
      <t>[kWh·an]</t>
    </r>
  </si>
  <si>
    <r>
      <t>Consum total final (anual) - biomasa</t>
    </r>
    <r>
      <rPr>
        <b/>
        <sz val="10"/>
        <rFont val="Arial"/>
        <family val="2"/>
      </rPr>
      <t xml:space="preserve"> </t>
    </r>
    <r>
      <rPr>
        <i/>
        <sz val="10"/>
        <rFont val="Arial"/>
        <family val="2"/>
      </rPr>
      <t>[tone·an]</t>
    </r>
  </si>
  <si>
    <t>calcul consum de lemn</t>
  </si>
  <si>
    <r>
      <t>Consum total final (anual) -lemn</t>
    </r>
    <r>
      <rPr>
        <b/>
        <sz val="10"/>
        <rFont val="Arial"/>
        <family val="2"/>
      </rPr>
      <t xml:space="preserve"> </t>
    </r>
    <r>
      <rPr>
        <i/>
        <sz val="10"/>
        <rFont val="Arial"/>
        <family val="2"/>
      </rPr>
      <t>[m3·an]</t>
    </r>
  </si>
  <si>
    <r>
      <t>Degradare materiale, U-value + 2</t>
    </r>
    <r>
      <rPr>
        <b/>
        <sz val="10"/>
        <color rgb="FFFF0000"/>
        <rFont val="Arial Narrow"/>
        <family val="2"/>
        <charset val="204"/>
      </rPr>
      <t>0</t>
    </r>
    <r>
      <rPr>
        <b/>
        <sz val="10"/>
        <rFont val="Arial Narrow"/>
        <family val="2"/>
        <charset val="161"/>
      </rPr>
      <t>%</t>
    </r>
  </si>
  <si>
    <t>calcul consum de carbune brun</t>
  </si>
  <si>
    <t>calcul consum de carbune negru</t>
  </si>
  <si>
    <t>cheramzitobeton</t>
  </si>
  <si>
    <t>sapa de protectie</t>
  </si>
  <si>
    <t>argila expandata</t>
  </si>
  <si>
    <t>adeziv</t>
  </si>
  <si>
    <t xml:space="preserve">Placa de Ipsos </t>
  </si>
  <si>
    <t>Strat de aer neventilat</t>
  </si>
  <si>
    <t>polisteren EPS armsrong</t>
  </si>
  <si>
    <r>
      <t>Consum total final (anual) - biomasa-lemn</t>
    </r>
    <r>
      <rPr>
        <b/>
        <sz val="10"/>
        <rFont val="Arial"/>
        <family val="2"/>
      </rPr>
      <t xml:space="preserve"> </t>
    </r>
    <r>
      <rPr>
        <i/>
        <sz val="10"/>
        <rFont val="Arial"/>
        <family val="2"/>
      </rPr>
      <t>[kWh·an]</t>
    </r>
  </si>
  <si>
    <t>L38,M38</t>
  </si>
  <si>
    <t>podea in contact cu spatiu neincalzit</t>
  </si>
  <si>
    <t>L39,M39</t>
  </si>
  <si>
    <t>podea in contact cu solul</t>
  </si>
  <si>
    <t>L36,M36</t>
  </si>
  <si>
    <t>tavan de asupra spatiului neincalzit</t>
  </si>
  <si>
    <t>acoperis in contact cu mediul inconjurator</t>
  </si>
  <si>
    <t>Piatra but</t>
  </si>
  <si>
    <t>L37,M37</t>
  </si>
  <si>
    <t>Grinzi din lemn</t>
  </si>
  <si>
    <t>podea in contact cu spatiu deschis</t>
  </si>
  <si>
    <t>L40.M40</t>
  </si>
  <si>
    <t>tencuiala de nivelare</t>
  </si>
  <si>
    <t>Nisip</t>
  </si>
  <si>
    <r>
      <t>1 m</t>
    </r>
    <r>
      <rPr>
        <sz val="10"/>
        <rFont val="Calibri"/>
        <family val="2"/>
        <charset val="204"/>
      </rPr>
      <t>²</t>
    </r>
    <r>
      <rPr>
        <sz val="10"/>
        <rFont val="Arial"/>
        <family val="2"/>
        <charset val="204"/>
      </rPr>
      <t>K/W = 1,163 m</t>
    </r>
    <r>
      <rPr>
        <sz val="10"/>
        <rFont val="Calibri"/>
        <family val="2"/>
        <charset val="204"/>
      </rPr>
      <t>²h°C/kcal</t>
    </r>
  </si>
  <si>
    <t>1 W = 0,860 kcal/h = 1J/s</t>
  </si>
  <si>
    <r>
      <t>1 W/(m³K</t>
    </r>
    <r>
      <rPr>
        <sz val="13"/>
        <rFont val="Arial"/>
        <family val="2"/>
        <charset val="204"/>
      </rPr>
      <t>)</t>
    </r>
    <r>
      <rPr>
        <sz val="10"/>
        <rFont val="Arial"/>
        <charset val="161"/>
      </rPr>
      <t xml:space="preserve"> = 0,86 kcal/m</t>
    </r>
    <r>
      <rPr>
        <sz val="10"/>
        <rFont val="Arial"/>
        <family val="2"/>
        <charset val="204"/>
      </rPr>
      <t>³h</t>
    </r>
    <r>
      <rPr>
        <sz val="10"/>
        <rFont val="Calibri"/>
        <family val="2"/>
        <charset val="204"/>
      </rPr>
      <t>°C)</t>
    </r>
  </si>
  <si>
    <t>1 Wh = 3600 J = 0,860 kcal</t>
  </si>
  <si>
    <t>kW</t>
  </si>
  <si>
    <t>Gcal</t>
  </si>
  <si>
    <t>Conversie Gcal - kWh</t>
  </si>
  <si>
    <t>Conversie kWh-Gcal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</si>
</sst>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0.000"/>
    <numFmt numFmtId="166" formatCode="#,##0.000"/>
    <numFmt numFmtId="167" formatCode="#,##0.0000;[Red]#,##0.0000"/>
    <numFmt numFmtId="168" formatCode="_-* #,##0.000\ _₽_-;\-* #,##0.000\ _₽_-;_-* &quot;-&quot;???\ _₽_-;_-@_-"/>
  </numFmts>
  <fonts count="45" x14ac:knownFonts="1">
    <font>
      <sz val="10"/>
      <name val="Arial"/>
      <charset val="161"/>
    </font>
    <font>
      <sz val="11"/>
      <name val="Arial Narrow"/>
      <family val="2"/>
      <charset val="161"/>
    </font>
    <font>
      <b/>
      <sz val="11"/>
      <name val="Arial Narrow"/>
      <family val="2"/>
      <charset val="161"/>
    </font>
    <font>
      <sz val="8"/>
      <name val="Arial"/>
      <family val="2"/>
      <charset val="161"/>
    </font>
    <font>
      <b/>
      <i/>
      <sz val="11"/>
      <name val="Arial Narrow"/>
      <family val="2"/>
      <charset val="161"/>
    </font>
    <font>
      <sz val="8"/>
      <name val="Arial Narrow"/>
      <family val="2"/>
      <charset val="161"/>
    </font>
    <font>
      <b/>
      <i/>
      <sz val="10"/>
      <name val="Arial Narrow"/>
      <family val="2"/>
      <charset val="161"/>
    </font>
    <font>
      <b/>
      <i/>
      <vertAlign val="superscript"/>
      <sz val="10"/>
      <name val="Arial Narrow"/>
      <family val="2"/>
      <charset val="161"/>
    </font>
    <font>
      <sz val="10"/>
      <name val="Arial Narrow"/>
      <family val="2"/>
      <charset val="161"/>
    </font>
    <font>
      <b/>
      <sz val="10"/>
      <name val="Arial Narrow"/>
      <family val="2"/>
      <charset val="161"/>
    </font>
    <font>
      <vertAlign val="superscript"/>
      <sz val="10"/>
      <name val="Arial Narrow"/>
      <family val="2"/>
      <charset val="161"/>
    </font>
    <font>
      <b/>
      <vertAlign val="superscript"/>
      <sz val="10"/>
      <name val="Arial Narrow"/>
      <family val="2"/>
      <charset val="161"/>
    </font>
    <font>
      <i/>
      <sz val="10"/>
      <name val="Arial Narrow"/>
      <family val="2"/>
      <charset val="161"/>
    </font>
    <font>
      <i/>
      <vertAlign val="superscript"/>
      <sz val="10"/>
      <name val="Arial Narrow"/>
      <family val="2"/>
      <charset val="161"/>
    </font>
    <font>
      <b/>
      <sz val="8"/>
      <name val="Arial Narrow"/>
      <family val="2"/>
      <charset val="161"/>
    </font>
    <font>
      <b/>
      <vertAlign val="superscript"/>
      <sz val="8"/>
      <name val="Arial Narrow"/>
      <family val="2"/>
      <charset val="161"/>
    </font>
    <font>
      <i/>
      <sz val="8"/>
      <name val="Arial Narrow"/>
      <family val="2"/>
      <charset val="161"/>
    </font>
    <font>
      <vertAlign val="superscript"/>
      <sz val="8"/>
      <name val="Arial Narrow"/>
      <family val="2"/>
      <charset val="161"/>
    </font>
    <font>
      <i/>
      <u/>
      <sz val="8"/>
      <name val="Arial Narrow"/>
      <family val="2"/>
      <charset val="161"/>
    </font>
    <font>
      <sz val="9"/>
      <name val="Arial Narrow"/>
      <family val="2"/>
      <charset val="161"/>
    </font>
    <font>
      <b/>
      <sz val="16"/>
      <color theme="0"/>
      <name val="Arial Narrow"/>
      <family val="2"/>
      <charset val="161"/>
    </font>
    <font>
      <sz val="12"/>
      <color rgb="FF000000"/>
      <name val="Arial Narrow"/>
      <family val="2"/>
      <charset val="161"/>
    </font>
    <font>
      <b/>
      <sz val="10"/>
      <name val="Arial Cyr"/>
      <charset val="204"/>
    </font>
    <font>
      <b/>
      <i/>
      <sz val="10"/>
      <name val="Arial Narrow"/>
      <family val="2"/>
      <charset val="204"/>
    </font>
    <font>
      <b/>
      <sz val="10"/>
      <name val="Arial"/>
      <family val="2"/>
      <charset val="204"/>
    </font>
    <font>
      <b/>
      <sz val="14"/>
      <color theme="0"/>
      <name val="Arial Narrow"/>
      <family val="2"/>
      <charset val="161"/>
    </font>
    <font>
      <b/>
      <sz val="9"/>
      <name val="Arial Narrow"/>
      <family val="2"/>
      <charset val="161"/>
    </font>
    <font>
      <sz val="10"/>
      <name val="Arial Narrow"/>
      <family val="2"/>
      <charset val="204"/>
    </font>
    <font>
      <b/>
      <sz val="11"/>
      <name val="Arial Narrow"/>
      <family val="2"/>
      <charset val="204"/>
    </font>
    <font>
      <i/>
      <sz val="10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0"/>
      <color rgb="FFFF0000"/>
      <name val="Arial Narrow"/>
      <family val="2"/>
      <charset val="204"/>
    </font>
    <font>
      <b/>
      <sz val="10"/>
      <color rgb="FFFF0000"/>
      <name val="Arial Narrow"/>
      <family val="2"/>
      <charset val="161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8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Calibri"/>
      <family val="2"/>
      <charset val="204"/>
    </font>
    <font>
      <sz val="13"/>
      <name val="Arial"/>
      <family val="2"/>
      <charset val="204"/>
    </font>
    <font>
      <b/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3" fillId="0" borderId="0"/>
  </cellStyleXfs>
  <cellXfs count="254">
    <xf numFmtId="0" fontId="0" fillId="0" borderId="0" xfId="0"/>
    <xf numFmtId="0" fontId="8" fillId="0" borderId="0" xfId="0" applyFont="1" applyProtection="1"/>
    <xf numFmtId="0" fontId="4" fillId="0" borderId="6" xfId="0" applyFont="1" applyBorder="1" applyAlignment="1" applyProtection="1">
      <alignment wrapText="1"/>
    </xf>
    <xf numFmtId="0" fontId="6" fillId="0" borderId="4" xfId="0" applyFont="1" applyBorder="1" applyAlignment="1" applyProtection="1">
      <alignment wrapText="1"/>
    </xf>
    <xf numFmtId="0" fontId="4" fillId="0" borderId="7" xfId="0" applyFont="1" applyBorder="1" applyAlignment="1" applyProtection="1">
      <alignment wrapText="1"/>
    </xf>
    <xf numFmtId="0" fontId="6" fillId="0" borderId="3" xfId="0" applyFont="1" applyBorder="1" applyAlignment="1" applyProtection="1">
      <alignment horizontal="right"/>
    </xf>
    <xf numFmtId="0" fontId="6" fillId="0" borderId="3" xfId="0" applyFont="1" applyBorder="1" applyAlignment="1" applyProtection="1">
      <alignment horizontal="center" wrapText="1"/>
    </xf>
    <xf numFmtId="0" fontId="6" fillId="0" borderId="5" xfId="0" applyFont="1" applyBorder="1" applyAlignment="1" applyProtection="1">
      <alignment horizontal="center" wrapText="1"/>
    </xf>
    <xf numFmtId="0" fontId="8" fillId="0" borderId="0" xfId="0" applyFont="1" applyAlignment="1" applyProtection="1">
      <alignment wrapText="1"/>
    </xf>
    <xf numFmtId="0" fontId="4" fillId="0" borderId="7" xfId="0" applyFont="1" applyBorder="1" applyProtection="1"/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4" fillId="0" borderId="8" xfId="0" applyFont="1" applyBorder="1" applyProtection="1"/>
    <xf numFmtId="0" fontId="6" fillId="0" borderId="9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1" fillId="0" borderId="6" xfId="0" applyFont="1" applyBorder="1" applyProtection="1"/>
    <xf numFmtId="0" fontId="1" fillId="0" borderId="7" xfId="0" applyFont="1" applyBorder="1" applyProtection="1"/>
    <xf numFmtId="0" fontId="4" fillId="0" borderId="9" xfId="0" applyFont="1" applyBorder="1" applyProtection="1"/>
    <xf numFmtId="0" fontId="4" fillId="2" borderId="9" xfId="0" applyFont="1" applyFill="1" applyBorder="1" applyProtection="1"/>
    <xf numFmtId="165" fontId="4" fillId="0" borderId="9" xfId="0" applyNumberFormat="1" applyFont="1" applyFill="1" applyBorder="1" applyProtection="1"/>
    <xf numFmtId="165" fontId="4" fillId="0" borderId="10" xfId="0" applyNumberFormat="1" applyFont="1" applyFill="1" applyBorder="1" applyProtection="1"/>
    <xf numFmtId="0" fontId="6" fillId="0" borderId="0" xfId="0" applyFont="1" applyProtection="1"/>
    <xf numFmtId="0" fontId="8" fillId="0" borderId="12" xfId="0" applyFont="1" applyBorder="1" applyProtection="1"/>
    <xf numFmtId="0" fontId="8" fillId="0" borderId="13" xfId="0" applyFont="1" applyBorder="1" applyAlignment="1" applyProtection="1">
      <alignment horizontal="center"/>
    </xf>
    <xf numFmtId="0" fontId="8" fillId="0" borderId="14" xfId="0" applyFont="1" applyBorder="1" applyAlignment="1" applyProtection="1">
      <alignment horizontal="center"/>
    </xf>
    <xf numFmtId="0" fontId="9" fillId="0" borderId="15" xfId="0" applyFont="1" applyBorder="1" applyProtection="1"/>
    <xf numFmtId="165" fontId="2" fillId="0" borderId="16" xfId="0" applyNumberFormat="1" applyFont="1" applyBorder="1" applyAlignment="1" applyProtection="1">
      <alignment horizontal="right"/>
    </xf>
    <xf numFmtId="165" fontId="2" fillId="0" borderId="17" xfId="0" applyNumberFormat="1" applyFont="1" applyBorder="1" applyProtection="1"/>
    <xf numFmtId="0" fontId="8" fillId="0" borderId="0" xfId="0" applyFont="1" applyBorder="1" applyProtection="1"/>
    <xf numFmtId="0" fontId="8" fillId="0" borderId="3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65" fontId="2" fillId="0" borderId="3" xfId="0" applyNumberFormat="1" applyFont="1" applyBorder="1" applyAlignment="1" applyProtection="1">
      <alignment horizontal="right"/>
    </xf>
    <xf numFmtId="165" fontId="2" fillId="0" borderId="5" xfId="0" applyNumberFormat="1" applyFont="1" applyBorder="1" applyProtection="1"/>
    <xf numFmtId="0" fontId="8" fillId="0" borderId="18" xfId="0" applyFont="1" applyBorder="1" applyAlignment="1" applyProtection="1">
      <alignment horizontal="center"/>
    </xf>
    <xf numFmtId="0" fontId="9" fillId="0" borderId="19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center"/>
    </xf>
    <xf numFmtId="165" fontId="9" fillId="0" borderId="0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16" fillId="0" borderId="0" xfId="0" applyFont="1" applyAlignment="1" applyProtection="1">
      <alignment horizontal="right"/>
    </xf>
    <xf numFmtId="0" fontId="4" fillId="0" borderId="0" xfId="0" applyFont="1" applyBorder="1" applyProtection="1"/>
    <xf numFmtId="0" fontId="4" fillId="0" borderId="27" xfId="0" applyFont="1" applyBorder="1" applyProtection="1"/>
    <xf numFmtId="0" fontId="4" fillId="0" borderId="28" xfId="0" applyFont="1" applyBorder="1" applyProtection="1"/>
    <xf numFmtId="0" fontId="8" fillId="0" borderId="19" xfId="0" applyFont="1" applyBorder="1" applyAlignment="1" applyProtection="1">
      <alignment horizontal="center"/>
    </xf>
    <xf numFmtId="0" fontId="8" fillId="3" borderId="0" xfId="0" applyFont="1" applyFill="1" applyProtection="1"/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20" fillId="4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left" vertical="top"/>
    </xf>
    <xf numFmtId="0" fontId="8" fillId="0" borderId="0" xfId="0" applyFont="1" applyFill="1" applyBorder="1" applyAlignment="1" applyProtection="1">
      <alignment vertical="top" wrapText="1"/>
    </xf>
    <xf numFmtId="0" fontId="8" fillId="0" borderId="32" xfId="0" applyFont="1" applyFill="1" applyBorder="1" applyAlignment="1" applyProtection="1">
      <alignment vertical="top" wrapText="1"/>
    </xf>
    <xf numFmtId="0" fontId="20" fillId="0" borderId="0" xfId="0" applyFont="1" applyFill="1" applyAlignment="1" applyProtection="1">
      <alignment vertical="center"/>
    </xf>
    <xf numFmtId="0" fontId="8" fillId="0" borderId="0" xfId="0" applyFont="1" applyFill="1" applyProtection="1"/>
    <xf numFmtId="0" fontId="6" fillId="0" borderId="3" xfId="0" applyFont="1" applyBorder="1" applyAlignment="1" applyProtection="1">
      <alignment horizontal="left"/>
    </xf>
    <xf numFmtId="0" fontId="6" fillId="0" borderId="9" xfId="0" applyFont="1" applyBorder="1" applyAlignment="1" applyProtection="1">
      <alignment horizontal="right"/>
    </xf>
    <xf numFmtId="0" fontId="9" fillId="0" borderId="16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  <protection locked="0"/>
    </xf>
    <xf numFmtId="165" fontId="1" fillId="5" borderId="27" xfId="0" applyNumberFormat="1" applyFont="1" applyFill="1" applyBorder="1" applyProtection="1">
      <protection locked="0"/>
    </xf>
    <xf numFmtId="165" fontId="1" fillId="5" borderId="26" xfId="0" applyNumberFormat="1" applyFont="1" applyFill="1" applyBorder="1" applyProtection="1">
      <protection locked="0"/>
    </xf>
    <xf numFmtId="165" fontId="1" fillId="5" borderId="2" xfId="0" applyNumberFormat="1" applyFont="1" applyFill="1" applyBorder="1" applyAlignment="1" applyProtection="1">
      <alignment horizontal="right"/>
      <protection locked="0"/>
    </xf>
    <xf numFmtId="165" fontId="1" fillId="5" borderId="1" xfId="0" applyNumberFormat="1" applyFont="1" applyFill="1" applyBorder="1" applyAlignment="1" applyProtection="1">
      <alignment horizontal="right"/>
      <protection locked="0"/>
    </xf>
    <xf numFmtId="165" fontId="1" fillId="5" borderId="3" xfId="0" applyNumberFormat="1" applyFont="1" applyFill="1" applyBorder="1" applyAlignment="1" applyProtection="1">
      <protection locked="0"/>
    </xf>
    <xf numFmtId="165" fontId="1" fillId="5" borderId="5" xfId="0" applyNumberFormat="1" applyFont="1" applyFill="1" applyBorder="1" applyAlignment="1" applyProtection="1">
      <protection locked="0"/>
    </xf>
    <xf numFmtId="0" fontId="8" fillId="5" borderId="3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right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5" borderId="4" xfId="0" applyFont="1" applyFill="1" applyBorder="1" applyProtection="1">
      <protection locked="0"/>
    </xf>
    <xf numFmtId="165" fontId="8" fillId="0" borderId="4" xfId="0" applyNumberFormat="1" applyFont="1" applyBorder="1" applyProtection="1"/>
    <xf numFmtId="165" fontId="8" fillId="0" borderId="11" xfId="0" applyNumberFormat="1" applyFont="1" applyBorder="1" applyProtection="1"/>
    <xf numFmtId="165" fontId="8" fillId="0" borderId="3" xfId="0" applyNumberFormat="1" applyFont="1" applyBorder="1" applyProtection="1"/>
    <xf numFmtId="165" fontId="8" fillId="0" borderId="5" xfId="0" applyNumberFormat="1" applyFont="1" applyBorder="1" applyProtection="1"/>
    <xf numFmtId="165" fontId="8" fillId="5" borderId="4" xfId="0" applyNumberFormat="1" applyFont="1" applyFill="1" applyBorder="1" applyProtection="1">
      <protection locked="0"/>
    </xf>
    <xf numFmtId="165" fontId="8" fillId="5" borderId="3" xfId="0" applyNumberFormat="1" applyFont="1" applyFill="1" applyBorder="1" applyProtection="1">
      <protection locked="0"/>
    </xf>
    <xf numFmtId="0" fontId="25" fillId="4" borderId="0" xfId="0" applyFont="1" applyFill="1" applyAlignment="1" applyProtection="1">
      <alignment vertical="center"/>
    </xf>
    <xf numFmtId="0" fontId="6" fillId="0" borderId="4" xfId="0" applyFont="1" applyBorder="1" applyAlignment="1" applyProtection="1">
      <alignment horizontal="center" wrapText="1"/>
    </xf>
    <xf numFmtId="0" fontId="8" fillId="6" borderId="0" xfId="0" applyFont="1" applyFill="1" applyProtection="1"/>
    <xf numFmtId="0" fontId="6" fillId="6" borderId="0" xfId="0" applyFont="1" applyFill="1" applyProtection="1"/>
    <xf numFmtId="0" fontId="8" fillId="6" borderId="0" xfId="0" applyFont="1" applyFill="1" applyAlignment="1" applyProtection="1">
      <alignment wrapText="1"/>
    </xf>
    <xf numFmtId="0" fontId="8" fillId="6" borderId="3" xfId="0" applyFont="1" applyFill="1" applyBorder="1" applyProtection="1"/>
    <xf numFmtId="0" fontId="12" fillId="6" borderId="3" xfId="0" applyFont="1" applyFill="1" applyBorder="1" applyAlignment="1" applyProtection="1">
      <alignment horizontal="center"/>
    </xf>
    <xf numFmtId="166" fontId="8" fillId="6" borderId="3" xfId="0" applyNumberFormat="1" applyFont="1" applyFill="1" applyBorder="1" applyProtection="1"/>
    <xf numFmtId="0" fontId="8" fillId="6" borderId="3" xfId="0" applyFont="1" applyFill="1" applyBorder="1" applyAlignment="1" applyProtection="1">
      <alignment horizontal="center" vertical="top"/>
    </xf>
    <xf numFmtId="2" fontId="8" fillId="6" borderId="3" xfId="0" applyNumberFormat="1" applyFont="1" applyFill="1" applyBorder="1" applyAlignment="1" applyProtection="1">
      <alignment horizontal="center" vertical="top"/>
    </xf>
    <xf numFmtId="0" fontId="8" fillId="6" borderId="0" xfId="0" applyFont="1" applyFill="1" applyBorder="1" applyProtection="1"/>
    <xf numFmtId="0" fontId="14" fillId="6" borderId="11" xfId="0" applyFont="1" applyFill="1" applyBorder="1" applyAlignment="1" applyProtection="1">
      <alignment horizontal="center"/>
    </xf>
    <xf numFmtId="0" fontId="14" fillId="6" borderId="47" xfId="0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2" fontId="5" fillId="6" borderId="46" xfId="0" applyNumberFormat="1" applyFont="1" applyFill="1" applyBorder="1" applyAlignment="1" applyProtection="1">
      <alignment horizontal="center"/>
    </xf>
    <xf numFmtId="0" fontId="5" fillId="6" borderId="0" xfId="0" applyFont="1" applyFill="1" applyProtection="1"/>
    <xf numFmtId="2" fontId="5" fillId="6" borderId="10" xfId="0" applyNumberFormat="1" applyFont="1" applyFill="1" applyBorder="1" applyAlignment="1" applyProtection="1">
      <alignment horizontal="center"/>
    </xf>
    <xf numFmtId="0" fontId="14" fillId="6" borderId="0" xfId="0" applyFont="1" applyFill="1" applyAlignment="1" applyProtection="1">
      <alignment vertical="top"/>
    </xf>
    <xf numFmtId="0" fontId="5" fillId="6" borderId="0" xfId="0" applyFont="1" applyFill="1" applyAlignment="1" applyProtection="1">
      <alignment vertical="top"/>
    </xf>
    <xf numFmtId="2" fontId="5" fillId="6" borderId="3" xfId="0" applyNumberFormat="1" applyFont="1" applyFill="1" applyBorder="1" applyAlignment="1" applyProtection="1">
      <alignment horizontal="center" vertical="center"/>
    </xf>
    <xf numFmtId="0" fontId="8" fillId="7" borderId="0" xfId="0" applyFont="1" applyFill="1" applyBorder="1" applyAlignment="1" applyProtection="1">
      <alignment vertical="top" wrapText="1"/>
    </xf>
    <xf numFmtId="0" fontId="1" fillId="6" borderId="0" xfId="0" applyFont="1" applyFill="1" applyBorder="1" applyAlignment="1" applyProtection="1">
      <alignment vertical="top" wrapText="1"/>
    </xf>
    <xf numFmtId="0" fontId="26" fillId="5" borderId="3" xfId="0" applyFont="1" applyFill="1" applyBorder="1" applyAlignment="1" applyProtection="1">
      <alignment horizontal="center" vertical="top" wrapText="1"/>
      <protection locked="0"/>
    </xf>
    <xf numFmtId="0" fontId="19" fillId="5" borderId="3" xfId="0" applyFont="1" applyFill="1" applyBorder="1" applyAlignment="1" applyProtection="1">
      <alignment horizontal="center" vertical="top" wrapText="1"/>
      <protection locked="0"/>
    </xf>
    <xf numFmtId="0" fontId="8" fillId="7" borderId="0" xfId="0" applyFont="1" applyFill="1" applyBorder="1" applyAlignment="1" applyProtection="1">
      <alignment horizontal="right" vertical="top" wrapText="1"/>
    </xf>
    <xf numFmtId="0" fontId="9" fillId="0" borderId="0" xfId="0" applyFont="1" applyFill="1" applyBorder="1" applyAlignment="1" applyProtection="1">
      <alignment horizontal="right" vertical="top" wrapText="1"/>
    </xf>
    <xf numFmtId="0" fontId="8" fillId="0" borderId="0" xfId="0" applyFont="1" applyFill="1" applyBorder="1" applyAlignment="1" applyProtection="1">
      <alignment horizontal="right" vertical="top" wrapText="1"/>
    </xf>
    <xf numFmtId="0" fontId="6" fillId="0" borderId="25" xfId="0" applyFont="1" applyFill="1" applyBorder="1" applyAlignment="1" applyProtection="1">
      <alignment horizontal="center" wrapText="1"/>
    </xf>
    <xf numFmtId="0" fontId="6" fillId="0" borderId="26" xfId="0" applyFont="1" applyFill="1" applyBorder="1" applyAlignment="1" applyProtection="1">
      <alignment horizontal="center" wrapText="1"/>
    </xf>
    <xf numFmtId="165" fontId="4" fillId="0" borderId="26" xfId="0" applyNumberFormat="1" applyFont="1" applyFill="1" applyBorder="1" applyAlignment="1" applyProtection="1">
      <alignment horizontal="right" wrapText="1"/>
    </xf>
    <xf numFmtId="0" fontId="8" fillId="0" borderId="25" xfId="0" applyFont="1" applyBorder="1" applyProtection="1"/>
    <xf numFmtId="165" fontId="1" fillId="0" borderId="20" xfId="0" applyNumberFormat="1" applyFont="1" applyFill="1" applyBorder="1" applyProtection="1"/>
    <xf numFmtId="165" fontId="1" fillId="0" borderId="21" xfId="0" applyNumberFormat="1" applyFont="1" applyFill="1" applyBorder="1" applyProtection="1"/>
    <xf numFmtId="0" fontId="21" fillId="6" borderId="0" xfId="0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left" vertical="top" wrapText="1"/>
    </xf>
    <xf numFmtId="0" fontId="6" fillId="0" borderId="4" xfId="0" applyFont="1" applyBorder="1" applyAlignment="1" applyProtection="1">
      <alignment horizontal="center" wrapText="1"/>
    </xf>
    <xf numFmtId="0" fontId="8" fillId="6" borderId="3" xfId="0" applyFont="1" applyFill="1" applyBorder="1" applyAlignment="1" applyProtection="1">
      <alignment horizontal="center" vertical="top"/>
    </xf>
    <xf numFmtId="0" fontId="27" fillId="0" borderId="25" xfId="0" applyFont="1" applyBorder="1" applyProtection="1"/>
    <xf numFmtId="0" fontId="23" fillId="0" borderId="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14" fillId="6" borderId="3" xfId="0" applyFont="1" applyFill="1" applyBorder="1" applyAlignment="1" applyProtection="1">
      <alignment horizontal="center"/>
    </xf>
    <xf numFmtId="0" fontId="1" fillId="5" borderId="18" xfId="0" applyFont="1" applyFill="1" applyBorder="1" applyProtection="1">
      <protection locked="0"/>
    </xf>
    <xf numFmtId="0" fontId="1" fillId="8" borderId="29" xfId="0" applyFont="1" applyFill="1" applyBorder="1" applyProtection="1"/>
    <xf numFmtId="165" fontId="2" fillId="8" borderId="27" xfId="0" applyNumberFormat="1" applyFont="1" applyFill="1" applyBorder="1" applyAlignment="1" applyProtection="1"/>
    <xf numFmtId="165" fontId="2" fillId="8" borderId="51" xfId="0" applyNumberFormat="1" applyFont="1" applyFill="1" applyBorder="1" applyAlignment="1" applyProtection="1"/>
    <xf numFmtId="0" fontId="1" fillId="0" borderId="29" xfId="0" applyFont="1" applyFill="1" applyBorder="1" applyProtection="1"/>
    <xf numFmtId="165" fontId="2" fillId="0" borderId="51" xfId="0" applyNumberFormat="1" applyFont="1" applyFill="1" applyBorder="1" applyAlignment="1" applyProtection="1"/>
    <xf numFmtId="165" fontId="2" fillId="0" borderId="27" xfId="0" applyNumberFormat="1" applyFont="1" applyFill="1" applyBorder="1" applyAlignment="1" applyProtection="1"/>
    <xf numFmtId="165" fontId="2" fillId="5" borderId="19" xfId="0" applyNumberFormat="1" applyFont="1" applyFill="1" applyBorder="1" applyAlignment="1" applyProtection="1">
      <protection locked="0"/>
    </xf>
    <xf numFmtId="0" fontId="6" fillId="0" borderId="4" xfId="0" applyFont="1" applyBorder="1" applyAlignment="1" applyProtection="1">
      <alignment horizontal="center" wrapText="1"/>
    </xf>
    <xf numFmtId="0" fontId="9" fillId="0" borderId="16" xfId="0" applyFont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right" vertical="top" wrapText="1"/>
    </xf>
    <xf numFmtId="0" fontId="5" fillId="7" borderId="0" xfId="0" applyFont="1" applyFill="1" applyBorder="1" applyAlignment="1" applyProtection="1">
      <alignment horizontal="right" vertical="top" wrapText="1"/>
    </xf>
    <xf numFmtId="0" fontId="6" fillId="0" borderId="4" xfId="0" applyFont="1" applyBorder="1" applyAlignment="1" applyProtection="1">
      <alignment horizontal="center" wrapText="1"/>
    </xf>
    <xf numFmtId="0" fontId="6" fillId="0" borderId="22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165" fontId="8" fillId="5" borderId="52" xfId="0" applyNumberFormat="1" applyFont="1" applyFill="1" applyBorder="1" applyProtection="1">
      <protection locked="0"/>
    </xf>
    <xf numFmtId="165" fontId="8" fillId="5" borderId="23" xfId="0" applyNumberFormat="1" applyFont="1" applyFill="1" applyBorder="1" applyProtection="1">
      <protection locked="0"/>
    </xf>
    <xf numFmtId="0" fontId="4" fillId="2" borderId="53" xfId="0" applyFont="1" applyFill="1" applyBorder="1" applyProtection="1"/>
    <xf numFmtId="165" fontId="32" fillId="0" borderId="0" xfId="0" applyNumberFormat="1" applyFont="1" applyBorder="1" applyAlignment="1" applyProtection="1">
      <alignment horizontal="center"/>
    </xf>
    <xf numFmtId="165" fontId="8" fillId="5" borderId="13" xfId="0" applyNumberFormat="1" applyFont="1" applyFill="1" applyBorder="1" applyProtection="1">
      <protection locked="0"/>
    </xf>
    <xf numFmtId="0" fontId="1" fillId="0" borderId="54" xfId="0" applyFont="1" applyBorder="1" applyProtection="1"/>
    <xf numFmtId="0" fontId="8" fillId="5" borderId="22" xfId="0" applyFont="1" applyFill="1" applyBorder="1" applyProtection="1">
      <protection locked="0"/>
    </xf>
    <xf numFmtId="165" fontId="8" fillId="5" borderId="22" xfId="0" applyNumberFormat="1" applyFont="1" applyFill="1" applyBorder="1" applyProtection="1">
      <protection locked="0"/>
    </xf>
    <xf numFmtId="165" fontId="8" fillId="5" borderId="1" xfId="0" applyNumberFormat="1" applyFont="1" applyFill="1" applyBorder="1" applyProtection="1">
      <protection locked="0"/>
    </xf>
    <xf numFmtId="165" fontId="8" fillId="0" borderId="22" xfId="0" applyNumberFormat="1" applyFont="1" applyBorder="1" applyProtection="1"/>
    <xf numFmtId="165" fontId="8" fillId="0" borderId="21" xfId="0" applyNumberFormat="1" applyFont="1" applyBorder="1" applyProtection="1"/>
    <xf numFmtId="165" fontId="4" fillId="0" borderId="9" xfId="0" applyNumberFormat="1" applyFont="1" applyBorder="1" applyProtection="1"/>
    <xf numFmtId="0" fontId="0" fillId="0" borderId="55" xfId="0" applyBorder="1"/>
    <xf numFmtId="4" fontId="0" fillId="0" borderId="55" xfId="0" applyNumberFormat="1" applyBorder="1"/>
    <xf numFmtId="0" fontId="37" fillId="0" borderId="0" xfId="0" applyFont="1"/>
    <xf numFmtId="167" fontId="8" fillId="6" borderId="3" xfId="0" applyNumberFormat="1" applyFont="1" applyFill="1" applyBorder="1" applyProtection="1"/>
    <xf numFmtId="0" fontId="4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7" fillId="0" borderId="0" xfId="0" applyFont="1" applyAlignment="1">
      <alignment horizontal="left" vertical="center" indent="1"/>
    </xf>
    <xf numFmtId="0" fontId="0" fillId="0" borderId="0" xfId="0" applyAlignment="1"/>
    <xf numFmtId="166" fontId="37" fillId="0" borderId="55" xfId="0" applyNumberFormat="1" applyFont="1" applyBorder="1"/>
    <xf numFmtId="166" fontId="0" fillId="0" borderId="55" xfId="0" applyNumberFormat="1" applyBorder="1"/>
    <xf numFmtId="165" fontId="0" fillId="0" borderId="55" xfId="0" applyNumberFormat="1" applyBorder="1"/>
    <xf numFmtId="164" fontId="0" fillId="0" borderId="55" xfId="0" applyNumberFormat="1" applyBorder="1"/>
    <xf numFmtId="168" fontId="0" fillId="0" borderId="55" xfId="0" applyNumberFormat="1" applyBorder="1"/>
    <xf numFmtId="4" fontId="37" fillId="0" borderId="55" xfId="0" applyNumberFormat="1" applyFont="1" applyBorder="1"/>
    <xf numFmtId="0" fontId="8" fillId="6" borderId="3" xfId="0" applyFont="1" applyFill="1" applyBorder="1" applyAlignment="1" applyProtection="1">
      <alignment horizontal="center" vertical="top"/>
    </xf>
    <xf numFmtId="0" fontId="41" fillId="0" borderId="0" xfId="0" applyFont="1"/>
    <xf numFmtId="0" fontId="1" fillId="0" borderId="12" xfId="0" applyFont="1" applyBorder="1" applyProtection="1"/>
    <xf numFmtId="0" fontId="8" fillId="5" borderId="13" xfId="0" applyFont="1" applyFill="1" applyBorder="1" applyProtection="1">
      <protection locked="0"/>
    </xf>
    <xf numFmtId="165" fontId="8" fillId="5" borderId="2" xfId="0" applyNumberFormat="1" applyFont="1" applyFill="1" applyBorder="1" applyProtection="1">
      <protection locked="0"/>
    </xf>
    <xf numFmtId="165" fontId="8" fillId="0" borderId="13" xfId="0" applyNumberFormat="1" applyFont="1" applyBorder="1" applyProtection="1"/>
    <xf numFmtId="165" fontId="8" fillId="0" borderId="20" xfId="0" applyNumberFormat="1" applyFont="1" applyBorder="1" applyProtection="1"/>
    <xf numFmtId="0" fontId="0" fillId="0" borderId="59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60" xfId="0" applyBorder="1"/>
    <xf numFmtId="0" fontId="0" fillId="0" borderId="59" xfId="0" applyBorder="1"/>
    <xf numFmtId="0" fontId="0" fillId="0" borderId="31" xfId="0" applyBorder="1"/>
    <xf numFmtId="0" fontId="0" fillId="0" borderId="32" xfId="0" applyBorder="1"/>
    <xf numFmtId="0" fontId="0" fillId="0" borderId="61" xfId="0" applyBorder="1"/>
    <xf numFmtId="0" fontId="37" fillId="0" borderId="24" xfId="0" applyFont="1" applyBorder="1"/>
    <xf numFmtId="0" fontId="0" fillId="0" borderId="23" xfId="0" applyBorder="1"/>
    <xf numFmtId="0" fontId="37" fillId="0" borderId="55" xfId="0" applyFont="1" applyBorder="1"/>
    <xf numFmtId="0" fontId="21" fillId="5" borderId="3" xfId="0" applyFont="1" applyFill="1" applyBorder="1" applyAlignment="1" applyProtection="1">
      <alignment horizontal="left" vertical="center"/>
    </xf>
    <xf numFmtId="0" fontId="5" fillId="6" borderId="40" xfId="0" applyFont="1" applyFill="1" applyBorder="1" applyAlignment="1" applyProtection="1">
      <alignment horizontal="left" vertical="center"/>
    </xf>
    <xf numFmtId="0" fontId="5" fillId="6" borderId="41" xfId="0" applyFont="1" applyFill="1" applyBorder="1" applyAlignment="1" applyProtection="1">
      <alignment horizontal="left" vertical="center"/>
    </xf>
    <xf numFmtId="0" fontId="5" fillId="6" borderId="24" xfId="0" applyFont="1" applyFill="1" applyBorder="1" applyAlignment="1" applyProtection="1">
      <alignment horizontal="left" vertical="center"/>
    </xf>
    <xf numFmtId="0" fontId="5" fillId="6" borderId="48" xfId="0" applyFont="1" applyFill="1" applyBorder="1" applyAlignment="1" applyProtection="1">
      <alignment horizontal="left" vertical="center"/>
    </xf>
    <xf numFmtId="0" fontId="5" fillId="6" borderId="49" xfId="0" applyFont="1" applyFill="1" applyBorder="1" applyAlignment="1" applyProtection="1">
      <alignment horizontal="left" vertical="center"/>
    </xf>
    <xf numFmtId="0" fontId="5" fillId="6" borderId="50" xfId="0" applyFont="1" applyFill="1" applyBorder="1" applyAlignment="1" applyProtection="1">
      <alignment horizontal="left" vertical="center"/>
    </xf>
    <xf numFmtId="0" fontId="8" fillId="6" borderId="3" xfId="0" applyFont="1" applyFill="1" applyBorder="1" applyAlignment="1" applyProtection="1">
      <alignment horizontal="center" vertical="top"/>
    </xf>
    <xf numFmtId="0" fontId="8" fillId="6" borderId="22" xfId="0" applyFont="1" applyFill="1" applyBorder="1" applyAlignment="1" applyProtection="1">
      <alignment horizontal="center" vertical="top" wrapText="1"/>
    </xf>
    <xf numFmtId="0" fontId="8" fillId="6" borderId="13" xfId="0" applyFont="1" applyFill="1" applyBorder="1" applyAlignment="1" applyProtection="1">
      <alignment horizontal="center" vertical="top" wrapText="1"/>
    </xf>
    <xf numFmtId="0" fontId="14" fillId="6" borderId="37" xfId="0" applyFont="1" applyFill="1" applyBorder="1" applyAlignment="1" applyProtection="1">
      <alignment horizontal="left" vertical="center"/>
    </xf>
    <xf numFmtId="0" fontId="14" fillId="6" borderId="38" xfId="0" applyFont="1" applyFill="1" applyBorder="1" applyAlignment="1" applyProtection="1">
      <alignment horizontal="left" vertical="center"/>
    </xf>
    <xf numFmtId="0" fontId="14" fillId="6" borderId="39" xfId="0" applyFont="1" applyFill="1" applyBorder="1" applyAlignment="1" applyProtection="1">
      <alignment horizontal="left" vertical="center"/>
    </xf>
    <xf numFmtId="0" fontId="8" fillId="6" borderId="1" xfId="0" applyFont="1" applyFill="1" applyBorder="1" applyAlignment="1" applyProtection="1">
      <alignment horizontal="left" vertical="top" wrapText="1"/>
    </xf>
    <xf numFmtId="0" fontId="8" fillId="6" borderId="42" xfId="0" applyFont="1" applyFill="1" applyBorder="1" applyAlignment="1" applyProtection="1">
      <alignment horizontal="left" vertical="top" wrapText="1"/>
    </xf>
    <xf numFmtId="0" fontId="8" fillId="6" borderId="36" xfId="0" applyFont="1" applyFill="1" applyBorder="1" applyAlignment="1" applyProtection="1">
      <alignment horizontal="left" vertical="top" wrapText="1"/>
    </xf>
    <xf numFmtId="0" fontId="8" fillId="6" borderId="43" xfId="0" applyFont="1" applyFill="1" applyBorder="1" applyAlignment="1" applyProtection="1">
      <alignment horizontal="left" vertical="top" wrapText="1"/>
    </xf>
    <xf numFmtId="0" fontId="8" fillId="6" borderId="0" xfId="0" applyFont="1" applyFill="1" applyBorder="1" applyAlignment="1" applyProtection="1">
      <alignment horizontal="left" vertical="top" wrapText="1"/>
    </xf>
    <xf numFmtId="0" fontId="8" fillId="6" borderId="44" xfId="0" applyFont="1" applyFill="1" applyBorder="1" applyAlignment="1" applyProtection="1">
      <alignment horizontal="left" vertical="top" wrapText="1"/>
    </xf>
    <xf numFmtId="0" fontId="8" fillId="6" borderId="2" xfId="0" applyFont="1" applyFill="1" applyBorder="1" applyAlignment="1" applyProtection="1">
      <alignment horizontal="left" vertical="top" wrapText="1"/>
    </xf>
    <xf numFmtId="0" fontId="8" fillId="6" borderId="45" xfId="0" applyFont="1" applyFill="1" applyBorder="1" applyAlignment="1" applyProtection="1">
      <alignment horizontal="left" vertical="top" wrapText="1"/>
    </xf>
    <xf numFmtId="0" fontId="8" fillId="6" borderId="35" xfId="0" applyFont="1" applyFill="1" applyBorder="1" applyAlignment="1" applyProtection="1">
      <alignment horizontal="left" vertical="top" wrapText="1"/>
    </xf>
    <xf numFmtId="0" fontId="6" fillId="0" borderId="4" xfId="0" applyFont="1" applyBorder="1" applyAlignment="1" applyProtection="1">
      <alignment horizontal="center" wrapText="1"/>
    </xf>
    <xf numFmtId="0" fontId="6" fillId="0" borderId="11" xfId="0" applyFont="1" applyBorder="1" applyAlignment="1" applyProtection="1">
      <alignment horizontal="center" wrapText="1"/>
    </xf>
    <xf numFmtId="0" fontId="26" fillId="5" borderId="23" xfId="0" applyFont="1" applyFill="1" applyBorder="1" applyAlignment="1" applyProtection="1">
      <alignment horizontal="left" vertical="top" wrapText="1"/>
      <protection locked="0"/>
    </xf>
    <xf numFmtId="0" fontId="26" fillId="5" borderId="41" xfId="0" applyFont="1" applyFill="1" applyBorder="1" applyAlignment="1" applyProtection="1">
      <alignment horizontal="left" vertical="top" wrapText="1"/>
      <protection locked="0"/>
    </xf>
    <xf numFmtId="0" fontId="26" fillId="5" borderId="24" xfId="0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Alignment="1" applyProtection="1">
      <alignment horizontal="left" vertical="top" wrapText="1"/>
      <protection locked="0"/>
    </xf>
    <xf numFmtId="0" fontId="1" fillId="6" borderId="1" xfId="0" applyFont="1" applyFill="1" applyBorder="1" applyAlignment="1" applyProtection="1">
      <alignment horizontal="left" vertical="top" wrapText="1"/>
    </xf>
    <xf numFmtId="0" fontId="1" fillId="6" borderId="42" xfId="0" applyFont="1" applyFill="1" applyBorder="1" applyAlignment="1" applyProtection="1">
      <alignment horizontal="left" vertical="top" wrapText="1"/>
    </xf>
    <xf numFmtId="0" fontId="1" fillId="6" borderId="36" xfId="0" applyFont="1" applyFill="1" applyBorder="1" applyAlignment="1" applyProtection="1">
      <alignment horizontal="left" vertical="top" wrapText="1"/>
    </xf>
    <xf numFmtId="0" fontId="1" fillId="6" borderId="43" xfId="0" applyFont="1" applyFill="1" applyBorder="1" applyAlignment="1" applyProtection="1">
      <alignment horizontal="left" vertical="top" wrapText="1"/>
    </xf>
    <xf numFmtId="0" fontId="1" fillId="6" borderId="0" xfId="0" applyFont="1" applyFill="1" applyBorder="1" applyAlignment="1" applyProtection="1">
      <alignment horizontal="left" vertical="top" wrapText="1"/>
    </xf>
    <xf numFmtId="0" fontId="1" fillId="6" borderId="44" xfId="0" applyFont="1" applyFill="1" applyBorder="1" applyAlignment="1" applyProtection="1">
      <alignment horizontal="left" vertical="top" wrapText="1"/>
    </xf>
    <xf numFmtId="0" fontId="1" fillId="6" borderId="2" xfId="0" applyFont="1" applyFill="1" applyBorder="1" applyAlignment="1" applyProtection="1">
      <alignment horizontal="left" vertical="top" wrapText="1"/>
    </xf>
    <xf numFmtId="0" fontId="1" fillId="6" borderId="45" xfId="0" applyFont="1" applyFill="1" applyBorder="1" applyAlignment="1" applyProtection="1">
      <alignment horizontal="left" vertical="top" wrapText="1"/>
    </xf>
    <xf numFmtId="0" fontId="1" fillId="6" borderId="35" xfId="0" applyFont="1" applyFill="1" applyBorder="1" applyAlignment="1" applyProtection="1">
      <alignment horizontal="left" vertical="top" wrapText="1"/>
    </xf>
    <xf numFmtId="0" fontId="9" fillId="0" borderId="16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32" xfId="0" applyFont="1" applyBorder="1" applyAlignment="1" applyProtection="1">
      <alignment horizontal="left"/>
    </xf>
    <xf numFmtId="0" fontId="8" fillId="0" borderId="33" xfId="0" applyFont="1" applyBorder="1" applyAlignment="1" applyProtection="1">
      <alignment horizontal="left"/>
    </xf>
    <xf numFmtId="0" fontId="9" fillId="0" borderId="25" xfId="0" applyFont="1" applyBorder="1" applyAlignment="1" applyProtection="1">
      <alignment horizontal="left"/>
    </xf>
    <xf numFmtId="0" fontId="9" fillId="0" borderId="19" xfId="0" applyFont="1" applyBorder="1" applyAlignment="1" applyProtection="1">
      <alignment horizontal="left"/>
    </xf>
    <xf numFmtId="0" fontId="8" fillId="0" borderId="2" xfId="0" applyFont="1" applyBorder="1" applyAlignment="1" applyProtection="1">
      <alignment horizontal="left"/>
    </xf>
    <xf numFmtId="0" fontId="8" fillId="0" borderId="35" xfId="0" applyFont="1" applyBorder="1" applyAlignment="1" applyProtection="1">
      <alignment horizontal="left"/>
    </xf>
    <xf numFmtId="0" fontId="8" fillId="0" borderId="1" xfId="0" applyFont="1" applyBorder="1" applyAlignment="1" applyProtection="1">
      <alignment horizontal="left"/>
    </xf>
    <xf numFmtId="0" fontId="8" fillId="0" borderId="36" xfId="0" applyFont="1" applyBorder="1" applyAlignment="1" applyProtection="1">
      <alignment horizontal="left"/>
    </xf>
    <xf numFmtId="0" fontId="5" fillId="6" borderId="0" xfId="0" applyFont="1" applyFill="1" applyAlignment="1" applyProtection="1">
      <alignment horizontal="left" vertical="top"/>
    </xf>
    <xf numFmtId="0" fontId="5" fillId="0" borderId="0" xfId="0" applyFont="1" applyAlignment="1" applyProtection="1">
      <alignment horizontal="left" vertical="top"/>
      <protection locked="0"/>
    </xf>
    <xf numFmtId="0" fontId="16" fillId="6" borderId="0" xfId="0" applyFont="1" applyFill="1" applyAlignment="1" applyProtection="1">
      <alignment horizontal="left" vertical="top" wrapText="1"/>
    </xf>
    <xf numFmtId="0" fontId="18" fillId="6" borderId="0" xfId="0" applyFont="1" applyFill="1" applyAlignment="1" applyProtection="1">
      <alignment horizontal="left" vertical="top"/>
    </xf>
    <xf numFmtId="0" fontId="8" fillId="0" borderId="7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9" fillId="0" borderId="7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horizontal="left"/>
    </xf>
    <xf numFmtId="0" fontId="14" fillId="6" borderId="3" xfId="0" applyFont="1" applyFill="1" applyBorder="1" applyAlignment="1" applyProtection="1">
      <alignment horizontal="left" vertical="center"/>
    </xf>
    <xf numFmtId="0" fontId="5" fillId="6" borderId="3" xfId="0" applyFont="1" applyFill="1" applyBorder="1" applyAlignment="1" applyProtection="1">
      <alignment horizontal="left" vertical="center"/>
    </xf>
    <xf numFmtId="0" fontId="19" fillId="5" borderId="23" xfId="0" applyFont="1" applyFill="1" applyBorder="1" applyAlignment="1" applyProtection="1">
      <alignment horizontal="left" vertical="top" wrapText="1"/>
      <protection locked="0"/>
    </xf>
    <xf numFmtId="0" fontId="19" fillId="5" borderId="41" xfId="0" applyFont="1" applyFill="1" applyBorder="1" applyAlignment="1" applyProtection="1">
      <alignment horizontal="left" vertical="top" wrapText="1"/>
      <protection locked="0"/>
    </xf>
    <xf numFmtId="0" fontId="19" fillId="5" borderId="24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Border="1" applyAlignment="1" applyProtection="1">
      <alignment horizontal="right"/>
    </xf>
    <xf numFmtId="0" fontId="9" fillId="0" borderId="19" xfId="0" applyFont="1" applyBorder="1" applyAlignment="1" applyProtection="1">
      <alignment horizontal="right"/>
    </xf>
    <xf numFmtId="0" fontId="8" fillId="6" borderId="0" xfId="0" applyFont="1" applyFill="1" applyAlignment="1" applyProtection="1">
      <alignment horizontal="left" vertical="top" wrapText="1"/>
    </xf>
    <xf numFmtId="0" fontId="9" fillId="0" borderId="30" xfId="0" applyFont="1" applyBorder="1" applyAlignment="1" applyProtection="1">
      <alignment horizontal="left"/>
    </xf>
    <xf numFmtId="0" fontId="9" fillId="0" borderId="34" xfId="0" applyFont="1" applyBorder="1" applyAlignment="1" applyProtection="1">
      <alignment horizontal="left"/>
    </xf>
    <xf numFmtId="0" fontId="9" fillId="0" borderId="28" xfId="0" applyFont="1" applyBorder="1" applyAlignment="1" applyProtection="1">
      <alignment horizontal="left"/>
    </xf>
    <xf numFmtId="0" fontId="44" fillId="0" borderId="56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58" xfId="0" applyFont="1" applyBorder="1" applyAlignment="1">
      <alignment horizontal="center"/>
    </xf>
    <xf numFmtId="0" fontId="0" fillId="0" borderId="0" xfId="0" applyAlignment="1"/>
    <xf numFmtId="0" fontId="37" fillId="0" borderId="0" xfId="0" applyFont="1" applyAlignment="1"/>
    <xf numFmtId="0" fontId="24" fillId="0" borderId="0" xfId="0" applyFont="1" applyAlignment="1">
      <alignment shrinkToFit="1"/>
    </xf>
    <xf numFmtId="49" fontId="33" fillId="0" borderId="30" xfId="1" applyNumberFormat="1" applyFont="1" applyFill="1" applyBorder="1" applyAlignment="1">
      <alignment horizontal="left" vertical="top" shrinkToFit="1"/>
    </xf>
    <xf numFmtId="0" fontId="0" fillId="0" borderId="34" xfId="0" applyBorder="1" applyAlignment="1">
      <alignment shrinkToFit="1"/>
    </xf>
    <xf numFmtId="0" fontId="0" fillId="0" borderId="51" xfId="0" applyBorder="1" applyAlignment="1">
      <alignment shrinkToFit="1"/>
    </xf>
    <xf numFmtId="49" fontId="33" fillId="0" borderId="34" xfId="1" applyNumberFormat="1" applyFont="1" applyFill="1" applyBorder="1" applyAlignment="1">
      <alignment horizontal="left" vertical="top" shrinkToFit="1"/>
    </xf>
  </cellXfs>
  <cellStyles count="2">
    <cellStyle name="Normal" xfId="0" builtinId="0"/>
    <cellStyle name="Normal_ASOC_BUDGET_2009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295576</xdr:colOff>
      <xdr:row>0</xdr:row>
      <xdr:rowOff>28575</xdr:rowOff>
    </xdr:from>
    <xdr:to>
      <xdr:col>6</xdr:col>
      <xdr:colOff>661055</xdr:colOff>
      <xdr:row>3</xdr:row>
      <xdr:rowOff>198436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708326" y="28575"/>
          <a:ext cx="5191479" cy="685799"/>
          <a:chOff x="729431" y="30164"/>
          <a:chExt cx="5160849" cy="693736"/>
        </a:xfrm>
      </xdr:grpSpPr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729431" y="30164"/>
            <a:ext cx="4226964" cy="4953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bg1">
                <a:lumMod val="8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o-RO" sz="10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Asistență Tehnică pentru implementarea Programului de Susținere a Politicilor Sectoriale ”Asistență pentru reforma sectorului energetic” (AT-PSPS Energie)</a:t>
            </a:r>
            <a:endParaRPr lang="ru-RU" sz="10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05375" y="66675"/>
            <a:ext cx="984905" cy="555117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1304922" y="476250"/>
            <a:ext cx="1819275" cy="238124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bg1">
                <a:lumMod val="8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ro-RO" sz="1050" b="0" i="1">
                <a:latin typeface="Arial Narrow" pitchFamily="34" charset="0"/>
              </a:rPr>
              <a:t>Proiect im</a:t>
            </a:r>
            <a:r>
              <a:rPr lang="en-US" sz="1050" b="0" i="1">
                <a:latin typeface="Arial Narrow" pitchFamily="34" charset="0"/>
              </a:rPr>
              <a:t>p</a:t>
            </a:r>
            <a:r>
              <a:rPr lang="ro-RO" sz="1050" b="0" i="1">
                <a:latin typeface="Arial Narrow" pitchFamily="34" charset="0"/>
              </a:rPr>
              <a:t>lementat de</a:t>
            </a:r>
            <a:endParaRPr lang="en-GB" sz="1050" b="0" i="1">
              <a:latin typeface="Arial Narrow" pitchFamily="34" charset="0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3724" y="485775"/>
            <a:ext cx="636772" cy="238125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</xdr:col>
          <xdr:colOff>381000</xdr:colOff>
          <xdr:row>3</xdr:row>
          <xdr:rowOff>123825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9525</xdr:rowOff>
    </xdr:from>
    <xdr:to>
      <xdr:col>5</xdr:col>
      <xdr:colOff>476250</xdr:colOff>
      <xdr:row>2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95325" y="9525"/>
          <a:ext cx="4419600" cy="4953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000" b="1">
              <a:solidFill>
                <a:schemeClr val="dk1"/>
              </a:solidFill>
              <a:latin typeface="+mn-lt"/>
              <a:ea typeface="+mn-ea"/>
              <a:cs typeface="+mn-cs"/>
            </a:rPr>
            <a:t>Asistență Tehnică pentru implementarea Programului de Susținere a Politicilor Sectoriale ”Asistență pentru reforma sectorului energetic” (AT-PSPS Energie)</a:t>
          </a:r>
          <a:endParaRPr lang="ru-RU" sz="1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366924</xdr:colOff>
      <xdr:row>0</xdr:row>
      <xdr:rowOff>9525</xdr:rowOff>
    </xdr:from>
    <xdr:to>
      <xdr:col>6</xdr:col>
      <xdr:colOff>685714</xdr:colOff>
      <xdr:row>3</xdr:row>
      <xdr:rowOff>40767</xdr:rowOff>
    </xdr:to>
    <xdr:pic>
      <xdr:nvPicPr>
        <xdr:cNvPr id="9" name="Pictur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5599" y="9525"/>
          <a:ext cx="1033165" cy="555117"/>
        </a:xfrm>
        <a:prstGeom prst="rect">
          <a:avLst/>
        </a:prstGeom>
      </xdr:spPr>
    </xdr:pic>
    <xdr:clientData/>
  </xdr:twoCellAnchor>
  <xdr:twoCellAnchor>
    <xdr:from>
      <xdr:col>1</xdr:col>
      <xdr:colOff>819150</xdr:colOff>
      <xdr:row>2</xdr:row>
      <xdr:rowOff>19050</xdr:rowOff>
    </xdr:from>
    <xdr:to>
      <xdr:col>3</xdr:col>
      <xdr:colOff>31994</xdr:colOff>
      <xdr:row>3</xdr:row>
      <xdr:rowOff>95249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228725" y="381000"/>
          <a:ext cx="1908419" cy="2381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o-RO" sz="1050" b="0" i="1">
              <a:latin typeface="Arial Narrow" pitchFamily="34" charset="0"/>
            </a:rPr>
            <a:t>Proiect im</a:t>
          </a:r>
          <a:r>
            <a:rPr lang="en-US" sz="1050" b="0" i="1">
              <a:latin typeface="Arial Narrow" pitchFamily="34" charset="0"/>
            </a:rPr>
            <a:t>p</a:t>
          </a:r>
          <a:r>
            <a:rPr lang="ro-RO" sz="1050" b="0" i="1">
              <a:latin typeface="Arial Narrow" pitchFamily="34" charset="0"/>
            </a:rPr>
            <a:t>lementat de</a:t>
          </a:r>
          <a:endParaRPr lang="en-GB" sz="1050" b="0" i="1">
            <a:latin typeface="Arial Narrow" pitchFamily="34" charset="0"/>
          </a:endParaRPr>
        </a:p>
      </xdr:txBody>
    </xdr:sp>
    <xdr:clientData/>
  </xdr:twoCellAnchor>
  <xdr:twoCellAnchor>
    <xdr:from>
      <xdr:col>3</xdr:col>
      <xdr:colOff>41988</xdr:colOff>
      <xdr:row>2</xdr:row>
      <xdr:rowOff>28575</xdr:rowOff>
    </xdr:from>
    <xdr:to>
      <xdr:col>3</xdr:col>
      <xdr:colOff>709962</xdr:colOff>
      <xdr:row>3</xdr:row>
      <xdr:rowOff>104775</xdr:rowOff>
    </xdr:to>
    <xdr:pic>
      <xdr:nvPicPr>
        <xdr:cNvPr id="11" name="Picture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138" y="390525"/>
          <a:ext cx="667974" cy="2381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</xdr:col>
          <xdr:colOff>371475</xdr:colOff>
          <xdr:row>3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9525</xdr:rowOff>
    </xdr:from>
    <xdr:to>
      <xdr:col>5</xdr:col>
      <xdr:colOff>476250</xdr:colOff>
      <xdr:row>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95325" y="9525"/>
          <a:ext cx="4610100" cy="4953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000" b="1">
              <a:solidFill>
                <a:schemeClr val="dk1"/>
              </a:solidFill>
              <a:latin typeface="+mn-lt"/>
              <a:ea typeface="+mn-ea"/>
              <a:cs typeface="+mn-cs"/>
            </a:rPr>
            <a:t>Asistență Tehnică pentru implementarea Programului de Susținere a Politicilor Sectoriale ”Asistență pentru reforma sectorului energetic” (AT-PSPS Energie)</a:t>
          </a:r>
          <a:endParaRPr lang="ru-RU" sz="1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366924</xdr:colOff>
      <xdr:row>0</xdr:row>
      <xdr:rowOff>9525</xdr:rowOff>
    </xdr:from>
    <xdr:to>
      <xdr:col>6</xdr:col>
      <xdr:colOff>685714</xdr:colOff>
      <xdr:row>3</xdr:row>
      <xdr:rowOff>40767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6099" y="9525"/>
          <a:ext cx="1033165" cy="555117"/>
        </a:xfrm>
        <a:prstGeom prst="rect">
          <a:avLst/>
        </a:prstGeom>
      </xdr:spPr>
    </xdr:pic>
    <xdr:clientData/>
  </xdr:twoCellAnchor>
  <xdr:twoCellAnchor>
    <xdr:from>
      <xdr:col>1</xdr:col>
      <xdr:colOff>819150</xdr:colOff>
      <xdr:row>2</xdr:row>
      <xdr:rowOff>19050</xdr:rowOff>
    </xdr:from>
    <xdr:to>
      <xdr:col>3</xdr:col>
      <xdr:colOff>31994</xdr:colOff>
      <xdr:row>3</xdr:row>
      <xdr:rowOff>95249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28725" y="381000"/>
          <a:ext cx="2127494" cy="2381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o-RO" sz="1050" b="0" i="1">
              <a:latin typeface="Arial Narrow" pitchFamily="34" charset="0"/>
            </a:rPr>
            <a:t>Proiect im</a:t>
          </a:r>
          <a:r>
            <a:rPr lang="en-US" sz="1050" b="0" i="1">
              <a:latin typeface="Arial Narrow" pitchFamily="34" charset="0"/>
            </a:rPr>
            <a:t>p</a:t>
          </a:r>
          <a:r>
            <a:rPr lang="ro-RO" sz="1050" b="0" i="1">
              <a:latin typeface="Arial Narrow" pitchFamily="34" charset="0"/>
            </a:rPr>
            <a:t>lementat de</a:t>
          </a:r>
          <a:endParaRPr lang="en-GB" sz="1050" b="0" i="1">
            <a:latin typeface="Arial Narrow" pitchFamily="34" charset="0"/>
          </a:endParaRPr>
        </a:p>
      </xdr:txBody>
    </xdr:sp>
    <xdr:clientData/>
  </xdr:twoCellAnchor>
  <xdr:twoCellAnchor>
    <xdr:from>
      <xdr:col>3</xdr:col>
      <xdr:colOff>41988</xdr:colOff>
      <xdr:row>2</xdr:row>
      <xdr:rowOff>28575</xdr:rowOff>
    </xdr:from>
    <xdr:to>
      <xdr:col>3</xdr:col>
      <xdr:colOff>709962</xdr:colOff>
      <xdr:row>3</xdr:row>
      <xdr:rowOff>104775</xdr:rowOff>
    </xdr:to>
    <xdr:pic>
      <xdr:nvPicPr>
        <xdr:cNvPr id="5" name="Picture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6213" y="390525"/>
          <a:ext cx="667974" cy="2381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</xdr:col>
          <xdr:colOff>371475</xdr:colOff>
          <xdr:row>3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9"/>
  <sheetViews>
    <sheetView tabSelected="1" topLeftCell="A7" zoomScale="120" zoomScaleNormal="120" workbookViewId="0">
      <selection activeCell="C16" sqref="C16"/>
    </sheetView>
  </sheetViews>
  <sheetFormatPr defaultRowHeight="12.75" x14ac:dyDescent="0.2"/>
  <cols>
    <col min="1" max="1" width="6.140625" style="45" customWidth="1"/>
    <col min="2" max="2" width="32.7109375" style="45" customWidth="1"/>
    <col min="3" max="3" width="8.85546875" style="45" customWidth="1"/>
    <col min="4" max="4" width="8.7109375" style="45" customWidth="1"/>
    <col min="5" max="5" width="11.42578125" style="45" customWidth="1"/>
    <col min="6" max="6" width="10.7109375" style="45" customWidth="1"/>
    <col min="7" max="7" width="11.140625" style="45" customWidth="1"/>
    <col min="8" max="8" width="1.7109375" style="45" customWidth="1"/>
    <col min="9" max="9" width="14.5703125" style="45" customWidth="1"/>
    <col min="10" max="10" width="16" style="45" customWidth="1"/>
    <col min="11" max="11" width="22.42578125" style="45" customWidth="1"/>
    <col min="12" max="12" width="10.85546875" style="45" customWidth="1"/>
    <col min="13" max="16384" width="9.140625" style="45"/>
  </cols>
  <sheetData>
    <row r="1" spans="1:14" ht="15.75" x14ac:dyDescent="0.2">
      <c r="A1" s="44"/>
      <c r="B1" s="44"/>
      <c r="C1" s="44"/>
      <c r="D1" s="44"/>
      <c r="E1" s="44"/>
      <c r="F1" s="44"/>
      <c r="G1" s="44"/>
      <c r="H1" s="1"/>
      <c r="I1" s="178" t="s">
        <v>41</v>
      </c>
      <c r="J1" s="178"/>
      <c r="K1" s="178"/>
      <c r="L1" s="78"/>
      <c r="M1" s="78"/>
      <c r="N1" s="78"/>
    </row>
    <row r="2" spans="1:14" x14ac:dyDescent="0.2">
      <c r="A2" s="44"/>
      <c r="B2" s="44"/>
      <c r="C2" s="44"/>
      <c r="D2" s="44"/>
      <c r="E2" s="44"/>
      <c r="F2" s="44"/>
      <c r="G2" s="44"/>
      <c r="H2" s="1"/>
      <c r="I2" s="78"/>
      <c r="J2" s="78"/>
      <c r="K2" s="78"/>
      <c r="L2" s="78"/>
      <c r="M2" s="78"/>
      <c r="N2" s="78"/>
    </row>
    <row r="3" spans="1:14" ht="12.75" customHeight="1" x14ac:dyDescent="0.2">
      <c r="A3" s="44"/>
      <c r="B3" s="44"/>
      <c r="C3" s="44"/>
      <c r="D3" s="44"/>
      <c r="E3" s="44"/>
      <c r="F3" s="44"/>
      <c r="G3" s="44"/>
      <c r="H3" s="1"/>
      <c r="I3" s="206" t="s">
        <v>43</v>
      </c>
      <c r="J3" s="207"/>
      <c r="K3" s="207"/>
      <c r="L3" s="207"/>
      <c r="M3" s="207"/>
      <c r="N3" s="208"/>
    </row>
    <row r="4" spans="1:14" ht="21" customHeight="1" x14ac:dyDescent="0.2">
      <c r="A4" s="44"/>
      <c r="B4" s="44"/>
      <c r="C4" s="44"/>
      <c r="D4" s="44"/>
      <c r="E4" s="44"/>
      <c r="F4" s="44"/>
      <c r="G4" s="44"/>
      <c r="H4" s="1"/>
      <c r="I4" s="209"/>
      <c r="J4" s="210"/>
      <c r="K4" s="210"/>
      <c r="L4" s="210"/>
      <c r="M4" s="210"/>
      <c r="N4" s="211"/>
    </row>
    <row r="5" spans="1:14" ht="9.75" customHeight="1" x14ac:dyDescent="0.2">
      <c r="A5" s="55"/>
      <c r="B5" s="55"/>
      <c r="C5" s="55"/>
      <c r="D5" s="55"/>
      <c r="E5" s="55"/>
      <c r="F5" s="55"/>
      <c r="G5" s="55"/>
      <c r="H5" s="1"/>
      <c r="I5" s="209"/>
      <c r="J5" s="210"/>
      <c r="K5" s="210"/>
      <c r="L5" s="210"/>
      <c r="M5" s="210"/>
      <c r="N5" s="211"/>
    </row>
    <row r="6" spans="1:14" ht="20.25" x14ac:dyDescent="0.2">
      <c r="A6" s="50" t="s">
        <v>35</v>
      </c>
      <c r="B6" s="50"/>
      <c r="C6" s="50"/>
      <c r="D6" s="50"/>
      <c r="E6" s="50"/>
      <c r="F6" s="50"/>
      <c r="G6" s="50"/>
      <c r="H6" s="1"/>
      <c r="I6" s="209"/>
      <c r="J6" s="210"/>
      <c r="K6" s="210"/>
      <c r="L6" s="210"/>
      <c r="M6" s="210"/>
      <c r="N6" s="211"/>
    </row>
    <row r="7" spans="1:14" ht="7.5" customHeight="1" x14ac:dyDescent="0.2">
      <c r="A7" s="54"/>
      <c r="B7" s="54"/>
      <c r="C7" s="54"/>
      <c r="D7" s="54"/>
      <c r="E7" s="54"/>
      <c r="F7" s="54"/>
      <c r="G7" s="54"/>
      <c r="H7" s="1"/>
      <c r="I7" s="209"/>
      <c r="J7" s="210"/>
      <c r="K7" s="210"/>
      <c r="L7" s="210"/>
      <c r="M7" s="210"/>
      <c r="N7" s="211"/>
    </row>
    <row r="8" spans="1:14" ht="27.75" customHeight="1" x14ac:dyDescent="0.2">
      <c r="A8" s="51"/>
      <c r="B8" s="101" t="s">
        <v>21</v>
      </c>
      <c r="C8" s="98" t="s">
        <v>53</v>
      </c>
      <c r="D8" s="101" t="s">
        <v>20</v>
      </c>
      <c r="E8" s="202" t="s">
        <v>111</v>
      </c>
      <c r="F8" s="203"/>
      <c r="G8" s="204"/>
      <c r="H8" s="1"/>
      <c r="I8" s="209"/>
      <c r="J8" s="210"/>
      <c r="K8" s="210"/>
      <c r="L8" s="210"/>
      <c r="M8" s="210"/>
      <c r="N8" s="211"/>
    </row>
    <row r="9" spans="1:14" ht="39.75" customHeight="1" x14ac:dyDescent="0.2">
      <c r="A9" s="96"/>
      <c r="B9" s="100" t="s">
        <v>22</v>
      </c>
      <c r="C9" s="99"/>
      <c r="D9" s="100" t="s">
        <v>20</v>
      </c>
      <c r="E9" s="205"/>
      <c r="F9" s="205"/>
      <c r="G9" s="205"/>
      <c r="H9" s="1"/>
      <c r="I9" s="209"/>
      <c r="J9" s="210"/>
      <c r="K9" s="210"/>
      <c r="L9" s="210"/>
      <c r="M9" s="210"/>
      <c r="N9" s="211"/>
    </row>
    <row r="10" spans="1:14" ht="13.5" customHeight="1" thickBot="1" x14ac:dyDescent="0.25">
      <c r="A10" s="53"/>
      <c r="B10" s="53"/>
      <c r="C10" s="53"/>
      <c r="D10" s="53"/>
      <c r="E10" s="53"/>
      <c r="F10" s="53"/>
      <c r="G10" s="53"/>
      <c r="H10" s="1"/>
      <c r="I10" s="209"/>
      <c r="J10" s="210"/>
      <c r="K10" s="210"/>
      <c r="L10" s="210"/>
      <c r="M10" s="210"/>
      <c r="N10" s="211"/>
    </row>
    <row r="11" spans="1:14" ht="27" x14ac:dyDescent="0.3">
      <c r="A11" s="2"/>
      <c r="B11" s="3" t="s">
        <v>26</v>
      </c>
      <c r="C11" s="200" t="s">
        <v>25</v>
      </c>
      <c r="D11" s="200"/>
      <c r="E11" s="77" t="s">
        <v>23</v>
      </c>
      <c r="F11" s="200" t="s">
        <v>24</v>
      </c>
      <c r="G11" s="201"/>
      <c r="H11" s="1"/>
      <c r="I11" s="212"/>
      <c r="J11" s="213"/>
      <c r="K11" s="213"/>
      <c r="L11" s="213"/>
      <c r="M11" s="213"/>
      <c r="N11" s="214"/>
    </row>
    <row r="12" spans="1:14" s="46" customFormat="1" ht="16.5" x14ac:dyDescent="0.3">
      <c r="A12" s="4"/>
      <c r="B12" s="56" t="s">
        <v>42</v>
      </c>
      <c r="C12" s="6" t="s">
        <v>3</v>
      </c>
      <c r="D12" s="6" t="s">
        <v>4</v>
      </c>
      <c r="E12" s="6"/>
      <c r="F12" s="6" t="s">
        <v>3</v>
      </c>
      <c r="G12" s="7" t="s">
        <v>4</v>
      </c>
      <c r="H12" s="8"/>
      <c r="I12" s="80"/>
      <c r="J12" s="80"/>
      <c r="K12" s="80"/>
      <c r="L12" s="80"/>
      <c r="M12" s="79" t="s">
        <v>44</v>
      </c>
      <c r="N12" s="78"/>
    </row>
    <row r="13" spans="1:14" ht="16.5" customHeight="1" x14ac:dyDescent="0.3">
      <c r="A13" s="9"/>
      <c r="B13" s="5" t="s">
        <v>27</v>
      </c>
      <c r="C13" s="115" t="s">
        <v>37</v>
      </c>
      <c r="D13" s="115" t="s">
        <v>37</v>
      </c>
      <c r="E13" s="115" t="s">
        <v>38</v>
      </c>
      <c r="F13" s="116" t="s">
        <v>16</v>
      </c>
      <c r="G13" s="117" t="s">
        <v>16</v>
      </c>
      <c r="H13" s="1"/>
      <c r="I13" s="191" t="s">
        <v>52</v>
      </c>
      <c r="J13" s="192"/>
      <c r="K13" s="193"/>
      <c r="L13" s="78"/>
      <c r="M13" s="81" t="s">
        <v>45</v>
      </c>
      <c r="N13" s="81" t="s">
        <v>46</v>
      </c>
    </row>
    <row r="14" spans="1:14" ht="17.25" thickBot="1" x14ac:dyDescent="0.35">
      <c r="A14" s="12"/>
      <c r="B14" s="57" t="s">
        <v>28</v>
      </c>
      <c r="C14" s="13" t="s">
        <v>0</v>
      </c>
      <c r="D14" s="13" t="s">
        <v>0</v>
      </c>
      <c r="E14" s="13" t="s">
        <v>7</v>
      </c>
      <c r="F14" s="13" t="s">
        <v>6</v>
      </c>
      <c r="G14" s="14" t="s">
        <v>6</v>
      </c>
      <c r="H14" s="1"/>
      <c r="I14" s="194"/>
      <c r="J14" s="195"/>
      <c r="K14" s="196"/>
      <c r="L14" s="78"/>
      <c r="M14" s="82" t="s">
        <v>11</v>
      </c>
      <c r="N14" s="82" t="s">
        <v>10</v>
      </c>
    </row>
    <row r="15" spans="1:14" ht="16.5" x14ac:dyDescent="0.3">
      <c r="A15" s="15">
        <v>1</v>
      </c>
      <c r="B15" s="69" t="s">
        <v>112</v>
      </c>
      <c r="C15" s="74">
        <v>0</v>
      </c>
      <c r="D15" s="74"/>
      <c r="E15" s="74">
        <v>0.7</v>
      </c>
      <c r="F15" s="70">
        <f t="shared" ref="F15:F25" si="0">IF(E15=0,0,C15/E15)</f>
        <v>0</v>
      </c>
      <c r="G15" s="71">
        <f t="shared" ref="G15:G25" si="1">IF(E15=0,0,D15/E15)</f>
        <v>0</v>
      </c>
      <c r="H15" s="1"/>
      <c r="I15" s="194"/>
      <c r="J15" s="195"/>
      <c r="K15" s="196"/>
      <c r="L15" s="78"/>
      <c r="M15" s="66">
        <v>1</v>
      </c>
      <c r="N15" s="83">
        <f>1.163*M15</f>
        <v>1.163</v>
      </c>
    </row>
    <row r="16" spans="1:14" ht="16.5" x14ac:dyDescent="0.3">
      <c r="A16" s="16">
        <v>2</v>
      </c>
      <c r="B16" s="66" t="s">
        <v>113</v>
      </c>
      <c r="C16" s="75">
        <v>0</v>
      </c>
      <c r="D16" s="75"/>
      <c r="E16" s="75">
        <v>0.76</v>
      </c>
      <c r="F16" s="72">
        <f>IF(E16=0,0,C16/E16)</f>
        <v>0</v>
      </c>
      <c r="G16" s="73">
        <f>IF(E16=0,0,D16/E16)</f>
        <v>0</v>
      </c>
      <c r="H16" s="1"/>
      <c r="I16" s="197"/>
      <c r="J16" s="198"/>
      <c r="K16" s="199"/>
      <c r="L16" s="78"/>
      <c r="M16" s="78"/>
      <c r="N16" s="78"/>
    </row>
    <row r="17" spans="1:14" ht="16.5" x14ac:dyDescent="0.3">
      <c r="A17" s="16">
        <v>3</v>
      </c>
      <c r="B17" s="66" t="s">
        <v>109</v>
      </c>
      <c r="C17" s="75">
        <v>0</v>
      </c>
      <c r="D17" s="75"/>
      <c r="E17" s="75">
        <v>0.73</v>
      </c>
      <c r="F17" s="72">
        <f>IF(E17=0,0,C17/E17)</f>
        <v>0</v>
      </c>
      <c r="G17" s="73">
        <f>IF(E17=0,0,D17/E17)</f>
        <v>0</v>
      </c>
      <c r="H17" s="1"/>
      <c r="I17" s="79" t="s">
        <v>88</v>
      </c>
      <c r="J17" s="78"/>
      <c r="K17" s="78"/>
      <c r="L17" s="78"/>
      <c r="M17" s="78"/>
      <c r="N17" s="78"/>
    </row>
    <row r="18" spans="1:14" ht="16.5" x14ac:dyDescent="0.3">
      <c r="A18" s="16">
        <v>4</v>
      </c>
      <c r="B18" s="66" t="s">
        <v>114</v>
      </c>
      <c r="C18" s="75">
        <v>0</v>
      </c>
      <c r="D18" s="75"/>
      <c r="E18" s="75">
        <v>0.52</v>
      </c>
      <c r="F18" s="72">
        <f t="shared" si="0"/>
        <v>0</v>
      </c>
      <c r="G18" s="73">
        <f t="shared" si="1"/>
        <v>0</v>
      </c>
      <c r="H18" s="1"/>
      <c r="I18" s="186" t="s">
        <v>47</v>
      </c>
      <c r="J18" s="185" t="s">
        <v>48</v>
      </c>
      <c r="K18" s="185"/>
      <c r="L18" s="185"/>
      <c r="M18" s="78"/>
      <c r="N18" s="78"/>
    </row>
    <row r="19" spans="1:14" ht="16.5" x14ac:dyDescent="0.3">
      <c r="A19" s="16">
        <v>5</v>
      </c>
      <c r="B19" s="66" t="s">
        <v>115</v>
      </c>
      <c r="C19" s="75">
        <v>0</v>
      </c>
      <c r="D19" s="75"/>
      <c r="E19" s="75">
        <v>0.7</v>
      </c>
      <c r="F19" s="72">
        <f t="shared" si="0"/>
        <v>0</v>
      </c>
      <c r="G19" s="73">
        <f t="shared" si="1"/>
        <v>0</v>
      </c>
      <c r="H19" s="1"/>
      <c r="I19" s="187"/>
      <c r="J19" s="113" t="s">
        <v>51</v>
      </c>
      <c r="K19" s="113" t="s">
        <v>50</v>
      </c>
      <c r="L19" s="113" t="s">
        <v>49</v>
      </c>
      <c r="M19" s="78"/>
      <c r="N19" s="78"/>
    </row>
    <row r="20" spans="1:14" ht="16.5" x14ac:dyDescent="0.3">
      <c r="A20" s="16">
        <v>6</v>
      </c>
      <c r="B20" s="66" t="s">
        <v>117</v>
      </c>
      <c r="C20" s="75">
        <v>0</v>
      </c>
      <c r="D20" s="75"/>
      <c r="E20" s="75">
        <v>0.57999999999999996</v>
      </c>
      <c r="F20" s="72">
        <f t="shared" si="0"/>
        <v>0</v>
      </c>
      <c r="G20" s="73">
        <f t="shared" si="1"/>
        <v>0</v>
      </c>
      <c r="H20" s="1"/>
      <c r="I20" s="84">
        <v>0</v>
      </c>
      <c r="J20" s="85">
        <v>0</v>
      </c>
      <c r="K20" s="85">
        <v>0</v>
      </c>
      <c r="L20" s="85">
        <v>0</v>
      </c>
      <c r="M20" s="78"/>
      <c r="N20" s="78"/>
    </row>
    <row r="21" spans="1:14" ht="16.5" x14ac:dyDescent="0.3">
      <c r="A21" s="16">
        <v>7</v>
      </c>
      <c r="B21" s="66" t="s">
        <v>116</v>
      </c>
      <c r="C21" s="75">
        <v>0</v>
      </c>
      <c r="D21" s="75"/>
      <c r="E21" s="75">
        <v>1.92</v>
      </c>
      <c r="F21" s="72">
        <f t="shared" si="0"/>
        <v>0</v>
      </c>
      <c r="G21" s="73">
        <f t="shared" si="1"/>
        <v>0</v>
      </c>
      <c r="H21" s="1"/>
      <c r="I21" s="84">
        <v>5</v>
      </c>
      <c r="J21" s="85">
        <v>0.11</v>
      </c>
      <c r="K21" s="85">
        <v>0.11</v>
      </c>
      <c r="L21" s="85">
        <v>0.11</v>
      </c>
      <c r="M21" s="78"/>
      <c r="N21" s="78"/>
    </row>
    <row r="22" spans="1:14" ht="16.5" x14ac:dyDescent="0.3">
      <c r="A22" s="16">
        <v>8</v>
      </c>
      <c r="B22" s="66" t="s">
        <v>104</v>
      </c>
      <c r="C22" s="75">
        <v>0</v>
      </c>
      <c r="D22" s="75"/>
      <c r="E22" s="75">
        <v>0.41</v>
      </c>
      <c r="F22" s="72">
        <f>IF(E22=0,0,C22/E22)</f>
        <v>0</v>
      </c>
      <c r="G22" s="73">
        <f>IF(E22=0,0,D22/E22)</f>
        <v>0</v>
      </c>
      <c r="H22" s="1"/>
      <c r="I22" s="84">
        <v>7</v>
      </c>
      <c r="J22" s="85">
        <v>0.13</v>
      </c>
      <c r="K22" s="85">
        <v>0.13</v>
      </c>
      <c r="L22" s="85">
        <v>0.13</v>
      </c>
      <c r="M22" s="78"/>
      <c r="N22" s="78"/>
    </row>
    <row r="23" spans="1:14" ht="16.5" x14ac:dyDescent="0.3">
      <c r="A23" s="16">
        <v>9</v>
      </c>
      <c r="B23" s="66" t="s">
        <v>134</v>
      </c>
      <c r="C23" s="75">
        <v>0</v>
      </c>
      <c r="D23" s="75"/>
      <c r="E23" s="75">
        <v>1.74</v>
      </c>
      <c r="F23" s="72">
        <f t="shared" si="0"/>
        <v>0</v>
      </c>
      <c r="G23" s="73">
        <f t="shared" si="1"/>
        <v>0</v>
      </c>
      <c r="H23" s="1"/>
      <c r="I23" s="84">
        <v>10</v>
      </c>
      <c r="J23" s="85">
        <v>0.15</v>
      </c>
      <c r="K23" s="85">
        <v>0.15</v>
      </c>
      <c r="L23" s="85">
        <v>0.15</v>
      </c>
      <c r="M23" s="78"/>
      <c r="N23" s="78"/>
    </row>
    <row r="24" spans="1:14" ht="16.5" x14ac:dyDescent="0.3">
      <c r="A24" s="16">
        <v>10</v>
      </c>
      <c r="B24" s="66" t="s">
        <v>178</v>
      </c>
      <c r="C24" s="75">
        <v>0</v>
      </c>
      <c r="D24" s="75"/>
      <c r="E24" s="75">
        <v>0.73</v>
      </c>
      <c r="F24" s="72">
        <f t="shared" si="0"/>
        <v>0</v>
      </c>
      <c r="G24" s="73">
        <f t="shared" si="1"/>
        <v>0</v>
      </c>
      <c r="H24" s="1"/>
      <c r="I24" s="160"/>
      <c r="J24" s="85"/>
      <c r="K24" s="85"/>
      <c r="L24" s="85"/>
      <c r="M24" s="78"/>
      <c r="N24" s="78"/>
    </row>
    <row r="25" spans="1:14" ht="16.5" x14ac:dyDescent="0.3">
      <c r="A25" s="16">
        <v>11</v>
      </c>
      <c r="B25" s="66" t="s">
        <v>166</v>
      </c>
      <c r="C25" s="75">
        <v>0</v>
      </c>
      <c r="D25" s="75"/>
      <c r="E25" s="75">
        <v>0.27</v>
      </c>
      <c r="F25" s="72">
        <f t="shared" si="0"/>
        <v>0</v>
      </c>
      <c r="G25" s="73">
        <f t="shared" si="1"/>
        <v>0</v>
      </c>
      <c r="H25" s="1"/>
      <c r="I25" s="84">
        <v>15</v>
      </c>
      <c r="J25" s="85">
        <v>0.16</v>
      </c>
      <c r="K25" s="85">
        <v>0.17</v>
      </c>
      <c r="L25" s="85">
        <v>0.17</v>
      </c>
      <c r="M25" s="78"/>
      <c r="N25" s="78"/>
    </row>
    <row r="26" spans="1:14" s="47" customFormat="1" ht="17.25" thickBot="1" x14ac:dyDescent="0.35">
      <c r="A26" s="12"/>
      <c r="B26" s="17" t="s">
        <v>5</v>
      </c>
      <c r="C26" s="17">
        <f>SUM(C15:C25)</f>
        <v>0</v>
      </c>
      <c r="D26" s="17">
        <f>SUM(D15:D25)</f>
        <v>0</v>
      </c>
      <c r="E26" s="18"/>
      <c r="F26" s="19">
        <f>SUM(F15:F25)</f>
        <v>0</v>
      </c>
      <c r="G26" s="20">
        <f>SUM(G15:G25)</f>
        <v>0</v>
      </c>
      <c r="H26" s="21"/>
      <c r="I26" s="84">
        <v>25</v>
      </c>
      <c r="J26" s="85">
        <v>0.16</v>
      </c>
      <c r="K26" s="85">
        <v>0.18</v>
      </c>
      <c r="L26" s="85">
        <v>0.19</v>
      </c>
      <c r="M26" s="79"/>
      <c r="N26" s="79"/>
    </row>
    <row r="27" spans="1:14" s="47" customFormat="1" ht="17.25" thickBot="1" x14ac:dyDescent="0.35">
      <c r="A27" s="40"/>
      <c r="B27" s="114" t="s">
        <v>29</v>
      </c>
      <c r="C27" s="41"/>
      <c r="D27" s="42"/>
      <c r="E27" s="43" t="s">
        <v>8</v>
      </c>
      <c r="F27" s="60"/>
      <c r="G27" s="61"/>
      <c r="H27" s="21"/>
      <c r="I27" s="84">
        <v>50</v>
      </c>
      <c r="J27" s="85">
        <v>0.16</v>
      </c>
      <c r="K27" s="85">
        <v>0.18</v>
      </c>
      <c r="L27" s="85">
        <v>0.21</v>
      </c>
      <c r="M27" s="79"/>
      <c r="N27" s="79"/>
    </row>
    <row r="28" spans="1:14" ht="16.5" x14ac:dyDescent="0.3">
      <c r="A28" s="1"/>
      <c r="B28" s="22" t="s">
        <v>32</v>
      </c>
      <c r="C28" s="221" t="s">
        <v>30</v>
      </c>
      <c r="D28" s="222"/>
      <c r="E28" s="23" t="s">
        <v>8</v>
      </c>
      <c r="F28" s="62">
        <f>L33</f>
        <v>0.115</v>
      </c>
      <c r="G28" s="107">
        <f>F28</f>
        <v>0.115</v>
      </c>
      <c r="H28" s="1"/>
      <c r="I28" s="84">
        <v>100</v>
      </c>
      <c r="J28" s="85">
        <v>0.16</v>
      </c>
      <c r="K28" s="85">
        <v>0.18</v>
      </c>
      <c r="L28" s="85">
        <v>0.22</v>
      </c>
      <c r="M28" s="78"/>
      <c r="N28" s="78"/>
    </row>
    <row r="29" spans="1:14" ht="17.25" thickBot="1" x14ac:dyDescent="0.35">
      <c r="A29" s="1"/>
      <c r="B29" s="22" t="s">
        <v>33</v>
      </c>
      <c r="C29" s="223" t="s">
        <v>31</v>
      </c>
      <c r="D29" s="224"/>
      <c r="E29" s="24" t="s">
        <v>8</v>
      </c>
      <c r="F29" s="63">
        <f>M33</f>
        <v>0.04</v>
      </c>
      <c r="G29" s="108">
        <f>F29</f>
        <v>0.04</v>
      </c>
      <c r="H29" s="1"/>
      <c r="I29" s="84">
        <v>300</v>
      </c>
      <c r="J29" s="85">
        <v>0.16</v>
      </c>
      <c r="K29" s="85">
        <v>0.18</v>
      </c>
      <c r="L29" s="85">
        <v>0.23</v>
      </c>
      <c r="M29" s="78"/>
      <c r="N29" s="78"/>
    </row>
    <row r="30" spans="1:14" ht="16.5" x14ac:dyDescent="0.3">
      <c r="A30" s="1"/>
      <c r="B30" s="25" t="s">
        <v>34</v>
      </c>
      <c r="C30" s="215" t="s">
        <v>80</v>
      </c>
      <c r="D30" s="215"/>
      <c r="E30" s="58" t="s">
        <v>9</v>
      </c>
      <c r="F30" s="26">
        <f>IF(OR(F26=0,F28+F29=0),0,1/(F26+F28+F29+F27))</f>
        <v>0</v>
      </c>
      <c r="G30" s="27">
        <f>IF(OR(G26=0,G28+G29=0),0,1/(G26+G28+G29+G27))</f>
        <v>0</v>
      </c>
      <c r="H30" s="1"/>
      <c r="I30" s="86"/>
      <c r="J30" s="86"/>
      <c r="K30" s="86"/>
      <c r="L30" s="86"/>
      <c r="M30" s="78"/>
      <c r="N30" s="78"/>
    </row>
    <row r="31" spans="1:14" s="48" customFormat="1" ht="17.25" thickBot="1" x14ac:dyDescent="0.35">
      <c r="A31" s="28"/>
      <c r="B31" s="229" t="s">
        <v>36</v>
      </c>
      <c r="C31" s="230"/>
      <c r="D31" s="230"/>
      <c r="E31" s="29" t="s">
        <v>1</v>
      </c>
      <c r="F31" s="64"/>
      <c r="G31" s="65"/>
      <c r="H31" s="28"/>
      <c r="I31" s="79" t="s">
        <v>89</v>
      </c>
      <c r="J31" s="86"/>
      <c r="K31" s="86"/>
      <c r="L31" s="86"/>
      <c r="M31" s="86"/>
      <c r="N31" s="86"/>
    </row>
    <row r="32" spans="1:14" s="48" customFormat="1" ht="16.5" x14ac:dyDescent="0.3">
      <c r="A32" s="28"/>
      <c r="B32" s="231" t="s">
        <v>78</v>
      </c>
      <c r="C32" s="232"/>
      <c r="D32" s="232"/>
      <c r="E32" s="30" t="s">
        <v>9</v>
      </c>
      <c r="F32" s="31">
        <f>F30+F31</f>
        <v>0</v>
      </c>
      <c r="G32" s="32">
        <f>G30+G31</f>
        <v>0</v>
      </c>
      <c r="H32" s="28"/>
      <c r="I32" s="188" t="s">
        <v>54</v>
      </c>
      <c r="J32" s="189"/>
      <c r="K32" s="190"/>
      <c r="L32" s="87" t="s">
        <v>30</v>
      </c>
      <c r="M32" s="88" t="s">
        <v>31</v>
      </c>
      <c r="N32" s="86"/>
    </row>
    <row r="33" spans="1:14" ht="17.25" thickBot="1" x14ac:dyDescent="0.35">
      <c r="A33" s="1"/>
      <c r="B33" s="216" t="s">
        <v>81</v>
      </c>
      <c r="C33" s="217"/>
      <c r="D33" s="218"/>
      <c r="E33" s="33" t="s">
        <v>2</v>
      </c>
      <c r="F33" s="119">
        <v>100</v>
      </c>
      <c r="G33" s="120">
        <f>100-F33</f>
        <v>0</v>
      </c>
      <c r="H33" s="1"/>
      <c r="I33" s="179" t="s">
        <v>90</v>
      </c>
      <c r="J33" s="180"/>
      <c r="K33" s="181"/>
      <c r="L33" s="89">
        <v>0.115</v>
      </c>
      <c r="M33" s="90">
        <v>0.04</v>
      </c>
      <c r="N33" s="78"/>
    </row>
    <row r="34" spans="1:14" ht="17.25" thickBot="1" x14ac:dyDescent="0.35">
      <c r="A34" s="1"/>
      <c r="B34" s="219" t="s">
        <v>79</v>
      </c>
      <c r="C34" s="220"/>
      <c r="D34" s="220"/>
      <c r="E34" s="34" t="s">
        <v>9</v>
      </c>
      <c r="F34" s="121">
        <f>(F32*F33+G32*G33)/100</f>
        <v>0</v>
      </c>
      <c r="G34" s="122"/>
      <c r="H34" s="1"/>
      <c r="I34" s="179" t="s">
        <v>55</v>
      </c>
      <c r="J34" s="180"/>
      <c r="K34" s="181"/>
      <c r="L34" s="89">
        <v>0.115</v>
      </c>
      <c r="M34" s="90">
        <v>0.115</v>
      </c>
      <c r="N34" s="78"/>
    </row>
    <row r="35" spans="1:14" ht="13.5" x14ac:dyDescent="0.25">
      <c r="A35" s="1"/>
      <c r="B35" s="35" t="s">
        <v>107</v>
      </c>
      <c r="C35" s="35"/>
      <c r="D35" s="35"/>
      <c r="E35" s="36"/>
      <c r="F35" s="37">
        <f>F34*1.3</f>
        <v>0</v>
      </c>
      <c r="G35" s="37"/>
      <c r="H35" s="1"/>
      <c r="I35" s="179" t="s">
        <v>56</v>
      </c>
      <c r="J35" s="180"/>
      <c r="K35" s="181"/>
      <c r="L35" s="89">
        <v>2.1</v>
      </c>
      <c r="M35" s="90">
        <v>0</v>
      </c>
      <c r="N35" s="78"/>
    </row>
    <row r="36" spans="1:14" s="49" customFormat="1" x14ac:dyDescent="0.25">
      <c r="A36" s="38"/>
      <c r="B36" s="38"/>
      <c r="C36" s="38"/>
      <c r="D36" s="38"/>
      <c r="E36" s="38"/>
      <c r="F36" s="38"/>
      <c r="G36" s="38"/>
      <c r="H36" s="38"/>
      <c r="I36" s="179" t="s">
        <v>57</v>
      </c>
      <c r="J36" s="180"/>
      <c r="K36" s="181"/>
      <c r="L36" s="89">
        <v>0.115</v>
      </c>
      <c r="M36" s="90">
        <v>0.04</v>
      </c>
      <c r="N36" s="91"/>
    </row>
    <row r="37" spans="1:14" s="49" customFormat="1" x14ac:dyDescent="0.25">
      <c r="A37" s="38"/>
      <c r="B37" s="38"/>
      <c r="C37" s="38"/>
      <c r="D37" s="38"/>
      <c r="E37" s="38"/>
      <c r="F37" s="38"/>
      <c r="G37" s="38"/>
      <c r="H37" s="38"/>
      <c r="I37" s="179" t="s">
        <v>58</v>
      </c>
      <c r="J37" s="180"/>
      <c r="K37" s="181"/>
      <c r="L37" s="89">
        <v>0.115</v>
      </c>
      <c r="M37" s="90">
        <v>8.3000000000000004E-2</v>
      </c>
      <c r="N37" s="91"/>
    </row>
    <row r="38" spans="1:14" s="49" customFormat="1" ht="13.5" x14ac:dyDescent="0.25">
      <c r="A38" s="21" t="s">
        <v>39</v>
      </c>
      <c r="B38" s="1"/>
      <c r="C38" s="1"/>
      <c r="D38" s="1"/>
      <c r="E38" s="1"/>
      <c r="F38" s="1"/>
      <c r="G38" s="1"/>
      <c r="H38" s="38"/>
      <c r="I38" s="179" t="s">
        <v>59</v>
      </c>
      <c r="J38" s="180"/>
      <c r="K38" s="181"/>
      <c r="L38" s="89">
        <v>0.115</v>
      </c>
      <c r="M38" s="90">
        <v>0.04</v>
      </c>
      <c r="N38" s="91"/>
    </row>
    <row r="39" spans="1:14" s="49" customFormat="1" x14ac:dyDescent="0.25">
      <c r="A39" s="205"/>
      <c r="B39" s="205"/>
      <c r="C39" s="205"/>
      <c r="D39" s="205"/>
      <c r="E39" s="205"/>
      <c r="F39" s="205"/>
      <c r="G39" s="205"/>
      <c r="H39" s="38"/>
      <c r="I39" s="179" t="s">
        <v>60</v>
      </c>
      <c r="J39" s="180"/>
      <c r="K39" s="181"/>
      <c r="L39" s="89">
        <v>0.115</v>
      </c>
      <c r="M39" s="90">
        <v>0.16600000000000001</v>
      </c>
      <c r="N39" s="91"/>
    </row>
    <row r="40" spans="1:14" s="49" customFormat="1" ht="13.5" thickBot="1" x14ac:dyDescent="0.3">
      <c r="A40" s="205"/>
      <c r="B40" s="205"/>
      <c r="C40" s="205"/>
      <c r="D40" s="205"/>
      <c r="E40" s="205"/>
      <c r="F40" s="205"/>
      <c r="G40" s="205"/>
      <c r="H40" s="38"/>
      <c r="I40" s="182" t="s">
        <v>61</v>
      </c>
      <c r="J40" s="183"/>
      <c r="K40" s="184"/>
      <c r="L40" s="92">
        <v>2.1</v>
      </c>
      <c r="M40" s="92">
        <v>0</v>
      </c>
      <c r="N40" s="91"/>
    </row>
    <row r="41" spans="1:14" s="49" customFormat="1" x14ac:dyDescent="0.25">
      <c r="A41" s="205"/>
      <c r="B41" s="205"/>
      <c r="C41" s="205"/>
      <c r="D41" s="205"/>
      <c r="E41" s="205"/>
      <c r="F41" s="205"/>
      <c r="G41" s="205"/>
      <c r="H41" s="38"/>
      <c r="I41" s="91"/>
      <c r="J41" s="91"/>
      <c r="K41" s="91"/>
      <c r="L41" s="91"/>
      <c r="M41" s="91"/>
      <c r="N41" s="91"/>
    </row>
    <row r="42" spans="1:14" s="49" customFormat="1" ht="13.5" x14ac:dyDescent="0.25">
      <c r="A42" s="205"/>
      <c r="B42" s="205"/>
      <c r="C42" s="205"/>
      <c r="D42" s="205"/>
      <c r="E42" s="205"/>
      <c r="F42" s="205"/>
      <c r="G42" s="205"/>
      <c r="H42" s="38"/>
      <c r="I42" s="79" t="s">
        <v>92</v>
      </c>
      <c r="J42" s="93"/>
      <c r="K42" s="93"/>
      <c r="L42" s="93"/>
      <c r="M42" s="93"/>
      <c r="N42" s="93"/>
    </row>
    <row r="43" spans="1:14" s="49" customFormat="1" x14ac:dyDescent="0.25">
      <c r="A43" s="205"/>
      <c r="B43" s="205"/>
      <c r="C43" s="205"/>
      <c r="D43" s="205"/>
      <c r="E43" s="205"/>
      <c r="F43" s="205"/>
      <c r="G43" s="205"/>
      <c r="H43" s="38"/>
      <c r="I43" s="94" t="s">
        <v>62</v>
      </c>
      <c r="J43" s="94"/>
      <c r="K43" s="94"/>
      <c r="L43" s="94"/>
      <c r="M43" s="94"/>
      <c r="N43" s="94"/>
    </row>
    <row r="44" spans="1:14" s="49" customFormat="1" x14ac:dyDescent="0.25">
      <c r="A44" s="205"/>
      <c r="B44" s="205"/>
      <c r="C44" s="205"/>
      <c r="D44" s="205"/>
      <c r="E44" s="205"/>
      <c r="F44" s="205"/>
      <c r="G44" s="205"/>
      <c r="H44" s="38"/>
      <c r="I44" s="233" t="s">
        <v>96</v>
      </c>
      <c r="J44" s="233"/>
      <c r="K44" s="233"/>
      <c r="L44" s="118" t="s">
        <v>63</v>
      </c>
      <c r="M44" s="91"/>
      <c r="N44" s="91"/>
    </row>
    <row r="45" spans="1:14" s="49" customFormat="1" x14ac:dyDescent="0.25">
      <c r="A45" s="205"/>
      <c r="B45" s="205"/>
      <c r="C45" s="205"/>
      <c r="D45" s="205"/>
      <c r="E45" s="205"/>
      <c r="F45" s="205"/>
      <c r="G45" s="205"/>
      <c r="H45" s="38"/>
      <c r="I45" s="234" t="s">
        <v>93</v>
      </c>
      <c r="J45" s="234"/>
      <c r="K45" s="234"/>
      <c r="L45" s="95">
        <v>0</v>
      </c>
      <c r="M45" s="91"/>
      <c r="N45" s="91"/>
    </row>
    <row r="46" spans="1:14" s="49" customFormat="1" x14ac:dyDescent="0.25">
      <c r="A46" s="38"/>
      <c r="B46" s="38"/>
      <c r="C46" s="38"/>
      <c r="D46" s="38"/>
      <c r="E46" s="38"/>
      <c r="F46" s="38" t="s">
        <v>40</v>
      </c>
      <c r="G46" s="39"/>
      <c r="H46" s="38"/>
      <c r="I46" s="234" t="s">
        <v>94</v>
      </c>
      <c r="J46" s="234"/>
      <c r="K46" s="234"/>
      <c r="L46" s="95">
        <v>0.05</v>
      </c>
      <c r="M46" s="91"/>
      <c r="N46" s="91"/>
    </row>
    <row r="47" spans="1:14" s="49" customFormat="1" x14ac:dyDescent="0.25">
      <c r="A47" s="38"/>
      <c r="B47" s="38"/>
      <c r="C47" s="38"/>
      <c r="D47" s="38"/>
      <c r="E47" s="38"/>
      <c r="F47" s="38"/>
      <c r="G47" s="38"/>
      <c r="H47" s="38"/>
      <c r="I47" s="234" t="s">
        <v>95</v>
      </c>
      <c r="J47" s="234"/>
      <c r="K47" s="234"/>
      <c r="L47" s="95">
        <v>0.1</v>
      </c>
      <c r="M47" s="91"/>
      <c r="N47" s="91"/>
    </row>
    <row r="48" spans="1:14" s="49" customFormat="1" ht="13.5" customHeight="1" x14ac:dyDescent="0.25">
      <c r="A48" s="38"/>
      <c r="B48" s="38"/>
      <c r="C48" s="38"/>
      <c r="D48" s="38"/>
      <c r="E48" s="38"/>
      <c r="F48" s="38"/>
      <c r="G48" s="38"/>
      <c r="H48" s="38"/>
      <c r="I48" s="227" t="s">
        <v>64</v>
      </c>
      <c r="J48" s="227"/>
      <c r="K48" s="227"/>
      <c r="L48" s="227"/>
      <c r="M48" s="227"/>
      <c r="N48" s="227"/>
    </row>
    <row r="49" spans="1:14" s="49" customFormat="1" x14ac:dyDescent="0.25">
      <c r="A49" s="38"/>
      <c r="B49" s="38"/>
      <c r="C49" s="38"/>
      <c r="D49" s="38"/>
      <c r="E49" s="38"/>
      <c r="F49" s="38"/>
      <c r="G49" s="38"/>
      <c r="H49" s="38"/>
      <c r="I49" s="228" t="s">
        <v>65</v>
      </c>
      <c r="J49" s="228"/>
      <c r="K49" s="228"/>
      <c r="L49" s="228"/>
      <c r="M49" s="228"/>
      <c r="N49" s="228"/>
    </row>
    <row r="50" spans="1:14" s="49" customFormat="1" x14ac:dyDescent="0.25">
      <c r="A50" s="38"/>
      <c r="B50" s="38"/>
      <c r="C50" s="38"/>
      <c r="D50" s="38"/>
      <c r="E50" s="38"/>
      <c r="F50" s="38"/>
      <c r="G50" s="38"/>
      <c r="H50" s="38"/>
      <c r="I50" s="225" t="s">
        <v>66</v>
      </c>
      <c r="J50" s="225"/>
      <c r="K50" s="225"/>
      <c r="L50" s="225"/>
      <c r="M50" s="225"/>
      <c r="N50" s="225"/>
    </row>
    <row r="51" spans="1:14" s="49" customFormat="1" x14ac:dyDescent="0.25">
      <c r="I51" s="226"/>
      <c r="J51" s="226"/>
      <c r="K51" s="226"/>
      <c r="L51" s="226"/>
      <c r="M51" s="226"/>
      <c r="N51" s="226"/>
    </row>
    <row r="52" spans="1:14" s="49" customFormat="1" x14ac:dyDescent="0.25"/>
    <row r="53" spans="1:14" s="49" customFormat="1" x14ac:dyDescent="0.25"/>
    <row r="54" spans="1:14" s="49" customFormat="1" x14ac:dyDescent="0.25"/>
    <row r="55" spans="1:14" s="49" customFormat="1" x14ac:dyDescent="0.25"/>
    <row r="56" spans="1:14" s="49" customFormat="1" x14ac:dyDescent="0.25"/>
    <row r="57" spans="1:14" s="49" customFormat="1" x14ac:dyDescent="0.25"/>
    <row r="58" spans="1:14" s="49" customFormat="1" ht="22.9" customHeight="1" x14ac:dyDescent="0.25"/>
    <row r="59" spans="1:14" s="49" customFormat="1" x14ac:dyDescent="0.25"/>
    <row r="60" spans="1:14" s="49" customFormat="1" ht="13.5" x14ac:dyDescent="0.25">
      <c r="A60" s="45"/>
      <c r="B60" s="45"/>
      <c r="C60" s="45"/>
      <c r="D60" s="45"/>
      <c r="E60" s="45"/>
      <c r="F60" s="45"/>
      <c r="G60" s="45"/>
      <c r="I60" s="45"/>
      <c r="J60" s="45"/>
      <c r="K60" s="45"/>
      <c r="L60" s="45"/>
    </row>
    <row r="69" spans="7:7" ht="13.5" x14ac:dyDescent="0.25">
      <c r="G69" s="59" t="s">
        <v>12</v>
      </c>
    </row>
  </sheetData>
  <mergeCells count="34">
    <mergeCell ref="I50:N50"/>
    <mergeCell ref="I51:N51"/>
    <mergeCell ref="I48:N48"/>
    <mergeCell ref="I49:N49"/>
    <mergeCell ref="B31:D31"/>
    <mergeCell ref="B32:D32"/>
    <mergeCell ref="I36:K36"/>
    <mergeCell ref="I37:K37"/>
    <mergeCell ref="I35:K35"/>
    <mergeCell ref="I44:K44"/>
    <mergeCell ref="I45:K45"/>
    <mergeCell ref="I46:K46"/>
    <mergeCell ref="I47:K47"/>
    <mergeCell ref="C30:D30"/>
    <mergeCell ref="B33:D33"/>
    <mergeCell ref="B34:D34"/>
    <mergeCell ref="A39:G45"/>
    <mergeCell ref="C28:D28"/>
    <mergeCell ref="C29:D29"/>
    <mergeCell ref="C11:D11"/>
    <mergeCell ref="F11:G11"/>
    <mergeCell ref="E8:G8"/>
    <mergeCell ref="E9:G9"/>
    <mergeCell ref="I3:N11"/>
    <mergeCell ref="I1:K1"/>
    <mergeCell ref="I38:K38"/>
    <mergeCell ref="I39:K39"/>
    <mergeCell ref="I40:K40"/>
    <mergeCell ref="J18:L18"/>
    <mergeCell ref="I18:I19"/>
    <mergeCell ref="I32:K32"/>
    <mergeCell ref="I33:K33"/>
    <mergeCell ref="I34:K34"/>
    <mergeCell ref="I13:K16"/>
  </mergeCells>
  <phoneticPr fontId="3" type="noConversion"/>
  <dataValidations count="4">
    <dataValidation type="decimal" operator="greaterThanOrEqual" allowBlank="1" showInputMessage="1" showErrorMessage="1" sqref="F31:G31 F27:G29 C15:E25" xr:uid="{00000000-0002-0000-0000-000000000000}">
      <formula1>0</formula1>
    </dataValidation>
    <dataValidation type="decimal" allowBlank="1" showInputMessage="1" showErrorMessage="1" sqref="G33" xr:uid="{00000000-0002-0000-0000-000001000000}">
      <formula1>0</formula1>
      <formula2>100</formula2>
    </dataValidation>
    <dataValidation type="textLength" allowBlank="1" showInputMessage="1" showErrorMessage="1" error="Up to 27 characters" sqref="B15:B25" xr:uid="{00000000-0002-0000-0000-000002000000}">
      <formula1>0</formula1>
      <formula2>27</formula2>
    </dataValidation>
    <dataValidation type="textLength" allowBlank="1" showInputMessage="1" showErrorMessage="1" error="Up to 45 characters" sqref="E8:E9 F9:G9" xr:uid="{00000000-0002-0000-0000-000003000000}">
      <formula1>0</formula1>
      <formula2>45</formula2>
    </dataValidation>
  </dataValidations>
  <printOptions horizontalCentered="1"/>
  <pageMargins left="0.98425196850393704" right="0.27559055118110237" top="0.62992125984251968" bottom="0.9055118110236221" header="0.35433070866141736" footer="0.51181102362204722"/>
  <pageSetup paperSize="9" orientation="portrait" r:id="rId1"/>
  <headerFooter alignWithMargins="0">
    <oddFooter>&amp;L&amp;F / &amp;A&amp;R&amp;"Arial,Πλάγια"&amp;9Exergia S.A.</oddFooter>
  </headerFooter>
  <drawing r:id="rId2"/>
  <legacyDrawing r:id="rId3"/>
  <oleObjects>
    <mc:AlternateContent xmlns:mc="http://schemas.openxmlformats.org/markup-compatibility/2006">
      <mc:Choice Requires="x14">
        <oleObject shapeId="1041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47625</xdr:rowOff>
              </from>
              <to>
                <xdr:col>1</xdr:col>
                <xdr:colOff>381000</xdr:colOff>
                <xdr:row>3</xdr:row>
                <xdr:rowOff>123825</xdr:rowOff>
              </to>
            </anchor>
          </objectPr>
        </oleObject>
      </mc:Choice>
      <mc:Fallback>
        <oleObject shapeId="10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7"/>
  <sheetViews>
    <sheetView topLeftCell="A13" zoomScale="110" zoomScaleNormal="110" workbookViewId="0">
      <selection activeCell="F30" sqref="F30"/>
    </sheetView>
  </sheetViews>
  <sheetFormatPr defaultRowHeight="12.75" x14ac:dyDescent="0.2"/>
  <cols>
    <col min="1" max="1" width="6.140625" style="45" customWidth="1"/>
    <col min="2" max="2" width="31.5703125" style="45" customWidth="1"/>
    <col min="3" max="3" width="12.140625" style="45" customWidth="1"/>
    <col min="4" max="4" width="11.140625" style="45" customWidth="1"/>
    <col min="5" max="5" width="11.42578125" style="45" customWidth="1"/>
    <col min="6" max="6" width="10.7109375" style="45" customWidth="1"/>
    <col min="7" max="7" width="11.140625" style="45" customWidth="1"/>
    <col min="8" max="8" width="1.7109375" style="45" customWidth="1"/>
    <col min="9" max="9" width="14.5703125" style="45" customWidth="1"/>
    <col min="10" max="10" width="14.42578125" style="45" customWidth="1"/>
    <col min="11" max="11" width="15.42578125" style="45" customWidth="1"/>
    <col min="12" max="12" width="12.85546875" style="45" customWidth="1"/>
    <col min="13" max="13" width="2.7109375" style="45" customWidth="1"/>
    <col min="14" max="16384" width="9.140625" style="45"/>
  </cols>
  <sheetData>
    <row r="1" spans="1:15" ht="15.75" x14ac:dyDescent="0.2">
      <c r="A1" s="44"/>
      <c r="B1" s="44"/>
      <c r="C1" s="44"/>
      <c r="D1" s="44"/>
      <c r="E1" s="44"/>
      <c r="F1" s="44"/>
      <c r="G1" s="44"/>
      <c r="H1" s="1"/>
      <c r="I1" s="178" t="s">
        <v>41</v>
      </c>
      <c r="J1" s="178"/>
      <c r="K1" s="178"/>
      <c r="L1" s="109"/>
      <c r="M1" s="78"/>
      <c r="N1" s="78"/>
      <c r="O1" s="78"/>
    </row>
    <row r="2" spans="1:15" x14ac:dyDescent="0.2">
      <c r="A2" s="44"/>
      <c r="B2" s="44"/>
      <c r="C2" s="44"/>
      <c r="D2" s="44"/>
      <c r="E2" s="44"/>
      <c r="F2" s="44"/>
      <c r="G2" s="44"/>
      <c r="H2" s="1"/>
      <c r="I2" s="78"/>
      <c r="J2" s="78"/>
      <c r="K2" s="78"/>
      <c r="L2" s="78"/>
      <c r="M2" s="78"/>
      <c r="N2" s="78"/>
      <c r="O2" s="78"/>
    </row>
    <row r="3" spans="1:15" ht="12.75" customHeight="1" x14ac:dyDescent="0.2">
      <c r="A3" s="44"/>
      <c r="B3" s="44"/>
      <c r="C3" s="44"/>
      <c r="D3" s="44"/>
      <c r="E3" s="44"/>
      <c r="F3" s="44"/>
      <c r="G3" s="44"/>
      <c r="H3" s="1"/>
      <c r="I3" s="206" t="s">
        <v>85</v>
      </c>
      <c r="J3" s="207"/>
      <c r="K3" s="207"/>
      <c r="L3" s="207"/>
      <c r="M3" s="207"/>
      <c r="N3" s="207"/>
      <c r="O3" s="208"/>
    </row>
    <row r="4" spans="1:15" ht="12.75" customHeight="1" x14ac:dyDescent="0.2">
      <c r="A4" s="44"/>
      <c r="B4" s="44"/>
      <c r="C4" s="44"/>
      <c r="D4" s="44"/>
      <c r="E4" s="44"/>
      <c r="F4" s="44"/>
      <c r="G4" s="44"/>
      <c r="H4" s="1"/>
      <c r="I4" s="209"/>
      <c r="J4" s="210"/>
      <c r="K4" s="210"/>
      <c r="L4" s="210"/>
      <c r="M4" s="210"/>
      <c r="N4" s="210"/>
      <c r="O4" s="211"/>
    </row>
    <row r="5" spans="1:15" ht="9.75" customHeight="1" x14ac:dyDescent="0.2">
      <c r="A5" s="55"/>
      <c r="B5" s="55"/>
      <c r="C5" s="55"/>
      <c r="D5" s="55"/>
      <c r="E5" s="55"/>
      <c r="F5" s="55"/>
      <c r="G5" s="55"/>
      <c r="H5" s="1"/>
      <c r="I5" s="209"/>
      <c r="J5" s="210"/>
      <c r="K5" s="210"/>
      <c r="L5" s="210"/>
      <c r="M5" s="210"/>
      <c r="N5" s="210"/>
      <c r="O5" s="211"/>
    </row>
    <row r="6" spans="1:15" ht="20.25" x14ac:dyDescent="0.2">
      <c r="A6" s="76" t="s">
        <v>70</v>
      </c>
      <c r="B6" s="50"/>
      <c r="C6" s="50"/>
      <c r="D6" s="50"/>
      <c r="E6" s="50"/>
      <c r="F6" s="50"/>
      <c r="G6" s="50"/>
      <c r="H6" s="1"/>
      <c r="I6" s="209"/>
      <c r="J6" s="210"/>
      <c r="K6" s="210"/>
      <c r="L6" s="210"/>
      <c r="M6" s="210"/>
      <c r="N6" s="210"/>
      <c r="O6" s="211"/>
    </row>
    <row r="7" spans="1:15" ht="7.5" customHeight="1" x14ac:dyDescent="0.2">
      <c r="A7" s="54"/>
      <c r="B7" s="54"/>
      <c r="C7" s="54"/>
      <c r="D7" s="54"/>
      <c r="E7" s="54"/>
      <c r="F7" s="54"/>
      <c r="G7" s="54"/>
      <c r="H7" s="1"/>
      <c r="I7" s="209"/>
      <c r="J7" s="210"/>
      <c r="K7" s="210"/>
      <c r="L7" s="210"/>
      <c r="M7" s="210"/>
      <c r="N7" s="210"/>
      <c r="O7" s="211"/>
    </row>
    <row r="8" spans="1:15" ht="27.75" customHeight="1" x14ac:dyDescent="0.2">
      <c r="A8" s="51"/>
      <c r="B8" s="102" t="s">
        <v>21</v>
      </c>
      <c r="C8" s="99" t="s">
        <v>53</v>
      </c>
      <c r="D8" s="102" t="s">
        <v>20</v>
      </c>
      <c r="E8" s="235" t="str">
        <f>'W1'!E8:G8</f>
        <v>Perete din XXXX</v>
      </c>
      <c r="F8" s="236"/>
      <c r="G8" s="237"/>
      <c r="H8" s="1"/>
      <c r="I8" s="209"/>
      <c r="J8" s="210"/>
      <c r="K8" s="210"/>
      <c r="L8" s="210"/>
      <c r="M8" s="210"/>
      <c r="N8" s="210"/>
      <c r="O8" s="211"/>
    </row>
    <row r="9" spans="1:15" ht="28.5" customHeight="1" x14ac:dyDescent="0.2">
      <c r="A9" s="52"/>
      <c r="B9" s="101" t="s">
        <v>67</v>
      </c>
      <c r="C9" s="98" t="s">
        <v>68</v>
      </c>
      <c r="D9" s="101" t="s">
        <v>20</v>
      </c>
      <c r="E9" s="202" t="s">
        <v>128</v>
      </c>
      <c r="F9" s="203"/>
      <c r="G9" s="204"/>
      <c r="H9" s="1"/>
      <c r="I9" s="209"/>
      <c r="J9" s="210"/>
      <c r="K9" s="210"/>
      <c r="L9" s="210"/>
      <c r="M9" s="210"/>
      <c r="N9" s="210"/>
      <c r="O9" s="211"/>
    </row>
    <row r="10" spans="1:15" ht="14.25" customHeight="1" thickBot="1" x14ac:dyDescent="0.25">
      <c r="A10" s="52"/>
      <c r="B10" s="67"/>
      <c r="C10" s="110"/>
      <c r="D10" s="68"/>
      <c r="E10" s="111"/>
      <c r="F10" s="111"/>
      <c r="G10" s="111"/>
      <c r="H10" s="1"/>
      <c r="I10" s="212"/>
      <c r="J10" s="213"/>
      <c r="K10" s="213"/>
      <c r="L10" s="213"/>
      <c r="M10" s="213"/>
      <c r="N10" s="213"/>
      <c r="O10" s="214"/>
    </row>
    <row r="11" spans="1:15" ht="28.5" customHeight="1" thickBot="1" x14ac:dyDescent="0.25">
      <c r="A11" s="53"/>
      <c r="B11" s="53"/>
      <c r="C11" s="53"/>
      <c r="D11" s="53"/>
      <c r="E11" s="53"/>
      <c r="F11" s="103" t="s">
        <v>69</v>
      </c>
      <c r="G11" s="104" t="s">
        <v>17</v>
      </c>
      <c r="H11" s="1"/>
      <c r="I11" s="97"/>
      <c r="J11" s="97"/>
      <c r="K11" s="97"/>
      <c r="L11" s="97"/>
      <c r="M11" s="97"/>
      <c r="N11" s="79" t="s">
        <v>44</v>
      </c>
      <c r="O11" s="78"/>
    </row>
    <row r="12" spans="1:15" ht="28.5" customHeight="1" thickBot="1" x14ac:dyDescent="0.35">
      <c r="A12" s="238" t="s">
        <v>71</v>
      </c>
      <c r="B12" s="239"/>
      <c r="C12" s="239"/>
      <c r="D12" s="239"/>
      <c r="E12" s="239"/>
      <c r="F12" s="126">
        <v>1.585</v>
      </c>
      <c r="G12" s="105">
        <f>IF(F12=0,0,1/F12)</f>
        <v>0.63091482649842268</v>
      </c>
      <c r="H12" s="1"/>
      <c r="I12" s="195" t="s">
        <v>86</v>
      </c>
      <c r="J12" s="195"/>
      <c r="K12" s="195"/>
      <c r="L12" s="195"/>
      <c r="M12" s="196"/>
      <c r="N12" s="81" t="s">
        <v>45</v>
      </c>
      <c r="O12" s="81" t="s">
        <v>46</v>
      </c>
    </row>
    <row r="13" spans="1:15" ht="13.5" customHeight="1" thickBot="1" x14ac:dyDescent="0.25">
      <c r="A13" s="53"/>
      <c r="B13" s="53"/>
      <c r="C13" s="53"/>
      <c r="D13" s="53"/>
      <c r="E13" s="53"/>
      <c r="F13" s="53"/>
      <c r="G13" s="53"/>
      <c r="H13" s="1"/>
      <c r="I13" s="97"/>
      <c r="J13" s="97"/>
      <c r="K13" s="97"/>
      <c r="L13" s="97"/>
      <c r="M13" s="97"/>
      <c r="N13" s="82" t="s">
        <v>11</v>
      </c>
      <c r="O13" s="82" t="s">
        <v>10</v>
      </c>
    </row>
    <row r="14" spans="1:15" ht="27" customHeight="1" x14ac:dyDescent="0.3">
      <c r="A14" s="2"/>
      <c r="B14" s="3" t="s">
        <v>72</v>
      </c>
      <c r="C14" s="200" t="s">
        <v>73</v>
      </c>
      <c r="D14" s="200"/>
      <c r="E14" s="112" t="s">
        <v>23</v>
      </c>
      <c r="F14" s="200" t="s">
        <v>24</v>
      </c>
      <c r="G14" s="201"/>
      <c r="H14" s="1"/>
      <c r="I14" s="191" t="s">
        <v>91</v>
      </c>
      <c r="J14" s="192"/>
      <c r="K14" s="192"/>
      <c r="L14" s="193"/>
      <c r="M14" s="97"/>
      <c r="N14" s="66">
        <v>1</v>
      </c>
      <c r="O14" s="83">
        <f>1.163*N14</f>
        <v>1.163</v>
      </c>
    </row>
    <row r="15" spans="1:15" s="46" customFormat="1" ht="16.5" x14ac:dyDescent="0.3">
      <c r="A15" s="4"/>
      <c r="B15" s="56" t="s">
        <v>42</v>
      </c>
      <c r="C15" s="6" t="s">
        <v>18</v>
      </c>
      <c r="D15" s="6" t="s">
        <v>19</v>
      </c>
      <c r="E15" s="6"/>
      <c r="F15" s="6" t="s">
        <v>3</v>
      </c>
      <c r="G15" s="7" t="s">
        <v>4</v>
      </c>
      <c r="H15" s="8"/>
      <c r="I15" s="194"/>
      <c r="J15" s="195"/>
      <c r="K15" s="195"/>
      <c r="L15" s="196"/>
      <c r="M15" s="80"/>
      <c r="N15" s="80"/>
      <c r="O15" s="80"/>
    </row>
    <row r="16" spans="1:15" ht="16.5" x14ac:dyDescent="0.3">
      <c r="A16" s="9"/>
      <c r="B16" s="5" t="s">
        <v>27</v>
      </c>
      <c r="C16" s="10" t="s">
        <v>13</v>
      </c>
      <c r="D16" s="10" t="s">
        <v>14</v>
      </c>
      <c r="E16" s="10" t="s">
        <v>15</v>
      </c>
      <c r="F16" s="10" t="s">
        <v>16</v>
      </c>
      <c r="G16" s="11" t="s">
        <v>16</v>
      </c>
      <c r="H16" s="1"/>
      <c r="I16" s="194"/>
      <c r="J16" s="195"/>
      <c r="K16" s="195"/>
      <c r="L16" s="196"/>
      <c r="M16" s="78"/>
      <c r="N16" s="78"/>
      <c r="O16" s="78"/>
    </row>
    <row r="17" spans="1:15" ht="17.25" thickBot="1" x14ac:dyDescent="0.35">
      <c r="A17" s="12"/>
      <c r="B17" s="57" t="s">
        <v>28</v>
      </c>
      <c r="C17" s="13" t="s">
        <v>0</v>
      </c>
      <c r="D17" s="13" t="s">
        <v>0</v>
      </c>
      <c r="E17" s="13" t="s">
        <v>7</v>
      </c>
      <c r="F17" s="13" t="s">
        <v>6</v>
      </c>
      <c r="G17" s="14" t="s">
        <v>6</v>
      </c>
      <c r="H17" s="1"/>
      <c r="I17" s="194"/>
      <c r="J17" s="195"/>
      <c r="K17" s="195"/>
      <c r="L17" s="196"/>
      <c r="M17" s="78"/>
      <c r="N17" s="78"/>
      <c r="O17" s="78"/>
    </row>
    <row r="18" spans="1:15" ht="16.5" x14ac:dyDescent="0.3">
      <c r="A18" s="15">
        <v>1</v>
      </c>
      <c r="B18" s="69" t="s">
        <v>74</v>
      </c>
      <c r="C18" s="74">
        <v>0</v>
      </c>
      <c r="D18" s="74">
        <v>0</v>
      </c>
      <c r="E18" s="74">
        <v>3.7999999999999999E-2</v>
      </c>
      <c r="F18" s="70">
        <f>IF(E18=0,0,C18/E18)</f>
        <v>0</v>
      </c>
      <c r="G18" s="71">
        <f>IF(E18=0,0,D18/E18)</f>
        <v>0</v>
      </c>
      <c r="H18" s="1"/>
      <c r="I18" s="197"/>
      <c r="J18" s="198"/>
      <c r="K18" s="198"/>
      <c r="L18" s="199"/>
      <c r="M18" s="78"/>
      <c r="N18" s="78"/>
      <c r="O18" s="78"/>
    </row>
    <row r="19" spans="1:15" ht="16.5" x14ac:dyDescent="0.3">
      <c r="A19" s="16">
        <v>2</v>
      </c>
      <c r="B19" s="66" t="s">
        <v>75</v>
      </c>
      <c r="C19" s="138">
        <v>0.1</v>
      </c>
      <c r="D19" s="75">
        <v>0</v>
      </c>
      <c r="E19" s="75">
        <v>3.5000000000000003E-2</v>
      </c>
      <c r="F19" s="72">
        <f t="shared" ref="F19:F27" si="0">IF(E19=0,0,C19/E19)</f>
        <v>2.8571428571428572</v>
      </c>
      <c r="G19" s="73">
        <f t="shared" ref="G19:G27" si="1">IF(E19=0,0,D19/E19)</f>
        <v>0</v>
      </c>
      <c r="H19" s="1"/>
      <c r="I19" s="97"/>
      <c r="J19" s="97"/>
      <c r="K19" s="78"/>
      <c r="L19" s="78"/>
      <c r="M19" s="78"/>
      <c r="N19" s="78"/>
      <c r="O19" s="78"/>
    </row>
    <row r="20" spans="1:15" ht="16.5" x14ac:dyDescent="0.3">
      <c r="A20" s="16">
        <v>3</v>
      </c>
      <c r="B20" s="66" t="s">
        <v>99</v>
      </c>
      <c r="C20" s="75">
        <v>0</v>
      </c>
      <c r="D20" s="75"/>
      <c r="E20" s="75">
        <v>4.3999999999999997E-2</v>
      </c>
      <c r="F20" s="72">
        <f t="shared" si="0"/>
        <v>0</v>
      </c>
      <c r="G20" s="73">
        <f t="shared" si="1"/>
        <v>0</v>
      </c>
      <c r="H20" s="1"/>
      <c r="I20" s="240" t="s">
        <v>87</v>
      </c>
      <c r="J20" s="240"/>
      <c r="K20" s="240"/>
      <c r="L20" s="240"/>
      <c r="M20" s="240"/>
      <c r="N20" s="240"/>
      <c r="O20" s="240"/>
    </row>
    <row r="21" spans="1:15" ht="16.5" customHeight="1" x14ac:dyDescent="0.3">
      <c r="A21" s="16">
        <v>4</v>
      </c>
      <c r="B21" s="66"/>
      <c r="C21" s="75"/>
      <c r="D21" s="75"/>
      <c r="E21" s="75"/>
      <c r="F21" s="72">
        <f t="shared" si="0"/>
        <v>0</v>
      </c>
      <c r="G21" s="73">
        <f t="shared" si="1"/>
        <v>0</v>
      </c>
      <c r="H21" s="1"/>
      <c r="I21" s="240"/>
      <c r="J21" s="240"/>
      <c r="K21" s="240"/>
      <c r="L21" s="240"/>
      <c r="M21" s="240"/>
      <c r="N21" s="240"/>
      <c r="O21" s="240"/>
    </row>
    <row r="22" spans="1:15" ht="16.5" x14ac:dyDescent="0.3">
      <c r="A22" s="16">
        <v>5</v>
      </c>
      <c r="B22" s="66"/>
      <c r="C22" s="75"/>
      <c r="D22" s="75"/>
      <c r="E22" s="75"/>
      <c r="F22" s="72">
        <f t="shared" si="0"/>
        <v>0</v>
      </c>
      <c r="G22" s="73">
        <f t="shared" si="1"/>
        <v>0</v>
      </c>
      <c r="H22" s="1"/>
      <c r="I22" s="240"/>
      <c r="J22" s="240"/>
      <c r="K22" s="240"/>
      <c r="L22" s="240"/>
      <c r="M22" s="240"/>
      <c r="N22" s="240"/>
      <c r="O22" s="240"/>
    </row>
    <row r="23" spans="1:15" ht="16.5" x14ac:dyDescent="0.3">
      <c r="A23" s="16">
        <v>6</v>
      </c>
      <c r="B23" s="66"/>
      <c r="C23" s="75"/>
      <c r="D23" s="75"/>
      <c r="E23" s="75"/>
      <c r="F23" s="72">
        <f t="shared" si="0"/>
        <v>0</v>
      </c>
      <c r="G23" s="73">
        <f t="shared" si="1"/>
        <v>0</v>
      </c>
      <c r="H23" s="1"/>
      <c r="I23" s="240"/>
      <c r="J23" s="240"/>
      <c r="K23" s="240"/>
      <c r="L23" s="240"/>
      <c r="M23" s="240"/>
      <c r="N23" s="240"/>
      <c r="O23" s="240"/>
    </row>
    <row r="24" spans="1:15" ht="16.5" x14ac:dyDescent="0.3">
      <c r="A24" s="16">
        <v>7</v>
      </c>
      <c r="B24" s="66"/>
      <c r="C24" s="75"/>
      <c r="D24" s="75"/>
      <c r="E24" s="75"/>
      <c r="F24" s="72">
        <f t="shared" si="0"/>
        <v>0</v>
      </c>
      <c r="G24" s="73">
        <f t="shared" si="1"/>
        <v>0</v>
      </c>
      <c r="H24" s="1"/>
      <c r="I24" s="240"/>
      <c r="J24" s="240"/>
      <c r="K24" s="240"/>
      <c r="L24" s="240"/>
      <c r="M24" s="240"/>
      <c r="N24" s="240"/>
      <c r="O24" s="240"/>
    </row>
    <row r="25" spans="1:15" ht="16.5" x14ac:dyDescent="0.3">
      <c r="A25" s="16">
        <v>8</v>
      </c>
      <c r="B25" s="66"/>
      <c r="C25" s="75"/>
      <c r="D25" s="75"/>
      <c r="E25" s="75"/>
      <c r="F25" s="72">
        <f>IF(E25=0,0,C25/E25)</f>
        <v>0</v>
      </c>
      <c r="G25" s="73">
        <f>IF(E25=0,0,D25/E25)</f>
        <v>0</v>
      </c>
      <c r="H25" s="1"/>
      <c r="I25" s="240"/>
      <c r="J25" s="240"/>
      <c r="K25" s="240"/>
      <c r="L25" s="240"/>
      <c r="M25" s="240"/>
      <c r="N25" s="240"/>
      <c r="O25" s="240"/>
    </row>
    <row r="26" spans="1:15" ht="16.5" x14ac:dyDescent="0.3">
      <c r="A26" s="16">
        <v>9</v>
      </c>
      <c r="B26" s="66"/>
      <c r="C26" s="75"/>
      <c r="D26" s="75"/>
      <c r="E26" s="75"/>
      <c r="F26" s="72">
        <f t="shared" si="0"/>
        <v>0</v>
      </c>
      <c r="G26" s="73">
        <f t="shared" si="1"/>
        <v>0</v>
      </c>
      <c r="H26" s="1"/>
      <c r="I26" s="240"/>
      <c r="J26" s="240"/>
      <c r="K26" s="240"/>
      <c r="L26" s="240"/>
      <c r="M26" s="240"/>
      <c r="N26" s="240"/>
      <c r="O26" s="240"/>
    </row>
    <row r="27" spans="1:15" ht="16.5" x14ac:dyDescent="0.3">
      <c r="A27" s="16">
        <v>10</v>
      </c>
      <c r="B27" s="66"/>
      <c r="C27" s="75"/>
      <c r="D27" s="75"/>
      <c r="E27" s="75"/>
      <c r="F27" s="72">
        <f t="shared" si="0"/>
        <v>0</v>
      </c>
      <c r="G27" s="73">
        <f t="shared" si="1"/>
        <v>0</v>
      </c>
      <c r="H27" s="1"/>
      <c r="I27" s="240"/>
      <c r="J27" s="240"/>
      <c r="K27" s="240"/>
      <c r="L27" s="240"/>
      <c r="M27" s="240"/>
      <c r="N27" s="240"/>
      <c r="O27" s="240"/>
    </row>
    <row r="28" spans="1:15" s="47" customFormat="1" ht="17.25" thickBot="1" x14ac:dyDescent="0.35">
      <c r="A28" s="12"/>
      <c r="B28" s="17" t="s">
        <v>5</v>
      </c>
      <c r="C28" s="17">
        <f>SUM(C18:C27)</f>
        <v>0.1</v>
      </c>
      <c r="D28" s="17">
        <f>SUM(D18:D27)</f>
        <v>0</v>
      </c>
      <c r="E28" s="18"/>
      <c r="F28" s="19">
        <f>SUM(F18:F27)</f>
        <v>2.8571428571428572</v>
      </c>
      <c r="G28" s="20">
        <f>SUM(G18:G27)</f>
        <v>0</v>
      </c>
      <c r="H28" s="21"/>
      <c r="I28" s="240"/>
      <c r="J28" s="240"/>
      <c r="K28" s="240"/>
      <c r="L28" s="240"/>
      <c r="M28" s="240"/>
      <c r="N28" s="240"/>
      <c r="O28" s="240"/>
    </row>
    <row r="29" spans="1:15" s="47" customFormat="1" ht="17.25" thickBot="1" x14ac:dyDescent="0.35">
      <c r="A29" s="40"/>
      <c r="B29" s="106" t="s">
        <v>76</v>
      </c>
      <c r="C29" s="41"/>
      <c r="D29" s="42"/>
      <c r="E29" s="43" t="s">
        <v>8</v>
      </c>
      <c r="F29" s="60"/>
      <c r="G29" s="61"/>
      <c r="H29" s="21"/>
      <c r="I29" s="78"/>
      <c r="J29" s="78"/>
      <c r="K29" s="78"/>
      <c r="L29" s="78"/>
      <c r="M29" s="78"/>
      <c r="N29" s="78"/>
      <c r="O29" s="78"/>
    </row>
    <row r="30" spans="1:15" s="47" customFormat="1" ht="16.5" x14ac:dyDescent="0.3">
      <c r="A30" s="40"/>
      <c r="B30" s="231" t="s">
        <v>77</v>
      </c>
      <c r="C30" s="232"/>
      <c r="D30" s="232"/>
      <c r="E30" s="30" t="s">
        <v>9</v>
      </c>
      <c r="F30" s="31">
        <f>IF(OR($F$12=0,$G$12+F28+F29=0),0,1/($G$12+F28+F29))</f>
        <v>0.28669250645994832</v>
      </c>
      <c r="G30" s="31">
        <f>IF(OR($F$12=0,$G$12+G28+G29=0),0,1/($G$12+G28+G29))</f>
        <v>1.5850000000000002</v>
      </c>
      <c r="H30" s="21"/>
      <c r="I30" s="78"/>
      <c r="J30" s="78"/>
      <c r="K30" s="78"/>
      <c r="L30" s="78"/>
      <c r="M30" s="78"/>
      <c r="N30" s="78"/>
      <c r="O30" s="78"/>
    </row>
    <row r="31" spans="1:15" ht="17.25" thickBot="1" x14ac:dyDescent="0.35">
      <c r="A31" s="1"/>
      <c r="B31" s="216" t="s">
        <v>82</v>
      </c>
      <c r="C31" s="217"/>
      <c r="D31" s="218"/>
      <c r="E31" s="33" t="s">
        <v>2</v>
      </c>
      <c r="F31" s="119">
        <v>100</v>
      </c>
      <c r="G31" s="123">
        <v>100</v>
      </c>
      <c r="H31" s="1"/>
      <c r="I31" s="78"/>
      <c r="J31" s="78"/>
      <c r="K31" s="78"/>
      <c r="L31" s="78"/>
      <c r="M31" s="78"/>
      <c r="N31" s="78"/>
      <c r="O31" s="78"/>
    </row>
    <row r="32" spans="1:15" ht="17.25" thickBot="1" x14ac:dyDescent="0.35">
      <c r="A32" s="1"/>
      <c r="B32" s="241" t="s">
        <v>83</v>
      </c>
      <c r="C32" s="242"/>
      <c r="D32" s="243"/>
      <c r="E32" s="34" t="s">
        <v>9</v>
      </c>
      <c r="F32" s="125">
        <f>(F30*F31+G30*G31)/100</f>
        <v>1.8716925064599486</v>
      </c>
      <c r="G32" s="124"/>
      <c r="H32" s="1"/>
      <c r="I32" s="78"/>
      <c r="J32" s="78"/>
      <c r="K32" s="78"/>
      <c r="L32" s="78"/>
      <c r="M32" s="78"/>
      <c r="N32" s="78"/>
      <c r="O32" s="78"/>
    </row>
    <row r="33" spans="1:15" x14ac:dyDescent="0.2">
      <c r="A33" s="21" t="s">
        <v>84</v>
      </c>
      <c r="B33" s="35"/>
      <c r="C33" s="35"/>
      <c r="D33" s="35"/>
      <c r="E33" s="36"/>
      <c r="F33" s="37"/>
      <c r="G33" s="37"/>
      <c r="H33" s="1"/>
      <c r="I33" s="78"/>
      <c r="J33" s="78"/>
      <c r="K33" s="78"/>
      <c r="L33" s="78"/>
      <c r="M33" s="78"/>
      <c r="N33" s="78"/>
      <c r="O33" s="78"/>
    </row>
    <row r="34" spans="1:15" s="49" customFormat="1" ht="13.5" x14ac:dyDescent="0.25">
      <c r="A34" s="38"/>
      <c r="B34" s="38"/>
      <c r="C34" s="38"/>
      <c r="D34" s="38"/>
      <c r="E34" s="38"/>
      <c r="F34" s="38"/>
      <c r="G34" s="38"/>
      <c r="H34" s="38"/>
      <c r="I34" s="78"/>
      <c r="J34" s="78"/>
      <c r="K34" s="78"/>
      <c r="L34" s="78"/>
      <c r="M34" s="78"/>
      <c r="N34" s="78"/>
      <c r="O34" s="78"/>
    </row>
    <row r="35" spans="1:15" s="49" customFormat="1" ht="13.5" x14ac:dyDescent="0.25">
      <c r="A35" s="38"/>
      <c r="B35" s="38"/>
      <c r="C35" s="38"/>
      <c r="D35" s="38"/>
      <c r="E35" s="38"/>
      <c r="F35" s="38"/>
      <c r="G35" s="38"/>
      <c r="H35" s="38"/>
      <c r="I35" s="78"/>
      <c r="J35" s="78"/>
      <c r="K35" s="78"/>
      <c r="L35" s="78"/>
      <c r="M35" s="78"/>
      <c r="N35" s="78"/>
      <c r="O35" s="78"/>
    </row>
    <row r="36" spans="1:15" s="49" customFormat="1" ht="13.5" x14ac:dyDescent="0.25">
      <c r="A36" s="21" t="s">
        <v>39</v>
      </c>
      <c r="B36" s="1"/>
      <c r="C36" s="1"/>
      <c r="D36" s="1"/>
      <c r="E36" s="1"/>
      <c r="F36" s="1"/>
      <c r="G36" s="1"/>
      <c r="H36" s="38"/>
      <c r="I36" s="78"/>
      <c r="J36" s="78"/>
      <c r="K36" s="78"/>
      <c r="L36" s="78"/>
      <c r="M36" s="78"/>
      <c r="N36" s="78"/>
      <c r="O36" s="78"/>
    </row>
    <row r="37" spans="1:15" s="49" customFormat="1" ht="13.5" x14ac:dyDescent="0.25">
      <c r="A37" s="205"/>
      <c r="B37" s="205"/>
      <c r="C37" s="205"/>
      <c r="D37" s="205"/>
      <c r="E37" s="205"/>
      <c r="F37" s="205"/>
      <c r="G37" s="205"/>
      <c r="H37" s="38"/>
      <c r="I37" s="78"/>
      <c r="J37" s="78"/>
      <c r="K37" s="78"/>
      <c r="L37" s="78"/>
      <c r="M37" s="78"/>
      <c r="N37" s="78"/>
      <c r="O37" s="78"/>
    </row>
    <row r="38" spans="1:15" s="49" customFormat="1" ht="13.5" x14ac:dyDescent="0.25">
      <c r="A38" s="205"/>
      <c r="B38" s="205"/>
      <c r="C38" s="205"/>
      <c r="D38" s="205"/>
      <c r="E38" s="205"/>
      <c r="F38" s="205"/>
      <c r="G38" s="205"/>
      <c r="H38" s="38"/>
      <c r="I38" s="78"/>
      <c r="J38" s="78"/>
      <c r="K38" s="78"/>
      <c r="L38" s="78"/>
      <c r="M38" s="78"/>
      <c r="N38" s="78"/>
      <c r="O38" s="78"/>
    </row>
    <row r="39" spans="1:15" s="49" customFormat="1" ht="13.5" x14ac:dyDescent="0.25">
      <c r="A39" s="205"/>
      <c r="B39" s="205"/>
      <c r="C39" s="205"/>
      <c r="D39" s="205"/>
      <c r="E39" s="205"/>
      <c r="F39" s="205"/>
      <c r="G39" s="205"/>
      <c r="H39" s="38"/>
      <c r="I39" s="78"/>
      <c r="J39" s="78"/>
      <c r="K39" s="78"/>
      <c r="L39" s="78"/>
      <c r="M39" s="78"/>
      <c r="N39" s="78"/>
      <c r="O39" s="78"/>
    </row>
    <row r="40" spans="1:15" s="49" customFormat="1" ht="13.5" x14ac:dyDescent="0.25">
      <c r="A40" s="205"/>
      <c r="B40" s="205"/>
      <c r="C40" s="205"/>
      <c r="D40" s="205"/>
      <c r="E40" s="205"/>
      <c r="F40" s="205"/>
      <c r="G40" s="205"/>
      <c r="H40" s="38"/>
      <c r="I40" s="78"/>
      <c r="J40" s="78"/>
      <c r="K40" s="78"/>
      <c r="L40" s="78"/>
      <c r="M40" s="78"/>
      <c r="N40" s="78"/>
      <c r="O40" s="78"/>
    </row>
    <row r="41" spans="1:15" s="49" customFormat="1" ht="13.5" x14ac:dyDescent="0.25">
      <c r="A41" s="205"/>
      <c r="B41" s="205"/>
      <c r="C41" s="205"/>
      <c r="D41" s="205"/>
      <c r="E41" s="205"/>
      <c r="F41" s="205"/>
      <c r="G41" s="205"/>
      <c r="H41" s="38"/>
      <c r="I41" s="78"/>
      <c r="J41" s="78"/>
      <c r="K41" s="78"/>
      <c r="L41" s="78"/>
      <c r="M41" s="78"/>
      <c r="N41" s="78"/>
      <c r="O41" s="78"/>
    </row>
    <row r="42" spans="1:15" s="49" customFormat="1" ht="13.5" x14ac:dyDescent="0.25">
      <c r="A42" s="205"/>
      <c r="B42" s="205"/>
      <c r="C42" s="205"/>
      <c r="D42" s="205"/>
      <c r="E42" s="205"/>
      <c r="F42" s="205"/>
      <c r="G42" s="205"/>
      <c r="H42" s="38"/>
      <c r="I42" s="78"/>
      <c r="J42" s="78"/>
      <c r="K42" s="78"/>
      <c r="L42" s="78"/>
      <c r="M42" s="78"/>
      <c r="N42" s="78"/>
      <c r="O42" s="78"/>
    </row>
    <row r="43" spans="1:15" s="49" customFormat="1" ht="13.5" x14ac:dyDescent="0.25">
      <c r="A43" s="205"/>
      <c r="B43" s="205"/>
      <c r="C43" s="205"/>
      <c r="D43" s="205"/>
      <c r="E43" s="205"/>
      <c r="F43" s="205"/>
      <c r="G43" s="205"/>
      <c r="H43" s="38"/>
      <c r="I43" s="78"/>
      <c r="J43" s="78"/>
      <c r="K43" s="78"/>
      <c r="L43" s="78"/>
      <c r="M43" s="78"/>
      <c r="N43" s="78"/>
      <c r="O43" s="78"/>
    </row>
    <row r="44" spans="1:15" s="49" customFormat="1" ht="13.5" x14ac:dyDescent="0.25">
      <c r="A44" s="38"/>
      <c r="B44" s="38"/>
      <c r="C44" s="38"/>
      <c r="D44" s="38"/>
      <c r="E44" s="38"/>
      <c r="F44" s="38" t="s">
        <v>40</v>
      </c>
      <c r="G44" s="39"/>
      <c r="H44" s="38"/>
      <c r="I44" s="78"/>
      <c r="J44" s="78"/>
      <c r="K44" s="78"/>
      <c r="L44" s="78"/>
      <c r="M44" s="78"/>
      <c r="N44" s="78"/>
      <c r="O44" s="78"/>
    </row>
    <row r="45" spans="1:15" s="49" customFormat="1" ht="13.5" x14ac:dyDescent="0.25">
      <c r="I45" s="45"/>
      <c r="J45" s="45"/>
      <c r="K45" s="45"/>
      <c r="L45" s="45"/>
      <c r="M45" s="45"/>
      <c r="N45" s="45"/>
      <c r="O45" s="45"/>
    </row>
    <row r="46" spans="1:15" s="49" customFormat="1" ht="27" customHeight="1" x14ac:dyDescent="0.25">
      <c r="I46" s="45"/>
      <c r="J46" s="45"/>
      <c r="K46" s="45"/>
      <c r="L46" s="45"/>
      <c r="M46" s="45"/>
      <c r="N46" s="45"/>
      <c r="O46" s="45"/>
    </row>
    <row r="47" spans="1:15" s="49" customFormat="1" ht="13.5" x14ac:dyDescent="0.25">
      <c r="I47" s="45"/>
      <c r="J47" s="45"/>
      <c r="K47" s="45"/>
      <c r="L47" s="45"/>
      <c r="M47" s="45"/>
      <c r="N47" s="45"/>
      <c r="O47" s="45"/>
    </row>
    <row r="48" spans="1:15" s="49" customFormat="1" ht="13.5" x14ac:dyDescent="0.25">
      <c r="I48" s="45"/>
      <c r="J48" s="45"/>
      <c r="K48" s="45"/>
      <c r="L48" s="45"/>
      <c r="M48" s="45"/>
      <c r="N48" s="45"/>
      <c r="O48" s="45"/>
    </row>
    <row r="49" spans="1:15" s="49" customFormat="1" ht="13.5" x14ac:dyDescent="0.25">
      <c r="I49" s="45"/>
      <c r="J49" s="45"/>
      <c r="K49" s="45"/>
      <c r="L49" s="45"/>
      <c r="M49" s="45"/>
      <c r="N49" s="45"/>
      <c r="O49" s="45"/>
    </row>
    <row r="50" spans="1:15" s="49" customFormat="1" ht="13.5" x14ac:dyDescent="0.25">
      <c r="I50" s="45"/>
      <c r="J50" s="45"/>
      <c r="K50" s="45"/>
      <c r="L50" s="45"/>
      <c r="M50" s="45"/>
      <c r="N50" s="45"/>
      <c r="O50" s="45"/>
    </row>
    <row r="51" spans="1:15" s="49" customFormat="1" ht="13.5" x14ac:dyDescent="0.25">
      <c r="I51" s="45"/>
      <c r="J51" s="45"/>
      <c r="K51" s="45"/>
      <c r="L51" s="45"/>
      <c r="M51" s="45"/>
      <c r="N51" s="45"/>
      <c r="O51" s="45"/>
    </row>
    <row r="52" spans="1:15" s="49" customFormat="1" ht="13.5" x14ac:dyDescent="0.25">
      <c r="I52" s="45"/>
      <c r="J52" s="45"/>
      <c r="K52" s="45"/>
      <c r="L52" s="45"/>
      <c r="M52" s="45"/>
      <c r="N52" s="45"/>
      <c r="O52" s="45"/>
    </row>
    <row r="53" spans="1:15" s="49" customFormat="1" ht="13.5" x14ac:dyDescent="0.25">
      <c r="I53" s="45"/>
      <c r="J53" s="45"/>
      <c r="K53" s="45"/>
      <c r="L53" s="45"/>
      <c r="M53" s="45"/>
      <c r="N53" s="45"/>
      <c r="O53" s="45"/>
    </row>
    <row r="54" spans="1:15" s="49" customFormat="1" ht="13.5" x14ac:dyDescent="0.25">
      <c r="I54" s="45"/>
      <c r="J54" s="45"/>
      <c r="K54" s="45"/>
      <c r="L54" s="45"/>
      <c r="M54" s="45"/>
      <c r="N54" s="45"/>
      <c r="O54" s="45"/>
    </row>
    <row r="55" spans="1:15" s="49" customFormat="1" ht="13.5" x14ac:dyDescent="0.25">
      <c r="I55" s="45"/>
      <c r="J55" s="45"/>
      <c r="K55" s="45"/>
      <c r="L55" s="45"/>
      <c r="M55" s="45"/>
      <c r="N55" s="45"/>
      <c r="O55" s="45"/>
    </row>
    <row r="56" spans="1:15" s="49" customFormat="1" ht="22.9" customHeight="1" x14ac:dyDescent="0.25">
      <c r="I56" s="45"/>
      <c r="J56" s="45"/>
      <c r="K56" s="45"/>
      <c r="L56" s="45"/>
      <c r="M56" s="45"/>
      <c r="N56" s="45"/>
      <c r="O56" s="45"/>
    </row>
    <row r="57" spans="1:15" s="49" customFormat="1" ht="13.5" x14ac:dyDescent="0.25">
      <c r="I57" s="45"/>
      <c r="J57" s="45"/>
      <c r="K57" s="45"/>
      <c r="L57" s="45"/>
      <c r="M57" s="45"/>
      <c r="N57" s="45"/>
      <c r="O57" s="45"/>
    </row>
    <row r="58" spans="1:15" s="49" customFormat="1" ht="13.5" x14ac:dyDescent="0.25">
      <c r="A58" s="45"/>
      <c r="B58" s="45"/>
      <c r="C58" s="45"/>
      <c r="D58" s="45"/>
      <c r="E58" s="45"/>
      <c r="F58" s="45"/>
      <c r="G58" s="45"/>
      <c r="I58" s="45"/>
      <c r="J58" s="45"/>
      <c r="K58" s="45"/>
      <c r="L58" s="45"/>
      <c r="M58" s="45"/>
      <c r="N58" s="45"/>
      <c r="O58" s="45"/>
    </row>
    <row r="67" spans="7:7" ht="13.5" x14ac:dyDescent="0.25">
      <c r="G67" s="59" t="s">
        <v>12</v>
      </c>
    </row>
  </sheetData>
  <mergeCells count="14">
    <mergeCell ref="I20:O28"/>
    <mergeCell ref="B30:D30"/>
    <mergeCell ref="A37:G43"/>
    <mergeCell ref="B31:D31"/>
    <mergeCell ref="B32:D32"/>
    <mergeCell ref="I1:K1"/>
    <mergeCell ref="E8:G8"/>
    <mergeCell ref="E9:G9"/>
    <mergeCell ref="C14:D14"/>
    <mergeCell ref="F14:G14"/>
    <mergeCell ref="A12:E12"/>
    <mergeCell ref="I3:O10"/>
    <mergeCell ref="I12:M12"/>
    <mergeCell ref="I14:L18"/>
  </mergeCells>
  <dataValidations count="4">
    <dataValidation type="textLength" allowBlank="1" showInputMessage="1" showErrorMessage="1" error="Up to 45 characters" sqref="E8:E11 F9:G10" xr:uid="{00000000-0002-0000-0100-000000000000}">
      <formula1>0</formula1>
      <formula2>45</formula2>
    </dataValidation>
    <dataValidation type="textLength" allowBlank="1" showInputMessage="1" showErrorMessage="1" error="Up to 27 characters" sqref="B18:B27" xr:uid="{00000000-0002-0000-0100-000001000000}">
      <formula1>0</formula1>
      <formula2>27</formula2>
    </dataValidation>
    <dataValidation type="decimal" allowBlank="1" showInputMessage="1" showErrorMessage="1" sqref="G31" xr:uid="{00000000-0002-0000-0100-000002000000}">
      <formula1>0</formula1>
      <formula2>100</formula2>
    </dataValidation>
    <dataValidation type="decimal" operator="greaterThanOrEqual" allowBlank="1" showInputMessage="1" showErrorMessage="1" sqref="F29:G29 C18:E27" xr:uid="{00000000-0002-0000-0100-000003000000}">
      <formula1>0</formula1>
    </dataValidation>
  </dataValidations>
  <printOptions horizontalCentered="1"/>
  <pageMargins left="0.98425196850393704" right="0.27559055118110237" top="0.62992125984251968" bottom="0.9055118110236221" header="0.35433070866141736" footer="0.51181102362204722"/>
  <pageSetup paperSize="9" scale="96" orientation="portrait" r:id="rId1"/>
  <headerFooter alignWithMargins="0">
    <oddFooter>&amp;L&amp;F / &amp;A&amp;R&amp;"Arial,Πλάγια"&amp;9Exergia S.A.</oddFooter>
  </headerFooter>
  <drawing r:id="rId2"/>
  <legacyDrawing r:id="rId3"/>
  <oleObjects>
    <mc:AlternateContent xmlns:mc="http://schemas.openxmlformats.org/markup-compatibility/2006">
      <mc:Choice Requires="x14">
        <oleObject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47625</xdr:rowOff>
              </from>
              <to>
                <xdr:col>1</xdr:col>
                <xdr:colOff>371475</xdr:colOff>
                <xdr:row>3</xdr:row>
                <xdr:rowOff>123825</xdr:rowOff>
              </to>
            </anchor>
          </objectPr>
        </oleObject>
      </mc:Choice>
      <mc:Fallback>
        <oleObject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topLeftCell="A12" zoomScale="120" zoomScaleNormal="120" workbookViewId="0">
      <selection activeCell="F12" sqref="F12"/>
    </sheetView>
  </sheetViews>
  <sheetFormatPr defaultRowHeight="12.75" x14ac:dyDescent="0.2"/>
  <cols>
    <col min="1" max="1" width="3.85546875" customWidth="1"/>
    <col min="2" max="2" width="26.140625" customWidth="1"/>
    <col min="7" max="7" width="11.85546875" customWidth="1"/>
  </cols>
  <sheetData>
    <row r="1" spans="1:16" ht="15.75" x14ac:dyDescent="0.2">
      <c r="A1" s="44"/>
      <c r="B1" s="44"/>
      <c r="C1" s="44"/>
      <c r="D1" s="44"/>
      <c r="E1" s="44"/>
      <c r="F1" s="44"/>
      <c r="G1" s="44"/>
      <c r="H1" s="1"/>
      <c r="I1" s="178" t="s">
        <v>41</v>
      </c>
      <c r="J1" s="178"/>
      <c r="K1" s="178"/>
      <c r="L1" s="109"/>
      <c r="M1" s="78"/>
      <c r="N1" s="78"/>
      <c r="O1" s="78"/>
      <c r="P1" s="45"/>
    </row>
    <row r="2" spans="1:16" x14ac:dyDescent="0.2">
      <c r="A2" s="44"/>
      <c r="B2" s="44"/>
      <c r="C2" s="44"/>
      <c r="D2" s="44"/>
      <c r="E2" s="44"/>
      <c r="F2" s="44"/>
      <c r="G2" s="44"/>
      <c r="H2" s="1"/>
      <c r="I2" s="78"/>
      <c r="J2" s="78"/>
      <c r="K2" s="78"/>
      <c r="L2" s="78"/>
      <c r="M2" s="78"/>
      <c r="N2" s="78"/>
      <c r="O2" s="78"/>
      <c r="P2" s="45"/>
    </row>
    <row r="3" spans="1:16" x14ac:dyDescent="0.2">
      <c r="A3" s="44"/>
      <c r="B3" s="44"/>
      <c r="C3" s="44"/>
      <c r="D3" s="44"/>
      <c r="E3" s="44"/>
      <c r="F3" s="44"/>
      <c r="G3" s="44"/>
      <c r="H3" s="1"/>
      <c r="I3" s="206" t="s">
        <v>85</v>
      </c>
      <c r="J3" s="207"/>
      <c r="K3" s="207"/>
      <c r="L3" s="207"/>
      <c r="M3" s="207"/>
      <c r="N3" s="207"/>
      <c r="O3" s="208"/>
      <c r="P3" s="45"/>
    </row>
    <row r="4" spans="1:16" x14ac:dyDescent="0.2">
      <c r="A4" s="44"/>
      <c r="B4" s="44"/>
      <c r="C4" s="44"/>
      <c r="D4" s="44"/>
      <c r="E4" s="44"/>
      <c r="F4" s="44"/>
      <c r="G4" s="44"/>
      <c r="H4" s="1"/>
      <c r="I4" s="209"/>
      <c r="J4" s="210"/>
      <c r="K4" s="210"/>
      <c r="L4" s="210"/>
      <c r="M4" s="210"/>
      <c r="N4" s="210"/>
      <c r="O4" s="211"/>
      <c r="P4" s="45"/>
    </row>
    <row r="5" spans="1:16" x14ac:dyDescent="0.2">
      <c r="A5" s="55"/>
      <c r="B5" s="55"/>
      <c r="C5" s="55"/>
      <c r="D5" s="55"/>
      <c r="E5" s="55"/>
      <c r="F5" s="55"/>
      <c r="G5" s="55"/>
      <c r="H5" s="1"/>
      <c r="I5" s="209"/>
      <c r="J5" s="210"/>
      <c r="K5" s="210"/>
      <c r="L5" s="210"/>
      <c r="M5" s="210"/>
      <c r="N5" s="210"/>
      <c r="O5" s="211"/>
      <c r="P5" s="45"/>
    </row>
    <row r="6" spans="1:16" ht="20.25" x14ac:dyDescent="0.2">
      <c r="A6" s="76" t="s">
        <v>70</v>
      </c>
      <c r="B6" s="50"/>
      <c r="C6" s="50"/>
      <c r="D6" s="50"/>
      <c r="E6" s="50"/>
      <c r="F6" s="50"/>
      <c r="G6" s="50"/>
      <c r="H6" s="1"/>
      <c r="I6" s="209"/>
      <c r="J6" s="210"/>
      <c r="K6" s="210"/>
      <c r="L6" s="210"/>
      <c r="M6" s="210"/>
      <c r="N6" s="210"/>
      <c r="O6" s="211"/>
      <c r="P6" s="45"/>
    </row>
    <row r="7" spans="1:16" ht="20.25" x14ac:dyDescent="0.2">
      <c r="A7" s="54"/>
      <c r="B7" s="54"/>
      <c r="C7" s="54"/>
      <c r="D7" s="54"/>
      <c r="E7" s="54"/>
      <c r="F7" s="54"/>
      <c r="G7" s="54"/>
      <c r="H7" s="1"/>
      <c r="I7" s="209"/>
      <c r="J7" s="210"/>
      <c r="K7" s="210"/>
      <c r="L7" s="210"/>
      <c r="M7" s="210"/>
      <c r="N7" s="210"/>
      <c r="O7" s="211"/>
      <c r="P7" s="45"/>
    </row>
    <row r="8" spans="1:16" ht="16.5" x14ac:dyDescent="0.2">
      <c r="A8" s="51"/>
      <c r="B8" s="102" t="s">
        <v>21</v>
      </c>
      <c r="C8" s="99" t="s">
        <v>53</v>
      </c>
      <c r="D8" s="102" t="s">
        <v>20</v>
      </c>
      <c r="E8" s="235" t="str">
        <f>'W1'!E8:G8</f>
        <v>Perete din XXXX</v>
      </c>
      <c r="F8" s="236"/>
      <c r="G8" s="237"/>
      <c r="H8" s="1"/>
      <c r="I8" s="209"/>
      <c r="J8" s="210"/>
      <c r="K8" s="210"/>
      <c r="L8" s="210"/>
      <c r="M8" s="210"/>
      <c r="N8" s="210"/>
      <c r="O8" s="211"/>
      <c r="P8" s="45"/>
    </row>
    <row r="9" spans="1:16" ht="13.5" x14ac:dyDescent="0.2">
      <c r="A9" s="52"/>
      <c r="B9" s="101" t="s">
        <v>67</v>
      </c>
      <c r="C9" s="98" t="s">
        <v>97</v>
      </c>
      <c r="D9" s="101" t="s">
        <v>20</v>
      </c>
      <c r="E9" s="202" t="s">
        <v>129</v>
      </c>
      <c r="F9" s="203"/>
      <c r="G9" s="204"/>
      <c r="H9" s="1"/>
      <c r="I9" s="209"/>
      <c r="J9" s="210"/>
      <c r="K9" s="210"/>
      <c r="L9" s="210"/>
      <c r="M9" s="210"/>
      <c r="N9" s="210"/>
      <c r="O9" s="211"/>
      <c r="P9" s="45"/>
    </row>
    <row r="10" spans="1:16" ht="14.25" thickBot="1" x14ac:dyDescent="0.25">
      <c r="A10" s="52"/>
      <c r="B10" s="67"/>
      <c r="C10" s="110"/>
      <c r="D10" s="68"/>
      <c r="E10" s="111"/>
      <c r="F10" s="111"/>
      <c r="G10" s="111"/>
      <c r="H10" s="1"/>
      <c r="I10" s="212"/>
      <c r="J10" s="213"/>
      <c r="K10" s="213"/>
      <c r="L10" s="213"/>
      <c r="M10" s="213"/>
      <c r="N10" s="213"/>
      <c r="O10" s="214"/>
      <c r="P10" s="45"/>
    </row>
    <row r="11" spans="1:16" ht="41.25" thickBot="1" x14ac:dyDescent="0.25">
      <c r="A11" s="53"/>
      <c r="B11" s="53"/>
      <c r="C11" s="53"/>
      <c r="D11" s="53"/>
      <c r="E11" s="53"/>
      <c r="F11" s="103" t="s">
        <v>69</v>
      </c>
      <c r="G11" s="104" t="s">
        <v>17</v>
      </c>
      <c r="H11" s="1"/>
      <c r="I11" s="97"/>
      <c r="J11" s="97"/>
      <c r="K11" s="97"/>
      <c r="L11" s="97"/>
      <c r="M11" s="97"/>
      <c r="N11" s="79" t="s">
        <v>44</v>
      </c>
      <c r="O11" s="78"/>
      <c r="P11" s="45"/>
    </row>
    <row r="12" spans="1:16" ht="17.25" thickBot="1" x14ac:dyDescent="0.35">
      <c r="A12" s="238" t="s">
        <v>71</v>
      </c>
      <c r="B12" s="239"/>
      <c r="C12" s="239"/>
      <c r="D12" s="239"/>
      <c r="E12" s="239"/>
      <c r="F12" s="126">
        <f>'W1'!F35</f>
        <v>0</v>
      </c>
      <c r="G12" s="105">
        <f>IF(F12=0,0,1/F12)</f>
        <v>0</v>
      </c>
      <c r="H12" s="1"/>
      <c r="I12" s="195" t="s">
        <v>86</v>
      </c>
      <c r="J12" s="195"/>
      <c r="K12" s="195"/>
      <c r="L12" s="195"/>
      <c r="M12" s="196"/>
      <c r="N12" s="81" t="s">
        <v>45</v>
      </c>
      <c r="O12" s="81" t="s">
        <v>46</v>
      </c>
      <c r="P12" s="45"/>
    </row>
    <row r="13" spans="1:16" ht="17.25" thickBot="1" x14ac:dyDescent="0.25">
      <c r="A13" s="53"/>
      <c r="B13" s="53"/>
      <c r="C13" s="53"/>
      <c r="D13" s="53"/>
      <c r="E13" s="53"/>
      <c r="F13" s="53"/>
      <c r="G13" s="53"/>
      <c r="H13" s="1"/>
      <c r="I13" s="97"/>
      <c r="J13" s="97"/>
      <c r="K13" s="97"/>
      <c r="L13" s="97"/>
      <c r="M13" s="97"/>
      <c r="N13" s="82" t="s">
        <v>11</v>
      </c>
      <c r="O13" s="82" t="s">
        <v>10</v>
      </c>
      <c r="P13" s="45"/>
    </row>
    <row r="14" spans="1:16" ht="39.75" x14ac:dyDescent="0.3">
      <c r="A14" s="2"/>
      <c r="B14" s="3" t="s">
        <v>72</v>
      </c>
      <c r="C14" s="200" t="s">
        <v>73</v>
      </c>
      <c r="D14" s="200"/>
      <c r="E14" s="131" t="s">
        <v>23</v>
      </c>
      <c r="F14" s="200" t="s">
        <v>24</v>
      </c>
      <c r="G14" s="201"/>
      <c r="H14" s="1"/>
      <c r="I14" s="191" t="s">
        <v>91</v>
      </c>
      <c r="J14" s="192"/>
      <c r="K14" s="192"/>
      <c r="L14" s="193"/>
      <c r="M14" s="97"/>
      <c r="N14" s="66">
        <v>1</v>
      </c>
      <c r="O14" s="83">
        <f>1.163*N14</f>
        <v>1.163</v>
      </c>
      <c r="P14" s="45"/>
    </row>
    <row r="15" spans="1:16" ht="16.5" x14ac:dyDescent="0.3">
      <c r="A15" s="4"/>
      <c r="B15" s="56" t="s">
        <v>42</v>
      </c>
      <c r="C15" s="6" t="s">
        <v>18</v>
      </c>
      <c r="D15" s="6" t="s">
        <v>19</v>
      </c>
      <c r="E15" s="6"/>
      <c r="F15" s="6" t="s">
        <v>3</v>
      </c>
      <c r="G15" s="7" t="s">
        <v>4</v>
      </c>
      <c r="H15" s="8"/>
      <c r="I15" s="194"/>
      <c r="J15" s="195"/>
      <c r="K15" s="195"/>
      <c r="L15" s="196"/>
      <c r="M15" s="80"/>
      <c r="N15" s="80"/>
      <c r="O15" s="80"/>
      <c r="P15" s="46"/>
    </row>
    <row r="16" spans="1:16" ht="16.5" x14ac:dyDescent="0.3">
      <c r="A16" s="9"/>
      <c r="B16" s="5" t="s">
        <v>27</v>
      </c>
      <c r="C16" s="10" t="s">
        <v>13</v>
      </c>
      <c r="D16" s="10" t="s">
        <v>14</v>
      </c>
      <c r="E16" s="10" t="s">
        <v>15</v>
      </c>
      <c r="F16" s="10" t="s">
        <v>16</v>
      </c>
      <c r="G16" s="11" t="s">
        <v>16</v>
      </c>
      <c r="H16" s="1"/>
      <c r="I16" s="194"/>
      <c r="J16" s="195"/>
      <c r="K16" s="195"/>
      <c r="L16" s="196"/>
      <c r="M16" s="78"/>
      <c r="N16" s="78"/>
      <c r="O16" s="78"/>
      <c r="P16" s="45"/>
    </row>
    <row r="17" spans="1:16" ht="17.25" thickBot="1" x14ac:dyDescent="0.35">
      <c r="A17" s="12"/>
      <c r="B17" s="57" t="s">
        <v>28</v>
      </c>
      <c r="C17" s="13" t="s">
        <v>0</v>
      </c>
      <c r="D17" s="13" t="s">
        <v>0</v>
      </c>
      <c r="E17" s="13" t="s">
        <v>7</v>
      </c>
      <c r="F17" s="13" t="s">
        <v>6</v>
      </c>
      <c r="G17" s="14" t="s">
        <v>6</v>
      </c>
      <c r="H17" s="1"/>
      <c r="I17" s="194"/>
      <c r="J17" s="195"/>
      <c r="K17" s="195"/>
      <c r="L17" s="196"/>
      <c r="M17" s="78"/>
      <c r="N17" s="78"/>
      <c r="O17" s="78"/>
      <c r="P17" s="45"/>
    </row>
    <row r="18" spans="1:16" ht="16.5" x14ac:dyDescent="0.3">
      <c r="A18" s="15">
        <v>1</v>
      </c>
      <c r="B18" s="69" t="s">
        <v>74</v>
      </c>
      <c r="C18" s="74">
        <v>0.15</v>
      </c>
      <c r="D18" s="74"/>
      <c r="E18" s="74">
        <v>3.7999999999999999E-2</v>
      </c>
      <c r="F18" s="70">
        <f>IF(E18=0,0,C18/E18)</f>
        <v>3.9473684210526314</v>
      </c>
      <c r="G18" s="71">
        <f>IF(E18=0,0,D18/E18)</f>
        <v>0</v>
      </c>
      <c r="H18" s="1"/>
      <c r="I18" s="197"/>
      <c r="J18" s="198"/>
      <c r="K18" s="198"/>
      <c r="L18" s="199"/>
      <c r="M18" s="78"/>
      <c r="N18" s="78"/>
      <c r="O18" s="78"/>
      <c r="P18" s="45"/>
    </row>
    <row r="19" spans="1:16" ht="16.5" x14ac:dyDescent="0.3">
      <c r="A19" s="16">
        <v>2</v>
      </c>
      <c r="B19" s="66" t="s">
        <v>75</v>
      </c>
      <c r="C19" s="138">
        <v>0</v>
      </c>
      <c r="D19" s="75">
        <v>0.15</v>
      </c>
      <c r="E19" s="75">
        <v>3.5000000000000003E-2</v>
      </c>
      <c r="F19" s="72">
        <f t="shared" ref="F19:F27" si="0">IF(E19=0,0,C19/E19)</f>
        <v>0</v>
      </c>
      <c r="G19" s="73">
        <f t="shared" ref="G19:G27" si="1">IF(E19=0,0,D19/E19)</f>
        <v>4.2857142857142856</v>
      </c>
      <c r="H19" s="1"/>
      <c r="I19" s="97"/>
      <c r="J19" s="97"/>
      <c r="K19" s="78"/>
      <c r="L19" s="78"/>
      <c r="M19" s="78"/>
      <c r="N19" s="78"/>
      <c r="O19" s="78"/>
      <c r="P19" s="45"/>
    </row>
    <row r="20" spans="1:16" ht="16.5" x14ac:dyDescent="0.3">
      <c r="A20" s="16">
        <v>3</v>
      </c>
      <c r="B20" s="66" t="s">
        <v>99</v>
      </c>
      <c r="C20" s="75">
        <v>0</v>
      </c>
      <c r="D20" s="75"/>
      <c r="E20" s="75">
        <v>4.3999999999999997E-2</v>
      </c>
      <c r="F20" s="72">
        <f t="shared" si="0"/>
        <v>0</v>
      </c>
      <c r="G20" s="73">
        <f t="shared" si="1"/>
        <v>0</v>
      </c>
      <c r="H20" s="1"/>
      <c r="I20" s="240" t="s">
        <v>87</v>
      </c>
      <c r="J20" s="240"/>
      <c r="K20" s="240"/>
      <c r="L20" s="240"/>
      <c r="M20" s="240"/>
      <c r="N20" s="240"/>
      <c r="O20" s="240"/>
      <c r="P20" s="45"/>
    </row>
    <row r="21" spans="1:16" ht="16.5" x14ac:dyDescent="0.3">
      <c r="A21" s="16">
        <v>4</v>
      </c>
      <c r="B21" s="66"/>
      <c r="C21" s="75"/>
      <c r="D21" s="75"/>
      <c r="E21" s="75"/>
      <c r="F21" s="72">
        <f t="shared" si="0"/>
        <v>0</v>
      </c>
      <c r="G21" s="73">
        <f t="shared" si="1"/>
        <v>0</v>
      </c>
      <c r="H21" s="1"/>
      <c r="I21" s="240"/>
      <c r="J21" s="240"/>
      <c r="K21" s="240"/>
      <c r="L21" s="240"/>
      <c r="M21" s="240"/>
      <c r="N21" s="240"/>
      <c r="O21" s="240"/>
      <c r="P21" s="45"/>
    </row>
    <row r="22" spans="1:16" ht="16.5" x14ac:dyDescent="0.3">
      <c r="A22" s="16">
        <v>5</v>
      </c>
      <c r="B22" s="66"/>
      <c r="C22" s="75"/>
      <c r="D22" s="75"/>
      <c r="E22" s="75"/>
      <c r="F22" s="72">
        <f t="shared" si="0"/>
        <v>0</v>
      </c>
      <c r="G22" s="73">
        <f t="shared" si="1"/>
        <v>0</v>
      </c>
      <c r="H22" s="1"/>
      <c r="I22" s="240"/>
      <c r="J22" s="240"/>
      <c r="K22" s="240"/>
      <c r="L22" s="240"/>
      <c r="M22" s="240"/>
      <c r="N22" s="240"/>
      <c r="O22" s="240"/>
      <c r="P22" s="45"/>
    </row>
    <row r="23" spans="1:16" ht="16.5" x14ac:dyDescent="0.3">
      <c r="A23" s="16">
        <v>6</v>
      </c>
      <c r="B23" s="66"/>
      <c r="C23" s="75"/>
      <c r="D23" s="75"/>
      <c r="E23" s="75"/>
      <c r="F23" s="72">
        <f t="shared" si="0"/>
        <v>0</v>
      </c>
      <c r="G23" s="73">
        <f t="shared" si="1"/>
        <v>0</v>
      </c>
      <c r="H23" s="1"/>
      <c r="I23" s="240"/>
      <c r="J23" s="240"/>
      <c r="K23" s="240"/>
      <c r="L23" s="240"/>
      <c r="M23" s="240"/>
      <c r="N23" s="240"/>
      <c r="O23" s="240"/>
      <c r="P23" s="45"/>
    </row>
    <row r="24" spans="1:16" ht="16.5" x14ac:dyDescent="0.3">
      <c r="A24" s="16">
        <v>7</v>
      </c>
      <c r="B24" s="66"/>
      <c r="C24" s="75"/>
      <c r="D24" s="75"/>
      <c r="E24" s="75"/>
      <c r="F24" s="72">
        <f t="shared" si="0"/>
        <v>0</v>
      </c>
      <c r="G24" s="73">
        <f t="shared" si="1"/>
        <v>0</v>
      </c>
      <c r="H24" s="1"/>
      <c r="I24" s="240"/>
      <c r="J24" s="240"/>
      <c r="K24" s="240"/>
      <c r="L24" s="240"/>
      <c r="M24" s="240"/>
      <c r="N24" s="240"/>
      <c r="O24" s="240"/>
      <c r="P24" s="45"/>
    </row>
    <row r="25" spans="1:16" ht="16.5" x14ac:dyDescent="0.3">
      <c r="A25" s="16">
        <v>8</v>
      </c>
      <c r="B25" s="66"/>
      <c r="C25" s="75"/>
      <c r="D25" s="75"/>
      <c r="E25" s="75"/>
      <c r="F25" s="72">
        <f>IF(E25=0,0,C25/E25)</f>
        <v>0</v>
      </c>
      <c r="G25" s="73">
        <f>IF(E25=0,0,D25/E25)</f>
        <v>0</v>
      </c>
      <c r="H25" s="1"/>
      <c r="I25" s="240"/>
      <c r="J25" s="240"/>
      <c r="K25" s="240"/>
      <c r="L25" s="240"/>
      <c r="M25" s="240"/>
      <c r="N25" s="240"/>
      <c r="O25" s="240"/>
      <c r="P25" s="45"/>
    </row>
    <row r="26" spans="1:16" ht="16.5" x14ac:dyDescent="0.3">
      <c r="A26" s="16">
        <v>9</v>
      </c>
      <c r="B26" s="66"/>
      <c r="C26" s="75"/>
      <c r="D26" s="75"/>
      <c r="E26" s="75"/>
      <c r="F26" s="72">
        <f t="shared" si="0"/>
        <v>0</v>
      </c>
      <c r="G26" s="73">
        <f t="shared" si="1"/>
        <v>0</v>
      </c>
      <c r="H26" s="1"/>
      <c r="I26" s="240"/>
      <c r="J26" s="240"/>
      <c r="K26" s="240"/>
      <c r="L26" s="240"/>
      <c r="M26" s="240"/>
      <c r="N26" s="240"/>
      <c r="O26" s="240"/>
      <c r="P26" s="45"/>
    </row>
    <row r="27" spans="1:16" ht="16.5" x14ac:dyDescent="0.3">
      <c r="A27" s="16">
        <v>10</v>
      </c>
      <c r="B27" s="66"/>
      <c r="C27" s="75"/>
      <c r="D27" s="75"/>
      <c r="E27" s="75"/>
      <c r="F27" s="72">
        <f t="shared" si="0"/>
        <v>0</v>
      </c>
      <c r="G27" s="73">
        <f t="shared" si="1"/>
        <v>0</v>
      </c>
      <c r="H27" s="1"/>
      <c r="I27" s="240"/>
      <c r="J27" s="240"/>
      <c r="K27" s="240"/>
      <c r="L27" s="240"/>
      <c r="M27" s="240"/>
      <c r="N27" s="240"/>
      <c r="O27" s="240"/>
      <c r="P27" s="45"/>
    </row>
    <row r="28" spans="1:16" ht="17.25" thickBot="1" x14ac:dyDescent="0.35">
      <c r="A28" s="12"/>
      <c r="B28" s="17" t="s">
        <v>5</v>
      </c>
      <c r="C28" s="17">
        <f>SUM(C18:C27)</f>
        <v>0.15</v>
      </c>
      <c r="D28" s="17">
        <f>SUM(D18:D27)</f>
        <v>0.15</v>
      </c>
      <c r="E28" s="18"/>
      <c r="F28" s="19">
        <f>SUM(F18:F27)</f>
        <v>3.9473684210526314</v>
      </c>
      <c r="G28" s="20">
        <f>SUM(G18:G27)</f>
        <v>4.2857142857142856</v>
      </c>
      <c r="H28" s="21"/>
      <c r="I28" s="240"/>
      <c r="J28" s="240"/>
      <c r="K28" s="240"/>
      <c r="L28" s="240"/>
      <c r="M28" s="240"/>
      <c r="N28" s="240"/>
      <c r="O28" s="240"/>
      <c r="P28" s="47"/>
    </row>
    <row r="29" spans="1:16" ht="17.25" thickBot="1" x14ac:dyDescent="0.35">
      <c r="A29" s="40"/>
      <c r="B29" s="106" t="s">
        <v>76</v>
      </c>
      <c r="C29" s="41"/>
      <c r="D29" s="42"/>
      <c r="E29" s="43" t="s">
        <v>8</v>
      </c>
      <c r="F29" s="60"/>
      <c r="G29" s="61"/>
      <c r="H29" s="21"/>
      <c r="I29" s="78"/>
      <c r="J29" s="78"/>
      <c r="K29" s="78"/>
      <c r="L29" s="78"/>
      <c r="M29" s="78"/>
      <c r="N29" s="78"/>
      <c r="O29" s="78"/>
      <c r="P29" s="47"/>
    </row>
    <row r="30" spans="1:16" ht="16.5" x14ac:dyDescent="0.3">
      <c r="A30" s="40"/>
      <c r="B30" s="231" t="s">
        <v>77</v>
      </c>
      <c r="C30" s="232"/>
      <c r="D30" s="232"/>
      <c r="E30" s="30" t="s">
        <v>9</v>
      </c>
      <c r="F30" s="31">
        <f>IF(OR($F$12=0,$G$12+F28+F29=0),0,1/($G$12+F28+F29))</f>
        <v>0</v>
      </c>
      <c r="G30" s="31">
        <f>IF(OR($F$12=0,$G$12+G28+G29=0),0,1/($G$12+G28+G29))</f>
        <v>0</v>
      </c>
      <c r="H30" s="21"/>
      <c r="I30" s="78"/>
      <c r="J30" s="78"/>
      <c r="K30" s="78"/>
      <c r="L30" s="78"/>
      <c r="M30" s="78"/>
      <c r="N30" s="78"/>
      <c r="O30" s="78"/>
      <c r="P30" s="47"/>
    </row>
    <row r="31" spans="1:16" ht="17.25" thickBot="1" x14ac:dyDescent="0.35">
      <c r="A31" s="1"/>
      <c r="B31" s="216" t="s">
        <v>82</v>
      </c>
      <c r="C31" s="217"/>
      <c r="D31" s="218"/>
      <c r="E31" s="33" t="s">
        <v>2</v>
      </c>
      <c r="F31" s="119">
        <v>69.739999999999995</v>
      </c>
      <c r="G31" s="123">
        <v>30.26</v>
      </c>
      <c r="H31" s="1"/>
      <c r="I31" s="78"/>
      <c r="J31" s="78"/>
      <c r="K31" s="78"/>
      <c r="L31" s="78"/>
      <c r="M31" s="78"/>
      <c r="N31" s="78"/>
      <c r="O31" s="78"/>
      <c r="P31" s="45"/>
    </row>
    <row r="32" spans="1:16" ht="17.25" thickBot="1" x14ac:dyDescent="0.35">
      <c r="A32" s="1"/>
      <c r="B32" s="241" t="s">
        <v>83</v>
      </c>
      <c r="C32" s="242"/>
      <c r="D32" s="243"/>
      <c r="E32" s="34" t="s">
        <v>9</v>
      </c>
      <c r="F32" s="125">
        <f>(F30*F31+G30*G31)/100</f>
        <v>0</v>
      </c>
      <c r="G32" s="124"/>
      <c r="H32" s="1"/>
      <c r="I32" s="78"/>
      <c r="J32" s="78"/>
      <c r="K32" s="78"/>
      <c r="L32" s="78"/>
      <c r="M32" s="78"/>
      <c r="N32" s="78"/>
      <c r="O32" s="78"/>
      <c r="P32" s="45"/>
    </row>
    <row r="33" spans="1:16" x14ac:dyDescent="0.2">
      <c r="A33" s="21" t="s">
        <v>84</v>
      </c>
      <c r="B33" s="35"/>
      <c r="C33" s="35"/>
      <c r="D33" s="35"/>
      <c r="E33" s="36"/>
      <c r="F33" s="37"/>
      <c r="G33" s="37"/>
      <c r="H33" s="1"/>
      <c r="I33" s="78"/>
      <c r="J33" s="78"/>
      <c r="K33" s="78"/>
      <c r="L33" s="78"/>
      <c r="M33" s="78"/>
      <c r="N33" s="78"/>
      <c r="O33" s="78"/>
      <c r="P33" s="45"/>
    </row>
    <row r="34" spans="1:16" ht="13.5" x14ac:dyDescent="0.25">
      <c r="A34" s="38"/>
      <c r="B34" s="38"/>
      <c r="C34" s="38"/>
      <c r="D34" s="38"/>
      <c r="E34" s="38"/>
      <c r="F34" s="38"/>
      <c r="G34" s="38"/>
      <c r="H34" s="38"/>
      <c r="I34" s="78"/>
      <c r="J34" s="78"/>
      <c r="K34" s="78"/>
      <c r="L34" s="78"/>
      <c r="M34" s="78"/>
      <c r="N34" s="78"/>
      <c r="O34" s="78"/>
      <c r="P34" s="49"/>
    </row>
    <row r="35" spans="1:16" ht="13.5" x14ac:dyDescent="0.25">
      <c r="A35" s="38"/>
      <c r="B35" s="38"/>
      <c r="C35" s="38"/>
      <c r="D35" s="38"/>
      <c r="E35" s="38"/>
      <c r="F35" s="38"/>
      <c r="G35" s="38"/>
      <c r="H35" s="38"/>
      <c r="I35" s="78"/>
      <c r="J35" s="78"/>
      <c r="K35" s="78"/>
      <c r="L35" s="78"/>
      <c r="M35" s="78"/>
      <c r="N35" s="78"/>
      <c r="O35" s="78"/>
      <c r="P35" s="49"/>
    </row>
    <row r="36" spans="1:16" ht="13.5" x14ac:dyDescent="0.25">
      <c r="A36" s="21" t="s">
        <v>39</v>
      </c>
      <c r="B36" s="1"/>
      <c r="C36" s="1"/>
      <c r="D36" s="1"/>
      <c r="E36" s="1"/>
      <c r="F36" s="1"/>
      <c r="G36" s="1"/>
      <c r="H36" s="38"/>
      <c r="I36" s="78"/>
      <c r="J36" s="78"/>
      <c r="K36" s="78"/>
      <c r="L36" s="78"/>
      <c r="M36" s="78"/>
      <c r="N36" s="78"/>
      <c r="O36" s="78"/>
      <c r="P36" s="49"/>
    </row>
    <row r="37" spans="1:16" ht="13.5" x14ac:dyDescent="0.25">
      <c r="A37" s="205"/>
      <c r="B37" s="205"/>
      <c r="C37" s="205"/>
      <c r="D37" s="205"/>
      <c r="E37" s="205"/>
      <c r="F37" s="205"/>
      <c r="G37" s="205"/>
      <c r="H37" s="38"/>
      <c r="I37" s="78"/>
      <c r="J37" s="78"/>
      <c r="K37" s="78"/>
      <c r="L37" s="78"/>
      <c r="M37" s="78"/>
      <c r="N37" s="78"/>
      <c r="O37" s="78"/>
      <c r="P37" s="49"/>
    </row>
    <row r="38" spans="1:16" ht="13.5" x14ac:dyDescent="0.25">
      <c r="A38" s="205"/>
      <c r="B38" s="205"/>
      <c r="C38" s="205"/>
      <c r="D38" s="205"/>
      <c r="E38" s="205"/>
      <c r="F38" s="205"/>
      <c r="G38" s="205"/>
      <c r="H38" s="38"/>
      <c r="I38" s="78"/>
      <c r="J38" s="78"/>
      <c r="K38" s="78"/>
      <c r="L38" s="78"/>
      <c r="M38" s="78"/>
      <c r="N38" s="78"/>
      <c r="O38" s="78"/>
      <c r="P38" s="49"/>
    </row>
    <row r="39" spans="1:16" ht="13.5" x14ac:dyDescent="0.25">
      <c r="A39" s="205"/>
      <c r="B39" s="205"/>
      <c r="C39" s="205"/>
      <c r="D39" s="205"/>
      <c r="E39" s="205"/>
      <c r="F39" s="205"/>
      <c r="G39" s="205"/>
      <c r="H39" s="38"/>
      <c r="I39" s="78"/>
      <c r="J39" s="78"/>
      <c r="K39" s="78"/>
      <c r="L39" s="78"/>
      <c r="M39" s="78"/>
      <c r="N39" s="78"/>
      <c r="O39" s="78"/>
      <c r="P39" s="49"/>
    </row>
    <row r="40" spans="1:16" ht="13.5" x14ac:dyDescent="0.25">
      <c r="A40" s="205"/>
      <c r="B40" s="205"/>
      <c r="C40" s="205"/>
      <c r="D40" s="205"/>
      <c r="E40" s="205"/>
      <c r="F40" s="205"/>
      <c r="G40" s="205"/>
      <c r="H40" s="38"/>
      <c r="I40" s="78"/>
      <c r="J40" s="78"/>
      <c r="K40" s="78"/>
      <c r="L40" s="78"/>
      <c r="M40" s="78"/>
      <c r="N40" s="78"/>
      <c r="O40" s="78"/>
      <c r="P40" s="49"/>
    </row>
    <row r="41" spans="1:16" ht="13.5" x14ac:dyDescent="0.25">
      <c r="A41" s="205"/>
      <c r="B41" s="205"/>
      <c r="C41" s="205"/>
      <c r="D41" s="205"/>
      <c r="E41" s="205"/>
      <c r="F41" s="205"/>
      <c r="G41" s="205"/>
      <c r="H41" s="38"/>
      <c r="I41" s="78"/>
      <c r="J41" s="78"/>
      <c r="K41" s="78"/>
      <c r="L41" s="78"/>
      <c r="M41" s="78"/>
      <c r="N41" s="78"/>
      <c r="O41" s="78"/>
      <c r="P41" s="49"/>
    </row>
    <row r="42" spans="1:16" ht="13.5" x14ac:dyDescent="0.25">
      <c r="A42" s="205"/>
      <c r="B42" s="205"/>
      <c r="C42" s="205"/>
      <c r="D42" s="205"/>
      <c r="E42" s="205"/>
      <c r="F42" s="205"/>
      <c r="G42" s="205"/>
      <c r="H42" s="38"/>
      <c r="I42" s="78"/>
      <c r="J42" s="78"/>
      <c r="K42" s="78"/>
      <c r="L42" s="78"/>
      <c r="M42" s="78"/>
      <c r="N42" s="78"/>
      <c r="O42" s="78"/>
      <c r="P42" s="49"/>
    </row>
    <row r="43" spans="1:16" ht="13.5" x14ac:dyDescent="0.25">
      <c r="A43" s="205"/>
      <c r="B43" s="205"/>
      <c r="C43" s="205"/>
      <c r="D43" s="205"/>
      <c r="E43" s="205"/>
      <c r="F43" s="205"/>
      <c r="G43" s="205"/>
      <c r="H43" s="38"/>
      <c r="I43" s="78"/>
      <c r="J43" s="78"/>
      <c r="K43" s="78"/>
      <c r="L43" s="78"/>
      <c r="M43" s="78"/>
      <c r="N43" s="78"/>
      <c r="O43" s="78"/>
      <c r="P43" s="49"/>
    </row>
    <row r="44" spans="1:16" ht="13.5" x14ac:dyDescent="0.25">
      <c r="A44" s="38"/>
      <c r="B44" s="38"/>
      <c r="C44" s="38"/>
      <c r="D44" s="38"/>
      <c r="E44" s="38"/>
      <c r="F44" s="38" t="s">
        <v>40</v>
      </c>
      <c r="G44" s="39"/>
      <c r="H44" s="38"/>
      <c r="I44" s="78"/>
      <c r="J44" s="78"/>
      <c r="K44" s="78"/>
      <c r="L44" s="78"/>
      <c r="M44" s="78"/>
      <c r="N44" s="78"/>
      <c r="O44" s="78"/>
      <c r="P44" s="49"/>
    </row>
    <row r="45" spans="1:16" ht="13.5" x14ac:dyDescent="0.25">
      <c r="A45" s="49"/>
      <c r="B45" s="49"/>
      <c r="C45" s="49"/>
      <c r="D45" s="49"/>
      <c r="E45" s="49"/>
      <c r="F45" s="49"/>
      <c r="G45" s="49"/>
      <c r="H45" s="49"/>
      <c r="I45" s="45"/>
      <c r="J45" s="45"/>
      <c r="K45" s="45"/>
      <c r="L45" s="45"/>
      <c r="M45" s="45"/>
      <c r="N45" s="45"/>
      <c r="O45" s="45"/>
      <c r="P45" s="49"/>
    </row>
  </sheetData>
  <mergeCells count="14">
    <mergeCell ref="I1:K1"/>
    <mergeCell ref="I3:O10"/>
    <mergeCell ref="E8:G8"/>
    <mergeCell ref="E9:G9"/>
    <mergeCell ref="A12:E12"/>
    <mergeCell ref="I12:M12"/>
    <mergeCell ref="B32:D32"/>
    <mergeCell ref="A37:G43"/>
    <mergeCell ref="C14:D14"/>
    <mergeCell ref="F14:G14"/>
    <mergeCell ref="I14:L18"/>
    <mergeCell ref="I20:O28"/>
    <mergeCell ref="B30:D30"/>
    <mergeCell ref="B31:D31"/>
  </mergeCells>
  <dataValidations count="4">
    <dataValidation type="decimal" operator="greaterThanOrEqual" allowBlank="1" showInputMessage="1" showErrorMessage="1" sqref="F29:G29 C18:E27" xr:uid="{00000000-0002-0000-0200-000000000000}">
      <formula1>0</formula1>
    </dataValidation>
    <dataValidation type="decimal" allowBlank="1" showInputMessage="1" showErrorMessage="1" sqref="G31" xr:uid="{00000000-0002-0000-0200-000001000000}">
      <formula1>0</formula1>
      <formula2>100</formula2>
    </dataValidation>
    <dataValidation type="textLength" allowBlank="1" showInputMessage="1" showErrorMessage="1" error="Up to 27 characters" sqref="B18:B27" xr:uid="{00000000-0002-0000-0200-000002000000}">
      <formula1>0</formula1>
      <formula2>27</formula2>
    </dataValidation>
    <dataValidation type="textLength" allowBlank="1" showInputMessage="1" showErrorMessage="1" error="Up to 45 characters" sqref="E8:E11 F9:G10" xr:uid="{00000000-0002-0000-0200-000003000000}">
      <formula1>0</formula1>
      <formula2>45</formula2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47625</xdr:rowOff>
              </from>
              <to>
                <xdr:col>1</xdr:col>
                <xdr:colOff>371475</xdr:colOff>
                <xdr:row>3</xdr:row>
                <xdr:rowOff>123825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52"/>
  <sheetViews>
    <sheetView topLeftCell="A25" zoomScale="130" zoomScaleNormal="130" workbookViewId="0">
      <selection activeCell="F35" sqref="F35"/>
    </sheetView>
  </sheetViews>
  <sheetFormatPr defaultRowHeight="12.75" x14ac:dyDescent="0.2"/>
  <cols>
    <col min="1" max="1" width="5.140625" customWidth="1"/>
    <col min="2" max="2" width="31" customWidth="1"/>
    <col min="7" max="7" width="15.42578125" customWidth="1"/>
  </cols>
  <sheetData>
    <row r="6" spans="1:7" ht="20.25" x14ac:dyDescent="0.2">
      <c r="A6" s="50" t="s">
        <v>35</v>
      </c>
      <c r="B6" s="50"/>
      <c r="C6" s="50"/>
      <c r="D6" s="50"/>
      <c r="E6" s="50"/>
      <c r="F6" s="50"/>
      <c r="G6" s="50"/>
    </row>
    <row r="7" spans="1:7" ht="20.25" x14ac:dyDescent="0.2">
      <c r="A7" s="54"/>
      <c r="B7" s="54"/>
      <c r="C7" s="54"/>
      <c r="D7" s="54"/>
      <c r="E7" s="54"/>
      <c r="F7" s="54"/>
      <c r="G7" s="54"/>
    </row>
    <row r="8" spans="1:7" ht="15" customHeight="1" x14ac:dyDescent="0.2">
      <c r="A8" s="51"/>
      <c r="B8" s="129" t="s">
        <v>21</v>
      </c>
      <c r="C8" s="98" t="s">
        <v>100</v>
      </c>
      <c r="D8" s="101" t="s">
        <v>20</v>
      </c>
      <c r="E8" s="202" t="s">
        <v>135</v>
      </c>
      <c r="F8" s="203"/>
      <c r="G8" s="204"/>
    </row>
    <row r="9" spans="1:7" ht="42" customHeight="1" x14ac:dyDescent="0.2">
      <c r="A9" s="96"/>
      <c r="B9" s="130" t="s">
        <v>22</v>
      </c>
      <c r="C9" s="99"/>
      <c r="D9" s="100" t="s">
        <v>20</v>
      </c>
      <c r="E9" s="205"/>
      <c r="F9" s="205"/>
      <c r="G9" s="205"/>
    </row>
    <row r="10" spans="1:7" ht="13.5" thickBot="1" x14ac:dyDescent="0.25">
      <c r="A10" s="53"/>
      <c r="B10" s="53"/>
      <c r="C10" s="53"/>
      <c r="D10" s="53"/>
      <c r="E10" s="53"/>
      <c r="F10" s="53"/>
      <c r="G10" s="53"/>
    </row>
    <row r="11" spans="1:7" ht="39.75" x14ac:dyDescent="0.3">
      <c r="A11" s="2"/>
      <c r="B11" s="3" t="s">
        <v>26</v>
      </c>
      <c r="C11" s="200" t="s">
        <v>25</v>
      </c>
      <c r="D11" s="200"/>
      <c r="E11" s="127" t="s">
        <v>23</v>
      </c>
      <c r="F11" s="200" t="s">
        <v>24</v>
      </c>
      <c r="G11" s="201"/>
    </row>
    <row r="12" spans="1:7" ht="16.5" x14ac:dyDescent="0.3">
      <c r="A12" s="4"/>
      <c r="B12" s="56" t="s">
        <v>42</v>
      </c>
      <c r="C12" s="6" t="s">
        <v>3</v>
      </c>
      <c r="D12" s="6" t="s">
        <v>4</v>
      </c>
      <c r="E12" s="6"/>
      <c r="F12" s="6" t="s">
        <v>3</v>
      </c>
      <c r="G12" s="7" t="s">
        <v>4</v>
      </c>
    </row>
    <row r="13" spans="1:7" ht="16.5" x14ac:dyDescent="0.3">
      <c r="A13" s="9"/>
      <c r="B13" s="5" t="s">
        <v>27</v>
      </c>
      <c r="C13" s="115" t="s">
        <v>37</v>
      </c>
      <c r="D13" s="115" t="s">
        <v>37</v>
      </c>
      <c r="E13" s="115" t="s">
        <v>38</v>
      </c>
      <c r="F13" s="116" t="s">
        <v>16</v>
      </c>
      <c r="G13" s="117" t="s">
        <v>16</v>
      </c>
    </row>
    <row r="14" spans="1:7" ht="17.25" thickBot="1" x14ac:dyDescent="0.35">
      <c r="A14" s="12"/>
      <c r="B14" s="57" t="s">
        <v>28</v>
      </c>
      <c r="C14" s="13" t="s">
        <v>0</v>
      </c>
      <c r="D14" s="13" t="s">
        <v>0</v>
      </c>
      <c r="E14" s="13" t="s">
        <v>7</v>
      </c>
      <c r="F14" s="13" t="s">
        <v>6</v>
      </c>
      <c r="G14" s="14" t="s">
        <v>6</v>
      </c>
    </row>
    <row r="15" spans="1:7" ht="16.5" x14ac:dyDescent="0.3">
      <c r="A15" s="15">
        <v>1</v>
      </c>
      <c r="B15" s="69" t="s">
        <v>118</v>
      </c>
      <c r="C15" s="74">
        <v>0.01</v>
      </c>
      <c r="D15" s="74">
        <v>0</v>
      </c>
      <c r="E15" s="74">
        <v>0.7</v>
      </c>
      <c r="F15" s="70">
        <f t="shared" ref="F15:F29" si="0">IF(E15=0,0,C15/E15)</f>
        <v>1.4285714285714287E-2</v>
      </c>
      <c r="G15" s="71">
        <f t="shared" ref="G15:G31" si="1">IF(E15=0,0,D15/E15)</f>
        <v>0</v>
      </c>
    </row>
    <row r="16" spans="1:7" ht="16.5" x14ac:dyDescent="0.3">
      <c r="A16" s="16">
        <v>2</v>
      </c>
      <c r="B16" s="66" t="s">
        <v>113</v>
      </c>
      <c r="C16" s="75">
        <v>0.03</v>
      </c>
      <c r="D16" s="75"/>
      <c r="E16" s="75">
        <v>0.76</v>
      </c>
      <c r="F16" s="72">
        <f t="shared" si="0"/>
        <v>3.9473684210526314E-2</v>
      </c>
      <c r="G16" s="73">
        <f t="shared" si="1"/>
        <v>0</v>
      </c>
    </row>
    <row r="17" spans="1:7" ht="16.5" x14ac:dyDescent="0.3">
      <c r="A17" s="16">
        <v>3</v>
      </c>
      <c r="B17" s="66" t="s">
        <v>106</v>
      </c>
      <c r="C17" s="75">
        <v>0</v>
      </c>
      <c r="D17" s="75"/>
      <c r="E17" s="75">
        <v>0.17</v>
      </c>
      <c r="F17" s="72">
        <f t="shared" si="0"/>
        <v>0</v>
      </c>
      <c r="G17" s="73">
        <f t="shared" si="1"/>
        <v>0</v>
      </c>
    </row>
    <row r="18" spans="1:7" ht="16.5" x14ac:dyDescent="0.3">
      <c r="A18" s="16">
        <v>4</v>
      </c>
      <c r="B18" s="66" t="s">
        <v>116</v>
      </c>
      <c r="C18" s="75">
        <v>0.22</v>
      </c>
      <c r="D18" s="75"/>
      <c r="E18" s="75">
        <v>1.92</v>
      </c>
      <c r="F18" s="72">
        <f t="shared" si="0"/>
        <v>0.11458333333333334</v>
      </c>
      <c r="G18" s="73">
        <f t="shared" si="1"/>
        <v>0</v>
      </c>
    </row>
    <row r="19" spans="1:7" ht="16.5" x14ac:dyDescent="0.3">
      <c r="A19" s="16">
        <v>5</v>
      </c>
      <c r="B19" s="66" t="s">
        <v>110</v>
      </c>
      <c r="C19" s="75">
        <v>0</v>
      </c>
      <c r="D19" s="75"/>
      <c r="E19" s="75">
        <v>0.17</v>
      </c>
      <c r="F19" s="72">
        <f t="shared" si="0"/>
        <v>0</v>
      </c>
      <c r="G19" s="73">
        <f t="shared" si="1"/>
        <v>0</v>
      </c>
    </row>
    <row r="20" spans="1:7" ht="16.5" x14ac:dyDescent="0.3">
      <c r="A20" s="16">
        <v>6</v>
      </c>
      <c r="B20" s="66" t="s">
        <v>119</v>
      </c>
      <c r="C20" s="75">
        <v>0</v>
      </c>
      <c r="D20" s="75"/>
      <c r="E20" s="75">
        <v>0.76</v>
      </c>
      <c r="F20" s="72">
        <f t="shared" si="0"/>
        <v>0</v>
      </c>
      <c r="G20" s="73">
        <f t="shared" si="1"/>
        <v>0</v>
      </c>
    </row>
    <row r="21" spans="1:7" ht="16.5" x14ac:dyDescent="0.3">
      <c r="A21" s="16">
        <v>7</v>
      </c>
      <c r="B21" s="66" t="s">
        <v>120</v>
      </c>
      <c r="C21" s="75">
        <v>0</v>
      </c>
      <c r="D21" s="75"/>
      <c r="E21" s="75">
        <v>0.65</v>
      </c>
      <c r="F21" s="72">
        <f t="shared" si="0"/>
        <v>0</v>
      </c>
      <c r="G21" s="73">
        <f t="shared" si="1"/>
        <v>0</v>
      </c>
    </row>
    <row r="22" spans="1:7" ht="16.5" x14ac:dyDescent="0.3">
      <c r="A22" s="16">
        <v>8</v>
      </c>
      <c r="B22" s="66" t="s">
        <v>104</v>
      </c>
      <c r="C22" s="75"/>
      <c r="D22" s="75"/>
      <c r="E22" s="75">
        <v>0.41</v>
      </c>
      <c r="F22" s="72">
        <f>IF(E22=0,0,C22/E22)</f>
        <v>0</v>
      </c>
      <c r="G22" s="73">
        <f>IF(E22=0,0,D22/E22)</f>
        <v>0</v>
      </c>
    </row>
    <row r="23" spans="1:7" ht="16.5" x14ac:dyDescent="0.3">
      <c r="A23" s="16">
        <v>9</v>
      </c>
      <c r="B23" s="66" t="s">
        <v>121</v>
      </c>
      <c r="C23" s="75">
        <v>0</v>
      </c>
      <c r="D23" s="75"/>
      <c r="E23" s="75">
        <v>0.27</v>
      </c>
      <c r="F23" s="72">
        <f t="shared" si="0"/>
        <v>0</v>
      </c>
      <c r="G23" s="73">
        <f t="shared" si="1"/>
        <v>0</v>
      </c>
    </row>
    <row r="24" spans="1:7" ht="16.5" x14ac:dyDescent="0.3">
      <c r="A24" s="16">
        <v>10</v>
      </c>
      <c r="B24" s="66" t="s">
        <v>99</v>
      </c>
      <c r="C24" s="75">
        <v>0</v>
      </c>
      <c r="D24" s="75"/>
      <c r="E24" s="75">
        <v>4.3999999999999997E-2</v>
      </c>
      <c r="F24" s="72">
        <f t="shared" si="0"/>
        <v>0</v>
      </c>
      <c r="G24" s="73">
        <f t="shared" si="1"/>
        <v>0</v>
      </c>
    </row>
    <row r="25" spans="1:7" ht="16.5" x14ac:dyDescent="0.3">
      <c r="A25" s="139">
        <v>11</v>
      </c>
      <c r="B25" s="140" t="s">
        <v>165</v>
      </c>
      <c r="C25" s="141">
        <v>0.05</v>
      </c>
      <c r="D25" s="141"/>
      <c r="E25" s="141">
        <v>0.23</v>
      </c>
      <c r="F25" s="143">
        <f t="shared" si="0"/>
        <v>0.21739130434782608</v>
      </c>
      <c r="G25" s="144">
        <f t="shared" si="1"/>
        <v>0</v>
      </c>
    </row>
    <row r="26" spans="1:7" ht="16.5" x14ac:dyDescent="0.3">
      <c r="A26" s="139">
        <v>12</v>
      </c>
      <c r="B26" s="140" t="s">
        <v>108</v>
      </c>
      <c r="C26" s="141">
        <v>0</v>
      </c>
      <c r="D26" s="141"/>
      <c r="E26" s="141">
        <v>0.28999999999999998</v>
      </c>
      <c r="F26" s="143">
        <f t="shared" si="0"/>
        <v>0</v>
      </c>
      <c r="G26" s="144">
        <f t="shared" si="1"/>
        <v>0</v>
      </c>
    </row>
    <row r="27" spans="1:7" ht="16.5" x14ac:dyDescent="0.3">
      <c r="A27" s="139">
        <v>13</v>
      </c>
      <c r="B27" s="140" t="s">
        <v>167</v>
      </c>
      <c r="C27" s="141">
        <v>0</v>
      </c>
      <c r="D27" s="141"/>
      <c r="E27" s="141">
        <v>0.5</v>
      </c>
      <c r="F27" s="143">
        <f t="shared" si="0"/>
        <v>0</v>
      </c>
      <c r="G27" s="144">
        <f t="shared" si="1"/>
        <v>0</v>
      </c>
    </row>
    <row r="28" spans="1:7" ht="16.5" x14ac:dyDescent="0.3">
      <c r="A28" s="139">
        <v>14</v>
      </c>
      <c r="B28" s="140" t="s">
        <v>168</v>
      </c>
      <c r="C28" s="141">
        <v>0</v>
      </c>
      <c r="D28" s="141"/>
      <c r="E28" s="141">
        <v>1.5629999999999999</v>
      </c>
      <c r="F28" s="143">
        <f t="shared" si="0"/>
        <v>0</v>
      </c>
      <c r="G28" s="144">
        <f t="shared" si="1"/>
        <v>0</v>
      </c>
    </row>
    <row r="29" spans="1:7" ht="16.5" x14ac:dyDescent="0.3">
      <c r="A29" s="139">
        <v>15</v>
      </c>
      <c r="B29" s="140" t="s">
        <v>136</v>
      </c>
      <c r="C29" s="141">
        <v>0</v>
      </c>
      <c r="D29" s="141"/>
      <c r="E29" s="141">
        <v>2.5999999999999999E-2</v>
      </c>
      <c r="F29" s="143">
        <f t="shared" si="0"/>
        <v>0</v>
      </c>
      <c r="G29" s="144">
        <f t="shared" si="1"/>
        <v>0</v>
      </c>
    </row>
    <row r="30" spans="1:7" ht="16.5" x14ac:dyDescent="0.3">
      <c r="A30" s="139">
        <v>16</v>
      </c>
      <c r="B30" s="140" t="s">
        <v>169</v>
      </c>
      <c r="C30" s="141">
        <v>0</v>
      </c>
      <c r="D30" s="141"/>
      <c r="E30" s="141">
        <v>3.7999999999999999E-2</v>
      </c>
      <c r="F30" s="143">
        <f t="shared" ref="F30" si="2">IF(E30=0,0,C30/E30)</f>
        <v>0</v>
      </c>
      <c r="G30" s="144">
        <f t="shared" ref="G30" si="3">IF(E30=0,0,D30/E30)</f>
        <v>0</v>
      </c>
    </row>
    <row r="31" spans="1:7" ht="16.5" x14ac:dyDescent="0.3">
      <c r="A31" s="139">
        <v>17</v>
      </c>
      <c r="B31" s="140" t="s">
        <v>180</v>
      </c>
      <c r="C31" s="141">
        <v>0</v>
      </c>
      <c r="D31" s="141">
        <v>0</v>
      </c>
      <c r="E31" s="141">
        <v>0.28999999999999998</v>
      </c>
      <c r="F31" s="143">
        <f>IF(E31=0,0,C31/E31)</f>
        <v>0</v>
      </c>
      <c r="G31" s="144">
        <f t="shared" si="1"/>
        <v>0</v>
      </c>
    </row>
    <row r="32" spans="1:7" ht="17.25" thickBot="1" x14ac:dyDescent="0.35">
      <c r="A32" s="12"/>
      <c r="B32" s="17" t="s">
        <v>5</v>
      </c>
      <c r="C32" s="145">
        <f>SUM(C15:C31)</f>
        <v>0.31</v>
      </c>
      <c r="D32" s="145">
        <f>SUM(D15:D31)</f>
        <v>0</v>
      </c>
      <c r="E32" s="18"/>
      <c r="F32" s="19">
        <f>SUM(F15:F31)</f>
        <v>0.38573403617739999</v>
      </c>
      <c r="G32" s="20">
        <f>SUM(G15:G31)</f>
        <v>0</v>
      </c>
    </row>
    <row r="33" spans="1:12" ht="17.25" thickBot="1" x14ac:dyDescent="0.35">
      <c r="A33" s="40"/>
      <c r="B33" s="114" t="s">
        <v>29</v>
      </c>
      <c r="C33" s="41"/>
      <c r="D33" s="42"/>
      <c r="E33" s="43" t="s">
        <v>8</v>
      </c>
      <c r="F33" s="60"/>
      <c r="G33" s="61"/>
    </row>
    <row r="34" spans="1:12" ht="16.5" x14ac:dyDescent="0.3">
      <c r="A34" s="1"/>
      <c r="B34" s="22" t="s">
        <v>32</v>
      </c>
      <c r="C34" s="221" t="s">
        <v>30</v>
      </c>
      <c r="D34" s="222"/>
      <c r="E34" s="23" t="s">
        <v>8</v>
      </c>
      <c r="F34" s="62">
        <f>'W1'!L37</f>
        <v>0.115</v>
      </c>
      <c r="G34" s="107">
        <f>F34</f>
        <v>0.115</v>
      </c>
      <c r="J34" s="161" t="s">
        <v>179</v>
      </c>
      <c r="K34" s="161" t="s">
        <v>176</v>
      </c>
    </row>
    <row r="35" spans="1:12" ht="17.25" thickBot="1" x14ac:dyDescent="0.35">
      <c r="A35" s="1"/>
      <c r="B35" s="22" t="s">
        <v>33</v>
      </c>
      <c r="C35" s="223" t="s">
        <v>31</v>
      </c>
      <c r="D35" s="224"/>
      <c r="E35" s="24" t="s">
        <v>8</v>
      </c>
      <c r="F35" s="63">
        <f>'W1'!M37</f>
        <v>8.3000000000000004E-2</v>
      </c>
      <c r="G35" s="108">
        <f>F35</f>
        <v>8.3000000000000004E-2</v>
      </c>
      <c r="J35" s="161" t="s">
        <v>175</v>
      </c>
      <c r="K35" s="161" t="s">
        <v>177</v>
      </c>
      <c r="L35" s="161"/>
    </row>
    <row r="36" spans="1:12" ht="16.5" x14ac:dyDescent="0.3">
      <c r="A36" s="1"/>
      <c r="B36" s="25" t="s">
        <v>34</v>
      </c>
      <c r="C36" s="215" t="s">
        <v>80</v>
      </c>
      <c r="D36" s="215"/>
      <c r="E36" s="128" t="s">
        <v>9</v>
      </c>
      <c r="F36" s="26">
        <f>IF(OR(F32=0,F34+F35=0),0,1/(F32+F34+F35+F33))</f>
        <v>1.7131089469247509</v>
      </c>
      <c r="G36" s="27">
        <f>IF(OR(G32=0,G34+G35=0),0,1/(G32+G34+G35+G33))</f>
        <v>0</v>
      </c>
    </row>
    <row r="37" spans="1:12" ht="16.5" x14ac:dyDescent="0.3">
      <c r="A37" s="28"/>
      <c r="B37" s="229" t="s">
        <v>36</v>
      </c>
      <c r="C37" s="230"/>
      <c r="D37" s="230"/>
      <c r="E37" s="29" t="s">
        <v>1</v>
      </c>
      <c r="F37" s="64"/>
      <c r="G37" s="65"/>
    </row>
    <row r="38" spans="1:12" ht="16.5" x14ac:dyDescent="0.3">
      <c r="A38" s="28"/>
      <c r="B38" s="231" t="s">
        <v>78</v>
      </c>
      <c r="C38" s="232"/>
      <c r="D38" s="232"/>
      <c r="E38" s="30" t="s">
        <v>9</v>
      </c>
      <c r="F38" s="31">
        <f>F36+F37</f>
        <v>1.7131089469247509</v>
      </c>
      <c r="G38" s="32">
        <f>G36+G37</f>
        <v>0</v>
      </c>
    </row>
    <row r="39" spans="1:12" ht="17.25" thickBot="1" x14ac:dyDescent="0.35">
      <c r="A39" s="1"/>
      <c r="B39" s="216" t="s">
        <v>81</v>
      </c>
      <c r="C39" s="217"/>
      <c r="D39" s="218"/>
      <c r="E39" s="33" t="s">
        <v>2</v>
      </c>
      <c r="F39" s="119">
        <v>100</v>
      </c>
      <c r="G39" s="120">
        <f>100-F39</f>
        <v>0</v>
      </c>
    </row>
    <row r="40" spans="1:12" ht="17.25" thickBot="1" x14ac:dyDescent="0.35">
      <c r="A40" s="1"/>
      <c r="B40" s="219" t="s">
        <v>79</v>
      </c>
      <c r="C40" s="220"/>
      <c r="D40" s="220"/>
      <c r="E40" s="34" t="s">
        <v>9</v>
      </c>
      <c r="F40" s="121">
        <f>(F38*F39+G38*G39)/100</f>
        <v>1.7131089469247511</v>
      </c>
      <c r="G40" s="122"/>
    </row>
    <row r="41" spans="1:12" x14ac:dyDescent="0.2">
      <c r="A41" s="1"/>
      <c r="B41" s="35" t="s">
        <v>160</v>
      </c>
      <c r="C41" s="35"/>
      <c r="D41" s="35"/>
      <c r="E41" s="36"/>
      <c r="F41" s="137">
        <f>F40*1.3</f>
        <v>2.2270416310021766</v>
      </c>
      <c r="G41" s="37"/>
    </row>
    <row r="42" spans="1:12" ht="13.5" x14ac:dyDescent="0.25">
      <c r="A42" s="38"/>
      <c r="B42" s="38"/>
      <c r="C42" s="38"/>
      <c r="D42" s="38"/>
      <c r="E42" s="38"/>
      <c r="F42" s="38"/>
      <c r="G42" s="38"/>
    </row>
    <row r="43" spans="1:12" ht="13.5" x14ac:dyDescent="0.25">
      <c r="A43" s="38"/>
      <c r="B43" s="38"/>
      <c r="C43" s="38"/>
      <c r="D43" s="38"/>
      <c r="E43" s="38"/>
      <c r="F43" s="38"/>
      <c r="G43" s="38"/>
    </row>
    <row r="44" spans="1:12" x14ac:dyDescent="0.2">
      <c r="A44" s="21" t="s">
        <v>39</v>
      </c>
      <c r="B44" s="1"/>
      <c r="C44" s="1"/>
      <c r="D44" s="1"/>
      <c r="E44" s="1"/>
      <c r="F44" s="1"/>
      <c r="G44" s="1"/>
    </row>
    <row r="45" spans="1:12" x14ac:dyDescent="0.2">
      <c r="A45" s="205"/>
      <c r="B45" s="205"/>
      <c r="C45" s="205"/>
      <c r="D45" s="205"/>
      <c r="E45" s="205"/>
      <c r="F45" s="205"/>
      <c r="G45" s="205"/>
    </row>
    <row r="46" spans="1:12" x14ac:dyDescent="0.2">
      <c r="A46" s="205"/>
      <c r="B46" s="205"/>
      <c r="C46" s="205"/>
      <c r="D46" s="205"/>
      <c r="E46" s="205"/>
      <c r="F46" s="205"/>
      <c r="G46" s="205"/>
    </row>
    <row r="47" spans="1:12" x14ac:dyDescent="0.2">
      <c r="A47" s="205"/>
      <c r="B47" s="205"/>
      <c r="C47" s="205"/>
      <c r="D47" s="205"/>
      <c r="E47" s="205"/>
      <c r="F47" s="205"/>
      <c r="G47" s="205"/>
    </row>
    <row r="48" spans="1:12" x14ac:dyDescent="0.2">
      <c r="A48" s="205"/>
      <c r="B48" s="205"/>
      <c r="C48" s="205"/>
      <c r="D48" s="205"/>
      <c r="E48" s="205"/>
      <c r="F48" s="205"/>
      <c r="G48" s="205"/>
    </row>
    <row r="49" spans="1:7" x14ac:dyDescent="0.2">
      <c r="A49" s="205"/>
      <c r="B49" s="205"/>
      <c r="C49" s="205"/>
      <c r="D49" s="205"/>
      <c r="E49" s="205"/>
      <c r="F49" s="205"/>
      <c r="G49" s="205"/>
    </row>
    <row r="50" spans="1:7" x14ac:dyDescent="0.2">
      <c r="A50" s="205"/>
      <c r="B50" s="205"/>
      <c r="C50" s="205"/>
      <c r="D50" s="205"/>
      <c r="E50" s="205"/>
      <c r="F50" s="205"/>
      <c r="G50" s="205"/>
    </row>
    <row r="51" spans="1:7" x14ac:dyDescent="0.2">
      <c r="A51" s="205"/>
      <c r="B51" s="205"/>
      <c r="C51" s="205"/>
      <c r="D51" s="205"/>
      <c r="E51" s="205"/>
      <c r="F51" s="205"/>
      <c r="G51" s="205"/>
    </row>
    <row r="52" spans="1:7" ht="13.5" x14ac:dyDescent="0.25">
      <c r="A52" s="38"/>
      <c r="B52" s="38"/>
      <c r="C52" s="38"/>
      <c r="D52" s="38"/>
      <c r="E52" s="38"/>
      <c r="F52" s="38" t="s">
        <v>40</v>
      </c>
      <c r="G52" s="39"/>
    </row>
  </sheetData>
  <mergeCells count="12">
    <mergeCell ref="A45:G51"/>
    <mergeCell ref="E8:G8"/>
    <mergeCell ref="E9:G9"/>
    <mergeCell ref="C11:D11"/>
    <mergeCell ref="F11:G11"/>
    <mergeCell ref="C34:D34"/>
    <mergeCell ref="C35:D35"/>
    <mergeCell ref="C36:D36"/>
    <mergeCell ref="B37:D37"/>
    <mergeCell ref="B38:D38"/>
    <mergeCell ref="B39:D39"/>
    <mergeCell ref="B40:D40"/>
  </mergeCells>
  <dataValidations count="4">
    <dataValidation type="textLength" allowBlank="1" showInputMessage="1" showErrorMessage="1" error="Up to 45 characters" sqref="E8:E9 F9:G9" xr:uid="{00000000-0002-0000-0300-000000000000}">
      <formula1>0</formula1>
      <formula2>45</formula2>
    </dataValidation>
    <dataValidation type="textLength" allowBlank="1" showInputMessage="1" showErrorMessage="1" error="Up to 27 characters" sqref="B15:B31" xr:uid="{00000000-0002-0000-0300-000001000000}">
      <formula1>0</formula1>
      <formula2>27</formula2>
    </dataValidation>
    <dataValidation type="decimal" allowBlank="1" showInputMessage="1" showErrorMessage="1" sqref="G39" xr:uid="{00000000-0002-0000-0300-000002000000}">
      <formula1>0</formula1>
      <formula2>100</formula2>
    </dataValidation>
    <dataValidation type="decimal" operator="greaterThanOrEqual" allowBlank="1" showInputMessage="1" showErrorMessage="1" sqref="F37:G37 F33:G35 C15:E31" xr:uid="{00000000-0002-0000-0300-000003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G44"/>
  <sheetViews>
    <sheetView topLeftCell="A19" zoomScale="130" zoomScaleNormal="130" workbookViewId="0">
      <selection activeCell="C21" sqref="C21"/>
    </sheetView>
  </sheetViews>
  <sheetFormatPr defaultRowHeight="12.75" x14ac:dyDescent="0.2"/>
  <cols>
    <col min="1" max="1" width="4.42578125" customWidth="1"/>
    <col min="2" max="2" width="27.85546875" customWidth="1"/>
    <col min="3" max="3" width="11" customWidth="1"/>
    <col min="4" max="4" width="17.28515625" customWidth="1"/>
  </cols>
  <sheetData>
    <row r="6" spans="1:7" ht="20.25" x14ac:dyDescent="0.2">
      <c r="A6" s="76" t="s">
        <v>70</v>
      </c>
      <c r="B6" s="50"/>
      <c r="C6" s="50"/>
      <c r="D6" s="50"/>
      <c r="E6" s="50"/>
      <c r="F6" s="50"/>
      <c r="G6" s="50"/>
    </row>
    <row r="7" spans="1:7" ht="20.25" x14ac:dyDescent="0.2">
      <c r="A7" s="54"/>
      <c r="B7" s="54"/>
      <c r="C7" s="54"/>
      <c r="D7" s="54"/>
      <c r="E7" s="54"/>
      <c r="F7" s="54"/>
      <c r="G7" s="54"/>
    </row>
    <row r="8" spans="1:7" ht="13.5" customHeight="1" x14ac:dyDescent="0.2">
      <c r="A8" s="51"/>
      <c r="B8" s="102" t="s">
        <v>21</v>
      </c>
      <c r="C8" s="99" t="str">
        <f>'Roof 1'!C8</f>
        <v>A1</v>
      </c>
      <c r="D8" s="102" t="s">
        <v>20</v>
      </c>
      <c r="E8" s="235" t="str">
        <f>'Roof 1'!E8:G8</f>
        <v>plat</v>
      </c>
      <c r="F8" s="236"/>
      <c r="G8" s="237"/>
    </row>
    <row r="9" spans="1:7" ht="12.75" customHeight="1" x14ac:dyDescent="0.2">
      <c r="A9" s="52"/>
      <c r="B9" s="101" t="s">
        <v>67</v>
      </c>
      <c r="C9" s="98" t="s">
        <v>105</v>
      </c>
      <c r="D9" s="101" t="s">
        <v>20</v>
      </c>
      <c r="E9" s="202" t="s">
        <v>130</v>
      </c>
      <c r="F9" s="203"/>
      <c r="G9" s="204"/>
    </row>
    <row r="10" spans="1:7" ht="14.25" thickBot="1" x14ac:dyDescent="0.25">
      <c r="A10" s="52"/>
      <c r="B10" s="67"/>
      <c r="C10" s="110"/>
      <c r="D10" s="68"/>
      <c r="E10" s="111"/>
      <c r="F10" s="111"/>
      <c r="G10" s="111"/>
    </row>
    <row r="11" spans="1:7" ht="41.25" thickBot="1" x14ac:dyDescent="0.25">
      <c r="A11" s="53"/>
      <c r="B11" s="53"/>
      <c r="C11" s="53"/>
      <c r="D11" s="53"/>
      <c r="E11" s="53"/>
      <c r="F11" s="103" t="s">
        <v>69</v>
      </c>
      <c r="G11" s="104" t="s">
        <v>17</v>
      </c>
    </row>
    <row r="12" spans="1:7" ht="17.25" thickBot="1" x14ac:dyDescent="0.35">
      <c r="A12" s="238" t="s">
        <v>71</v>
      </c>
      <c r="B12" s="239"/>
      <c r="C12" s="239"/>
      <c r="D12" s="239"/>
      <c r="E12" s="239"/>
      <c r="F12" s="126">
        <f>'Roof 1'!F41</f>
        <v>2.2270416310021766</v>
      </c>
      <c r="G12" s="105">
        <f>IF(F12=0,0,1/F12)</f>
        <v>0.44902618167492292</v>
      </c>
    </row>
    <row r="13" spans="1:7" ht="13.5" thickBot="1" x14ac:dyDescent="0.25">
      <c r="A13" s="53"/>
      <c r="B13" s="53"/>
      <c r="C13" s="53"/>
      <c r="D13" s="53"/>
      <c r="E13" s="53"/>
      <c r="F13" s="53"/>
      <c r="G13" s="53"/>
    </row>
    <row r="14" spans="1:7" ht="39.75" x14ac:dyDescent="0.3">
      <c r="A14" s="2"/>
      <c r="B14" s="3" t="s">
        <v>72</v>
      </c>
      <c r="C14" s="200" t="s">
        <v>73</v>
      </c>
      <c r="D14" s="200"/>
      <c r="E14" s="127" t="s">
        <v>23</v>
      </c>
      <c r="F14" s="200" t="s">
        <v>24</v>
      </c>
      <c r="G14" s="201"/>
    </row>
    <row r="15" spans="1:7" ht="16.5" x14ac:dyDescent="0.3">
      <c r="A15" s="4"/>
      <c r="B15" s="56" t="s">
        <v>42</v>
      </c>
      <c r="C15" s="6" t="s">
        <v>18</v>
      </c>
      <c r="D15" s="6" t="s">
        <v>19</v>
      </c>
      <c r="E15" s="6"/>
      <c r="F15" s="6" t="s">
        <v>3</v>
      </c>
      <c r="G15" s="7" t="s">
        <v>4</v>
      </c>
    </row>
    <row r="16" spans="1:7" ht="16.5" x14ac:dyDescent="0.3">
      <c r="A16" s="9"/>
      <c r="B16" s="5" t="s">
        <v>27</v>
      </c>
      <c r="C16" s="10" t="s">
        <v>13</v>
      </c>
      <c r="D16" s="10" t="s">
        <v>14</v>
      </c>
      <c r="E16" s="10" t="s">
        <v>15</v>
      </c>
      <c r="F16" s="10" t="s">
        <v>16</v>
      </c>
      <c r="G16" s="11" t="s">
        <v>16</v>
      </c>
    </row>
    <row r="17" spans="1:7" ht="17.25" thickBot="1" x14ac:dyDescent="0.35">
      <c r="A17" s="12"/>
      <c r="B17" s="57" t="s">
        <v>28</v>
      </c>
      <c r="C17" s="13" t="s">
        <v>0</v>
      </c>
      <c r="D17" s="13" t="s">
        <v>0</v>
      </c>
      <c r="E17" s="13" t="s">
        <v>7</v>
      </c>
      <c r="F17" s="13" t="s">
        <v>6</v>
      </c>
      <c r="G17" s="14" t="s">
        <v>6</v>
      </c>
    </row>
    <row r="18" spans="1:7" ht="16.5" x14ac:dyDescent="0.3">
      <c r="A18" s="15">
        <v>1</v>
      </c>
      <c r="B18" s="69" t="s">
        <v>74</v>
      </c>
      <c r="C18" s="74">
        <v>0</v>
      </c>
      <c r="D18" s="74"/>
      <c r="E18" s="74">
        <v>3.7999999999999999E-2</v>
      </c>
      <c r="F18" s="70">
        <f>IF(E18=0,0,C18/E18)</f>
        <v>0</v>
      </c>
      <c r="G18" s="71">
        <f>IF(E18=0,0,D18/E18)</f>
        <v>0</v>
      </c>
    </row>
    <row r="19" spans="1:7" ht="16.5" x14ac:dyDescent="0.3">
      <c r="A19" s="16">
        <v>2</v>
      </c>
      <c r="B19" s="66" t="s">
        <v>75</v>
      </c>
      <c r="C19" s="138">
        <v>0</v>
      </c>
      <c r="D19" s="75"/>
      <c r="E19" s="75">
        <v>3.5000000000000003E-2</v>
      </c>
      <c r="F19" s="72">
        <f t="shared" ref="F19:F27" si="0">IF(E19=0,0,C19/E19)</f>
        <v>0</v>
      </c>
      <c r="G19" s="73">
        <f t="shared" ref="G19:G27" si="1">IF(E19=0,0,D19/E19)</f>
        <v>0</v>
      </c>
    </row>
    <row r="20" spans="1:7" ht="16.5" x14ac:dyDescent="0.3">
      <c r="A20" s="16">
        <v>3</v>
      </c>
      <c r="B20" s="66" t="s">
        <v>103</v>
      </c>
      <c r="C20" s="75">
        <v>0</v>
      </c>
      <c r="D20" s="75"/>
      <c r="E20" s="75">
        <v>7.0000000000000007E-2</v>
      </c>
      <c r="F20" s="72">
        <f t="shared" si="0"/>
        <v>0</v>
      </c>
      <c r="G20" s="73">
        <f t="shared" si="1"/>
        <v>0</v>
      </c>
    </row>
    <row r="21" spans="1:7" ht="16.5" x14ac:dyDescent="0.3">
      <c r="A21" s="16">
        <v>4</v>
      </c>
      <c r="B21" s="66" t="s">
        <v>98</v>
      </c>
      <c r="C21" s="75">
        <v>0.1</v>
      </c>
      <c r="D21" s="75"/>
      <c r="E21" s="75">
        <v>4.3999999999999997E-2</v>
      </c>
      <c r="F21" s="72">
        <f t="shared" si="0"/>
        <v>2.2727272727272729</v>
      </c>
      <c r="G21" s="73">
        <f t="shared" si="1"/>
        <v>0</v>
      </c>
    </row>
    <row r="22" spans="1:7" ht="16.5" x14ac:dyDescent="0.3">
      <c r="A22" s="16">
        <v>5</v>
      </c>
      <c r="B22" s="66" t="s">
        <v>113</v>
      </c>
      <c r="C22" s="75">
        <v>0</v>
      </c>
      <c r="D22" s="75"/>
      <c r="E22" s="75">
        <v>0.76</v>
      </c>
      <c r="F22" s="72">
        <f t="shared" si="0"/>
        <v>0</v>
      </c>
      <c r="G22" s="73">
        <f t="shared" si="1"/>
        <v>0</v>
      </c>
    </row>
    <row r="23" spans="1:7" ht="16.5" x14ac:dyDescent="0.3">
      <c r="A23" s="16">
        <v>6</v>
      </c>
      <c r="B23" s="66"/>
      <c r="C23" s="75"/>
      <c r="D23" s="75"/>
      <c r="E23" s="75"/>
      <c r="F23" s="72">
        <f t="shared" si="0"/>
        <v>0</v>
      </c>
      <c r="G23" s="73">
        <f t="shared" si="1"/>
        <v>0</v>
      </c>
    </row>
    <row r="24" spans="1:7" ht="16.5" x14ac:dyDescent="0.3">
      <c r="A24" s="16">
        <v>7</v>
      </c>
      <c r="B24" s="66"/>
      <c r="C24" s="75"/>
      <c r="D24" s="75"/>
      <c r="E24" s="75"/>
      <c r="F24" s="72">
        <f t="shared" si="0"/>
        <v>0</v>
      </c>
      <c r="G24" s="73">
        <f t="shared" si="1"/>
        <v>0</v>
      </c>
    </row>
    <row r="25" spans="1:7" ht="16.5" x14ac:dyDescent="0.3">
      <c r="A25" s="16">
        <v>8</v>
      </c>
      <c r="B25" s="66"/>
      <c r="C25" s="75"/>
      <c r="D25" s="75"/>
      <c r="E25" s="75"/>
      <c r="F25" s="72">
        <f>IF(E25=0,0,C25/E25)</f>
        <v>0</v>
      </c>
      <c r="G25" s="73">
        <f>IF(E25=0,0,D25/E25)</f>
        <v>0</v>
      </c>
    </row>
    <row r="26" spans="1:7" ht="16.5" x14ac:dyDescent="0.3">
      <c r="A26" s="16">
        <v>9</v>
      </c>
      <c r="B26" s="66"/>
      <c r="C26" s="75"/>
      <c r="D26" s="75"/>
      <c r="E26" s="75"/>
      <c r="F26" s="72">
        <f t="shared" si="0"/>
        <v>0</v>
      </c>
      <c r="G26" s="73">
        <f t="shared" si="1"/>
        <v>0</v>
      </c>
    </row>
    <row r="27" spans="1:7" ht="16.5" x14ac:dyDescent="0.3">
      <c r="A27" s="16">
        <v>10</v>
      </c>
      <c r="B27" s="66"/>
      <c r="C27" s="75"/>
      <c r="D27" s="75"/>
      <c r="E27" s="75"/>
      <c r="F27" s="72">
        <f t="shared" si="0"/>
        <v>0</v>
      </c>
      <c r="G27" s="73">
        <f t="shared" si="1"/>
        <v>0</v>
      </c>
    </row>
    <row r="28" spans="1:7" ht="17.25" thickBot="1" x14ac:dyDescent="0.35">
      <c r="A28" s="12"/>
      <c r="B28" s="17" t="s">
        <v>5</v>
      </c>
      <c r="C28" s="17">
        <f>SUM(C18:C27)</f>
        <v>0.1</v>
      </c>
      <c r="D28" s="17">
        <f>SUM(D18:D27)</f>
        <v>0</v>
      </c>
      <c r="E28" s="18"/>
      <c r="F28" s="19">
        <f>SUM(F18:F27)</f>
        <v>2.2727272727272729</v>
      </c>
      <c r="G28" s="20">
        <f>SUM(G18:G27)</f>
        <v>0</v>
      </c>
    </row>
    <row r="29" spans="1:7" ht="17.25" thickBot="1" x14ac:dyDescent="0.35">
      <c r="A29" s="40"/>
      <c r="B29" s="106" t="s">
        <v>76</v>
      </c>
      <c r="C29" s="41"/>
      <c r="D29" s="42"/>
      <c r="E29" s="43" t="s">
        <v>8</v>
      </c>
      <c r="F29" s="60"/>
      <c r="G29" s="61"/>
    </row>
    <row r="30" spans="1:7" ht="16.5" x14ac:dyDescent="0.3">
      <c r="A30" s="40"/>
      <c r="B30" s="231" t="s">
        <v>77</v>
      </c>
      <c r="C30" s="232"/>
      <c r="D30" s="232"/>
      <c r="E30" s="30" t="s">
        <v>9</v>
      </c>
      <c r="F30" s="31">
        <f>IF(OR($F$12=0,$G$12+F28+F29=0),0,1/($G$12+F28+F29))</f>
        <v>0.36741020696881571</v>
      </c>
      <c r="G30" s="31">
        <f>IF(OR($F$12=0,$G$12+G28+G29=0),0,1/($G$12+G28+G29))</f>
        <v>2.2270416310021766</v>
      </c>
    </row>
    <row r="31" spans="1:7" ht="17.25" thickBot="1" x14ac:dyDescent="0.35">
      <c r="A31" s="1"/>
      <c r="B31" s="216" t="s">
        <v>82</v>
      </c>
      <c r="C31" s="217"/>
      <c r="D31" s="218"/>
      <c r="E31" s="33" t="s">
        <v>2</v>
      </c>
      <c r="F31" s="119">
        <v>100</v>
      </c>
      <c r="G31" s="123">
        <f>100-F31</f>
        <v>0</v>
      </c>
    </row>
    <row r="32" spans="1:7" ht="17.25" thickBot="1" x14ac:dyDescent="0.35">
      <c r="A32" s="1"/>
      <c r="B32" s="241" t="s">
        <v>83</v>
      </c>
      <c r="C32" s="242"/>
      <c r="D32" s="243"/>
      <c r="E32" s="34" t="s">
        <v>9</v>
      </c>
      <c r="F32" s="125">
        <f>(F30*F31+G30*G31)/100</f>
        <v>0.36741020696881571</v>
      </c>
      <c r="G32" s="124"/>
    </row>
    <row r="33" spans="1:7" x14ac:dyDescent="0.2">
      <c r="A33" s="21" t="s">
        <v>84</v>
      </c>
      <c r="B33" s="35"/>
      <c r="C33" s="35"/>
      <c r="D33" s="35"/>
      <c r="E33" s="36"/>
      <c r="F33" s="37"/>
      <c r="G33" s="37"/>
    </row>
    <row r="34" spans="1:7" ht="13.5" x14ac:dyDescent="0.25">
      <c r="A34" s="38"/>
      <c r="B34" s="38"/>
      <c r="C34" s="38"/>
      <c r="D34" s="38"/>
      <c r="E34" s="38"/>
      <c r="F34" s="38"/>
      <c r="G34" s="38"/>
    </row>
    <row r="35" spans="1:7" ht="13.5" x14ac:dyDescent="0.25">
      <c r="A35" s="38"/>
      <c r="B35" s="38"/>
      <c r="C35" s="38"/>
      <c r="D35" s="38"/>
      <c r="E35" s="38"/>
      <c r="F35" s="38"/>
      <c r="G35" s="38"/>
    </row>
    <row r="36" spans="1:7" x14ac:dyDescent="0.2">
      <c r="A36" s="21" t="s">
        <v>39</v>
      </c>
      <c r="B36" s="1"/>
      <c r="C36" s="1"/>
      <c r="D36" s="1"/>
      <c r="E36" s="1"/>
      <c r="F36" s="1"/>
      <c r="G36" s="1"/>
    </row>
    <row r="37" spans="1:7" x14ac:dyDescent="0.2">
      <c r="A37" s="205"/>
      <c r="B37" s="205"/>
      <c r="C37" s="205"/>
      <c r="D37" s="205"/>
      <c r="E37" s="205"/>
      <c r="F37" s="205"/>
      <c r="G37" s="205"/>
    </row>
    <row r="38" spans="1:7" x14ac:dyDescent="0.2">
      <c r="A38" s="205"/>
      <c r="B38" s="205"/>
      <c r="C38" s="205"/>
      <c r="D38" s="205"/>
      <c r="E38" s="205"/>
      <c r="F38" s="205"/>
      <c r="G38" s="205"/>
    </row>
    <row r="39" spans="1:7" x14ac:dyDescent="0.2">
      <c r="A39" s="205"/>
      <c r="B39" s="205"/>
      <c r="C39" s="205"/>
      <c r="D39" s="205"/>
      <c r="E39" s="205"/>
      <c r="F39" s="205"/>
      <c r="G39" s="205"/>
    </row>
    <row r="40" spans="1:7" x14ac:dyDescent="0.2">
      <c r="A40" s="205"/>
      <c r="B40" s="205"/>
      <c r="C40" s="205"/>
      <c r="D40" s="205"/>
      <c r="E40" s="205"/>
      <c r="F40" s="205"/>
      <c r="G40" s="205"/>
    </row>
    <row r="41" spans="1:7" x14ac:dyDescent="0.2">
      <c r="A41" s="205"/>
      <c r="B41" s="205"/>
      <c r="C41" s="205"/>
      <c r="D41" s="205"/>
      <c r="E41" s="205"/>
      <c r="F41" s="205"/>
      <c r="G41" s="205"/>
    </row>
    <row r="42" spans="1:7" x14ac:dyDescent="0.2">
      <c r="A42" s="205"/>
      <c r="B42" s="205"/>
      <c r="C42" s="205"/>
      <c r="D42" s="205"/>
      <c r="E42" s="205"/>
      <c r="F42" s="205"/>
      <c r="G42" s="205"/>
    </row>
    <row r="43" spans="1:7" x14ac:dyDescent="0.2">
      <c r="A43" s="205"/>
      <c r="B43" s="205"/>
      <c r="C43" s="205"/>
      <c r="D43" s="205"/>
      <c r="E43" s="205"/>
      <c r="F43" s="205"/>
      <c r="G43" s="205"/>
    </row>
    <row r="44" spans="1:7" ht="13.5" x14ac:dyDescent="0.25">
      <c r="A44" s="38"/>
      <c r="B44" s="38"/>
      <c r="C44" s="38"/>
      <c r="D44" s="38"/>
      <c r="E44" s="38"/>
      <c r="F44" s="38" t="s">
        <v>40</v>
      </c>
      <c r="G44" s="39"/>
    </row>
  </sheetData>
  <mergeCells count="9">
    <mergeCell ref="B31:D31"/>
    <mergeCell ref="B32:D32"/>
    <mergeCell ref="A37:G43"/>
    <mergeCell ref="E8:G8"/>
    <mergeCell ref="E9:G9"/>
    <mergeCell ref="A12:E12"/>
    <mergeCell ref="C14:D14"/>
    <mergeCell ref="F14:G14"/>
    <mergeCell ref="B30:D30"/>
  </mergeCells>
  <dataValidations count="4">
    <dataValidation type="decimal" operator="greaterThanOrEqual" allowBlank="1" showInputMessage="1" showErrorMessage="1" sqref="F29:G29 C18:E27" xr:uid="{00000000-0002-0000-0400-000000000000}">
      <formula1>0</formula1>
    </dataValidation>
    <dataValidation type="decimal" allowBlank="1" showInputMessage="1" showErrorMessage="1" sqref="G31" xr:uid="{00000000-0002-0000-0400-000001000000}">
      <formula1>0</formula1>
      <formula2>100</formula2>
    </dataValidation>
    <dataValidation type="textLength" allowBlank="1" showInputMessage="1" showErrorMessage="1" error="Up to 27 characters" sqref="B18:B27" xr:uid="{00000000-0002-0000-0400-000002000000}">
      <formula1>0</formula1>
      <formula2>27</formula2>
    </dataValidation>
    <dataValidation type="textLength" allowBlank="1" showInputMessage="1" showErrorMessage="1" error="Up to 45 characters" sqref="E8:E11 F9:G10" xr:uid="{00000000-0002-0000-0400-000003000000}">
      <formula1>0</formula1>
      <formula2>45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M50"/>
  <sheetViews>
    <sheetView topLeftCell="A25" zoomScale="130" zoomScaleNormal="130" workbookViewId="0">
      <selection activeCell="G39" sqref="G39"/>
    </sheetView>
  </sheetViews>
  <sheetFormatPr defaultRowHeight="12.75" x14ac:dyDescent="0.2"/>
  <cols>
    <col min="1" max="1" width="6.140625" customWidth="1"/>
    <col min="2" max="2" width="30.140625" customWidth="1"/>
    <col min="7" max="7" width="11.7109375" customWidth="1"/>
  </cols>
  <sheetData>
    <row r="5" spans="1:7" ht="20.25" x14ac:dyDescent="0.2">
      <c r="A5" s="50" t="s">
        <v>35</v>
      </c>
      <c r="B5" s="50"/>
      <c r="C5" s="50"/>
      <c r="D5" s="50"/>
      <c r="E5" s="50"/>
      <c r="F5" s="50"/>
      <c r="G5" s="50"/>
    </row>
    <row r="6" spans="1:7" ht="20.25" x14ac:dyDescent="0.2">
      <c r="A6" s="54"/>
      <c r="B6" s="54"/>
      <c r="C6" s="54"/>
      <c r="D6" s="54"/>
      <c r="E6" s="54"/>
      <c r="F6" s="54"/>
      <c r="G6" s="54"/>
    </row>
    <row r="7" spans="1:7" ht="27.75" customHeight="1" x14ac:dyDescent="0.2">
      <c r="A7" s="51"/>
      <c r="B7" s="101" t="s">
        <v>21</v>
      </c>
      <c r="C7" s="98" t="s">
        <v>101</v>
      </c>
      <c r="D7" s="101" t="s">
        <v>20</v>
      </c>
      <c r="E7" s="202" t="s">
        <v>122</v>
      </c>
      <c r="F7" s="203"/>
      <c r="G7" s="204"/>
    </row>
    <row r="8" spans="1:7" ht="42.75" customHeight="1" x14ac:dyDescent="0.2">
      <c r="A8" s="96"/>
      <c r="B8" s="100" t="s">
        <v>22</v>
      </c>
      <c r="C8" s="99"/>
      <c r="D8" s="100" t="s">
        <v>20</v>
      </c>
      <c r="E8" s="205"/>
      <c r="F8" s="205"/>
      <c r="G8" s="205"/>
    </row>
    <row r="9" spans="1:7" ht="13.5" thickBot="1" x14ac:dyDescent="0.25">
      <c r="A9" s="53"/>
      <c r="B9" s="53"/>
      <c r="C9" s="53"/>
      <c r="D9" s="53"/>
      <c r="E9" s="53"/>
      <c r="F9" s="53"/>
      <c r="G9" s="53"/>
    </row>
    <row r="10" spans="1:7" ht="39.75" x14ac:dyDescent="0.3">
      <c r="A10" s="2"/>
      <c r="B10" s="3" t="s">
        <v>26</v>
      </c>
      <c r="C10" s="200" t="s">
        <v>25</v>
      </c>
      <c r="D10" s="200"/>
      <c r="E10" s="127" t="s">
        <v>23</v>
      </c>
      <c r="F10" s="200" t="s">
        <v>24</v>
      </c>
      <c r="G10" s="201"/>
    </row>
    <row r="11" spans="1:7" ht="16.5" x14ac:dyDescent="0.3">
      <c r="A11" s="4"/>
      <c r="B11" s="56" t="s">
        <v>42</v>
      </c>
      <c r="C11" s="6" t="s">
        <v>3</v>
      </c>
      <c r="D11" s="6" t="s">
        <v>4</v>
      </c>
      <c r="E11" s="6"/>
      <c r="F11" s="6" t="s">
        <v>3</v>
      </c>
      <c r="G11" s="7" t="s">
        <v>4</v>
      </c>
    </row>
    <row r="12" spans="1:7" ht="16.5" x14ac:dyDescent="0.3">
      <c r="A12" s="9"/>
      <c r="B12" s="5" t="s">
        <v>27</v>
      </c>
      <c r="C12" s="115" t="s">
        <v>37</v>
      </c>
      <c r="D12" s="115" t="s">
        <v>37</v>
      </c>
      <c r="E12" s="115" t="s">
        <v>38</v>
      </c>
      <c r="F12" s="116" t="s">
        <v>16</v>
      </c>
      <c r="G12" s="117" t="s">
        <v>16</v>
      </c>
    </row>
    <row r="13" spans="1:7" ht="17.25" thickBot="1" x14ac:dyDescent="0.35">
      <c r="A13" s="12"/>
      <c r="B13" s="57" t="s">
        <v>28</v>
      </c>
      <c r="C13" s="13" t="s">
        <v>0</v>
      </c>
      <c r="D13" s="13" t="s">
        <v>0</v>
      </c>
      <c r="E13" s="13" t="s">
        <v>7</v>
      </c>
      <c r="F13" s="132" t="s">
        <v>6</v>
      </c>
      <c r="G13" s="133" t="s">
        <v>6</v>
      </c>
    </row>
    <row r="14" spans="1:7" ht="16.5" x14ac:dyDescent="0.3">
      <c r="A14" s="15">
        <v>1</v>
      </c>
      <c r="B14" s="69" t="s">
        <v>108</v>
      </c>
      <c r="C14" s="74">
        <v>0</v>
      </c>
      <c r="D14" s="74"/>
      <c r="E14" s="134">
        <v>0.28999999999999998</v>
      </c>
      <c r="F14" s="70">
        <f t="shared" ref="F14:F28" si="0">IF(E14=0,0,C14/E14)</f>
        <v>0</v>
      </c>
      <c r="G14" s="71">
        <f t="shared" ref="G14:G28" si="1">IF(E14=0,0,D14/E14)</f>
        <v>0</v>
      </c>
    </row>
    <row r="15" spans="1:7" ht="16.5" x14ac:dyDescent="0.3">
      <c r="A15" s="162">
        <v>2</v>
      </c>
      <c r="B15" s="163" t="s">
        <v>183</v>
      </c>
      <c r="C15" s="138">
        <v>0</v>
      </c>
      <c r="D15" s="138"/>
      <c r="E15" s="164">
        <v>0.7</v>
      </c>
      <c r="F15" s="165">
        <f t="shared" si="0"/>
        <v>0</v>
      </c>
      <c r="G15" s="166"/>
    </row>
    <row r="16" spans="1:7" ht="16.5" x14ac:dyDescent="0.3">
      <c r="A16" s="16">
        <v>2</v>
      </c>
      <c r="B16" s="66" t="s">
        <v>119</v>
      </c>
      <c r="C16" s="75">
        <v>0.03</v>
      </c>
      <c r="D16" s="75">
        <v>0</v>
      </c>
      <c r="E16" s="135">
        <v>0.76</v>
      </c>
      <c r="F16" s="72">
        <f t="shared" si="0"/>
        <v>3.9473684210526314E-2</v>
      </c>
      <c r="G16" s="73">
        <f t="shared" si="1"/>
        <v>0</v>
      </c>
    </row>
    <row r="17" spans="1:12" ht="16.5" x14ac:dyDescent="0.3">
      <c r="A17" s="16">
        <v>3</v>
      </c>
      <c r="B17" s="66" t="s">
        <v>116</v>
      </c>
      <c r="C17" s="75">
        <v>0.22</v>
      </c>
      <c r="D17" s="75"/>
      <c r="E17" s="135">
        <v>1.92</v>
      </c>
      <c r="F17" s="72">
        <f t="shared" si="0"/>
        <v>0.11458333333333334</v>
      </c>
      <c r="G17" s="73">
        <f t="shared" si="1"/>
        <v>0</v>
      </c>
    </row>
    <row r="18" spans="1:12" ht="16.5" x14ac:dyDescent="0.3">
      <c r="A18" s="16">
        <v>4</v>
      </c>
      <c r="B18" s="66" t="s">
        <v>123</v>
      </c>
      <c r="C18" s="75">
        <v>0</v>
      </c>
      <c r="D18" s="75">
        <v>0</v>
      </c>
      <c r="E18" s="135">
        <v>1.74</v>
      </c>
      <c r="F18" s="72">
        <f t="shared" si="0"/>
        <v>0</v>
      </c>
      <c r="G18" s="73">
        <f t="shared" si="1"/>
        <v>0</v>
      </c>
    </row>
    <row r="19" spans="1:12" ht="16.5" x14ac:dyDescent="0.3">
      <c r="A19" s="16">
        <v>5</v>
      </c>
      <c r="B19" s="66" t="s">
        <v>124</v>
      </c>
      <c r="C19" s="75"/>
      <c r="D19" s="75"/>
      <c r="E19" s="135">
        <v>2.91</v>
      </c>
      <c r="F19" s="72">
        <f t="shared" si="0"/>
        <v>0</v>
      </c>
      <c r="G19" s="73">
        <f t="shared" si="1"/>
        <v>0</v>
      </c>
    </row>
    <row r="20" spans="1:12" ht="16.5" x14ac:dyDescent="0.3">
      <c r="A20" s="16">
        <v>6</v>
      </c>
      <c r="B20" s="66" t="s">
        <v>127</v>
      </c>
      <c r="C20" s="75">
        <v>0.03</v>
      </c>
      <c r="D20" s="75">
        <v>0</v>
      </c>
      <c r="E20" s="135">
        <v>1.74</v>
      </c>
      <c r="F20" s="72">
        <f t="shared" si="0"/>
        <v>1.7241379310344827E-2</v>
      </c>
      <c r="G20" s="73">
        <f t="shared" si="1"/>
        <v>0</v>
      </c>
    </row>
    <row r="21" spans="1:12" ht="16.5" x14ac:dyDescent="0.3">
      <c r="A21" s="16">
        <v>7</v>
      </c>
      <c r="B21" s="66" t="s">
        <v>102</v>
      </c>
      <c r="C21" s="75">
        <v>0</v>
      </c>
      <c r="D21" s="75">
        <v>0</v>
      </c>
      <c r="E21" s="135">
        <v>0.17</v>
      </c>
      <c r="F21" s="72">
        <f t="shared" si="0"/>
        <v>0</v>
      </c>
      <c r="G21" s="73">
        <f t="shared" si="1"/>
        <v>0</v>
      </c>
    </row>
    <row r="22" spans="1:12" ht="16.5" x14ac:dyDescent="0.3">
      <c r="A22" s="16">
        <v>8</v>
      </c>
      <c r="B22" s="66" t="s">
        <v>125</v>
      </c>
      <c r="C22" s="75">
        <v>0</v>
      </c>
      <c r="D22" s="75"/>
      <c r="E22" s="135">
        <v>0.35</v>
      </c>
      <c r="F22" s="72">
        <f>IF(E22=0,0,C22/E22)</f>
        <v>0</v>
      </c>
      <c r="G22" s="73">
        <f>IF(E22=0,0,D22/E22)</f>
        <v>0</v>
      </c>
    </row>
    <row r="23" spans="1:12" ht="16.5" x14ac:dyDescent="0.3">
      <c r="A23" s="16">
        <v>9</v>
      </c>
      <c r="B23" s="66" t="s">
        <v>126</v>
      </c>
      <c r="C23" s="75">
        <v>0</v>
      </c>
      <c r="D23" s="75"/>
      <c r="E23" s="135">
        <v>1.1000000000000001</v>
      </c>
      <c r="F23" s="72">
        <f t="shared" si="0"/>
        <v>0</v>
      </c>
      <c r="G23" s="73">
        <f t="shared" si="1"/>
        <v>0</v>
      </c>
    </row>
    <row r="24" spans="1:12" ht="16.5" x14ac:dyDescent="0.3">
      <c r="A24" s="16">
        <v>10</v>
      </c>
      <c r="B24" s="66" t="s">
        <v>104</v>
      </c>
      <c r="C24" s="75">
        <v>0</v>
      </c>
      <c r="D24" s="75"/>
      <c r="E24" s="135">
        <v>0.41</v>
      </c>
      <c r="F24" s="72">
        <f t="shared" si="0"/>
        <v>0</v>
      </c>
      <c r="G24" s="73">
        <f t="shared" si="1"/>
        <v>0</v>
      </c>
    </row>
    <row r="25" spans="1:12" ht="16.5" x14ac:dyDescent="0.3">
      <c r="A25" s="139">
        <v>11</v>
      </c>
      <c r="B25" s="140" t="s">
        <v>136</v>
      </c>
      <c r="C25" s="141">
        <v>0</v>
      </c>
      <c r="D25" s="141"/>
      <c r="E25" s="142">
        <v>0.16</v>
      </c>
      <c r="F25" s="143">
        <f t="shared" si="0"/>
        <v>0</v>
      </c>
      <c r="G25" s="144">
        <f t="shared" si="1"/>
        <v>0</v>
      </c>
    </row>
    <row r="26" spans="1:12" ht="16.5" x14ac:dyDescent="0.3">
      <c r="A26" s="139">
        <v>12</v>
      </c>
      <c r="B26" s="140" t="s">
        <v>121</v>
      </c>
      <c r="C26" s="141">
        <v>0</v>
      </c>
      <c r="D26" s="141"/>
      <c r="E26" s="142">
        <v>0.27</v>
      </c>
      <c r="F26" s="143">
        <f t="shared" si="0"/>
        <v>0</v>
      </c>
      <c r="G26" s="144">
        <f t="shared" si="1"/>
        <v>0</v>
      </c>
    </row>
    <row r="27" spans="1:12" ht="16.5" x14ac:dyDescent="0.3">
      <c r="A27" s="139">
        <v>13</v>
      </c>
      <c r="B27" s="140" t="s">
        <v>184</v>
      </c>
      <c r="C27" s="141">
        <v>0</v>
      </c>
      <c r="D27" s="141"/>
      <c r="E27" s="142">
        <v>0.47</v>
      </c>
      <c r="F27" s="143">
        <f t="shared" si="0"/>
        <v>0</v>
      </c>
      <c r="G27" s="144">
        <f t="shared" si="1"/>
        <v>0</v>
      </c>
    </row>
    <row r="28" spans="1:12" ht="16.5" x14ac:dyDescent="0.3">
      <c r="A28" s="139">
        <v>14</v>
      </c>
      <c r="B28" s="140" t="s">
        <v>163</v>
      </c>
      <c r="C28" s="141">
        <v>0</v>
      </c>
      <c r="D28" s="141"/>
      <c r="E28" s="142">
        <v>0.52</v>
      </c>
      <c r="F28" s="143">
        <f t="shared" si="0"/>
        <v>0</v>
      </c>
      <c r="G28" s="144">
        <f t="shared" si="1"/>
        <v>0</v>
      </c>
    </row>
    <row r="29" spans="1:12" ht="17.25" thickBot="1" x14ac:dyDescent="0.35">
      <c r="A29" s="12"/>
      <c r="B29" s="17" t="s">
        <v>5</v>
      </c>
      <c r="C29" s="145">
        <f>SUM(C14:C28)</f>
        <v>0.28000000000000003</v>
      </c>
      <c r="D29" s="145">
        <f>SUM(D14:D28)</f>
        <v>0</v>
      </c>
      <c r="E29" s="136"/>
      <c r="F29" s="19">
        <f>SUM(F14:F28)</f>
        <v>0.17129839685420448</v>
      </c>
      <c r="G29" s="20">
        <f>SUM(G14:G28)</f>
        <v>0</v>
      </c>
    </row>
    <row r="30" spans="1:12" ht="17.25" thickBot="1" x14ac:dyDescent="0.35">
      <c r="A30" s="40"/>
      <c r="B30" s="114" t="s">
        <v>29</v>
      </c>
      <c r="C30" s="41"/>
      <c r="D30" s="42"/>
      <c r="E30" s="43" t="s">
        <v>8</v>
      </c>
      <c r="F30" s="60"/>
      <c r="G30" s="61"/>
    </row>
    <row r="31" spans="1:12" ht="16.5" x14ac:dyDescent="0.3">
      <c r="A31" s="1"/>
      <c r="B31" s="22" t="s">
        <v>32</v>
      </c>
      <c r="C31" s="221" t="s">
        <v>30</v>
      </c>
      <c r="D31" s="222"/>
      <c r="E31" s="23" t="s">
        <v>8</v>
      </c>
      <c r="F31" s="62">
        <f>'W1'!L39</f>
        <v>0.115</v>
      </c>
      <c r="G31" s="107">
        <f>F31</f>
        <v>0.115</v>
      </c>
      <c r="J31" s="161" t="s">
        <v>171</v>
      </c>
      <c r="K31" s="161" t="s">
        <v>181</v>
      </c>
    </row>
    <row r="32" spans="1:12" ht="17.25" thickBot="1" x14ac:dyDescent="0.35">
      <c r="A32" s="1"/>
      <c r="B32" s="22" t="s">
        <v>33</v>
      </c>
      <c r="C32" s="223" t="s">
        <v>31</v>
      </c>
      <c r="D32" s="224"/>
      <c r="E32" s="24" t="s">
        <v>8</v>
      </c>
      <c r="F32" s="62">
        <f>'W1'!M39</f>
        <v>0.16600000000000001</v>
      </c>
      <c r="G32" s="108">
        <f>F32</f>
        <v>0.16600000000000001</v>
      </c>
      <c r="J32" s="161" t="s">
        <v>173</v>
      </c>
      <c r="K32" s="161" t="s">
        <v>172</v>
      </c>
      <c r="L32" s="161"/>
    </row>
    <row r="33" spans="1:13" ht="16.5" x14ac:dyDescent="0.3">
      <c r="A33" s="1"/>
      <c r="B33" s="25" t="s">
        <v>34</v>
      </c>
      <c r="C33" s="215" t="s">
        <v>80</v>
      </c>
      <c r="D33" s="215"/>
      <c r="E33" s="128" t="s">
        <v>9</v>
      </c>
      <c r="F33" s="26">
        <f>IF(OR(F29=0,F31+F32=0),0,1/(F29+F31+F32+F30))</f>
        <v>2.2109297909414072</v>
      </c>
      <c r="G33" s="27">
        <f>IF(OR(G29=0,G31+G32=0),0,1/(G29+G31+G32+G30))</f>
        <v>0</v>
      </c>
      <c r="J33" s="161" t="s">
        <v>182</v>
      </c>
      <c r="K33" s="161" t="s">
        <v>174</v>
      </c>
      <c r="L33" s="161"/>
    </row>
    <row r="34" spans="1:13" ht="16.5" x14ac:dyDescent="0.3">
      <c r="A34" s="28"/>
      <c r="B34" s="229" t="s">
        <v>36</v>
      </c>
      <c r="C34" s="230"/>
      <c r="D34" s="230"/>
      <c r="E34" s="29" t="s">
        <v>1</v>
      </c>
      <c r="F34" s="64"/>
      <c r="G34" s="65"/>
      <c r="K34" s="161"/>
      <c r="L34" s="161"/>
      <c r="M34" s="161"/>
    </row>
    <row r="35" spans="1:13" ht="16.5" x14ac:dyDescent="0.3">
      <c r="A35" s="28"/>
      <c r="B35" s="231" t="s">
        <v>78</v>
      </c>
      <c r="C35" s="232"/>
      <c r="D35" s="232"/>
      <c r="E35" s="30" t="s">
        <v>9</v>
      </c>
      <c r="F35" s="31">
        <f>F33+F34</f>
        <v>2.2109297909414072</v>
      </c>
      <c r="G35" s="32">
        <f>G33+G34</f>
        <v>0</v>
      </c>
    </row>
    <row r="36" spans="1:13" ht="17.25" thickBot="1" x14ac:dyDescent="0.35">
      <c r="A36" s="1"/>
      <c r="B36" s="216" t="s">
        <v>81</v>
      </c>
      <c r="C36" s="217"/>
      <c r="D36" s="218"/>
      <c r="E36" s="33" t="s">
        <v>2</v>
      </c>
      <c r="F36" s="119">
        <v>100</v>
      </c>
      <c r="G36" s="120">
        <f>100-F36</f>
        <v>0</v>
      </c>
    </row>
    <row r="37" spans="1:13" ht="17.25" thickBot="1" x14ac:dyDescent="0.35">
      <c r="A37" s="1"/>
      <c r="B37" s="219" t="s">
        <v>79</v>
      </c>
      <c r="C37" s="220"/>
      <c r="D37" s="220"/>
      <c r="E37" s="34" t="s">
        <v>9</v>
      </c>
      <c r="F37" s="121">
        <f>(F35*F36+G35*G36)/100</f>
        <v>2.2109297909414072</v>
      </c>
      <c r="G37" s="122"/>
    </row>
    <row r="38" spans="1:13" x14ac:dyDescent="0.2">
      <c r="A38" s="1"/>
      <c r="B38" s="35"/>
      <c r="C38" s="35"/>
      <c r="D38" s="35"/>
      <c r="E38" s="36"/>
      <c r="F38" s="37"/>
      <c r="G38" s="37"/>
    </row>
    <row r="39" spans="1:13" ht="13.5" x14ac:dyDescent="0.25">
      <c r="A39" s="38"/>
      <c r="B39" s="38"/>
      <c r="C39" s="38"/>
      <c r="D39" s="38"/>
      <c r="E39" s="38"/>
      <c r="F39" s="38"/>
      <c r="G39" s="38"/>
    </row>
    <row r="40" spans="1:13" ht="13.5" x14ac:dyDescent="0.25">
      <c r="A40" s="38"/>
      <c r="B40" s="38"/>
      <c r="C40" s="38"/>
      <c r="D40" s="38"/>
      <c r="E40" s="38"/>
      <c r="F40" s="38"/>
      <c r="G40" s="38"/>
    </row>
    <row r="41" spans="1:13" x14ac:dyDescent="0.2">
      <c r="A41" s="21" t="s">
        <v>39</v>
      </c>
      <c r="B41" s="1"/>
      <c r="C41" s="1"/>
      <c r="D41" s="1"/>
      <c r="E41" s="1"/>
      <c r="F41" s="1"/>
      <c r="G41" s="1"/>
    </row>
    <row r="42" spans="1:13" x14ac:dyDescent="0.2">
      <c r="A42" s="205"/>
      <c r="B42" s="205"/>
      <c r="C42" s="205"/>
      <c r="D42" s="205"/>
      <c r="E42" s="205"/>
      <c r="F42" s="205"/>
      <c r="G42" s="205"/>
    </row>
    <row r="43" spans="1:13" ht="12.75" customHeight="1" x14ac:dyDescent="0.2">
      <c r="A43" s="205"/>
      <c r="B43" s="205"/>
      <c r="C43" s="205"/>
      <c r="D43" s="205"/>
      <c r="E43" s="205"/>
      <c r="F43" s="205"/>
      <c r="G43" s="205"/>
    </row>
    <row r="44" spans="1:13" ht="12.75" customHeight="1" x14ac:dyDescent="0.2">
      <c r="A44" s="205"/>
      <c r="B44" s="205"/>
      <c r="C44" s="205"/>
      <c r="D44" s="205"/>
      <c r="E44" s="205"/>
      <c r="F44" s="205"/>
      <c r="G44" s="205"/>
    </row>
    <row r="45" spans="1:13" ht="12.75" customHeight="1" x14ac:dyDescent="0.2">
      <c r="A45" s="205"/>
      <c r="B45" s="205"/>
      <c r="C45" s="205"/>
      <c r="D45" s="205"/>
      <c r="E45" s="205"/>
      <c r="F45" s="205"/>
      <c r="G45" s="205"/>
    </row>
    <row r="46" spans="1:13" ht="12.75" customHeight="1" x14ac:dyDescent="0.2">
      <c r="A46" s="205"/>
      <c r="B46" s="205"/>
      <c r="C46" s="205"/>
      <c r="D46" s="205"/>
      <c r="E46" s="205"/>
      <c r="F46" s="205"/>
      <c r="G46" s="205"/>
    </row>
    <row r="47" spans="1:13" ht="12.75" customHeight="1" x14ac:dyDescent="0.2">
      <c r="A47" s="205"/>
      <c r="B47" s="205"/>
      <c r="C47" s="205"/>
      <c r="D47" s="205"/>
      <c r="E47" s="205"/>
      <c r="F47" s="205"/>
      <c r="G47" s="205"/>
    </row>
    <row r="48" spans="1:13" ht="12.75" customHeight="1" x14ac:dyDescent="0.2">
      <c r="A48" s="205"/>
      <c r="B48" s="205"/>
      <c r="C48" s="205"/>
      <c r="D48" s="205"/>
      <c r="E48" s="205"/>
      <c r="F48" s="205"/>
      <c r="G48" s="205"/>
    </row>
    <row r="49" spans="1:7" ht="12.75" customHeight="1" x14ac:dyDescent="0.25">
      <c r="A49" s="38"/>
      <c r="B49" s="38"/>
      <c r="C49" s="38"/>
      <c r="D49" s="38"/>
      <c r="E49" s="38"/>
      <c r="F49" s="38" t="s">
        <v>40</v>
      </c>
      <c r="G49" s="39"/>
    </row>
    <row r="50" spans="1:7" ht="13.5" x14ac:dyDescent="0.25">
      <c r="A50" s="38"/>
      <c r="B50" s="38"/>
      <c r="C50" s="38"/>
      <c r="D50" s="38"/>
      <c r="E50" s="38"/>
      <c r="F50" s="38"/>
      <c r="G50" s="39"/>
    </row>
  </sheetData>
  <mergeCells count="12">
    <mergeCell ref="A42:G48"/>
    <mergeCell ref="B35:D35"/>
    <mergeCell ref="B36:D36"/>
    <mergeCell ref="B37:D37"/>
    <mergeCell ref="E8:G8"/>
    <mergeCell ref="C32:D32"/>
    <mergeCell ref="C33:D33"/>
    <mergeCell ref="E7:G7"/>
    <mergeCell ref="C10:D10"/>
    <mergeCell ref="F10:G10"/>
    <mergeCell ref="C31:D31"/>
    <mergeCell ref="B34:D34"/>
  </mergeCells>
  <dataValidations count="4">
    <dataValidation type="textLength" allowBlank="1" showInputMessage="1" showErrorMessage="1" error="Up to 45 characters" sqref="E7:E8 F8:G8" xr:uid="{00000000-0002-0000-0500-000000000000}">
      <formula1>0</formula1>
      <formula2>45</formula2>
    </dataValidation>
    <dataValidation type="textLength" allowBlank="1" showInputMessage="1" showErrorMessage="1" error="Up to 27 characters" sqref="B14:B28" xr:uid="{00000000-0002-0000-0500-000001000000}">
      <formula1>0</formula1>
      <formula2>27</formula2>
    </dataValidation>
    <dataValidation type="decimal" allowBlank="1" showInputMessage="1" showErrorMessage="1" sqref="G36" xr:uid="{00000000-0002-0000-0500-000002000000}">
      <formula1>0</formula1>
      <formula2>100</formula2>
    </dataValidation>
    <dataValidation type="decimal" operator="greaterThanOrEqual" allowBlank="1" showInputMessage="1" showErrorMessage="1" sqref="C14:E28 F34:G34 F30:G32" xr:uid="{00000000-0002-0000-0500-000003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G44"/>
  <sheetViews>
    <sheetView topLeftCell="A21" zoomScale="120" zoomScaleNormal="120" workbookViewId="0">
      <selection activeCell="D19" sqref="D19"/>
    </sheetView>
  </sheetViews>
  <sheetFormatPr defaultRowHeight="12.75" x14ac:dyDescent="0.2"/>
  <cols>
    <col min="1" max="1" width="3.5703125" customWidth="1"/>
    <col min="2" max="2" width="32.28515625" customWidth="1"/>
    <col min="3" max="3" width="9.140625" customWidth="1"/>
    <col min="4" max="4" width="22.5703125" customWidth="1"/>
  </cols>
  <sheetData>
    <row r="6" spans="1:7" ht="20.25" x14ac:dyDescent="0.2">
      <c r="A6" s="76" t="s">
        <v>70</v>
      </c>
      <c r="B6" s="50"/>
      <c r="C6" s="50"/>
      <c r="D6" s="50"/>
      <c r="E6" s="50"/>
      <c r="F6" s="50"/>
      <c r="G6" s="50"/>
    </row>
    <row r="7" spans="1:7" ht="20.25" x14ac:dyDescent="0.2">
      <c r="A7" s="54"/>
      <c r="B7" s="54"/>
      <c r="C7" s="54"/>
      <c r="D7" s="54"/>
      <c r="E7" s="54"/>
      <c r="F7" s="54"/>
      <c r="G7" s="54"/>
    </row>
    <row r="8" spans="1:7" ht="13.5" customHeight="1" x14ac:dyDescent="0.2">
      <c r="A8" s="51"/>
      <c r="B8" s="102" t="s">
        <v>21</v>
      </c>
      <c r="C8" s="99" t="str">
        <f>'Floor 1'!C7</f>
        <v>Po1</v>
      </c>
      <c r="D8" s="102" t="s">
        <v>20</v>
      </c>
      <c r="E8" s="235" t="str">
        <f>'Floor 1'!E7:G7</f>
        <v>podea XXXX</v>
      </c>
      <c r="F8" s="236"/>
      <c r="G8" s="237"/>
    </row>
    <row r="9" spans="1:7" ht="12.75" customHeight="1" x14ac:dyDescent="0.2">
      <c r="A9" s="52"/>
      <c r="B9" s="101" t="s">
        <v>67</v>
      </c>
      <c r="C9" s="98" t="s">
        <v>131</v>
      </c>
      <c r="D9" s="101" t="s">
        <v>20</v>
      </c>
      <c r="E9" s="202" t="s">
        <v>128</v>
      </c>
      <c r="F9" s="203"/>
      <c r="G9" s="204"/>
    </row>
    <row r="10" spans="1:7" ht="14.25" thickBot="1" x14ac:dyDescent="0.25">
      <c r="A10" s="52"/>
      <c r="B10" s="67"/>
      <c r="C10" s="110"/>
      <c r="D10" s="68"/>
      <c r="E10" s="111"/>
      <c r="F10" s="111"/>
      <c r="G10" s="111"/>
    </row>
    <row r="11" spans="1:7" ht="41.25" thickBot="1" x14ac:dyDescent="0.25">
      <c r="A11" s="53"/>
      <c r="B11" s="53"/>
      <c r="C11" s="53"/>
      <c r="D11" s="53"/>
      <c r="E11" s="53"/>
      <c r="F11" s="103" t="s">
        <v>69</v>
      </c>
      <c r="G11" s="104" t="s">
        <v>17</v>
      </c>
    </row>
    <row r="12" spans="1:7" ht="17.25" thickBot="1" x14ac:dyDescent="0.35">
      <c r="A12" s="238" t="s">
        <v>71</v>
      </c>
      <c r="B12" s="239"/>
      <c r="C12" s="239"/>
      <c r="D12" s="239"/>
      <c r="E12" s="239"/>
      <c r="F12" s="126">
        <f>'Floor 1'!F37</f>
        <v>2.2109297909414072</v>
      </c>
      <c r="G12" s="105">
        <f>IF(F12=0,0,1/F12)</f>
        <v>0.45229839685420453</v>
      </c>
    </row>
    <row r="13" spans="1:7" ht="13.5" thickBot="1" x14ac:dyDescent="0.25">
      <c r="A13" s="53"/>
      <c r="B13" s="53"/>
      <c r="C13" s="53"/>
      <c r="D13" s="53"/>
      <c r="E13" s="53"/>
      <c r="F13" s="53"/>
      <c r="G13" s="53"/>
    </row>
    <row r="14" spans="1:7" ht="39.75" x14ac:dyDescent="0.3">
      <c r="A14" s="2"/>
      <c r="B14" s="3" t="s">
        <v>72</v>
      </c>
      <c r="C14" s="200" t="s">
        <v>73</v>
      </c>
      <c r="D14" s="200"/>
      <c r="E14" s="127" t="s">
        <v>23</v>
      </c>
      <c r="F14" s="200" t="s">
        <v>24</v>
      </c>
      <c r="G14" s="201"/>
    </row>
    <row r="15" spans="1:7" ht="16.5" x14ac:dyDescent="0.3">
      <c r="A15" s="4"/>
      <c r="B15" s="56" t="s">
        <v>42</v>
      </c>
      <c r="C15" s="6" t="s">
        <v>18</v>
      </c>
      <c r="D15" s="6" t="s">
        <v>19</v>
      </c>
      <c r="E15" s="6"/>
      <c r="F15" s="6" t="s">
        <v>3</v>
      </c>
      <c r="G15" s="7" t="s">
        <v>4</v>
      </c>
    </row>
    <row r="16" spans="1:7" ht="16.5" x14ac:dyDescent="0.3">
      <c r="A16" s="9"/>
      <c r="B16" s="5" t="s">
        <v>27</v>
      </c>
      <c r="C16" s="10" t="s">
        <v>13</v>
      </c>
      <c r="D16" s="10" t="s">
        <v>14</v>
      </c>
      <c r="E16" s="10" t="s">
        <v>15</v>
      </c>
      <c r="F16" s="10" t="s">
        <v>16</v>
      </c>
      <c r="G16" s="11" t="s">
        <v>16</v>
      </c>
    </row>
    <row r="17" spans="1:7" ht="17.25" thickBot="1" x14ac:dyDescent="0.35">
      <c r="A17" s="12"/>
      <c r="B17" s="57" t="s">
        <v>28</v>
      </c>
      <c r="C17" s="13" t="s">
        <v>0</v>
      </c>
      <c r="D17" s="13" t="s">
        <v>0</v>
      </c>
      <c r="E17" s="13" t="s">
        <v>7</v>
      </c>
      <c r="F17" s="13" t="s">
        <v>6</v>
      </c>
      <c r="G17" s="14" t="s">
        <v>6</v>
      </c>
    </row>
    <row r="18" spans="1:7" ht="16.5" x14ac:dyDescent="0.3">
      <c r="A18" s="15">
        <v>1</v>
      </c>
      <c r="B18" s="69" t="s">
        <v>74</v>
      </c>
      <c r="C18" s="74"/>
      <c r="D18" s="74"/>
      <c r="E18" s="74">
        <v>3.7999999999999999E-2</v>
      </c>
      <c r="F18" s="70">
        <f>IF(E18=0,0,C18/E18)</f>
        <v>0</v>
      </c>
      <c r="G18" s="71">
        <f>IF(E18=0,0,D18/E18)</f>
        <v>0</v>
      </c>
    </row>
    <row r="19" spans="1:7" ht="16.5" x14ac:dyDescent="0.3">
      <c r="A19" s="16">
        <v>2</v>
      </c>
      <c r="B19" s="66" t="s">
        <v>75</v>
      </c>
      <c r="C19" s="138">
        <v>0.05</v>
      </c>
      <c r="D19" s="75"/>
      <c r="E19" s="75">
        <v>3.5000000000000003E-2</v>
      </c>
      <c r="F19" s="72">
        <f t="shared" ref="F19:F27" si="0">IF(E19=0,0,C19/E19)</f>
        <v>1.4285714285714286</v>
      </c>
      <c r="G19" s="73">
        <f t="shared" ref="G19:G27" si="1">IF(E19=0,0,D19/E19)</f>
        <v>0</v>
      </c>
    </row>
    <row r="20" spans="1:7" ht="16.5" x14ac:dyDescent="0.3">
      <c r="A20" s="16">
        <v>3</v>
      </c>
      <c r="B20" s="66" t="s">
        <v>132</v>
      </c>
      <c r="C20" s="75">
        <v>0</v>
      </c>
      <c r="D20" s="75"/>
      <c r="E20" s="75">
        <v>4.3999999999999997E-2</v>
      </c>
      <c r="F20" s="72">
        <f t="shared" si="0"/>
        <v>0</v>
      </c>
      <c r="G20" s="73">
        <f t="shared" si="1"/>
        <v>0</v>
      </c>
    </row>
    <row r="21" spans="1:7" ht="16.5" x14ac:dyDescent="0.3">
      <c r="A21" s="16">
        <v>4</v>
      </c>
      <c r="B21" s="66" t="s">
        <v>133</v>
      </c>
      <c r="C21" s="75"/>
      <c r="D21" s="75"/>
      <c r="E21" s="75">
        <v>7.0000000000000007E-2</v>
      </c>
      <c r="F21" s="72">
        <f t="shared" si="0"/>
        <v>0</v>
      </c>
      <c r="G21" s="73">
        <f t="shared" si="1"/>
        <v>0</v>
      </c>
    </row>
    <row r="22" spans="1:7" ht="16.5" x14ac:dyDescent="0.3">
      <c r="A22" s="16">
        <v>5</v>
      </c>
      <c r="B22" s="66" t="s">
        <v>164</v>
      </c>
      <c r="C22" s="75">
        <v>0</v>
      </c>
      <c r="D22" s="75"/>
      <c r="E22" s="75">
        <v>0.76</v>
      </c>
      <c r="F22" s="72">
        <f t="shared" si="0"/>
        <v>0</v>
      </c>
      <c r="G22" s="73">
        <f t="shared" si="1"/>
        <v>0</v>
      </c>
    </row>
    <row r="23" spans="1:7" ht="16.5" x14ac:dyDescent="0.3">
      <c r="A23" s="16">
        <v>6</v>
      </c>
      <c r="B23" s="66"/>
      <c r="C23" s="75"/>
      <c r="D23" s="75"/>
      <c r="E23" s="75"/>
      <c r="F23" s="72">
        <f t="shared" si="0"/>
        <v>0</v>
      </c>
      <c r="G23" s="73">
        <f t="shared" si="1"/>
        <v>0</v>
      </c>
    </row>
    <row r="24" spans="1:7" ht="16.5" x14ac:dyDescent="0.3">
      <c r="A24" s="16">
        <v>7</v>
      </c>
      <c r="B24" s="66"/>
      <c r="C24" s="75"/>
      <c r="D24" s="75"/>
      <c r="E24" s="75"/>
      <c r="F24" s="72">
        <f t="shared" si="0"/>
        <v>0</v>
      </c>
      <c r="G24" s="73">
        <f t="shared" si="1"/>
        <v>0</v>
      </c>
    </row>
    <row r="25" spans="1:7" ht="16.5" x14ac:dyDescent="0.3">
      <c r="A25" s="16">
        <v>8</v>
      </c>
      <c r="B25" s="66"/>
      <c r="C25" s="75"/>
      <c r="D25" s="75"/>
      <c r="E25" s="75"/>
      <c r="F25" s="72">
        <f>IF(E25=0,0,C25/E25)</f>
        <v>0</v>
      </c>
      <c r="G25" s="73">
        <f>IF(E25=0,0,D25/E25)</f>
        <v>0</v>
      </c>
    </row>
    <row r="26" spans="1:7" ht="16.5" x14ac:dyDescent="0.3">
      <c r="A26" s="16">
        <v>9</v>
      </c>
      <c r="B26" s="66"/>
      <c r="C26" s="75"/>
      <c r="D26" s="75"/>
      <c r="E26" s="75"/>
      <c r="F26" s="72">
        <f t="shared" si="0"/>
        <v>0</v>
      </c>
      <c r="G26" s="73">
        <f t="shared" si="1"/>
        <v>0</v>
      </c>
    </row>
    <row r="27" spans="1:7" ht="16.5" x14ac:dyDescent="0.3">
      <c r="A27" s="16">
        <v>10</v>
      </c>
      <c r="B27" s="66"/>
      <c r="C27" s="75"/>
      <c r="D27" s="75"/>
      <c r="E27" s="75"/>
      <c r="F27" s="72">
        <f t="shared" si="0"/>
        <v>0</v>
      </c>
      <c r="G27" s="73">
        <f t="shared" si="1"/>
        <v>0</v>
      </c>
    </row>
    <row r="28" spans="1:7" ht="17.25" thickBot="1" x14ac:dyDescent="0.35">
      <c r="A28" s="12"/>
      <c r="B28" s="17" t="s">
        <v>5</v>
      </c>
      <c r="C28" s="17">
        <f>SUM(C18:C27)</f>
        <v>0.05</v>
      </c>
      <c r="D28" s="17">
        <f>SUM(D18:D27)</f>
        <v>0</v>
      </c>
      <c r="E28" s="18"/>
      <c r="F28" s="19">
        <f>SUM(F18:F27)</f>
        <v>1.4285714285714286</v>
      </c>
      <c r="G28" s="20">
        <f>SUM(G18:G27)</f>
        <v>0</v>
      </c>
    </row>
    <row r="29" spans="1:7" ht="17.25" thickBot="1" x14ac:dyDescent="0.35">
      <c r="A29" s="40"/>
      <c r="B29" s="106" t="s">
        <v>76</v>
      </c>
      <c r="C29" s="41"/>
      <c r="D29" s="42"/>
      <c r="E29" s="43" t="s">
        <v>8</v>
      </c>
      <c r="F29" s="60"/>
      <c r="G29" s="61"/>
    </row>
    <row r="30" spans="1:7" ht="16.5" x14ac:dyDescent="0.3">
      <c r="A30" s="40"/>
      <c r="B30" s="231" t="s">
        <v>77</v>
      </c>
      <c r="C30" s="232"/>
      <c r="D30" s="232"/>
      <c r="E30" s="30" t="s">
        <v>9</v>
      </c>
      <c r="F30" s="31">
        <f>IF(OR($F$12=0,$G$12+F28+F29=0),0,1/($G$12+F28+F29))</f>
        <v>0.53166890471737149</v>
      </c>
      <c r="G30" s="31">
        <f>IF(OR($F$12=0,$G$12+G28+G29=0),0,1/($G$12+G28+G29))</f>
        <v>2.2109297909414072</v>
      </c>
    </row>
    <row r="31" spans="1:7" ht="17.25" thickBot="1" x14ac:dyDescent="0.35">
      <c r="A31" s="1"/>
      <c r="B31" s="216" t="s">
        <v>82</v>
      </c>
      <c r="C31" s="217"/>
      <c r="D31" s="218"/>
      <c r="E31" s="33" t="s">
        <v>2</v>
      </c>
      <c r="F31" s="119">
        <v>100</v>
      </c>
      <c r="G31" s="123">
        <f>100-F31</f>
        <v>0</v>
      </c>
    </row>
    <row r="32" spans="1:7" ht="17.25" thickBot="1" x14ac:dyDescent="0.35">
      <c r="A32" s="1"/>
      <c r="B32" s="241" t="s">
        <v>83</v>
      </c>
      <c r="C32" s="242"/>
      <c r="D32" s="243"/>
      <c r="E32" s="34" t="s">
        <v>9</v>
      </c>
      <c r="F32" s="125">
        <f>(F30*F31+G30*G31)/100</f>
        <v>0.53166890471737149</v>
      </c>
      <c r="G32" s="124"/>
    </row>
    <row r="33" spans="1:7" x14ac:dyDescent="0.2">
      <c r="A33" s="21" t="s">
        <v>84</v>
      </c>
      <c r="B33" s="35"/>
      <c r="C33" s="35"/>
      <c r="D33" s="35"/>
      <c r="E33" s="36"/>
      <c r="F33" s="37"/>
      <c r="G33" s="37"/>
    </row>
    <row r="34" spans="1:7" ht="13.5" x14ac:dyDescent="0.25">
      <c r="A34" s="38"/>
      <c r="B34" s="38"/>
      <c r="C34" s="38"/>
      <c r="D34" s="38"/>
      <c r="E34" s="38"/>
      <c r="F34" s="38"/>
      <c r="G34" s="38"/>
    </row>
    <row r="35" spans="1:7" ht="13.5" x14ac:dyDescent="0.25">
      <c r="A35" s="38"/>
      <c r="B35" s="38"/>
      <c r="C35" s="38"/>
      <c r="D35" s="38"/>
      <c r="E35" s="38"/>
      <c r="F35" s="38"/>
      <c r="G35" s="38"/>
    </row>
    <row r="36" spans="1:7" x14ac:dyDescent="0.2">
      <c r="A36" s="21" t="s">
        <v>39</v>
      </c>
      <c r="B36" s="1"/>
      <c r="C36" s="1"/>
      <c r="D36" s="1"/>
      <c r="E36" s="1"/>
      <c r="F36" s="1"/>
      <c r="G36" s="1"/>
    </row>
    <row r="37" spans="1:7" x14ac:dyDescent="0.2">
      <c r="A37" s="205"/>
      <c r="B37" s="205"/>
      <c r="C37" s="205"/>
      <c r="D37" s="205"/>
      <c r="E37" s="205"/>
      <c r="F37" s="205"/>
      <c r="G37" s="205"/>
    </row>
    <row r="38" spans="1:7" x14ac:dyDescent="0.2">
      <c r="A38" s="205"/>
      <c r="B38" s="205"/>
      <c r="C38" s="205"/>
      <c r="D38" s="205"/>
      <c r="E38" s="205"/>
      <c r="F38" s="205"/>
      <c r="G38" s="205"/>
    </row>
    <row r="39" spans="1:7" x14ac:dyDescent="0.2">
      <c r="A39" s="205"/>
      <c r="B39" s="205"/>
      <c r="C39" s="205"/>
      <c r="D39" s="205"/>
      <c r="E39" s="205"/>
      <c r="F39" s="205"/>
      <c r="G39" s="205"/>
    </row>
    <row r="40" spans="1:7" x14ac:dyDescent="0.2">
      <c r="A40" s="205"/>
      <c r="B40" s="205"/>
      <c r="C40" s="205"/>
      <c r="D40" s="205"/>
      <c r="E40" s="205"/>
      <c r="F40" s="205"/>
      <c r="G40" s="205"/>
    </row>
    <row r="41" spans="1:7" x14ac:dyDescent="0.2">
      <c r="A41" s="205"/>
      <c r="B41" s="205"/>
      <c r="C41" s="205"/>
      <c r="D41" s="205"/>
      <c r="E41" s="205"/>
      <c r="F41" s="205"/>
      <c r="G41" s="205"/>
    </row>
    <row r="42" spans="1:7" x14ac:dyDescent="0.2">
      <c r="A42" s="205"/>
      <c r="B42" s="205"/>
      <c r="C42" s="205"/>
      <c r="D42" s="205"/>
      <c r="E42" s="205"/>
      <c r="F42" s="205"/>
      <c r="G42" s="205"/>
    </row>
    <row r="43" spans="1:7" x14ac:dyDescent="0.2">
      <c r="A43" s="205"/>
      <c r="B43" s="205"/>
      <c r="C43" s="205"/>
      <c r="D43" s="205"/>
      <c r="E43" s="205"/>
      <c r="F43" s="205"/>
      <c r="G43" s="205"/>
    </row>
    <row r="44" spans="1:7" ht="13.5" x14ac:dyDescent="0.25">
      <c r="A44" s="38"/>
      <c r="B44" s="38"/>
      <c r="C44" s="38"/>
      <c r="D44" s="38"/>
      <c r="E44" s="38"/>
      <c r="F44" s="38" t="s">
        <v>40</v>
      </c>
      <c r="G44" s="39"/>
    </row>
  </sheetData>
  <mergeCells count="9">
    <mergeCell ref="B31:D31"/>
    <mergeCell ref="B32:D32"/>
    <mergeCell ref="A37:G43"/>
    <mergeCell ref="E8:G8"/>
    <mergeCell ref="E9:G9"/>
    <mergeCell ref="A12:E12"/>
    <mergeCell ref="C14:D14"/>
    <mergeCell ref="F14:G14"/>
    <mergeCell ref="B30:D30"/>
  </mergeCells>
  <dataValidations count="4">
    <dataValidation type="decimal" operator="greaterThanOrEqual" allowBlank="1" showInputMessage="1" showErrorMessage="1" sqref="F29:G29 C18:E27" xr:uid="{00000000-0002-0000-0600-000000000000}">
      <formula1>0</formula1>
    </dataValidation>
    <dataValidation type="decimal" allowBlank="1" showInputMessage="1" showErrorMessage="1" sqref="G31" xr:uid="{00000000-0002-0000-0600-000001000000}">
      <formula1>0</formula1>
      <formula2>100</formula2>
    </dataValidation>
    <dataValidation type="textLength" allowBlank="1" showInputMessage="1" showErrorMessage="1" error="Up to 27 characters" sqref="B18:B27" xr:uid="{00000000-0002-0000-0600-000002000000}">
      <formula1>0</formula1>
      <formula2>27</formula2>
    </dataValidation>
    <dataValidation type="textLength" allowBlank="1" showInputMessage="1" showErrorMessage="1" error="Up to 45 characters" sqref="E8:E11 F9:G10" xr:uid="{00000000-0002-0000-0600-000003000000}">
      <formula1>0</formula1>
      <formula2>45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H29"/>
  <sheetViews>
    <sheetView topLeftCell="R13" zoomScale="130" zoomScaleNormal="130" workbookViewId="0">
      <selection activeCell="Z32" sqref="Z32"/>
    </sheetView>
  </sheetViews>
  <sheetFormatPr defaultRowHeight="12.75" x14ac:dyDescent="0.2"/>
  <cols>
    <col min="5" max="5" width="19.140625" customWidth="1"/>
    <col min="6" max="6" width="16.28515625" customWidth="1"/>
    <col min="7" max="7" width="19" customWidth="1"/>
    <col min="9" max="9" width="7.140625" customWidth="1"/>
    <col min="14" max="14" width="17" customWidth="1"/>
    <col min="15" max="15" width="16.85546875" customWidth="1"/>
    <col min="16" max="16" width="25.28515625" customWidth="1"/>
    <col min="17" max="17" width="6.140625" customWidth="1"/>
    <col min="18" max="18" width="4.7109375" customWidth="1"/>
    <col min="24" max="24" width="11.28515625" customWidth="1"/>
    <col min="25" max="25" width="12.28515625" customWidth="1"/>
  </cols>
  <sheetData>
    <row r="2" spans="1:30" x14ac:dyDescent="0.2">
      <c r="AB2" s="79" t="s">
        <v>44</v>
      </c>
      <c r="AC2" s="78"/>
    </row>
    <row r="3" spans="1:30" x14ac:dyDescent="0.2">
      <c r="AB3" s="81" t="s">
        <v>45</v>
      </c>
      <c r="AC3" s="81" t="s">
        <v>46</v>
      </c>
    </row>
    <row r="4" spans="1:30" ht="13.5" customHeight="1" x14ac:dyDescent="0.2">
      <c r="A4" s="249" t="s">
        <v>144</v>
      </c>
      <c r="B4" s="249"/>
      <c r="C4" s="249"/>
      <c r="D4" s="249"/>
      <c r="E4" s="249"/>
      <c r="F4" s="148" t="s">
        <v>141</v>
      </c>
      <c r="G4" s="148" t="s">
        <v>142</v>
      </c>
      <c r="J4" s="249" t="s">
        <v>162</v>
      </c>
      <c r="K4" s="249"/>
      <c r="L4" s="249"/>
      <c r="M4" s="249"/>
      <c r="N4" s="249"/>
      <c r="O4" s="148" t="s">
        <v>141</v>
      </c>
      <c r="P4" s="148" t="s">
        <v>142</v>
      </c>
      <c r="S4" s="249" t="s">
        <v>161</v>
      </c>
      <c r="T4" s="249"/>
      <c r="U4" s="249"/>
      <c r="V4" s="249"/>
      <c r="W4" s="249"/>
      <c r="X4" s="148" t="s">
        <v>141</v>
      </c>
      <c r="Y4" s="148" t="s">
        <v>142</v>
      </c>
      <c r="AB4" s="82" t="s">
        <v>11</v>
      </c>
      <c r="AC4" s="82" t="s">
        <v>10</v>
      </c>
    </row>
    <row r="5" spans="1:30" ht="13.5" thickBot="1" x14ac:dyDescent="0.25">
      <c r="AB5" s="66">
        <v>1</v>
      </c>
      <c r="AC5" s="83">
        <f>1.163*AB5</f>
        <v>1.163</v>
      </c>
    </row>
    <row r="6" spans="1:30" ht="13.5" thickBot="1" x14ac:dyDescent="0.25">
      <c r="A6" s="250" t="s">
        <v>137</v>
      </c>
      <c r="B6" s="251"/>
      <c r="C6" s="251"/>
      <c r="D6" s="251"/>
      <c r="E6" s="252"/>
      <c r="F6" s="147">
        <v>2272802</v>
      </c>
      <c r="G6" s="147">
        <v>1475019</v>
      </c>
      <c r="J6" s="250" t="s">
        <v>143</v>
      </c>
      <c r="K6" s="251"/>
      <c r="L6" s="251"/>
      <c r="M6" s="251"/>
      <c r="N6" s="252"/>
      <c r="O6" s="147">
        <v>287038.40000000002</v>
      </c>
      <c r="P6" s="159">
        <v>187292</v>
      </c>
      <c r="S6" s="250" t="s">
        <v>143</v>
      </c>
      <c r="T6" s="251"/>
      <c r="U6" s="251"/>
      <c r="V6" s="251"/>
      <c r="W6" s="252"/>
      <c r="X6" s="147">
        <v>1088757</v>
      </c>
      <c r="Y6" s="159">
        <v>540722</v>
      </c>
    </row>
    <row r="7" spans="1:30" ht="15" thickBot="1" x14ac:dyDescent="0.25">
      <c r="A7" s="250" t="s">
        <v>138</v>
      </c>
      <c r="B7" s="253"/>
      <c r="C7" s="253"/>
      <c r="D7" s="253"/>
      <c r="E7" s="252"/>
      <c r="F7" s="158">
        <f>F6/9.47</f>
        <v>240000.21119324179</v>
      </c>
      <c r="G7" s="158">
        <f>G6/9.47</f>
        <v>155757.02217529039</v>
      </c>
      <c r="J7" s="250" t="s">
        <v>145</v>
      </c>
      <c r="K7" s="253"/>
      <c r="L7" s="253"/>
      <c r="M7" s="253"/>
      <c r="N7" s="252"/>
      <c r="O7" s="146">
        <f>O6/6.9/1000</f>
        <v>41.599768115942034</v>
      </c>
      <c r="P7" s="146">
        <f>P6/6.9/1000</f>
        <v>27.143768115942027</v>
      </c>
      <c r="S7" s="250" t="s">
        <v>145</v>
      </c>
      <c r="T7" s="253"/>
      <c r="U7" s="253"/>
      <c r="V7" s="253"/>
      <c r="W7" s="252"/>
      <c r="X7" s="146">
        <f>X6/3.6/1000</f>
        <v>302.4325</v>
      </c>
      <c r="Y7" s="146">
        <f>Y6/3.6/1000</f>
        <v>150.20055555555555</v>
      </c>
    </row>
    <row r="8" spans="1:30" ht="13.5" thickBot="1" x14ac:dyDescent="0.25">
      <c r="A8" s="250" t="s">
        <v>140</v>
      </c>
      <c r="B8" s="251"/>
      <c r="C8" s="251"/>
      <c r="D8" s="251"/>
      <c r="E8" s="252"/>
      <c r="F8" s="147">
        <v>10910</v>
      </c>
      <c r="G8" s="157">
        <f>F8</f>
        <v>10910</v>
      </c>
      <c r="J8" s="250" t="s">
        <v>140</v>
      </c>
      <c r="K8" s="251"/>
      <c r="L8" s="251"/>
      <c r="M8" s="251"/>
      <c r="N8" s="252"/>
      <c r="O8" s="146">
        <v>1444</v>
      </c>
      <c r="P8" s="146">
        <f>O8</f>
        <v>1444</v>
      </c>
      <c r="S8" s="250" t="s">
        <v>140</v>
      </c>
      <c r="T8" s="251"/>
      <c r="U8" s="251"/>
      <c r="V8" s="251"/>
      <c r="W8" s="252"/>
      <c r="X8" s="146">
        <v>3977.2</v>
      </c>
      <c r="Y8" s="146">
        <f>X8</f>
        <v>3977.2</v>
      </c>
      <c r="AB8" s="79" t="s">
        <v>44</v>
      </c>
      <c r="AC8" s="78"/>
    </row>
    <row r="9" spans="1:30" ht="15" thickBot="1" x14ac:dyDescent="0.25">
      <c r="A9" s="250" t="s">
        <v>139</v>
      </c>
      <c r="B9" s="251"/>
      <c r="C9" s="251"/>
      <c r="D9" s="251"/>
      <c r="E9" s="252"/>
      <c r="F9" s="146">
        <f>F6/F8</f>
        <v>208.32282309807516</v>
      </c>
      <c r="G9" s="146">
        <f>G6/G8</f>
        <v>135.19880843263061</v>
      </c>
      <c r="J9" s="250" t="s">
        <v>139</v>
      </c>
      <c r="K9" s="251"/>
      <c r="L9" s="251"/>
      <c r="M9" s="251"/>
      <c r="N9" s="252"/>
      <c r="O9" s="146">
        <f>O6/O8</f>
        <v>198.78005540166205</v>
      </c>
      <c r="P9" s="146">
        <f>P6/P8</f>
        <v>129.70360110803324</v>
      </c>
      <c r="S9" s="250" t="s">
        <v>139</v>
      </c>
      <c r="T9" s="251"/>
      <c r="U9" s="251"/>
      <c r="V9" s="251"/>
      <c r="W9" s="252"/>
      <c r="X9" s="146">
        <f>X6/X8</f>
        <v>273.7496228502464</v>
      </c>
      <c r="Y9" s="146">
        <f>Y6/Y8</f>
        <v>135.95544604244193</v>
      </c>
      <c r="AB9" s="81" t="s">
        <v>45</v>
      </c>
      <c r="AC9" s="81" t="s">
        <v>46</v>
      </c>
    </row>
    <row r="10" spans="1:30" x14ac:dyDescent="0.2">
      <c r="AB10" s="82" t="s">
        <v>146</v>
      </c>
      <c r="AC10" s="82" t="s">
        <v>147</v>
      </c>
    </row>
    <row r="11" spans="1:30" x14ac:dyDescent="0.2">
      <c r="AB11" s="66">
        <v>1</v>
      </c>
      <c r="AC11" s="149">
        <v>4.1867999999999999</v>
      </c>
    </row>
    <row r="14" spans="1:30" ht="13.5" thickBot="1" x14ac:dyDescent="0.25">
      <c r="A14" s="249" t="s">
        <v>155</v>
      </c>
      <c r="B14" s="249"/>
      <c r="C14" s="249"/>
      <c r="D14" s="249"/>
      <c r="E14" s="249"/>
      <c r="F14" s="148" t="s">
        <v>141</v>
      </c>
      <c r="G14" s="148" t="s">
        <v>142</v>
      </c>
      <c r="J14" s="249" t="s">
        <v>158</v>
      </c>
      <c r="K14" s="249"/>
      <c r="L14" s="249"/>
      <c r="M14" s="249"/>
      <c r="N14" s="249"/>
      <c r="O14" s="148" t="s">
        <v>141</v>
      </c>
      <c r="P14" s="148" t="s">
        <v>142</v>
      </c>
      <c r="AC14" s="148"/>
    </row>
    <row r="15" spans="1:30" ht="24" thickBot="1" x14ac:dyDescent="0.3">
      <c r="V15" s="244" t="s">
        <v>192</v>
      </c>
      <c r="W15" s="245"/>
      <c r="X15" s="245"/>
      <c r="Y15" s="246"/>
      <c r="AB15" s="150" t="s">
        <v>154</v>
      </c>
      <c r="AC15" s="153"/>
      <c r="AD15" s="153"/>
    </row>
    <row r="16" spans="1:30" ht="13.5" thickBot="1" x14ac:dyDescent="0.25">
      <c r="A16" s="250" t="s">
        <v>156</v>
      </c>
      <c r="B16" s="251"/>
      <c r="C16" s="251"/>
      <c r="D16" s="251"/>
      <c r="E16" s="252"/>
      <c r="F16" s="155">
        <v>47028</v>
      </c>
      <c r="G16" s="154">
        <v>0</v>
      </c>
      <c r="J16" s="250" t="s">
        <v>170</v>
      </c>
      <c r="K16" s="251"/>
      <c r="L16" s="251"/>
      <c r="M16" s="251"/>
      <c r="N16" s="252"/>
      <c r="O16" s="155">
        <v>13740.48</v>
      </c>
      <c r="P16" s="154">
        <v>7269.36</v>
      </c>
      <c r="R16" s="153"/>
      <c r="S16" s="153"/>
      <c r="T16" s="153"/>
      <c r="U16" s="153"/>
      <c r="V16" s="167"/>
      <c r="W16" s="168"/>
      <c r="X16" s="169"/>
      <c r="Y16" s="170"/>
      <c r="AB16" s="151"/>
    </row>
    <row r="17" spans="1:34" ht="13.5" thickBot="1" x14ac:dyDescent="0.25">
      <c r="A17" s="250" t="s">
        <v>157</v>
      </c>
      <c r="B17" s="253"/>
      <c r="C17" s="253"/>
      <c r="D17" s="253"/>
      <c r="E17" s="252"/>
      <c r="F17" s="146">
        <f>F16/3.9/1000</f>
        <v>12.05846153846154</v>
      </c>
      <c r="G17" s="146">
        <f>G16/3.9/1000</f>
        <v>0</v>
      </c>
      <c r="J17" s="250" t="s">
        <v>159</v>
      </c>
      <c r="K17" s="253"/>
      <c r="L17" s="253"/>
      <c r="M17" s="253"/>
      <c r="N17" s="252"/>
      <c r="O17" s="146">
        <f>O16/3.7/1000</f>
        <v>3.7136432432432431</v>
      </c>
      <c r="P17" s="146">
        <f>P16/3.7/1000</f>
        <v>1.9646918918918916</v>
      </c>
      <c r="V17" s="146">
        <v>22054</v>
      </c>
      <c r="W17" s="175" t="s">
        <v>189</v>
      </c>
      <c r="X17" s="176">
        <f>V17/1162.22</f>
        <v>18.975753299719504</v>
      </c>
      <c r="Y17" s="177" t="s">
        <v>190</v>
      </c>
      <c r="AB17" s="152" t="s">
        <v>148</v>
      </c>
      <c r="AF17" s="248" t="s">
        <v>186</v>
      </c>
      <c r="AG17" s="247"/>
      <c r="AH17" s="247"/>
    </row>
    <row r="18" spans="1:34" ht="13.5" thickBot="1" x14ac:dyDescent="0.25">
      <c r="A18" s="250" t="s">
        <v>140</v>
      </c>
      <c r="B18" s="251"/>
      <c r="C18" s="251"/>
      <c r="D18" s="251"/>
      <c r="E18" s="252"/>
      <c r="F18" s="156">
        <v>310</v>
      </c>
      <c r="G18" s="156">
        <f>F18</f>
        <v>310</v>
      </c>
      <c r="J18" s="250" t="s">
        <v>140</v>
      </c>
      <c r="K18" s="251"/>
      <c r="L18" s="251"/>
      <c r="M18" s="251"/>
      <c r="N18" s="252"/>
      <c r="O18" s="156">
        <v>310</v>
      </c>
      <c r="P18" s="156">
        <v>310</v>
      </c>
      <c r="V18" s="172"/>
      <c r="W18" s="173"/>
      <c r="X18" s="173"/>
      <c r="Y18" s="174"/>
      <c r="AB18" s="152" t="s">
        <v>149</v>
      </c>
      <c r="AF18" s="248" t="s">
        <v>185</v>
      </c>
      <c r="AG18" s="247"/>
      <c r="AH18" s="247"/>
    </row>
    <row r="19" spans="1:34" ht="17.25" thickBot="1" x14ac:dyDescent="0.3">
      <c r="A19" s="250" t="s">
        <v>139</v>
      </c>
      <c r="B19" s="251"/>
      <c r="C19" s="251"/>
      <c r="D19" s="251"/>
      <c r="E19" s="252"/>
      <c r="F19" s="146">
        <f>F16/F18</f>
        <v>151.70322580645163</v>
      </c>
      <c r="G19" s="146">
        <f>G16/G18</f>
        <v>0</v>
      </c>
      <c r="J19" s="250" t="s">
        <v>139</v>
      </c>
      <c r="K19" s="251"/>
      <c r="L19" s="251"/>
      <c r="M19" s="251"/>
      <c r="N19" s="252"/>
      <c r="O19" s="146">
        <f>O16/O18</f>
        <v>44.324129032258064</v>
      </c>
      <c r="P19" s="146">
        <f>P16/P18</f>
        <v>23.449548387096772</v>
      </c>
      <c r="AB19" s="152" t="s">
        <v>150</v>
      </c>
      <c r="AF19" s="248" t="s">
        <v>187</v>
      </c>
      <c r="AG19" s="247"/>
      <c r="AH19" s="247"/>
    </row>
    <row r="20" spans="1:34" x14ac:dyDescent="0.2">
      <c r="AB20" s="152" t="s">
        <v>151</v>
      </c>
      <c r="AF20" s="248" t="s">
        <v>188</v>
      </c>
      <c r="AG20" s="247"/>
      <c r="AH20" s="247"/>
    </row>
    <row r="21" spans="1:34" x14ac:dyDescent="0.2">
      <c r="V21" s="247"/>
      <c r="W21" s="247"/>
      <c r="X21" s="247"/>
      <c r="Y21" s="247"/>
      <c r="AB21" s="151"/>
    </row>
    <row r="22" spans="1:34" x14ac:dyDescent="0.2">
      <c r="AB22" s="151"/>
    </row>
    <row r="23" spans="1:34" x14ac:dyDescent="0.2">
      <c r="AB23" s="152" t="s">
        <v>152</v>
      </c>
    </row>
    <row r="24" spans="1:34" x14ac:dyDescent="0.2">
      <c r="AB24" s="152" t="s">
        <v>153</v>
      </c>
    </row>
    <row r="25" spans="1:34" ht="13.5" thickBot="1" x14ac:dyDescent="0.25"/>
    <row r="26" spans="1:34" ht="18" x14ac:dyDescent="0.25">
      <c r="V26" s="244" t="s">
        <v>191</v>
      </c>
      <c r="W26" s="245"/>
      <c r="X26" s="245"/>
      <c r="Y26" s="246"/>
    </row>
    <row r="27" spans="1:34" ht="13.5" thickBot="1" x14ac:dyDescent="0.25">
      <c r="V27" s="171"/>
      <c r="W27" s="169"/>
      <c r="X27" s="169"/>
      <c r="Y27" s="170"/>
    </row>
    <row r="28" spans="1:34" ht="13.5" thickBot="1" x14ac:dyDescent="0.25">
      <c r="V28" s="146">
        <v>135</v>
      </c>
      <c r="W28" s="175" t="s">
        <v>190</v>
      </c>
      <c r="X28" s="176">
        <f>V28*1162.22</f>
        <v>156899.70000000001</v>
      </c>
      <c r="Y28" s="177" t="s">
        <v>189</v>
      </c>
    </row>
    <row r="29" spans="1:34" ht="13.5" thickBot="1" x14ac:dyDescent="0.25">
      <c r="V29" s="172"/>
      <c r="W29" s="173"/>
      <c r="X29" s="173"/>
      <c r="Y29" s="174"/>
    </row>
  </sheetData>
  <mergeCells count="32">
    <mergeCell ref="J4:N4"/>
    <mergeCell ref="J6:N6"/>
    <mergeCell ref="J7:N7"/>
    <mergeCell ref="J8:N8"/>
    <mergeCell ref="A6:E6"/>
    <mergeCell ref="A7:E7"/>
    <mergeCell ref="A4:E4"/>
    <mergeCell ref="A8:E8"/>
    <mergeCell ref="A19:E19"/>
    <mergeCell ref="J9:N9"/>
    <mergeCell ref="A14:E14"/>
    <mergeCell ref="A16:E16"/>
    <mergeCell ref="A17:E17"/>
    <mergeCell ref="A18:E18"/>
    <mergeCell ref="A9:E9"/>
    <mergeCell ref="J14:N14"/>
    <mergeCell ref="J16:N16"/>
    <mergeCell ref="J17:N17"/>
    <mergeCell ref="J18:N18"/>
    <mergeCell ref="J19:N19"/>
    <mergeCell ref="S4:W4"/>
    <mergeCell ref="S6:W6"/>
    <mergeCell ref="S7:W7"/>
    <mergeCell ref="S8:W8"/>
    <mergeCell ref="S9:W9"/>
    <mergeCell ref="V15:Y15"/>
    <mergeCell ref="V21:Y21"/>
    <mergeCell ref="V26:Y26"/>
    <mergeCell ref="AF17:AH17"/>
    <mergeCell ref="AF18:AH18"/>
    <mergeCell ref="AF19:AH19"/>
    <mergeCell ref="AF20:AH20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W1</vt:lpstr>
      <vt:lpstr>W1+EE1Walls</vt:lpstr>
      <vt:lpstr>W1+EE2Walls</vt:lpstr>
      <vt:lpstr>Roof 1</vt:lpstr>
      <vt:lpstr>Roof 1+EE Roof 1</vt:lpstr>
      <vt:lpstr>Floor 1</vt:lpstr>
      <vt:lpstr>Floor1 + EE Floor 1</vt:lpstr>
      <vt:lpstr>Calcul consum GAZ+Carbune+Bioma</vt:lpstr>
      <vt:lpstr>'W1'!Print_Area</vt:lpstr>
      <vt:lpstr>'W1+EE1Walls'!Print_Area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ggk</dc:creator>
  <cp:lastModifiedBy>Marian Neaga</cp:lastModifiedBy>
  <cp:lastPrinted>2014-10-29T06:52:44Z</cp:lastPrinted>
  <dcterms:created xsi:type="dcterms:W3CDTF">2007-09-17T08:53:33Z</dcterms:created>
  <dcterms:modified xsi:type="dcterms:W3CDTF">2021-11-13T16:42:47Z</dcterms:modified>
</cp:coreProperties>
</file>