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number Digikey" sheetId="1" r:id="rId3"/>
  </sheets>
  <definedNames/>
  <calcPr/>
</workbook>
</file>

<file path=xl/sharedStrings.xml><?xml version="1.0" encoding="utf-8"?>
<sst xmlns="http://schemas.openxmlformats.org/spreadsheetml/2006/main" count="515" uniqueCount="371">
  <si>
    <t>Número de partes Digi Key y Analisis de Costo de la CIAA Safety</t>
  </si>
  <si>
    <t>Identificación</t>
  </si>
  <si>
    <t>Cantidad</t>
  </si>
  <si>
    <t>Componente</t>
  </si>
  <si>
    <t>Valor</t>
  </si>
  <si>
    <t>Encapsulado</t>
  </si>
  <si>
    <t>Marca</t>
  </si>
  <si>
    <t>Tape &amp; Reel</t>
  </si>
  <si>
    <t> Digi-reel</t>
  </si>
  <si>
    <t> Cut-Tape</t>
  </si>
  <si>
    <t>Tube</t>
  </si>
  <si>
    <t>Bulk</t>
  </si>
  <si>
    <t>Costo Cut-Tape c/u  (USD)</t>
  </si>
  <si>
    <t>Costo Total   (USD)</t>
  </si>
  <si>
    <t>C2, C3, C5, C6, C8, C9, C10, C12, C13, C14, C17, C18, C21, C24, C26, C27, C28, C29, C35, C36, C38, C39, C41, C45,C46, C47, C50, C51, C53, C55, C56, C62, C63, C65, C72, C76, C83, C84, C86, C88, C90, C94, C98</t>
  </si>
  <si>
    <t>Capacitor cerámico</t>
  </si>
  <si>
    <t>100 nF - 6,3V</t>
  </si>
  <si>
    <t>.0603</t>
  </si>
  <si>
    <t>0.10</t>
  </si>
  <si>
    <t>C16</t>
  </si>
  <si>
    <t>470 pF - 16V</t>
  </si>
  <si>
    <t>C19, C20, C22,C23</t>
  </si>
  <si>
    <t>18 pF - 10V</t>
  </si>
  <si>
    <t>#</t>
  </si>
  <si>
    <t>445-1272-1-ND</t>
  </si>
  <si>
    <t xml:space="preserve">C59, C60, </t>
  </si>
  <si>
    <t>33 pF - 6,3 V</t>
  </si>
  <si>
    <t>C77</t>
  </si>
  <si>
    <t>1000 pF - 16V</t>
  </si>
  <si>
    <t>C80</t>
  </si>
  <si>
    <t>4700 pF - 10V</t>
  </si>
  <si>
    <t>C81, C85</t>
  </si>
  <si>
    <t>22 pF - 6,3V</t>
  </si>
  <si>
    <t>C92, C93</t>
  </si>
  <si>
    <t>27 pF - 6,3V</t>
  </si>
  <si>
    <t>C96, C97, C99</t>
  </si>
  <si>
    <t>10 nF - 10V</t>
  </si>
  <si>
    <t>C1, C4, C7, C11, C15, C25, C30, C31, C32, C33, C34, C37, C40, C42, C43, C44, C48, C49, C52, C54, C57, C58, C61, C64, C66, C74, C82, C87, C89, C91, C95</t>
  </si>
  <si>
    <t xml:space="preserve">Capacitor de Tantalum </t>
  </si>
  <si>
    <t>10 uF - 6.3V</t>
  </si>
  <si>
    <t>KEMET</t>
  </si>
  <si>
    <t>399-3685-2-ND</t>
  </si>
  <si>
    <t>399-3685-6-ND</t>
  </si>
  <si>
    <t>399-3685-1-ND</t>
  </si>
  <si>
    <t>0.38</t>
  </si>
  <si>
    <t xml:space="preserve">C67, C68, C69, C73, C75, C78, </t>
  </si>
  <si>
    <t>22 uF - 6.3V</t>
  </si>
  <si>
    <t>399-8279-2-ND</t>
  </si>
  <si>
    <t>399-8279-6-ND</t>
  </si>
  <si>
    <t>399-8279-1-ND</t>
  </si>
  <si>
    <t>0.45</t>
  </si>
  <si>
    <t>C70</t>
  </si>
  <si>
    <t xml:space="preserve">1 uF </t>
  </si>
  <si>
    <t>399-9449-2-ND</t>
  </si>
  <si>
    <t>399-9449-6-ND</t>
  </si>
  <si>
    <t>399-9449-1-ND</t>
  </si>
  <si>
    <t>0.37</t>
  </si>
  <si>
    <t xml:space="preserve">C71, </t>
  </si>
  <si>
    <t>Capacitor Electrolítico</t>
  </si>
  <si>
    <t>470 uF - 50V</t>
  </si>
  <si>
    <t>2.50</t>
  </si>
  <si>
    <t>C79</t>
  </si>
  <si>
    <t>330 uF - 16V</t>
  </si>
  <si>
    <t>0.78</t>
  </si>
  <si>
    <t>D1, D2, D8, D9</t>
  </si>
  <si>
    <t>Led</t>
  </si>
  <si>
    <t>GREEN</t>
  </si>
  <si>
    <t xml:space="preserve">Lite-On Inc. </t>
  </si>
  <si>
    <t>160-1446-2-ND</t>
  </si>
  <si>
    <t>160-1446-6-ND</t>
  </si>
  <si>
    <t>160-1446-1-ND</t>
  </si>
  <si>
    <t>0.29</t>
  </si>
  <si>
    <t>D3, D7</t>
  </si>
  <si>
    <t>diode</t>
  </si>
  <si>
    <t>MURS360</t>
  </si>
  <si>
    <t>DO-214AA</t>
  </si>
  <si>
    <t>Vishay Semiconductor Diodes Division</t>
  </si>
  <si>
    <t>MURS360-E3/57TGITR-ND</t>
  </si>
  <si>
    <t>MURS360-E3/57TGICT-ND</t>
  </si>
  <si>
    <t>0.72</t>
  </si>
  <si>
    <t>D4</t>
  </si>
  <si>
    <t>Zener Supresor Trans</t>
  </si>
  <si>
    <t>P6SMB33CA</t>
  </si>
  <si>
    <t>P6SMB33CABBTR-ND</t>
  </si>
  <si>
    <t>P6SMB33CA-E3/52GIDKR-ND</t>
  </si>
  <si>
    <t>P6SMB33CABBCT-ND</t>
  </si>
  <si>
    <t>0.46</t>
  </si>
  <si>
    <t>D5</t>
  </si>
  <si>
    <t xml:space="preserve">DIODE SCHOTTKY </t>
  </si>
  <si>
    <t>MBRS540T3G</t>
  </si>
  <si>
    <t>DO-214AB</t>
  </si>
  <si>
    <t>ON Semiconductor</t>
  </si>
  <si>
    <t xml:space="preserve">MBRS540T3GOSTR-ND </t>
  </si>
  <si>
    <t xml:space="preserve">MBRS540T3GOSDKR-ND </t>
  </si>
  <si>
    <t xml:space="preserve">MBRS540T3GOSCT-ND </t>
  </si>
  <si>
    <t>0.67</t>
  </si>
  <si>
    <t>D6</t>
  </si>
  <si>
    <t>DIODE ZENER</t>
  </si>
  <si>
    <t>MMSZ5V6T1G</t>
  </si>
  <si>
    <t xml:space="preserve">SOD-123 </t>
  </si>
  <si>
    <t xml:space="preserve">MMSZ5V6T1GOSTR-ND </t>
  </si>
  <si>
    <t>MMSZ5V6T1GOSDKR-ND</t>
  </si>
  <si>
    <t xml:space="preserve">MMSZ5V6T1GOSCT-ND </t>
  </si>
  <si>
    <t>0.23</t>
  </si>
  <si>
    <t>D10, D12, D13, D14, D15, D16, D17, D18, D19, D21, D22, D24, D25, D26, D29, D30, D31, D32, D33, D34, D35, D36, D37, D38, D40, D41, D42, D43, D45, D46, D47, D48, D49, D50, D51, D52, D53, D54, D55, D56, D57, D58, D60, D61</t>
  </si>
  <si>
    <t>Supresor</t>
  </si>
  <si>
    <t>BAV199</t>
  </si>
  <si>
    <t xml:space="preserve">SOT23 </t>
  </si>
  <si>
    <t xml:space="preserve">Diodes Incorporated </t>
  </si>
  <si>
    <t xml:space="preserve">BAV199E6327HTSA1TR-ND </t>
  </si>
  <si>
    <t>BAV199E6327HTSA1DKR-ND</t>
  </si>
  <si>
    <t xml:space="preserve">BAV199E6327HTSA1CT-ND </t>
  </si>
  <si>
    <t>0.21</t>
  </si>
  <si>
    <t>F1</t>
  </si>
  <si>
    <t xml:space="preserve">PTC RESETTABLE </t>
  </si>
  <si>
    <t xml:space="preserve">MF-SMDF050-2 </t>
  </si>
  <si>
    <t xml:space="preserve">2018 (5045 Metric), Concave </t>
  </si>
  <si>
    <t xml:space="preserve">Bourns Inc. </t>
  </si>
  <si>
    <t xml:space="preserve">MF-SMDF050-2TR-ND </t>
  </si>
  <si>
    <t>MF-SMDF050-2DKR-ND</t>
  </si>
  <si>
    <t>MF-SMDF050-2CT-ND</t>
  </si>
  <si>
    <t>0.44</t>
  </si>
  <si>
    <t>FB1</t>
  </si>
  <si>
    <t>Inductor</t>
  </si>
  <si>
    <t>BK1608HS220-T</t>
  </si>
  <si>
    <t>Taiyo Yuden</t>
  </si>
  <si>
    <t>587-1869-2-ND</t>
  </si>
  <si>
    <t>587-1869-6-ND</t>
  </si>
  <si>
    <t>587-1869-1-ND</t>
  </si>
  <si>
    <t>FB2, FB5</t>
  </si>
  <si>
    <t>MMZ1608B601CTAH0</t>
  </si>
  <si>
    <t>TDK Corporation</t>
  </si>
  <si>
    <t>445-2166-2-ND</t>
  </si>
  <si>
    <t>445-2166-6-ND</t>
  </si>
  <si>
    <t>445-2166-1-ND</t>
  </si>
  <si>
    <t>FB3, FB4</t>
  </si>
  <si>
    <t>ACML0603101</t>
  </si>
  <si>
    <t>Abracon LLC</t>
  </si>
  <si>
    <t>CML-0603-101-TTR-ND</t>
  </si>
  <si>
    <t>CML-0603-101-TCT-ND</t>
  </si>
  <si>
    <t>J1</t>
  </si>
  <si>
    <t>Conector ETH</t>
  </si>
  <si>
    <t>HR911105A</t>
  </si>
  <si>
    <t>DFRobot</t>
  </si>
  <si>
    <t>DFR0125-ND</t>
  </si>
  <si>
    <t>15.50</t>
  </si>
  <si>
    <t>J2</t>
  </si>
  <si>
    <t>Conector SD</t>
  </si>
  <si>
    <t>SD-CON</t>
  </si>
  <si>
    <t>Hirose Electric Co Ltd</t>
  </si>
  <si>
    <t>HR1964TR-ND</t>
  </si>
  <si>
    <t>HR1964DKR-ND</t>
  </si>
  <si>
    <t>HR1964CT-ND</t>
  </si>
  <si>
    <t>2.67</t>
  </si>
  <si>
    <t>JP1</t>
  </si>
  <si>
    <t>952-2263-ND</t>
  </si>
  <si>
    <t>0.18</t>
  </si>
  <si>
    <t>L1, L2</t>
  </si>
  <si>
    <t>1uF-3.1A</t>
  </si>
  <si>
    <t>smd 4.8x2.8mm</t>
  </si>
  <si>
    <t>Murata Electronics North America</t>
  </si>
  <si>
    <t>490-9932-2-ND</t>
  </si>
  <si>
    <t>490-9932-6-ND</t>
  </si>
  <si>
    <t>490-9932-1-ND</t>
  </si>
  <si>
    <t>0.76</t>
  </si>
  <si>
    <t>L3</t>
  </si>
  <si>
    <t>47uF</t>
  </si>
  <si>
    <t>SELF-WE-PD-XXL</t>
  </si>
  <si>
    <t>P1</t>
  </si>
  <si>
    <t>Conector JTAG</t>
  </si>
  <si>
    <t>J</t>
  </si>
  <si>
    <t>vasch_strip_7x2_90</t>
  </si>
  <si>
    <t>P2, P3</t>
  </si>
  <si>
    <t>CAN</t>
  </si>
  <si>
    <t>mkds_1,5-3</t>
  </si>
  <si>
    <t>Phoenix Contact</t>
  </si>
  <si>
    <t>277-1248-ND</t>
  </si>
  <si>
    <t>*</t>
  </si>
  <si>
    <t>1.53</t>
  </si>
  <si>
    <t>P4</t>
  </si>
  <si>
    <t>DC INPUT</t>
  </si>
  <si>
    <t>mkds_1,5-2</t>
  </si>
  <si>
    <t>277-1247-ND</t>
  </si>
  <si>
    <t>1.00</t>
  </si>
  <si>
    <t>P5</t>
  </si>
  <si>
    <t>USB-OTG</t>
  </si>
  <si>
    <t>USB 2.0</t>
  </si>
  <si>
    <t>Amphenol FCI</t>
  </si>
  <si>
    <t>609-4613-2-ND</t>
  </si>
  <si>
    <t>609-4613-6-ND</t>
  </si>
  <si>
    <t>609-4613-1-ND</t>
  </si>
  <si>
    <t>P6</t>
  </si>
  <si>
    <t>USB-A</t>
  </si>
  <si>
    <t>USB S/D</t>
  </si>
  <si>
    <t>609-4946-2-ND</t>
  </si>
  <si>
    <t>609-4946-6-ND</t>
  </si>
  <si>
    <t>609-4946-1-ND</t>
  </si>
  <si>
    <t>0.87</t>
  </si>
  <si>
    <t>P7</t>
  </si>
  <si>
    <t>BUS ISA</t>
  </si>
  <si>
    <t>P8, P9</t>
  </si>
  <si>
    <t>PIN SOCKET 2x2</t>
  </si>
  <si>
    <t>WM8152-ND</t>
  </si>
  <si>
    <t>4.95</t>
  </si>
  <si>
    <t>Q1, Q2</t>
  </si>
  <si>
    <t>Transistor</t>
  </si>
  <si>
    <t>NDS7002A</t>
  </si>
  <si>
    <t>SOT 23</t>
  </si>
  <si>
    <t>Fairchild/ON Semiconductor</t>
  </si>
  <si>
    <t>NDS7002ATR-ND</t>
  </si>
  <si>
    <t>NDS7002ADKR-ND</t>
  </si>
  <si>
    <t>NDS7002ACT-ND</t>
  </si>
  <si>
    <t xml:space="preserve">R1, R7, R34, R35, </t>
  </si>
  <si>
    <t>Resistencia</t>
  </si>
  <si>
    <t xml:space="preserve">R2, R8, </t>
  </si>
  <si>
    <t>4K7</t>
  </si>
  <si>
    <t xml:space="preserve">R3, R4, R9, R10, R25, </t>
  </si>
  <si>
    <t>1.5K</t>
  </si>
  <si>
    <t xml:space="preserve">R5, R6, R11, R12, </t>
  </si>
  <si>
    <t xml:space="preserve">R13, R23, R24, R26, R36, R38, R43, R46, R50, R56, R68, R69, R70, R71, R72, R73, R74, R75, R76, R77, R78, R79, R80 </t>
  </si>
  <si>
    <t>10K</t>
  </si>
  <si>
    <t>R14, R15, R16, R21, R22</t>
  </si>
  <si>
    <t>R17, R18, R19, R20</t>
  </si>
  <si>
    <t xml:space="preserve">R27, </t>
  </si>
  <si>
    <t>100K</t>
  </si>
  <si>
    <t xml:space="preserve">R28, </t>
  </si>
  <si>
    <t>24.9</t>
  </si>
  <si>
    <t>R29</t>
  </si>
  <si>
    <t>12.1K</t>
  </si>
  <si>
    <t xml:space="preserve">R30, R31, R32, R33, </t>
  </si>
  <si>
    <t>49.9</t>
  </si>
  <si>
    <t xml:space="preserve">R37, R39, R40, R44, R49, R52, R54, R55, R63, </t>
  </si>
  <si>
    <t>2.2K</t>
  </si>
  <si>
    <t>R41, R57</t>
  </si>
  <si>
    <t>31.6K</t>
  </si>
  <si>
    <t xml:space="preserve">R45, R48, </t>
  </si>
  <si>
    <t>4.99K</t>
  </si>
  <si>
    <t>R42</t>
  </si>
  <si>
    <t>4.99</t>
  </si>
  <si>
    <t>Stackpole Electronics Inc.</t>
  </si>
  <si>
    <t>RMCF0603FT4R99TR-ND</t>
  </si>
  <si>
    <t>RMCF0603FT4R99DKR-ND</t>
  </si>
  <si>
    <t>RMCF0603FT4R99CT-ND</t>
  </si>
  <si>
    <t>R47, R58</t>
  </si>
  <si>
    <t>330K</t>
  </si>
  <si>
    <t>Yageo</t>
  </si>
  <si>
    <t>311-330KGRTR-ND</t>
  </si>
  <si>
    <t>311-330KGRDKR-ND</t>
  </si>
  <si>
    <t>311-330KGRCT-ND</t>
  </si>
  <si>
    <t xml:space="preserve">R51, </t>
  </si>
  <si>
    <t>5.76K</t>
  </si>
  <si>
    <t>311-5.76KHRTR-ND</t>
  </si>
  <si>
    <t>311-5.76KHRDKR-ND</t>
  </si>
  <si>
    <t>311-5.76KHRCT-ND</t>
  </si>
  <si>
    <t>R53</t>
  </si>
  <si>
    <t>0.01</t>
  </si>
  <si>
    <t>CSM0603FT10L0TR-ND</t>
  </si>
  <si>
    <t>CSM0603FT10L0DKR-ND</t>
  </si>
  <si>
    <t>CSM0603FT10L0CT-ND</t>
  </si>
  <si>
    <t>0.61</t>
  </si>
  <si>
    <t xml:space="preserve">R59, R61, R62, R64, R65, R66, R67, </t>
  </si>
  <si>
    <t>1K</t>
  </si>
  <si>
    <t>311-1.0KGRTR-ND</t>
  </si>
  <si>
    <t>311-1.0KGRDKR-ND</t>
  </si>
  <si>
    <t>311-1.0KGRCT-ND</t>
  </si>
  <si>
    <t>R60,</t>
  </si>
  <si>
    <t>311-100HRTR-ND</t>
  </si>
  <si>
    <t>311-100HRDKR-ND</t>
  </si>
  <si>
    <t>311-100HRCT-ND</t>
  </si>
  <si>
    <t>SW1, SW2</t>
  </si>
  <si>
    <t>Switch</t>
  </si>
  <si>
    <t xml:space="preserve">6.00mm x 3.60mm </t>
  </si>
  <si>
    <t xml:space="preserve">C&amp;K </t>
  </si>
  <si>
    <t xml:space="preserve">CKN10384TR-ND </t>
  </si>
  <si>
    <t xml:space="preserve">CKN10384DKR-ND </t>
  </si>
  <si>
    <t xml:space="preserve">CKN10384CT-ND </t>
  </si>
  <si>
    <t>U1, U3</t>
  </si>
  <si>
    <t>SN65HVD1040DR</t>
  </si>
  <si>
    <t>8-SOIC</t>
  </si>
  <si>
    <t>Texas Instruments</t>
  </si>
  <si>
    <t>296-21804-2-ND</t>
  </si>
  <si>
    <t>296-21804-6-ND</t>
  </si>
  <si>
    <t>296-21804-1-ND</t>
  </si>
  <si>
    <t>U2, U4</t>
  </si>
  <si>
    <t>PESD1CAN</t>
  </si>
  <si>
    <t>SOT-23-3</t>
  </si>
  <si>
    <t>Nexperia USA Inc.</t>
  </si>
  <si>
    <t>1727-3817-2-ND</t>
  </si>
  <si>
    <t>1727-3817-6-ND</t>
  </si>
  <si>
    <t>1727-3817-1-ND</t>
  </si>
  <si>
    <t>0.47</t>
  </si>
  <si>
    <t>U5</t>
  </si>
  <si>
    <t>S70FL01GS</t>
  </si>
  <si>
    <t>16-SOIC</t>
  </si>
  <si>
    <t>Cypress Semiconductor Corp</t>
  </si>
  <si>
    <t>428-4016-6-ND</t>
  </si>
  <si>
    <t>428-4016-1-ND</t>
  </si>
  <si>
    <t>14.97</t>
  </si>
  <si>
    <t>U6</t>
  </si>
  <si>
    <t>Crystal</t>
  </si>
  <si>
    <t>Si502 - (Reemplazo por ASV)</t>
  </si>
  <si>
    <t>4-SMD</t>
  </si>
  <si>
    <t>535-10072-2-ND</t>
  </si>
  <si>
    <t>535-10072-6-ND</t>
  </si>
  <si>
    <t>535-10072-1-ND</t>
  </si>
  <si>
    <t>1.21</t>
  </si>
  <si>
    <t>U7</t>
  </si>
  <si>
    <t>LAN8720AI-CP</t>
  </si>
  <si>
    <t>24-QFN</t>
  </si>
  <si>
    <t>Microchip Technology</t>
  </si>
  <si>
    <t>LAN8720AI-CP-TR-ND</t>
  </si>
  <si>
    <t>LAN8720AI-CP-DKR-ND</t>
  </si>
  <si>
    <t>LAN8720AI-CP-CT-ND</t>
  </si>
  <si>
    <t>1.49</t>
  </si>
  <si>
    <t>U8</t>
  </si>
  <si>
    <t>TMS570LS1227</t>
  </si>
  <si>
    <t>144-LQFP</t>
  </si>
  <si>
    <t>296-37041-ND</t>
  </si>
  <si>
    <t>37.58</t>
  </si>
  <si>
    <t>U9</t>
  </si>
  <si>
    <t>LM26420</t>
  </si>
  <si>
    <t>20-TSSOP</t>
  </si>
  <si>
    <t>296-35263-2-ND</t>
  </si>
  <si>
    <t>296-35263-6-ND</t>
  </si>
  <si>
    <t>296-35263-1-ND</t>
  </si>
  <si>
    <t>3.44</t>
  </si>
  <si>
    <t>U10</t>
  </si>
  <si>
    <t>TPS3106K33DBVR</t>
  </si>
  <si>
    <t>SOT-23-6</t>
  </si>
  <si>
    <t>296-13399-2-ND</t>
  </si>
  <si>
    <t>296-13399-6-ND</t>
  </si>
  <si>
    <t>296-13399-1-ND</t>
  </si>
  <si>
    <t>2.46</t>
  </si>
  <si>
    <t>U11</t>
  </si>
  <si>
    <t>LM2596S-5.0</t>
  </si>
  <si>
    <t>TO-263-6</t>
  </si>
  <si>
    <t>LM2596S-5.0-ND</t>
  </si>
  <si>
    <t>6.00</t>
  </si>
  <si>
    <t>U12</t>
  </si>
  <si>
    <t>INA210AIDCKR</t>
  </si>
  <si>
    <t>SC-70-6</t>
  </si>
  <si>
    <t>296-38954-2-ND</t>
  </si>
  <si>
    <t>296-38954-6-ND</t>
  </si>
  <si>
    <t>296-38954-1-ND</t>
  </si>
  <si>
    <t>U13</t>
  </si>
  <si>
    <t>CH340G</t>
  </si>
  <si>
    <t>U14</t>
  </si>
  <si>
    <t>CH376</t>
  </si>
  <si>
    <t>VR1</t>
  </si>
  <si>
    <t>MF-SM300</t>
  </si>
  <si>
    <t>MF-SM300-2</t>
  </si>
  <si>
    <t>Bourns Inc.</t>
  </si>
  <si>
    <t>MF-SM300-2TR-ND</t>
  </si>
  <si>
    <t>MF-SM300-2DKR-ND</t>
  </si>
  <si>
    <t>MF-SM300-2CT-ND</t>
  </si>
  <si>
    <t>0.66</t>
  </si>
  <si>
    <t>Y1</t>
  </si>
  <si>
    <t>16 MHZ</t>
  </si>
  <si>
    <t>HC49/US</t>
  </si>
  <si>
    <t>535-13436-2-ND</t>
  </si>
  <si>
    <t>535-13436-6-ND</t>
  </si>
  <si>
    <t>535-13436-1-ND</t>
  </si>
  <si>
    <t>0.24</t>
  </si>
  <si>
    <t>Y2, Y3</t>
  </si>
  <si>
    <t>12 MHZ</t>
  </si>
  <si>
    <t>535-9067-2-ND</t>
  </si>
  <si>
    <t>535-9067-6-ND</t>
  </si>
  <si>
    <t>535-9067-1-ND</t>
  </si>
  <si>
    <t>0.26</t>
  </si>
  <si>
    <t>TOTAL</t>
  </si>
  <si>
    <t>Costo aprox. de componentes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</si>
</sst>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rgb="FF000000"/>
      <name val="Calibri"/>
    </font>
    <font>
      <b/>
      <sz val="18.0"/>
      <color rgb="FF000000"/>
      <name val="Calibri"/>
    </font>
    <font>
      <b/>
      <sz val="12.0"/>
      <color rgb="FFFFFFF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9.0"/>
      <color rgb="FF000000"/>
      <name val="Arial"/>
    </font>
    <font/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9.0"/>
      <color rgb="FF0000FF"/>
      <name val="Arial"/>
    </font>
    <font>
      <u/>
      <sz val="9.0"/>
      <color rgb="FF0000FF"/>
      <name val="Arial"/>
    </font>
    <font>
      <u/>
      <sz val="11.0"/>
      <color rgb="FF000000"/>
      <name val="Calibri"/>
    </font>
    <font>
      <u/>
      <sz val="9.0"/>
      <color rgb="FF0000FF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9.0"/>
      <color rgb="FF0000FF"/>
      <name val="Arial"/>
    </font>
    <font>
      <u/>
      <sz val="9.0"/>
      <color rgb="FF0000FF"/>
      <name val="Arial"/>
    </font>
    <font>
      <u/>
      <sz val="11.0"/>
      <color rgb="FF000000"/>
      <name val="Calibri"/>
    </font>
    <font>
      <u/>
      <sz val="9.0"/>
      <color rgb="FF000000"/>
      <name val="Arial"/>
    </font>
    <font>
      <u/>
      <sz val="11.0"/>
      <color rgb="FF000000"/>
      <name val="Calibri"/>
    </font>
    <font>
      <sz val="9.0"/>
      <name val="Arial"/>
    </font>
    <font>
      <u/>
      <sz val="11.0"/>
      <color rgb="FF000000"/>
      <name val="Calibri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b/>
    </font>
    <font>
      <b/>
      <sz val="18.0"/>
      <color rgb="FFFF0000"/>
    </font>
  </fonts>
  <fills count="17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0" numFmtId="0" xfId="0" applyAlignment="1" applyFont="1">
      <alignment horizontal="left" vertical="center"/>
    </xf>
    <xf borderId="0" fillId="0" fontId="0" numFmtId="0" xfId="0" applyFont="1"/>
    <xf borderId="0" fillId="2" fontId="2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vertical="center"/>
    </xf>
    <xf borderId="0" fillId="4" fontId="0" numFmtId="0" xfId="0" applyAlignment="1" applyFill="1" applyFont="1">
      <alignment vertical="center" wrapText="1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vertical="center"/>
    </xf>
    <xf borderId="0" fillId="4" fontId="5" numFmtId="0" xfId="0" applyAlignment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4" fontId="0" numFmtId="0" xfId="0" applyAlignment="1" applyFont="1">
      <alignment/>
    </xf>
    <xf borderId="0" fillId="4" fontId="0" numFmtId="0" xfId="0" applyAlignment="1" applyFont="1">
      <alignment horizontal="center"/>
    </xf>
    <xf borderId="0" fillId="4" fontId="0" numFmtId="0" xfId="0" applyAlignment="1" applyFont="1">
      <alignment horizontal="center"/>
    </xf>
    <xf borderId="0" fillId="4" fontId="0" numFmtId="0" xfId="0" applyAlignment="1" applyFont="1">
      <alignment horizontal="center"/>
    </xf>
    <xf borderId="0" fillId="4" fontId="9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4" fontId="0" numFmtId="0" xfId="0" applyAlignment="1" applyFont="1">
      <alignment horizontal="left" vertical="center" wrapText="1"/>
    </xf>
    <xf borderId="0" fillId="4" fontId="0" numFmtId="0" xfId="0" applyAlignment="1" applyFont="1">
      <alignment horizontal="center" vertical="center"/>
    </xf>
    <xf borderId="0" fillId="4" fontId="10" numFmtId="0" xfId="0" applyAlignment="1" applyFont="1">
      <alignment horizontal="center" vertical="center"/>
    </xf>
    <xf borderId="0" fillId="4" fontId="0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5" fontId="0" numFmtId="0" xfId="0" applyAlignment="1" applyFill="1" applyFont="1">
      <alignment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left" vertical="center"/>
    </xf>
    <xf borderId="0" fillId="5" fontId="0" numFmtId="0" xfId="0" applyAlignment="1" applyFont="1">
      <alignment horizontal="center" vertical="center"/>
    </xf>
    <xf borderId="0" fillId="5" fontId="11" numFmtId="0" xfId="0" applyAlignment="1" applyFont="1">
      <alignment horizontal="center" vertical="center"/>
    </xf>
    <xf borderId="0" fillId="5" fontId="0" numFmtId="0" xfId="0" applyAlignment="1" applyFont="1">
      <alignment wrapText="1"/>
    </xf>
    <xf borderId="0" fillId="5" fontId="0" numFmtId="0" xfId="0" applyAlignment="1" applyFont="1">
      <alignment horizontal="center" vertical="center"/>
    </xf>
    <xf borderId="0" fillId="6" fontId="0" numFmtId="0" xfId="0" applyAlignment="1" applyFill="1" applyFont="1">
      <alignment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/>
    </xf>
    <xf borderId="0" fillId="7" fontId="0" numFmtId="0" xfId="0" applyAlignment="1" applyFill="1" applyFont="1">
      <alignment/>
    </xf>
    <xf borderId="0" fillId="7" fontId="0" numFmtId="0" xfId="0" applyAlignment="1" applyFont="1">
      <alignment horizontal="center"/>
    </xf>
    <xf borderId="0" fillId="7" fontId="0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13" numFmtId="0" xfId="0" applyAlignment="1" applyFont="1">
      <alignment horizontal="center"/>
    </xf>
    <xf borderId="0" fillId="2" fontId="0" numFmtId="0" xfId="0" applyAlignment="1" applyFont="1">
      <alignment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left"/>
    </xf>
    <xf borderId="0" fillId="2" fontId="14" numFmtId="0" xfId="0" applyAlignment="1" applyFont="1">
      <alignment horizontal="center"/>
    </xf>
    <xf borderId="0" fillId="3" fontId="0" numFmtId="0" xfId="0" applyFont="1"/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/>
    </xf>
    <xf borderId="0" fillId="8" fontId="0" numFmtId="0" xfId="0" applyAlignment="1" applyFill="1" applyFont="1">
      <alignment/>
    </xf>
    <xf borderId="0" fillId="8" fontId="0" numFmtId="0" xfId="0" applyAlignment="1" applyFont="1">
      <alignment horizontal="center"/>
    </xf>
    <xf borderId="0" fillId="8" fontId="0" numFmtId="0" xfId="0" applyAlignment="1" applyFont="1">
      <alignment horizontal="center"/>
    </xf>
    <xf borderId="0" fillId="8" fontId="0" numFmtId="0" xfId="0" applyAlignment="1" applyFont="1">
      <alignment horizontal="center"/>
    </xf>
    <xf borderId="0" fillId="8" fontId="8" numFmtId="0" xfId="0" applyFont="1"/>
    <xf borderId="0" fillId="8" fontId="15" numFmtId="0" xfId="0" applyAlignment="1" applyFont="1">
      <alignment horizontal="center"/>
    </xf>
    <xf borderId="0" fillId="9" fontId="0" numFmtId="0" xfId="0" applyAlignment="1" applyFill="1" applyFont="1">
      <alignment horizontal="left"/>
    </xf>
    <xf borderId="0" fillId="9" fontId="0" numFmtId="0" xfId="0" applyAlignment="1" applyFont="1">
      <alignment horizontal="center"/>
    </xf>
    <xf borderId="0" fillId="9" fontId="0" numFmtId="0" xfId="0" applyAlignment="1" applyFont="1">
      <alignment horizontal="center"/>
    </xf>
    <xf borderId="0" fillId="9" fontId="7" numFmtId="0" xfId="0" applyAlignment="1" applyFont="1">
      <alignment horizontal="center"/>
    </xf>
    <xf borderId="0" fillId="9" fontId="16" numFmtId="0" xfId="0" applyAlignment="1" applyFont="1">
      <alignment horizontal="center"/>
    </xf>
    <xf borderId="0" fillId="10" fontId="0" numFmtId="0" xfId="0" applyAlignment="1" applyFill="1" applyFont="1">
      <alignment/>
    </xf>
    <xf borderId="0" fillId="10" fontId="0" numFmtId="0" xfId="0" applyAlignment="1" applyFont="1">
      <alignment horizontal="center"/>
    </xf>
    <xf borderId="0" fillId="10" fontId="0" numFmtId="0" xfId="0" applyAlignment="1" applyFont="1">
      <alignment horizontal="center"/>
    </xf>
    <xf borderId="0" fillId="10" fontId="0" numFmtId="0" xfId="0" applyAlignment="1" applyFont="1">
      <alignment horizontal="center"/>
    </xf>
    <xf borderId="0" fillId="11" fontId="0" numFmtId="0" xfId="0" applyAlignment="1" applyFill="1" applyFont="1">
      <alignment/>
    </xf>
    <xf borderId="0" fillId="11" fontId="0" numFmtId="0" xfId="0" applyAlignment="1" applyFont="1">
      <alignment horizontal="center"/>
    </xf>
    <xf borderId="0" fillId="11" fontId="0" numFmtId="0" xfId="0" applyAlignment="1" applyFont="1">
      <alignment horizontal="center"/>
    </xf>
    <xf borderId="0" fillId="11" fontId="0" numFmtId="0" xfId="0" applyAlignment="1" applyFont="1">
      <alignment horizontal="center"/>
    </xf>
    <xf borderId="0" fillId="11" fontId="17" numFmtId="0" xfId="0" applyAlignment="1" applyFont="1">
      <alignment horizontal="center"/>
    </xf>
    <xf borderId="0" fillId="0" fontId="8" numFmtId="0" xfId="0" applyAlignment="1" applyFont="1">
      <alignment/>
    </xf>
    <xf borderId="0" fillId="11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12" fontId="0" numFmtId="0" xfId="0" applyAlignment="1" applyFill="1" applyFont="1">
      <alignment/>
    </xf>
    <xf borderId="0" fillId="12" fontId="0" numFmtId="0" xfId="0" applyAlignment="1" applyFont="1">
      <alignment horizontal="center"/>
    </xf>
    <xf borderId="0" fillId="12" fontId="0" numFmtId="0" xfId="0" applyAlignment="1" applyFont="1">
      <alignment horizontal="center"/>
    </xf>
    <xf borderId="0" fillId="13" fontId="0" numFmtId="0" xfId="0" applyAlignment="1" applyFill="1" applyFont="1">
      <alignment/>
    </xf>
    <xf borderId="0" fillId="13" fontId="0" numFmtId="0" xfId="0" applyAlignment="1" applyFont="1">
      <alignment horizontal="center"/>
    </xf>
    <xf borderId="0" fillId="13" fontId="0" numFmtId="0" xfId="0" applyAlignment="1" applyFont="1">
      <alignment horizontal="center"/>
    </xf>
    <xf borderId="1" fillId="13" fontId="18" numFmtId="0" xfId="0" applyAlignment="1" applyBorder="1" applyFont="1">
      <alignment horizontal="center" vertical="center" wrapText="1"/>
    </xf>
    <xf borderId="0" fillId="13" fontId="19" numFmtId="0" xfId="0" applyAlignment="1" applyFont="1">
      <alignment horizontal="center"/>
    </xf>
    <xf borderId="0" fillId="13" fontId="0" numFmtId="0" xfId="0" applyAlignment="1" applyFont="1">
      <alignment horizontal="left" vertical="center" wrapText="1"/>
    </xf>
    <xf borderId="0" fillId="13" fontId="0" numFmtId="0" xfId="0" applyAlignment="1" applyFont="1">
      <alignment horizontal="center" vertical="center"/>
    </xf>
    <xf borderId="0" fillId="13" fontId="0" numFmtId="0" xfId="0" applyAlignment="1" applyFont="1">
      <alignment horizontal="center" vertical="center"/>
    </xf>
    <xf borderId="0" fillId="13" fontId="20" numFmtId="0" xfId="0" applyAlignment="1" applyFont="1">
      <alignment horizontal="center" vertical="center"/>
    </xf>
    <xf borderId="0" fillId="13" fontId="0" numFmtId="0" xfId="0" applyAlignment="1" applyFont="1">
      <alignment wrapText="1"/>
    </xf>
    <xf borderId="0" fillId="4" fontId="0" numFmtId="0" xfId="0" applyAlignment="1" applyFont="1">
      <alignment horizontal="center"/>
    </xf>
    <xf borderId="0" fillId="14" fontId="0" numFmtId="0" xfId="0" applyAlignment="1" applyFill="1" applyFont="1">
      <alignment/>
    </xf>
    <xf borderId="0" fillId="14" fontId="0" numFmtId="0" xfId="0" applyAlignment="1" applyFont="1">
      <alignment horizontal="center"/>
    </xf>
    <xf borderId="0" fillId="14" fontId="21" numFmtId="0" xfId="0" applyAlignment="1" applyFont="1">
      <alignment horizontal="center"/>
    </xf>
    <xf borderId="0" fillId="14" fontId="7" numFmtId="0" xfId="0" applyAlignment="1" applyFont="1">
      <alignment horizontal="center"/>
    </xf>
    <xf borderId="0" fillId="14" fontId="22" numFmtId="0" xfId="0" applyAlignment="1" applyFont="1">
      <alignment horizontal="center"/>
    </xf>
    <xf borderId="0" fillId="14" fontId="23" numFmtId="0" xfId="0" applyAlignment="1" applyFont="1">
      <alignment horizontal="center"/>
    </xf>
    <xf borderId="0" fillId="14" fontId="0" numFmtId="0" xfId="0" applyAlignment="1" applyFont="1">
      <alignment horizontal="center"/>
    </xf>
    <xf borderId="0" fillId="14" fontId="24" numFmtId="0" xfId="0" applyAlignment="1" applyFont="1">
      <alignment horizontal="center"/>
    </xf>
    <xf borderId="0" fillId="14" fontId="0" numFmtId="0" xfId="0" applyAlignment="1" applyFont="1">
      <alignment horizontal="left"/>
    </xf>
    <xf borderId="0" fillId="14" fontId="25" numFmtId="0" xfId="0" applyAlignment="1" applyFont="1">
      <alignment horizontal="center"/>
    </xf>
    <xf borderId="0" fillId="14" fontId="26" numFmtId="0" xfId="0" applyAlignment="1" applyFont="1">
      <alignment horizontal="center"/>
    </xf>
    <xf borderId="0" fillId="14" fontId="27" numFmtId="0" xfId="0" applyFont="1"/>
    <xf borderId="0" fillId="10" fontId="0" numFmtId="0" xfId="0" applyAlignment="1" applyFont="1">
      <alignment horizontal="center"/>
    </xf>
    <xf borderId="0" fillId="10" fontId="0" numFmtId="0" xfId="0" applyFont="1"/>
    <xf borderId="0" fillId="15" fontId="0" numFmtId="0" xfId="0" applyAlignment="1" applyFill="1" applyFont="1">
      <alignment/>
    </xf>
    <xf borderId="0" fillId="15" fontId="0" numFmtId="0" xfId="0" applyAlignment="1" applyFont="1">
      <alignment horizontal="center"/>
    </xf>
    <xf borderId="0" fillId="15" fontId="0" numFmtId="0" xfId="0" applyAlignment="1" applyFont="1">
      <alignment horizontal="center"/>
    </xf>
    <xf borderId="0" fillId="15" fontId="28" numFmtId="0" xfId="0" applyAlignment="1" applyFont="1">
      <alignment/>
    </xf>
    <xf borderId="0" fillId="15" fontId="29" numFmtId="0" xfId="0" applyAlignment="1" applyFont="1">
      <alignment horizontal="center"/>
    </xf>
    <xf borderId="0" fillId="15" fontId="30" numFmtId="0" xfId="0" applyAlignment="1" applyFont="1">
      <alignment horizontal="center"/>
    </xf>
    <xf borderId="0" fillId="16" fontId="0" numFmtId="0" xfId="0" applyAlignment="1" applyFill="1" applyFont="1">
      <alignment/>
    </xf>
    <xf borderId="0" fillId="16" fontId="0" numFmtId="0" xfId="0" applyAlignment="1" applyFont="1">
      <alignment horizontal="center"/>
    </xf>
    <xf borderId="0" fillId="16" fontId="7" numFmtId="0" xfId="0" applyAlignment="1" applyFont="1">
      <alignment horizontal="center"/>
    </xf>
    <xf borderId="0" fillId="16" fontId="31" numFmtId="0" xfId="0" applyAlignment="1" applyFont="1">
      <alignment horizontal="center"/>
    </xf>
    <xf borderId="0" fillId="16" fontId="32" numFmtId="0" xfId="0" applyAlignment="1" applyFont="1">
      <alignment horizontal="center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amphenol-fci/10118192-0001LF/609-4613-2-ND/2785387" TargetMode="External"/><Relationship Id="rId42" Type="http://schemas.openxmlformats.org/officeDocument/2006/relationships/hyperlink" Target="https://www.digikey.com/product-detail/en/amphenol-fci/10118192-0001LF/609-4613-1-ND/2785378" TargetMode="External"/><Relationship Id="rId41" Type="http://schemas.openxmlformats.org/officeDocument/2006/relationships/hyperlink" Target="https://www.digikey.com/product-detail/en/amphenol-fci/10118192-0001LF/609-4613-6-ND/2785379" TargetMode="External"/><Relationship Id="rId44" Type="http://schemas.openxmlformats.org/officeDocument/2006/relationships/hyperlink" Target="https://www.digikey.com/product-detail/en/amphenol-fci/87583-3010RPALF/609-4946-6-ND/5355479" TargetMode="External"/><Relationship Id="rId43" Type="http://schemas.openxmlformats.org/officeDocument/2006/relationships/hyperlink" Target="https://www.digikey.com/product-detail/en/amphenol-fci/87583-3010RPALF/609-4946-2-ND/4266975" TargetMode="External"/><Relationship Id="rId46" Type="http://schemas.openxmlformats.org/officeDocument/2006/relationships/hyperlink" Target="https://www.digikey.com/product-detail/en/molex-llc/0901310780/WM8152-ND/760866" TargetMode="External"/><Relationship Id="rId45" Type="http://schemas.openxmlformats.org/officeDocument/2006/relationships/hyperlink" Target="https://www.digikey.com/product-detail/en/amphenol-fci/87583-3010RPALF/609-4946-1-ND/5355470" TargetMode="External"/><Relationship Id="rId107" Type="http://schemas.openxmlformats.org/officeDocument/2006/relationships/hyperlink" Target="https://www.digikey.com/product-detail/en/texas-instruments/INA210AIDCKR/296-38954-2-ND/1898595" TargetMode="External"/><Relationship Id="rId106" Type="http://schemas.openxmlformats.org/officeDocument/2006/relationships/hyperlink" Target="https://www.digikey.com/en/supplier-centers/t/texas-instruments" TargetMode="External"/><Relationship Id="rId105" Type="http://schemas.openxmlformats.org/officeDocument/2006/relationships/hyperlink" Target="https://www.digikey.com/product-detail/en/texas-instruments/INA210AIDCKR/296-38954-2-ND/1898595" TargetMode="External"/><Relationship Id="rId104" Type="http://schemas.openxmlformats.org/officeDocument/2006/relationships/hyperlink" Target="https://www.digikey.com/product-detail/en/texas-instruments/LM2596S-5.0/LM2596S-5.0-ND/3701226" TargetMode="External"/><Relationship Id="rId109" Type="http://schemas.openxmlformats.org/officeDocument/2006/relationships/hyperlink" Target="https://www.digikey.com/product-detail/en/texas-instruments/INA210AIDCKR/296-38954-1-ND/5143049" TargetMode="External"/><Relationship Id="rId108" Type="http://schemas.openxmlformats.org/officeDocument/2006/relationships/hyperlink" Target="https://www.digikey.com/product-detail/en/texas-instruments/INA210AIDCKR/296-38954-6-ND/5143593" TargetMode="External"/><Relationship Id="rId48" Type="http://schemas.openxmlformats.org/officeDocument/2006/relationships/hyperlink" Target="https://www.digikey.com/product-detail/en/stackpole-electronics-inc/RMCF0603FT4R99/RMCF0603FT4R99TR-ND/1714020" TargetMode="External"/><Relationship Id="rId47" Type="http://schemas.openxmlformats.org/officeDocument/2006/relationships/hyperlink" Target="https://www.digikey.com/en/supplier-centers/s/stackpole-electronics" TargetMode="External"/><Relationship Id="rId49" Type="http://schemas.openxmlformats.org/officeDocument/2006/relationships/hyperlink" Target="https://www.digikey.com/product-detail/en/stackpole-electronics-inc/RMCF0603FT4R99/RMCF0603FT4R99DKR-ND/2426974" TargetMode="External"/><Relationship Id="rId103" Type="http://schemas.openxmlformats.org/officeDocument/2006/relationships/hyperlink" Target="https://www.digikey.com/en/supplier-centers/t/texas-instruments" TargetMode="External"/><Relationship Id="rId102" Type="http://schemas.openxmlformats.org/officeDocument/2006/relationships/hyperlink" Target="https://www.digikey.com/product-detail/en/texas-instruments/LM2596S-5.0/LM2596S-5.0-ND/3701226" TargetMode="External"/><Relationship Id="rId101" Type="http://schemas.openxmlformats.org/officeDocument/2006/relationships/hyperlink" Target="https://www.digikey.com/product-detail/en/texas-instruments/TPS3106K33DBVR/296-13399-1-ND/484467" TargetMode="External"/><Relationship Id="rId100" Type="http://schemas.openxmlformats.org/officeDocument/2006/relationships/hyperlink" Target="https://www.digikey.com/product-detail/en/texas-instruments/TPS3106K33DBVR/296-13399-6-ND/1849192" TargetMode="External"/><Relationship Id="rId31" Type="http://schemas.openxmlformats.org/officeDocument/2006/relationships/hyperlink" Target="https://www.digikey.com/product-detail/en/murata-electronics-north-america/LQH5BPB1R0NT0L/490-9932-2-ND/4905767" TargetMode="External"/><Relationship Id="rId30" Type="http://schemas.openxmlformats.org/officeDocument/2006/relationships/hyperlink" Target="https://www.digikey.com/product-detail/en/harwin-inc/M20-9990345/952-2263-ND/3728227" TargetMode="External"/><Relationship Id="rId33" Type="http://schemas.openxmlformats.org/officeDocument/2006/relationships/hyperlink" Target="https://www.digikey.com/product-detail/en/murata-electronics-north-america/LQH5BPB1R0NT0L/490-9932-1-ND/5018508" TargetMode="External"/><Relationship Id="rId32" Type="http://schemas.openxmlformats.org/officeDocument/2006/relationships/hyperlink" Target="https://www.digikey.com/product-detail/en/murata-electronics-north-america/LQH5BPB1R0NT0L/490-9932-6-ND/5018648" TargetMode="External"/><Relationship Id="rId35" Type="http://schemas.openxmlformats.org/officeDocument/2006/relationships/hyperlink" Target="https://www.digikey.com/product-detail/en/phoenix-contact/1729131/277-1248-ND/260616" TargetMode="External"/><Relationship Id="rId34" Type="http://schemas.openxmlformats.org/officeDocument/2006/relationships/hyperlink" Target="https://www.digikey.com/product-detail/en/phoenix-contact/1729131/277-1248-ND/260616" TargetMode="External"/><Relationship Id="rId37" Type="http://schemas.openxmlformats.org/officeDocument/2006/relationships/hyperlink" Target="https://www.digikey.com/product-detail/en/phoenix-contact/1729128/277-1247-ND/260615" TargetMode="External"/><Relationship Id="rId36" Type="http://schemas.openxmlformats.org/officeDocument/2006/relationships/hyperlink" Target="https://www.digikey.com/product-detail/en/phoenix-contact/1729131/277-1248-ND/260616" TargetMode="External"/><Relationship Id="rId39" Type="http://schemas.openxmlformats.org/officeDocument/2006/relationships/hyperlink" Target="https://www.digikey.com/product-detail/en/phoenix-contact/1729128/277-1247-ND/260615" TargetMode="External"/><Relationship Id="rId38" Type="http://schemas.openxmlformats.org/officeDocument/2006/relationships/hyperlink" Target="https://www.digikey.com/product-detail/en/phoenix-contact/1729128/277-1247-ND/260615" TargetMode="External"/><Relationship Id="rId20" Type="http://schemas.openxmlformats.org/officeDocument/2006/relationships/hyperlink" Target="https://www.digikey.com/product-detail/en/tdk-corporation/MMZ1608B601CTAH0/445-2166-2-ND/600533" TargetMode="External"/><Relationship Id="rId22" Type="http://schemas.openxmlformats.org/officeDocument/2006/relationships/hyperlink" Target="https://www.digikey.com/product-detail/en/tdk-corporation/MMZ1608B601CTAH0/445-2166-1-ND/765197" TargetMode="External"/><Relationship Id="rId21" Type="http://schemas.openxmlformats.org/officeDocument/2006/relationships/hyperlink" Target="https://www.digikey.com/product-detail/en/tdk-corporation/MMZ1608B601CTAH0/445-2166-6-ND/1726166" TargetMode="External"/><Relationship Id="rId24" Type="http://schemas.openxmlformats.org/officeDocument/2006/relationships/hyperlink" Target="https://www.digikey.com/product-detail/en/abracon-llc/ACML-0603-101-T/ACML-0603-101-TTR-ND/2343471" TargetMode="External"/><Relationship Id="rId23" Type="http://schemas.openxmlformats.org/officeDocument/2006/relationships/hyperlink" Target="https://www.digikey.com/en/supplier-centers/a/abracon" TargetMode="External"/><Relationship Id="rId26" Type="http://schemas.openxmlformats.org/officeDocument/2006/relationships/hyperlink" Target="https://www.digikey.com/en/supplier-centers/h/hirose" TargetMode="External"/><Relationship Id="rId121" Type="http://schemas.openxmlformats.org/officeDocument/2006/relationships/hyperlink" Target="https://www.digikey.com/product-detail/en/abracon-llc/ABLS-12.000MHZ-B2-T/535-9067-6-ND/1882637" TargetMode="External"/><Relationship Id="rId25" Type="http://schemas.openxmlformats.org/officeDocument/2006/relationships/hyperlink" Target="https://www.digikey.com/product-detail/en/abracon-llc/ACML-0603-101-T/ACML-0603-101-TCT-ND/3060018" TargetMode="External"/><Relationship Id="rId120" Type="http://schemas.openxmlformats.org/officeDocument/2006/relationships/hyperlink" Target="https://www.digikey.com/product-detail/en/abracon-llc/ABLS-12.000MHZ-B2-T/535-9067-2-ND/675262" TargetMode="External"/><Relationship Id="rId28" Type="http://schemas.openxmlformats.org/officeDocument/2006/relationships/hyperlink" Target="https://www.digikey.com/product-detail/en/hirose-electric-co-ltd/DM3AT-SF-PEJM5/HR1964DKR-ND/2533567" TargetMode="External"/><Relationship Id="rId27" Type="http://schemas.openxmlformats.org/officeDocument/2006/relationships/hyperlink" Target="https://www.digikey.com/product-detail/en/hirose-electric-co-ltd/DM3AT-SF-PEJM5/HR1964TR-ND/2533565" TargetMode="External"/><Relationship Id="rId29" Type="http://schemas.openxmlformats.org/officeDocument/2006/relationships/hyperlink" Target="https://www.digikey.com/product-detail/en/hirose-electric-co-ltd/DM3AT-SF-PEJM5/HR1964CT-ND/2533566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www.digikey.com/product-detail/en/abracon-llc/ABLS-12.000MHZ-B2-T/535-9067-1-ND/675584" TargetMode="External"/><Relationship Id="rId95" Type="http://schemas.openxmlformats.org/officeDocument/2006/relationships/hyperlink" Target="https://www.digikey.com/product-detail/en/texas-instruments/LM26420YMHX-NOPB/296-35263-6-ND/3739268" TargetMode="External"/><Relationship Id="rId94" Type="http://schemas.openxmlformats.org/officeDocument/2006/relationships/hyperlink" Target="https://www.digikey.com/product-detail/en/texas-instruments/LM26420YMHX-NOPB/296-35263-2-ND/2089952" TargetMode="External"/><Relationship Id="rId97" Type="http://schemas.openxmlformats.org/officeDocument/2006/relationships/hyperlink" Target="https://www.digikey.com/product-detail/en/texas-instruments/TPS3106K33DBVR/296-13399-2-ND/484634" TargetMode="External"/><Relationship Id="rId96" Type="http://schemas.openxmlformats.org/officeDocument/2006/relationships/hyperlink" Target="https://www.digikey.com/product-detail/en/texas-instruments/LM26420YMHX-NOPB/296-35263-1-ND/3738971" TargetMode="External"/><Relationship Id="rId11" Type="http://schemas.openxmlformats.org/officeDocument/2006/relationships/hyperlink" Target="https://www.digikey.com/product-detail/en/bourns-inc/P6SMB33CA/P6SMB33CABBTR-ND/5320333" TargetMode="External"/><Relationship Id="rId99" Type="http://schemas.openxmlformats.org/officeDocument/2006/relationships/hyperlink" Target="https://www.digikey.com/product-detail/en/texas-instruments/TPS3106K33DBVR/296-13399-2-ND/484634" TargetMode="External"/><Relationship Id="rId10" Type="http://schemas.openxmlformats.org/officeDocument/2006/relationships/hyperlink" Target="https://www.digikey.com/product-detail/en/kemet/T491A105K010AT/399-9449-1-ND/3522981" TargetMode="External"/><Relationship Id="rId98" Type="http://schemas.openxmlformats.org/officeDocument/2006/relationships/hyperlink" Target="https://www.digikey.com/en/supplier-centers/t/texas-instruments" TargetMode="External"/><Relationship Id="rId13" Type="http://schemas.openxmlformats.org/officeDocument/2006/relationships/hyperlink" Target="https://www.digikey.com/product-detail/en/bourns-inc/P6SMB33CA/P6SMB33CABBCT-ND/6181608" TargetMode="External"/><Relationship Id="rId12" Type="http://schemas.openxmlformats.org/officeDocument/2006/relationships/hyperlink" Target="https://www.digikey.com/product-detail/en/vishay-semiconductor-diodes-division/P6SMB33CA-E3-52/P6SMB33CA-E3-52GIDKR-ND/3306659" TargetMode="External"/><Relationship Id="rId91" Type="http://schemas.openxmlformats.org/officeDocument/2006/relationships/hyperlink" Target="https://www.digikey.com/product-detail/en/microchip-technology/LAN8720AI-CP-TR/LAN8720AI-CP-DKR-ND/5011029" TargetMode="External"/><Relationship Id="rId90" Type="http://schemas.openxmlformats.org/officeDocument/2006/relationships/hyperlink" Target="https://www.digikey.com/product-detail/en/microchip-technology/LAN8720AI-CP-TR/LAN8720AI-CP-TR-ND/3872110" TargetMode="External"/><Relationship Id="rId93" Type="http://schemas.openxmlformats.org/officeDocument/2006/relationships/hyperlink" Target="https://www.digikey.com/en/supplier-centers/t/texas-instruments" TargetMode="External"/><Relationship Id="rId92" Type="http://schemas.openxmlformats.org/officeDocument/2006/relationships/hyperlink" Target="https://www.digikey.com/product-detail/en/microchip-technology/LAN8720AI-CP-TR/LAN8720AI-CP-CT-ND/5011022" TargetMode="External"/><Relationship Id="rId118" Type="http://schemas.openxmlformats.org/officeDocument/2006/relationships/hyperlink" Target="https://www.digikey.com/product-detail/en/abracon-llc/ABLS-16.000MHZ-D-4-T/535-13436-1-ND/5980112" TargetMode="External"/><Relationship Id="rId117" Type="http://schemas.openxmlformats.org/officeDocument/2006/relationships/hyperlink" Target="https://www.digikey.com/product-detail/en/abracon-llc/ABLS-16.000MHZ-D-4-T/535-13436-6-ND/5980188" TargetMode="External"/><Relationship Id="rId116" Type="http://schemas.openxmlformats.org/officeDocument/2006/relationships/hyperlink" Target="https://www.digikey.com/product-detail/en/abracon-llc/ABLS-16.000MHZ-D-4-T/535-13436-2-ND/5980032" TargetMode="External"/><Relationship Id="rId115" Type="http://schemas.openxmlformats.org/officeDocument/2006/relationships/hyperlink" Target="https://www.digikey.com/en/supplier-centers/a/abracon" TargetMode="External"/><Relationship Id="rId119" Type="http://schemas.openxmlformats.org/officeDocument/2006/relationships/hyperlink" Target="https://www.digikey.com/en/supplier-centers/a/abracon" TargetMode="External"/><Relationship Id="rId15" Type="http://schemas.openxmlformats.org/officeDocument/2006/relationships/hyperlink" Target="https://www.digikey.com/product-detail/en/taiyo-yuden/BK1608HS220-T/587-1869-2-ND/957746" TargetMode="External"/><Relationship Id="rId110" Type="http://schemas.openxmlformats.org/officeDocument/2006/relationships/hyperlink" Target="https://www.digikey.com/product-detail/en/bourns-inc/MF-SM300-2/MF-SM300-2TR-ND/1232781" TargetMode="External"/><Relationship Id="rId14" Type="http://schemas.openxmlformats.org/officeDocument/2006/relationships/hyperlink" Target="https://www.digikey.com/en/supplier-centers/t/taiyo-yuden" TargetMode="External"/><Relationship Id="rId17" Type="http://schemas.openxmlformats.org/officeDocument/2006/relationships/hyperlink" Target="https://www.digikey.com/product-detail/en/taiyo-yuden/BK1608HS220-T/587-1869-1-ND/1465339" TargetMode="External"/><Relationship Id="rId16" Type="http://schemas.openxmlformats.org/officeDocument/2006/relationships/hyperlink" Target="https://www.digikey.com/product-detail/en/taiyo-yuden/BK1608HS220-T/587-1869-6-ND/1465486" TargetMode="External"/><Relationship Id="rId19" Type="http://schemas.openxmlformats.org/officeDocument/2006/relationships/hyperlink" Target="https://www.digikey.com/en/supplier-centers/t/tdk" TargetMode="External"/><Relationship Id="rId114" Type="http://schemas.openxmlformats.org/officeDocument/2006/relationships/hyperlink" Target="https://www.digikey.com/product-detail/en/bourns-inc/MF-SM300-2/MF-SM300-2CT-ND/1232787" TargetMode="External"/><Relationship Id="rId18" Type="http://schemas.openxmlformats.org/officeDocument/2006/relationships/hyperlink" Target="https://www.digikey.com/product-detail/en/tdk-corporation/MMZ1608B601CTAH0/445-2166-2-ND/600533" TargetMode="External"/><Relationship Id="rId113" Type="http://schemas.openxmlformats.org/officeDocument/2006/relationships/hyperlink" Target="https://www.digikey.com/product-detail/en/bourns-inc/MF-SM300-2/MF-SM300-2DKR-ND/1785020" TargetMode="External"/><Relationship Id="rId112" Type="http://schemas.openxmlformats.org/officeDocument/2006/relationships/hyperlink" Target="https://www.digikey.com/product-detail/en/bourns-inc/MF-SM300-2/MF-SM300-2TR-ND/1232781" TargetMode="External"/><Relationship Id="rId111" Type="http://schemas.openxmlformats.org/officeDocument/2006/relationships/hyperlink" Target="https://www.digikey.com/en/supplier-centers/b/bourns" TargetMode="External"/><Relationship Id="rId84" Type="http://schemas.openxmlformats.org/officeDocument/2006/relationships/hyperlink" Target="https://www.digikey.com/product-detail/en/cypress-semiconductor-corp/S70FL01GSAGMFI013/428-4016-1-ND/6874006" TargetMode="External"/><Relationship Id="rId83" Type="http://schemas.openxmlformats.org/officeDocument/2006/relationships/hyperlink" Target="https://www.digikey.com/product-detail/en/cypress-semiconductor-corp/S70FL01GSAGMFI013/428-4016-6-ND/6874007" TargetMode="External"/><Relationship Id="rId86" Type="http://schemas.openxmlformats.org/officeDocument/2006/relationships/hyperlink" Target="https://www.digikey.com/product-detail/en/abracon-llc/ASV-16.000MHZ-E-T/535-10072-6-ND/2060894" TargetMode="External"/><Relationship Id="rId85" Type="http://schemas.openxmlformats.org/officeDocument/2006/relationships/hyperlink" Target="https://www.digikey.com/product-detail/en/abracon-llc/ASV-16.000MHZ-E-T/535-10072-2-ND/2060830" TargetMode="External"/><Relationship Id="rId88" Type="http://schemas.openxmlformats.org/officeDocument/2006/relationships/hyperlink" Target="https://www.digikey.com/product-detail/en/microchip-technology/LAN8720AI-CP-TR/LAN8720AI-CP-DKR-ND/5011029" TargetMode="External"/><Relationship Id="rId87" Type="http://schemas.openxmlformats.org/officeDocument/2006/relationships/hyperlink" Target="https://www.digikey.com/product-detail/en/abracon-llc/ASV-16.000MHZ-E-T/535-10072-1-ND/2060867" TargetMode="External"/><Relationship Id="rId89" Type="http://schemas.openxmlformats.org/officeDocument/2006/relationships/hyperlink" Target="https://www.digikey.com/en/supplier-centers/a/atmel" TargetMode="External"/><Relationship Id="rId80" Type="http://schemas.openxmlformats.org/officeDocument/2006/relationships/hyperlink" Target="https://www.digikey.com/product-detail/en/nexperia-usa-inc/PESD1CAN,215/1727-3817-1-ND/1530822" TargetMode="External"/><Relationship Id="rId82" Type="http://schemas.openxmlformats.org/officeDocument/2006/relationships/hyperlink" Target="https://www.digikey.com/en/supplier-centers/c/cypress-semiconductor" TargetMode="External"/><Relationship Id="rId81" Type="http://schemas.openxmlformats.org/officeDocument/2006/relationships/hyperlink" Target="https://www.digikey.com/product-detail/en/cypress-semiconductor-corp/S70FL01GSAGMFI013/428-4016-6-ND/6874007" TargetMode="External"/><Relationship Id="rId1" Type="http://schemas.openxmlformats.org/officeDocument/2006/relationships/hyperlink" Target="https://www.digikey.com/product-detail/en/tdk-corporation/C1608C0G1H180J080AA/445-1272-1-ND/567674" TargetMode="External"/><Relationship Id="rId2" Type="http://schemas.openxmlformats.org/officeDocument/2006/relationships/hyperlink" Target="https://www.digikey.com/product-detail/en/kemet/T491A106M006AT/399-3685-2-ND/818546" TargetMode="External"/><Relationship Id="rId3" Type="http://schemas.openxmlformats.org/officeDocument/2006/relationships/hyperlink" Target="https://www.digikey.com/product-detail/en/kemet/T491A106M006AT/399-3685-6-ND/1840925" TargetMode="External"/><Relationship Id="rId4" Type="http://schemas.openxmlformats.org/officeDocument/2006/relationships/hyperlink" Target="https://www.digikey.com/product-detail/en/kemet/T491A106M006AT/399-3685-1-ND/819010" TargetMode="External"/><Relationship Id="rId9" Type="http://schemas.openxmlformats.org/officeDocument/2006/relationships/hyperlink" Target="https://www.digikey.com/product-detail/en/kemet/T491A105K010AT/399-9449-6-ND/3523520" TargetMode="External"/><Relationship Id="rId5" Type="http://schemas.openxmlformats.org/officeDocument/2006/relationships/hyperlink" Target="https://www.digikey.com/product-detail/en/kemet/T491A226K006AT/399-8279-2-ND/2336196" TargetMode="External"/><Relationship Id="rId6" Type="http://schemas.openxmlformats.org/officeDocument/2006/relationships/hyperlink" Target="https://www.digikey.com/product-detail/en/kemet/T491A226K006AT/399-8279-6-ND/3472810" TargetMode="External"/><Relationship Id="rId7" Type="http://schemas.openxmlformats.org/officeDocument/2006/relationships/hyperlink" Target="https://www.digikey.com/product-detail/en/kemet/T491A226K006AT/399-8279-1-ND/3472002" TargetMode="External"/><Relationship Id="rId8" Type="http://schemas.openxmlformats.org/officeDocument/2006/relationships/hyperlink" Target="https://www.digikey.com/product-detail/en/kemet/T491A105K010AT/399-9449-2-ND/2336175" TargetMode="External"/><Relationship Id="rId73" Type="http://schemas.openxmlformats.org/officeDocument/2006/relationships/hyperlink" Target="https://www.digikey.com/product-detail/en/texas-instruments/SN65HVD1040DR/296-21804-2-ND/1628986" TargetMode="External"/><Relationship Id="rId72" Type="http://schemas.openxmlformats.org/officeDocument/2006/relationships/hyperlink" Target="https://www.digikey.com/en/supplier-centers/t/texas-instruments" TargetMode="External"/><Relationship Id="rId75" Type="http://schemas.openxmlformats.org/officeDocument/2006/relationships/hyperlink" Target="https://www.digikey.com/product-detail/en/texas-instruments/SN65HVD1040DR/296-21804-1-ND/1629188" TargetMode="External"/><Relationship Id="rId74" Type="http://schemas.openxmlformats.org/officeDocument/2006/relationships/hyperlink" Target="https://www.digikey.com/product-detail/en/texas-instruments/SN65HVD1040DR/296-21804-6-ND/1629359" TargetMode="External"/><Relationship Id="rId77" Type="http://schemas.openxmlformats.org/officeDocument/2006/relationships/hyperlink" Target="https://www.digikey.com/en/supplier-centers/n/nexperia" TargetMode="External"/><Relationship Id="rId76" Type="http://schemas.openxmlformats.org/officeDocument/2006/relationships/hyperlink" Target="https://www.digikey.com/product-detail/en/nexperia-usa-inc/PESD1CAN-UX/1727-1306-6-ND/4385855" TargetMode="External"/><Relationship Id="rId79" Type="http://schemas.openxmlformats.org/officeDocument/2006/relationships/hyperlink" Target="https://www.digikey.com/product-detail/en/nexperia-usa-inc/PESD1CAN,215/1727-3817-6-ND/1530861" TargetMode="External"/><Relationship Id="rId78" Type="http://schemas.openxmlformats.org/officeDocument/2006/relationships/hyperlink" Target="https://www.digikey.com/product-detail/en/nexperia-usa-inc/PESD1CAN,215/1727-3817-2-ND/1157428" TargetMode="External"/><Relationship Id="rId71" Type="http://schemas.openxmlformats.org/officeDocument/2006/relationships/hyperlink" Target="https://www.digikey.com/product-detail/en/texas-instruments/SN65HVD1040DR/296-21804-2-ND/1628986" TargetMode="External"/><Relationship Id="rId70" Type="http://schemas.openxmlformats.org/officeDocument/2006/relationships/hyperlink" Target="https://www.digikey.com/product-detail/en/yageo/RC0603FR-07100RL/311-100HRCT-ND/729835" TargetMode="External"/><Relationship Id="rId62" Type="http://schemas.openxmlformats.org/officeDocument/2006/relationships/hyperlink" Target="https://www.digikey.com/product-detail/en/stackpole-electronics-inc/CSM0603FT10L0/CSM0603FT10L0CT-ND/3178453" TargetMode="External"/><Relationship Id="rId61" Type="http://schemas.openxmlformats.org/officeDocument/2006/relationships/hyperlink" Target="https://www.digikey.com/product-detail/en/stackpole-electronics-inc/CSM0603FT10L0/CSM0603FT10L0DKR-ND/3178454" TargetMode="External"/><Relationship Id="rId64" Type="http://schemas.openxmlformats.org/officeDocument/2006/relationships/hyperlink" Target="https://www.digikey.com/product-detail/en/yageo/RC0603JR-071KL/311-1.0KGRTR-ND/726677" TargetMode="External"/><Relationship Id="rId63" Type="http://schemas.openxmlformats.org/officeDocument/2006/relationships/hyperlink" Target="https://www.digikey.com/en/supplier-centers/y/yageo" TargetMode="External"/><Relationship Id="rId66" Type="http://schemas.openxmlformats.org/officeDocument/2006/relationships/hyperlink" Target="https://www.digikey.com/product-detail/en/yageo/RC0603JR-071KL/311-1.0KGRCT-ND/729624" TargetMode="External"/><Relationship Id="rId65" Type="http://schemas.openxmlformats.org/officeDocument/2006/relationships/hyperlink" Target="https://www.digikey.com/product-detail/en/yageo/RC0603JR-071KL/311-1.0KGRDKR-ND/732571" TargetMode="External"/><Relationship Id="rId68" Type="http://schemas.openxmlformats.org/officeDocument/2006/relationships/hyperlink" Target="https://www.digikey.com/product-detail/en/yageo/RC0603FR-07100RL/311-100HRTR-ND/726888" TargetMode="External"/><Relationship Id="rId67" Type="http://schemas.openxmlformats.org/officeDocument/2006/relationships/hyperlink" Target="https://www.digikey.com/en/supplier-centers/y/yageo" TargetMode="External"/><Relationship Id="rId60" Type="http://schemas.openxmlformats.org/officeDocument/2006/relationships/hyperlink" Target="https://www.digikey.com/product-detail/en/stackpole-electronics-inc/CSM0603FT10L0/CSM0603FT10L0TR-ND/3178452" TargetMode="External"/><Relationship Id="rId69" Type="http://schemas.openxmlformats.org/officeDocument/2006/relationships/hyperlink" Target="https://www.digikey.com/product-detail/en/yageo/RC0603FR-07100RL/311-100HRDKR-ND/732782" TargetMode="External"/><Relationship Id="rId51" Type="http://schemas.openxmlformats.org/officeDocument/2006/relationships/hyperlink" Target="https://www.digikey.com/en/supplier-centers/y/yageo" TargetMode="External"/><Relationship Id="rId50" Type="http://schemas.openxmlformats.org/officeDocument/2006/relationships/hyperlink" Target="https://www.digikey.com/product-detail/en/stackpole-electronics-inc/RMCF0603FT4R99/RMCF0603FT4R99CT-ND/2418080" TargetMode="External"/><Relationship Id="rId53" Type="http://schemas.openxmlformats.org/officeDocument/2006/relationships/hyperlink" Target="https://www.digikey.com/product-detail/en/yageo/RC0603JR-07330KL/311-330KGRDKR-ND/732664" TargetMode="External"/><Relationship Id="rId52" Type="http://schemas.openxmlformats.org/officeDocument/2006/relationships/hyperlink" Target="https://www.digikey.com/product-detail/en/yageo/RC0603JR-07330KL/311-330KGRTR-ND/726770" TargetMode="External"/><Relationship Id="rId55" Type="http://schemas.openxmlformats.org/officeDocument/2006/relationships/hyperlink" Target="https://www.digikey.com/en/supplier-centers/y/yageo" TargetMode="External"/><Relationship Id="rId54" Type="http://schemas.openxmlformats.org/officeDocument/2006/relationships/hyperlink" Target="https://www.digikey.com/product-detail/en/yageo/RC0603JR-07330KL/311-330KGRCT-ND/729717" TargetMode="External"/><Relationship Id="rId57" Type="http://schemas.openxmlformats.org/officeDocument/2006/relationships/hyperlink" Target="https://www.digikey.com/product-detail/en/yageo/RC0603FR-075K76L/311-5.76KHRDKR-ND/733173" TargetMode="External"/><Relationship Id="rId56" Type="http://schemas.openxmlformats.org/officeDocument/2006/relationships/hyperlink" Target="https://www.digikey.com/product-detail/en/yageo/RC0603FR-075K76L/311-5.76KHRTR-ND/727279" TargetMode="External"/><Relationship Id="rId59" Type="http://schemas.openxmlformats.org/officeDocument/2006/relationships/hyperlink" Target="https://www.digikey.com/en/supplier-centers/y/yageo" TargetMode="External"/><Relationship Id="rId58" Type="http://schemas.openxmlformats.org/officeDocument/2006/relationships/hyperlink" Target="https://www.digikey.com/product-detail/en/yageo/RC0603FR-075K76L/311-5.76KHRCT-ND/730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19.88"/>
    <col customWidth="1" min="4" max="4" width="20.63"/>
    <col customWidth="1" min="5" max="5" width="24.88"/>
    <col customWidth="1" min="6" max="6" width="32.0"/>
    <col customWidth="1" min="7" max="7" width="21.38"/>
    <col customWidth="1" min="8" max="8" width="21.25"/>
    <col customWidth="1" min="9" max="9" width="24.25"/>
    <col customWidth="1" min="10" max="11" width="16.25"/>
    <col customWidth="1" min="12" max="12" width="32.75"/>
    <col customWidth="1" min="13" max="13" width="24.88"/>
    <col customWidth="1" min="14" max="14" width="24.5"/>
    <col customWidth="1" min="15" max="28" width="8.0"/>
  </cols>
  <sheetData>
    <row r="1">
      <c r="A1" s="1" t="s">
        <v>0</v>
      </c>
      <c r="B1" s="1"/>
      <c r="C1" s="1"/>
      <c r="D1" s="2"/>
      <c r="E1" s="2"/>
      <c r="F1" s="3"/>
      <c r="G1" s="3"/>
      <c r="H1" s="3"/>
      <c r="I1" s="3"/>
    </row>
    <row r="2">
      <c r="A2" s="4"/>
      <c r="B2" s="4"/>
      <c r="C2" s="4"/>
      <c r="D2" s="4"/>
      <c r="E2" s="4"/>
      <c r="F2" s="4"/>
      <c r="G2" s="4"/>
      <c r="H2" s="4"/>
      <c r="I2" s="4"/>
    </row>
    <row r="3" ht="15.75" customHeight="1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</row>
    <row r="4" ht="15.75" customHeight="1">
      <c r="A4" s="4"/>
      <c r="B4" s="8"/>
      <c r="C4" s="8"/>
      <c r="D4" s="9"/>
      <c r="E4" s="9"/>
      <c r="F4" s="10"/>
      <c r="G4" s="10"/>
      <c r="H4" s="11"/>
      <c r="I4" s="10"/>
    </row>
    <row r="5" ht="32.25" customHeight="1">
      <c r="A5" s="12" t="s">
        <v>14</v>
      </c>
      <c r="B5" s="13">
        <v>43.0</v>
      </c>
      <c r="C5" s="14" t="s">
        <v>15</v>
      </c>
      <c r="D5" s="15" t="s">
        <v>16</v>
      </c>
      <c r="E5" s="15" t="s">
        <v>17</v>
      </c>
      <c r="F5" s="16" t="str">
        <f>HYPERLINK("https://www.digikey.com/en/supplier-centers/a/avx","AVX Corporation")</f>
        <v>AVX Corporation</v>
      </c>
      <c r="G5" s="16" t="str">
        <f>HYPERLINK("https://www.digikey.com/product-detail/en/avx-corporation/02016D104KAT2A/478-5266-2-ND/1545019","478-5266-2-ND")</f>
        <v>478-5266-2-ND</v>
      </c>
      <c r="H5" s="17" t="str">
        <f>HYPERLINK("https://www.digikey.com/product-detail/en/avx-corporation/02016D104KAT2A/478-5266-6-ND/1951018","478-5266-6-ND")</f>
        <v>478-5266-6-ND</v>
      </c>
      <c r="I5" s="16" t="str">
        <f>HYPERLINK("https://www.digikey.com/product-detail/en/avx-corporation/02016D104KAT2A/478-5266-1-ND/1950933","478-5266-1-ND")</f>
        <v>478-5266-1-ND</v>
      </c>
      <c r="L5" s="18" t="s">
        <v>18</v>
      </c>
      <c r="M5" s="19">
        <v>4.3</v>
      </c>
    </row>
    <row r="6">
      <c r="A6" s="20" t="s">
        <v>19</v>
      </c>
      <c r="B6" s="21">
        <v>1.0</v>
      </c>
      <c r="C6" s="22" t="s">
        <v>15</v>
      </c>
      <c r="D6" s="23" t="s">
        <v>20</v>
      </c>
      <c r="E6" s="23" t="s">
        <v>17</v>
      </c>
      <c r="F6" s="24" t="str">
        <f>HYPERLINK("https://www.digikey.com/en/supplier-centers/m/murata-electronics","Murata Electronics North America")</f>
        <v>Murata Electronics North America</v>
      </c>
      <c r="G6" s="24" t="str">
        <f>HYPERLINK("https://www.digikey.com/product-detail/en/murata-electronics-north-america/GRM033R71C471KA01D/490-6150-2-ND/2543516","490-6150-2-ND")</f>
        <v>490-6150-2-ND</v>
      </c>
      <c r="H6" s="24" t="str">
        <f>HYPERLINK("https://www.digikey.com/product-detail/en/murata-electronics-north-america/GRM033R71C471KA01D/490-6150-6-ND/3846366","490-6150-6-ND")</f>
        <v>490-6150-6-ND</v>
      </c>
      <c r="I6" s="24" t="str">
        <f>HYPERLINK("https://www.digikey.com/product-detail/en/murata-electronics-north-america/GRM033R71C471KA01D/490-6150-1-ND/3845350","490-6150-1-ND")</f>
        <v>490-6150-1-ND</v>
      </c>
      <c r="L6" s="18" t="s">
        <v>18</v>
      </c>
      <c r="M6" s="19">
        <v>0.1</v>
      </c>
    </row>
    <row r="7">
      <c r="A7" s="20" t="s">
        <v>21</v>
      </c>
      <c r="B7" s="21">
        <v>4.0</v>
      </c>
      <c r="C7" s="22" t="s">
        <v>15</v>
      </c>
      <c r="D7" s="23" t="s">
        <v>22</v>
      </c>
      <c r="E7" s="23" t="s">
        <v>17</v>
      </c>
      <c r="F7" s="24" t="str">
        <f>HYPERLINK("https://www.digikey.com/en/supplier-centers/k/kemet","KEMET")</f>
        <v>KEMET</v>
      </c>
      <c r="G7" s="24" t="str">
        <f>HYPERLINK("https://www.digikey.com/product-detail/en/kemet/CBR02C180J8GAC/CBR02C180J8GAC-ND/3473358","CBR02C180J8GAC-ND")</f>
        <v>CBR02C180J8GAC-ND</v>
      </c>
      <c r="H7" s="23" t="s">
        <v>23</v>
      </c>
      <c r="I7" s="16" t="s">
        <v>24</v>
      </c>
      <c r="L7" s="18" t="s">
        <v>18</v>
      </c>
      <c r="M7" s="19">
        <v>0.4</v>
      </c>
    </row>
    <row r="8">
      <c r="A8" s="20" t="s">
        <v>25</v>
      </c>
      <c r="B8" s="21">
        <v>2.0</v>
      </c>
      <c r="C8" s="22" t="s">
        <v>15</v>
      </c>
      <c r="D8" s="23" t="s">
        <v>26</v>
      </c>
      <c r="E8" s="23" t="s">
        <v>17</v>
      </c>
      <c r="F8" s="24" t="str">
        <f t="shared" ref="F8:F13" si="1">HYPERLINK("https://www.digikey.com/en/supplier-centers/m/murata-electronics","Murata Electronics North America")</f>
        <v>Murata Electronics North America</v>
      </c>
      <c r="G8" s="24" t="str">
        <f>HYPERLINK("https://www.digikey.com/product-detail/en/murata-electronics-north-america/GJM0335C0J330JB01D/490-8068-2-ND/2592501","490-8068-2-ND")</f>
        <v>490-8068-2-ND</v>
      </c>
      <c r="H8" s="24" t="str">
        <f>HYPERLINK("https://www.digikey.com/product-detail/en/murata-electronics-north-america/GJM0335C0J330JB01D/490-8068-6-ND/4380965","490-8068-6-ND")</f>
        <v>490-8068-6-ND</v>
      </c>
      <c r="I8" s="24" t="str">
        <f>HYPERLINK("https://www.digikey.com/product-detail/en/murata-electronics-north-america/GJM0335C0J330JB01D/490-8068-1-ND/4380353","490-8068-1-ND")</f>
        <v>490-8068-1-ND</v>
      </c>
      <c r="L8" s="18" t="s">
        <v>18</v>
      </c>
      <c r="M8" s="19">
        <v>0.2</v>
      </c>
    </row>
    <row r="9">
      <c r="A9" s="20" t="s">
        <v>27</v>
      </c>
      <c r="B9" s="21">
        <v>1.0</v>
      </c>
      <c r="C9" s="22" t="s">
        <v>15</v>
      </c>
      <c r="D9" s="23" t="s">
        <v>28</v>
      </c>
      <c r="E9" s="23" t="s">
        <v>17</v>
      </c>
      <c r="F9" s="24" t="str">
        <f t="shared" si="1"/>
        <v>Murata Electronics North America</v>
      </c>
      <c r="G9" s="24" t="str">
        <f>HYPERLINK("https://www.digikey.com/product-detail/en/murata-electronics-north-america/GRM033R71C102KA01D/490-6147-2-ND/2543501","490-6147-2-ND")</f>
        <v>490-6147-2-ND</v>
      </c>
      <c r="H9" s="24" t="str">
        <f>HYPERLINK("https://www.digikey.com/product-detail/en/murata-electronics-north-america/GRM033R71C102KA01D/490-6147-6-ND/3846363","490-6147-6-ND")</f>
        <v>490-6147-6-ND</v>
      </c>
      <c r="I9" s="24" t="str">
        <f>HYPERLINK("https://www.digikey.com/product-detail/en/murata-electronics-north-america/GRM033R71C102KA01D/490-6147-1-ND/3845347","490-6147-1-ND")</f>
        <v>490-6147-1-ND</v>
      </c>
      <c r="L9" s="18" t="s">
        <v>18</v>
      </c>
      <c r="M9" s="19">
        <v>0.1</v>
      </c>
    </row>
    <row r="10">
      <c r="A10" s="20" t="s">
        <v>29</v>
      </c>
      <c r="B10" s="21">
        <v>1.0</v>
      </c>
      <c r="C10" s="22" t="s">
        <v>15</v>
      </c>
      <c r="D10" s="23" t="s">
        <v>30</v>
      </c>
      <c r="E10" s="23" t="s">
        <v>17</v>
      </c>
      <c r="F10" s="24" t="str">
        <f t="shared" si="1"/>
        <v>Murata Electronics North America</v>
      </c>
      <c r="G10" s="24" t="str">
        <f>HYPERLINK("https://www.digikey.com/product-detail/en/murata-electronics-north-america/GRM033R71A472KA01D/490-3192-2-ND/702458","490-3192-2-ND")</f>
        <v>490-3192-2-ND</v>
      </c>
      <c r="H10" s="24" t="str">
        <f>HYPERLINK("https://www.digikey.com/product-detail/en/murata-electronics-north-america/GRM033R71A472KA01D/490-3192-6-ND/1826269","490-3192-6-ND")</f>
        <v>490-3192-6-ND</v>
      </c>
      <c r="I10" s="24" t="str">
        <f>HYPERLINK("https://www.digikey.com/product-detail/en/murata-electronics-north-america/GRM033R71A472KA01D/490-3192-1-ND/702733","490-3192-1-ND")</f>
        <v>490-3192-1-ND</v>
      </c>
      <c r="L10" s="18" t="s">
        <v>18</v>
      </c>
      <c r="M10" s="19">
        <v>0.1</v>
      </c>
    </row>
    <row r="11">
      <c r="A11" s="20" t="s">
        <v>31</v>
      </c>
      <c r="B11" s="21">
        <v>2.0</v>
      </c>
      <c r="C11" s="22" t="s">
        <v>15</v>
      </c>
      <c r="D11" s="23" t="s">
        <v>32</v>
      </c>
      <c r="E11" s="23" t="s">
        <v>17</v>
      </c>
      <c r="F11" s="24" t="str">
        <f t="shared" si="1"/>
        <v>Murata Electronics North America</v>
      </c>
      <c r="G11" s="24" t="str">
        <f>HYPERLINK("https://www.digikey.com/product-detail/en/murata-electronics-north-america/GJM0335C0J220JB01D/490-6068-2-ND/2592493","490-6068-2-ND")</f>
        <v>490-6068-2-ND</v>
      </c>
      <c r="H11" s="24" t="str">
        <f>HYPERLINK("https://www.digikey.com/product-detail/en/murata-electronics-north-america/GJM0335C0J220JB01D/490-6068-6-ND/3846284","490-6068-6-ND")</f>
        <v>490-6068-6-ND</v>
      </c>
      <c r="I11" s="24" t="str">
        <f>HYPERLINK("https://www.digikey.com/product-detail/en/murata-electronics-north-america/GJM0335C0J220JB01D/490-6068-1-ND/3845268","490-6068-1-ND")</f>
        <v>490-6068-1-ND</v>
      </c>
      <c r="L11" s="25" t="s">
        <v>18</v>
      </c>
      <c r="M11" s="19">
        <v>0.2</v>
      </c>
    </row>
    <row r="12">
      <c r="A12" s="20" t="s">
        <v>33</v>
      </c>
      <c r="B12" s="21">
        <v>2.0</v>
      </c>
      <c r="C12" s="22" t="s">
        <v>15</v>
      </c>
      <c r="D12" s="23" t="s">
        <v>34</v>
      </c>
      <c r="E12" s="23" t="s">
        <v>17</v>
      </c>
      <c r="F12" s="24" t="str">
        <f t="shared" si="1"/>
        <v>Murata Electronics North America</v>
      </c>
      <c r="G12" s="24" t="str">
        <f>HYPERLINK("https://www.digikey.com/product-detail/en/murata-electronics-north-america/GJM0335C0J270JB01D/490-8067-2-ND/2592497","490-8067-2-ND")</f>
        <v>490-8067-2-ND</v>
      </c>
      <c r="H12" s="24" t="str">
        <f>HYPERLINK("https://www.digikey.com/product-detail/en/murata-electronics-north-america/GJM0335C0J270JB01D/490-8067-6-ND/4380964","490-8067-6-ND")</f>
        <v>490-8067-6-ND</v>
      </c>
      <c r="I12" s="24" t="str">
        <f>HYPERLINK("https://www.digikey.com/product-detail/en/murata-electronics-north-america/GJM0335C0J270JB01D/490-8067-1-ND/4380352","490-8067-1-ND")</f>
        <v>490-8067-1-ND</v>
      </c>
      <c r="L12" s="26" t="s">
        <v>18</v>
      </c>
      <c r="M12" s="19">
        <v>0.2</v>
      </c>
    </row>
    <row r="13">
      <c r="A13" s="20" t="s">
        <v>35</v>
      </c>
      <c r="B13" s="21">
        <v>3.0</v>
      </c>
      <c r="C13" s="22" t="s">
        <v>15</v>
      </c>
      <c r="D13" s="23" t="s">
        <v>36</v>
      </c>
      <c r="E13" s="23" t="s">
        <v>17</v>
      </c>
      <c r="F13" s="24" t="str">
        <f t="shared" si="1"/>
        <v>Murata Electronics North America</v>
      </c>
      <c r="G13" s="24" t="str">
        <f>HYPERLINK("https://www.digikey.com/product-detail/en/murata-electronics-north-america/GRM033R71A103KA01D/490-3194-2-ND/702460","490-3194-2-ND")</f>
        <v>490-3194-2-ND</v>
      </c>
      <c r="H13" s="24" t="str">
        <f>HYPERLINK("https://www.digikey.com/product-detail/en/murata-electronics-north-america/GRM033R71A103KA01D/490-3194-6-ND/1825751","490-3194-6-ND")</f>
        <v>490-3194-6-ND</v>
      </c>
      <c r="I13" s="24" t="str">
        <f>HYPERLINK("https://www.digikey.com/product-detail/en/murata-electronics-north-america/GRM033R71A103KA01D/490-3194-1-ND/702735","490-3194-1-ND")</f>
        <v>490-3194-1-ND</v>
      </c>
      <c r="L13" s="26" t="s">
        <v>18</v>
      </c>
      <c r="M13" s="19">
        <v>0.3</v>
      </c>
    </row>
    <row r="14">
      <c r="A14" s="27" t="s">
        <v>37</v>
      </c>
      <c r="B14" s="28">
        <v>31.0</v>
      </c>
      <c r="C14" s="15" t="s">
        <v>38</v>
      </c>
      <c r="D14" s="15" t="s">
        <v>39</v>
      </c>
      <c r="E14" s="15"/>
      <c r="F14" s="15" t="s">
        <v>40</v>
      </c>
      <c r="G14" s="29" t="s">
        <v>41</v>
      </c>
      <c r="H14" s="29" t="s">
        <v>42</v>
      </c>
      <c r="I14" s="29" t="s">
        <v>43</v>
      </c>
      <c r="L14" s="26" t="s">
        <v>44</v>
      </c>
      <c r="M14" s="19">
        <v>11.78</v>
      </c>
    </row>
    <row r="15">
      <c r="A15" s="27" t="s">
        <v>45</v>
      </c>
      <c r="B15" s="28">
        <v>6.0</v>
      </c>
      <c r="C15" s="15" t="s">
        <v>38</v>
      </c>
      <c r="D15" s="15" t="s">
        <v>46</v>
      </c>
      <c r="E15" s="15"/>
      <c r="F15" s="15" t="s">
        <v>40</v>
      </c>
      <c r="G15" s="29" t="s">
        <v>47</v>
      </c>
      <c r="H15" s="29" t="s">
        <v>48</v>
      </c>
      <c r="I15" s="29" t="s">
        <v>49</v>
      </c>
      <c r="L15" s="26" t="s">
        <v>50</v>
      </c>
      <c r="M15" s="19">
        <v>2.7</v>
      </c>
    </row>
    <row r="16">
      <c r="A16" s="30" t="s">
        <v>51</v>
      </c>
      <c r="B16" s="28">
        <v>1.0</v>
      </c>
      <c r="C16" s="15" t="s">
        <v>38</v>
      </c>
      <c r="D16" s="15" t="s">
        <v>52</v>
      </c>
      <c r="E16" s="15"/>
      <c r="F16" s="15" t="s">
        <v>40</v>
      </c>
      <c r="G16" s="29" t="s">
        <v>53</v>
      </c>
      <c r="H16" s="29" t="s">
        <v>54</v>
      </c>
      <c r="I16" s="29" t="s">
        <v>55</v>
      </c>
      <c r="L16" s="26" t="s">
        <v>56</v>
      </c>
      <c r="M16" s="19">
        <v>0.37</v>
      </c>
    </row>
    <row r="17" ht="15.75" customHeight="1">
      <c r="A17" s="30" t="s">
        <v>57</v>
      </c>
      <c r="B17" s="28">
        <v>1.0</v>
      </c>
      <c r="C17" s="15" t="s">
        <v>58</v>
      </c>
      <c r="D17" s="15" t="s">
        <v>59</v>
      </c>
      <c r="E17" s="15"/>
      <c r="F17" s="29" t="str">
        <f>HYPERLINK("https://www.digikey.com/en/supplier-centers/u/united-chemi-con","United Chemi-Con")</f>
        <v>United Chemi-Con</v>
      </c>
      <c r="G17" s="29" t="str">
        <f>HYPERLINK("https://www.digikey.com/product-detail/en/united-chemi-con/EMVA500ARA471MKG5S/565-2136-2-ND/756782","565-2136-2-ND")</f>
        <v>565-2136-2-ND</v>
      </c>
      <c r="H17" s="29" t="str">
        <f>HYPERLINK("https://www.digikey.com/product-detail/en/united-chemi-con/EMVA500ARA471MKG5S/565-2136-6-ND/1959460","565-2136-6-ND")</f>
        <v>565-2136-6-ND</v>
      </c>
      <c r="I17" s="29" t="str">
        <f>HYPERLINK("https://www.digikey.com/product-detail/en/united-chemi-con/EMVA500ARA471MKG5S/565-2136-1-ND/757297","565-2136-1-ND")</f>
        <v>565-2136-1-ND</v>
      </c>
      <c r="L17" s="26" t="s">
        <v>60</v>
      </c>
      <c r="M17" s="19">
        <v>2.5</v>
      </c>
    </row>
    <row r="18" ht="15.75" customHeight="1">
      <c r="A18" s="30" t="s">
        <v>61</v>
      </c>
      <c r="B18" s="28">
        <v>1.0</v>
      </c>
      <c r="C18" s="15" t="s">
        <v>58</v>
      </c>
      <c r="D18" s="15" t="s">
        <v>62</v>
      </c>
      <c r="E18" s="15"/>
      <c r="F18" s="29" t="str">
        <f>HYPERLINK("https://www.digikey.com/en/supplier-centers/p/panasonic","Panasonic Electronic Components")</f>
        <v>Panasonic Electronic Components</v>
      </c>
      <c r="G18" s="29" t="str">
        <f>HYPERLINK("https://www.digikey.com/product-detail/en/panasonic-electronic-components/EEE-FTC331XAP/P15095TR-ND/2796905","P15095TR-ND")</f>
        <v>P15095TR-ND</v>
      </c>
      <c r="H18" s="29" t="str">
        <f>HYPERLINK("https://www.digikey.com/product-detail/en/panasonic-electronic-components/EEE-FTC331XAP/P15095DKR-ND/2796947","P15095DKR-ND")</f>
        <v>P15095DKR-ND</v>
      </c>
      <c r="I18" s="29" t="str">
        <f>HYPERLINK("https://www.digikey.com/product-detail/en/panasonic-electronic-components/EEE-FTC331XAP/P15095CT-ND/2796946","P15095CT-ND")</f>
        <v>P15095CT-ND</v>
      </c>
      <c r="L18" s="26" t="s">
        <v>63</v>
      </c>
      <c r="M18" s="19">
        <v>0.78</v>
      </c>
    </row>
    <row r="19" ht="15.75" customHeight="1">
      <c r="A19" s="4"/>
      <c r="B19" s="8"/>
      <c r="C19" s="8"/>
      <c r="D19" s="9"/>
      <c r="E19" s="9"/>
      <c r="F19" s="9"/>
      <c r="G19" s="9"/>
      <c r="H19" s="9"/>
      <c r="I19" s="9"/>
      <c r="L19" s="31"/>
      <c r="M19" s="31"/>
    </row>
    <row r="20" ht="15.75" customHeight="1">
      <c r="A20" s="32" t="s">
        <v>64</v>
      </c>
      <c r="B20" s="33">
        <v>4.0</v>
      </c>
      <c r="C20" s="33" t="s">
        <v>65</v>
      </c>
      <c r="D20" s="34" t="s">
        <v>66</v>
      </c>
      <c r="E20" s="35" t="s">
        <v>17</v>
      </c>
      <c r="F20" s="34" t="s">
        <v>67</v>
      </c>
      <c r="G20" s="34" t="s">
        <v>68</v>
      </c>
      <c r="H20" s="34" t="s">
        <v>69</v>
      </c>
      <c r="I20" s="34" t="s">
        <v>70</v>
      </c>
      <c r="L20" s="26" t="s">
        <v>71</v>
      </c>
      <c r="M20" s="19">
        <v>1.16</v>
      </c>
    </row>
    <row r="21" ht="15.75" customHeight="1">
      <c r="A21" s="32" t="s">
        <v>72</v>
      </c>
      <c r="B21" s="33">
        <v>2.0</v>
      </c>
      <c r="C21" s="33" t="s">
        <v>73</v>
      </c>
      <c r="D21" s="34" t="s">
        <v>74</v>
      </c>
      <c r="E21" s="34" t="s">
        <v>75</v>
      </c>
      <c r="F21" s="34" t="s">
        <v>76</v>
      </c>
      <c r="G21" s="34" t="s">
        <v>77</v>
      </c>
      <c r="H21" s="34" t="s">
        <v>23</v>
      </c>
      <c r="I21" s="34" t="s">
        <v>78</v>
      </c>
      <c r="L21" s="26" t="s">
        <v>79</v>
      </c>
      <c r="M21" s="19">
        <v>1.44</v>
      </c>
    </row>
    <row r="22" ht="15.75" customHeight="1">
      <c r="A22" s="36" t="s">
        <v>80</v>
      </c>
      <c r="B22" s="37">
        <v>1.0</v>
      </c>
      <c r="C22" s="37" t="s">
        <v>81</v>
      </c>
      <c r="D22" s="37" t="s">
        <v>82</v>
      </c>
      <c r="E22" s="37"/>
      <c r="F22" s="37"/>
      <c r="G22" s="38" t="s">
        <v>83</v>
      </c>
      <c r="H22" s="38" t="s">
        <v>84</v>
      </c>
      <c r="I22" s="38" t="s">
        <v>85</v>
      </c>
      <c r="L22" s="26" t="s">
        <v>86</v>
      </c>
      <c r="M22" s="19">
        <v>0.46</v>
      </c>
    </row>
    <row r="23" ht="15.75" customHeight="1">
      <c r="A23" s="32" t="s">
        <v>87</v>
      </c>
      <c r="B23" s="33">
        <v>1.0</v>
      </c>
      <c r="C23" s="33" t="s">
        <v>88</v>
      </c>
      <c r="D23" s="34" t="s">
        <v>89</v>
      </c>
      <c r="E23" s="34" t="s">
        <v>90</v>
      </c>
      <c r="F23" s="34" t="s">
        <v>91</v>
      </c>
      <c r="G23" s="34" t="s">
        <v>92</v>
      </c>
      <c r="H23" s="34" t="s">
        <v>93</v>
      </c>
      <c r="I23" s="34" t="s">
        <v>94</v>
      </c>
      <c r="L23" s="26" t="s">
        <v>95</v>
      </c>
      <c r="M23" s="19">
        <v>0.67</v>
      </c>
    </row>
    <row r="24" ht="15.75" customHeight="1">
      <c r="A24" s="32" t="s">
        <v>96</v>
      </c>
      <c r="B24" s="33">
        <v>1.0</v>
      </c>
      <c r="C24" s="33" t="s">
        <v>97</v>
      </c>
      <c r="D24" s="34" t="s">
        <v>98</v>
      </c>
      <c r="E24" s="34" t="s">
        <v>99</v>
      </c>
      <c r="F24" s="34" t="s">
        <v>91</v>
      </c>
      <c r="G24" s="34" t="s">
        <v>100</v>
      </c>
      <c r="H24" s="34" t="s">
        <v>101</v>
      </c>
      <c r="I24" s="34" t="s">
        <v>102</v>
      </c>
      <c r="L24" s="26" t="s">
        <v>103</v>
      </c>
      <c r="M24" s="19">
        <v>0.23</v>
      </c>
    </row>
    <row r="25" ht="15.75" customHeight="1">
      <c r="A25" s="39" t="s">
        <v>104</v>
      </c>
      <c r="B25" s="40">
        <v>44.0</v>
      </c>
      <c r="C25" s="40" t="s">
        <v>105</v>
      </c>
      <c r="D25" s="37" t="s">
        <v>106</v>
      </c>
      <c r="E25" s="37" t="s">
        <v>107</v>
      </c>
      <c r="F25" s="37" t="s">
        <v>108</v>
      </c>
      <c r="G25" s="37" t="s">
        <v>109</v>
      </c>
      <c r="H25" s="37" t="s">
        <v>110</v>
      </c>
      <c r="I25" s="37" t="s">
        <v>111</v>
      </c>
      <c r="L25" s="26" t="s">
        <v>112</v>
      </c>
      <c r="M25" s="19">
        <v>9.24</v>
      </c>
    </row>
    <row r="26" ht="15.75" customHeight="1">
      <c r="A26" s="4"/>
      <c r="B26" s="8"/>
      <c r="C26" s="8"/>
      <c r="D26" s="9"/>
      <c r="E26" s="9"/>
      <c r="F26" s="9"/>
      <c r="G26" s="9"/>
      <c r="H26" s="9"/>
      <c r="I26" s="9"/>
      <c r="L26" s="31"/>
      <c r="M26" s="31"/>
    </row>
    <row r="27" ht="15.75" customHeight="1">
      <c r="A27" s="41" t="s">
        <v>113</v>
      </c>
      <c r="B27" s="42">
        <v>1.0</v>
      </c>
      <c r="C27" s="42" t="s">
        <v>114</v>
      </c>
      <c r="D27" s="43" t="s">
        <v>115</v>
      </c>
      <c r="E27" s="43" t="s">
        <v>116</v>
      </c>
      <c r="F27" s="43" t="s">
        <v>117</v>
      </c>
      <c r="G27" s="43" t="s">
        <v>118</v>
      </c>
      <c r="H27" s="43" t="s">
        <v>119</v>
      </c>
      <c r="I27" s="43" t="s">
        <v>120</v>
      </c>
      <c r="L27" s="26" t="s">
        <v>121</v>
      </c>
      <c r="M27" s="19">
        <v>0.44</v>
      </c>
    </row>
    <row r="28" ht="15.75" customHeight="1">
      <c r="A28" s="4"/>
      <c r="B28" s="8"/>
      <c r="C28" s="8"/>
      <c r="D28" s="9"/>
      <c r="E28" s="9"/>
      <c r="F28" s="9"/>
      <c r="G28" s="9"/>
      <c r="H28" s="9"/>
      <c r="I28" s="9"/>
      <c r="L28" s="31"/>
      <c r="M28" s="31"/>
    </row>
    <row r="29" ht="15.75" customHeight="1">
      <c r="A29" s="44" t="s">
        <v>122</v>
      </c>
      <c r="B29" s="45">
        <v>1.0</v>
      </c>
      <c r="C29" s="45" t="s">
        <v>123</v>
      </c>
      <c r="D29" s="45" t="s">
        <v>124</v>
      </c>
      <c r="E29" s="46" t="s">
        <v>17</v>
      </c>
      <c r="F29" s="47" t="s">
        <v>125</v>
      </c>
      <c r="G29" s="48" t="s">
        <v>126</v>
      </c>
      <c r="H29" s="48" t="s">
        <v>127</v>
      </c>
      <c r="I29" s="48" t="s">
        <v>128</v>
      </c>
      <c r="L29" s="26" t="s">
        <v>18</v>
      </c>
      <c r="M29" s="19">
        <v>0.1</v>
      </c>
    </row>
    <row r="30" ht="15.75" customHeight="1">
      <c r="A30" s="44" t="s">
        <v>129</v>
      </c>
      <c r="B30" s="45">
        <v>2.0</v>
      </c>
      <c r="C30" s="45" t="s">
        <v>123</v>
      </c>
      <c r="D30" s="47" t="s">
        <v>130</v>
      </c>
      <c r="E30" s="46" t="s">
        <v>17</v>
      </c>
      <c r="F30" s="47" t="s">
        <v>131</v>
      </c>
      <c r="G30" s="48" t="s">
        <v>132</v>
      </c>
      <c r="H30" s="48" t="s">
        <v>133</v>
      </c>
      <c r="I30" s="48" t="s">
        <v>134</v>
      </c>
      <c r="L30" s="26" t="s">
        <v>18</v>
      </c>
      <c r="M30" s="19">
        <v>0.2</v>
      </c>
    </row>
    <row r="31" ht="15.75" customHeight="1">
      <c r="A31" s="44" t="s">
        <v>135</v>
      </c>
      <c r="B31" s="45">
        <v>2.0</v>
      </c>
      <c r="C31" s="45" t="s">
        <v>123</v>
      </c>
      <c r="D31" s="45" t="s">
        <v>136</v>
      </c>
      <c r="E31" s="46" t="s">
        <v>17</v>
      </c>
      <c r="F31" s="47" t="s">
        <v>137</v>
      </c>
      <c r="G31" s="48" t="s">
        <v>138</v>
      </c>
      <c r="H31" s="45" t="s">
        <v>23</v>
      </c>
      <c r="I31" s="48" t="s">
        <v>139</v>
      </c>
      <c r="L31" s="26" t="s">
        <v>18</v>
      </c>
      <c r="M31" s="19">
        <v>0.2</v>
      </c>
    </row>
    <row r="32" ht="15.75" customHeight="1">
      <c r="A32" s="4"/>
      <c r="B32" s="8"/>
      <c r="C32" s="8"/>
      <c r="D32" s="9"/>
      <c r="E32" s="9"/>
      <c r="F32" s="9"/>
      <c r="G32" s="9"/>
      <c r="H32" s="9"/>
      <c r="I32" s="9"/>
      <c r="L32" s="31"/>
      <c r="M32" s="31"/>
    </row>
    <row r="33" ht="15.75" customHeight="1">
      <c r="A33" s="49" t="s">
        <v>140</v>
      </c>
      <c r="B33" s="50">
        <v>1.0</v>
      </c>
      <c r="C33" s="50" t="s">
        <v>141</v>
      </c>
      <c r="D33" s="51" t="s">
        <v>142</v>
      </c>
      <c r="E33" s="52"/>
      <c r="F33" s="52" t="s">
        <v>143</v>
      </c>
      <c r="G33" s="52" t="s">
        <v>144</v>
      </c>
      <c r="H33" s="52" t="s">
        <v>144</v>
      </c>
      <c r="I33" s="52" t="s">
        <v>144</v>
      </c>
      <c r="L33" s="26" t="s">
        <v>145</v>
      </c>
      <c r="M33" s="19">
        <v>15.5</v>
      </c>
    </row>
    <row r="34" ht="15.75" customHeight="1">
      <c r="A34" s="53" t="s">
        <v>146</v>
      </c>
      <c r="B34" s="50">
        <v>1.0</v>
      </c>
      <c r="C34" s="50" t="s">
        <v>147</v>
      </c>
      <c r="D34" s="50" t="s">
        <v>148</v>
      </c>
      <c r="E34" s="50"/>
      <c r="F34" s="54" t="s">
        <v>149</v>
      </c>
      <c r="G34" s="54" t="s">
        <v>150</v>
      </c>
      <c r="H34" s="54" t="s">
        <v>151</v>
      </c>
      <c r="I34" s="54" t="s">
        <v>152</v>
      </c>
      <c r="L34" s="26" t="s">
        <v>153</v>
      </c>
      <c r="M34" s="19">
        <v>2.67</v>
      </c>
    </row>
    <row r="35" ht="15.75" customHeight="1">
      <c r="A35" s="55"/>
      <c r="B35" s="56"/>
      <c r="C35" s="56"/>
      <c r="D35" s="57"/>
      <c r="E35" s="57"/>
      <c r="F35" s="57"/>
      <c r="G35" s="57"/>
      <c r="H35" s="57"/>
      <c r="I35" s="57"/>
      <c r="L35" s="31"/>
      <c r="M35" s="31"/>
    </row>
    <row r="36" ht="15.75" customHeight="1">
      <c r="A36" s="58" t="s">
        <v>154</v>
      </c>
      <c r="B36" s="59">
        <v>1.0</v>
      </c>
      <c r="C36" s="60"/>
      <c r="D36" s="61"/>
      <c r="E36" s="61"/>
      <c r="F36" s="61"/>
      <c r="G36" s="61"/>
      <c r="H36" s="61"/>
      <c r="I36" s="61"/>
      <c r="J36" s="62"/>
      <c r="K36" s="63" t="s">
        <v>155</v>
      </c>
      <c r="L36" s="26" t="s">
        <v>156</v>
      </c>
      <c r="M36" s="19">
        <v>0.18</v>
      </c>
    </row>
    <row r="37" ht="15.75" customHeight="1">
      <c r="A37" s="55"/>
      <c r="B37" s="56"/>
      <c r="C37" s="56"/>
      <c r="D37" s="57"/>
      <c r="E37" s="57"/>
      <c r="F37" s="57"/>
      <c r="G37" s="57"/>
      <c r="H37" s="57"/>
      <c r="I37" s="57"/>
      <c r="L37" s="31"/>
      <c r="M37" s="31"/>
    </row>
    <row r="38" ht="15.75" customHeight="1">
      <c r="A38" s="64" t="s">
        <v>157</v>
      </c>
      <c r="B38" s="65">
        <v>2.0</v>
      </c>
      <c r="C38" s="65" t="s">
        <v>123</v>
      </c>
      <c r="D38" s="66" t="s">
        <v>158</v>
      </c>
      <c r="E38" s="66" t="s">
        <v>159</v>
      </c>
      <c r="F38" s="67" t="s">
        <v>160</v>
      </c>
      <c r="G38" s="68" t="s">
        <v>161</v>
      </c>
      <c r="H38" s="68" t="s">
        <v>162</v>
      </c>
      <c r="I38" s="68" t="s">
        <v>163</v>
      </c>
      <c r="L38" s="26" t="s">
        <v>164</v>
      </c>
      <c r="M38" s="19">
        <v>1.52</v>
      </c>
    </row>
    <row r="39" ht="15.75" customHeight="1">
      <c r="A39" s="69" t="s">
        <v>165</v>
      </c>
      <c r="B39" s="70">
        <v>1.0</v>
      </c>
      <c r="C39" s="70" t="s">
        <v>123</v>
      </c>
      <c r="D39" s="71" t="s">
        <v>166</v>
      </c>
      <c r="E39" s="71" t="s">
        <v>167</v>
      </c>
      <c r="F39" s="72"/>
      <c r="G39" s="72"/>
      <c r="H39" s="72"/>
      <c r="I39" s="72"/>
      <c r="L39" s="31"/>
      <c r="M39" s="31"/>
    </row>
    <row r="40" ht="15.75" customHeight="1">
      <c r="A40" s="55"/>
      <c r="B40" s="56"/>
      <c r="C40" s="56"/>
      <c r="D40" s="57"/>
      <c r="E40" s="57"/>
      <c r="F40" s="57"/>
      <c r="G40" s="57"/>
      <c r="H40" s="57"/>
      <c r="I40" s="57"/>
      <c r="L40" s="31"/>
      <c r="M40" s="31"/>
    </row>
    <row r="41" ht="15.75" customHeight="1">
      <c r="A41" s="69" t="s">
        <v>168</v>
      </c>
      <c r="B41" s="70">
        <v>1.0</v>
      </c>
      <c r="C41" s="70" t="s">
        <v>169</v>
      </c>
      <c r="D41" s="71" t="s">
        <v>170</v>
      </c>
      <c r="E41" s="71" t="s">
        <v>171</v>
      </c>
      <c r="F41" s="72"/>
      <c r="G41" s="72"/>
      <c r="H41" s="72"/>
      <c r="I41" s="72"/>
      <c r="L41" s="31"/>
      <c r="M41" s="31"/>
    </row>
    <row r="42" ht="15.75" customHeight="1">
      <c r="A42" s="73" t="s">
        <v>172</v>
      </c>
      <c r="B42" s="74">
        <v>2.0</v>
      </c>
      <c r="C42" s="74" t="s">
        <v>173</v>
      </c>
      <c r="D42" s="75" t="s">
        <v>173</v>
      </c>
      <c r="E42" s="75" t="s">
        <v>174</v>
      </c>
      <c r="F42" s="76" t="s">
        <v>175</v>
      </c>
      <c r="G42" s="77" t="s">
        <v>176</v>
      </c>
      <c r="H42" s="77" t="s">
        <v>176</v>
      </c>
      <c r="I42" s="77" t="s">
        <v>176</v>
      </c>
      <c r="J42" s="78" t="s">
        <v>177</v>
      </c>
      <c r="L42" s="26" t="s">
        <v>178</v>
      </c>
      <c r="M42" s="19">
        <v>3.06</v>
      </c>
    </row>
    <row r="43" ht="15.75" customHeight="1">
      <c r="A43" s="73" t="s">
        <v>179</v>
      </c>
      <c r="B43" s="74">
        <v>1.0</v>
      </c>
      <c r="C43" s="74" t="s">
        <v>180</v>
      </c>
      <c r="D43" s="75" t="s">
        <v>180</v>
      </c>
      <c r="E43" s="75" t="s">
        <v>181</v>
      </c>
      <c r="F43" s="76" t="s">
        <v>175</v>
      </c>
      <c r="G43" s="77" t="s">
        <v>182</v>
      </c>
      <c r="H43" s="77" t="s">
        <v>182</v>
      </c>
      <c r="I43" s="77" t="s">
        <v>182</v>
      </c>
      <c r="J43" s="78" t="s">
        <v>177</v>
      </c>
      <c r="L43" s="26" t="s">
        <v>183</v>
      </c>
      <c r="M43" s="19">
        <v>1.0</v>
      </c>
    </row>
    <row r="44" ht="15.75" customHeight="1">
      <c r="A44" s="73" t="s">
        <v>184</v>
      </c>
      <c r="B44" s="74">
        <v>1.0</v>
      </c>
      <c r="C44" s="74" t="s">
        <v>185</v>
      </c>
      <c r="D44" s="75" t="s">
        <v>185</v>
      </c>
      <c r="E44" s="76" t="s">
        <v>186</v>
      </c>
      <c r="F44" s="76" t="s">
        <v>187</v>
      </c>
      <c r="G44" s="77" t="s">
        <v>188</v>
      </c>
      <c r="H44" s="77" t="s">
        <v>189</v>
      </c>
      <c r="I44" s="77" t="s">
        <v>190</v>
      </c>
      <c r="L44" s="26" t="s">
        <v>86</v>
      </c>
      <c r="M44" s="19">
        <v>0.46</v>
      </c>
    </row>
    <row r="45" ht="15.75" customHeight="1">
      <c r="A45" s="73" t="s">
        <v>191</v>
      </c>
      <c r="B45" s="74">
        <v>1.0</v>
      </c>
      <c r="C45" s="74" t="s">
        <v>192</v>
      </c>
      <c r="D45" s="75" t="s">
        <v>192</v>
      </c>
      <c r="E45" s="75" t="s">
        <v>193</v>
      </c>
      <c r="F45" s="75" t="s">
        <v>187</v>
      </c>
      <c r="G45" s="77" t="s">
        <v>194</v>
      </c>
      <c r="H45" s="77" t="s">
        <v>195</v>
      </c>
      <c r="I45" s="77" t="s">
        <v>196</v>
      </c>
      <c r="L45" s="26" t="s">
        <v>197</v>
      </c>
      <c r="M45" s="19">
        <v>0.87</v>
      </c>
    </row>
    <row r="46" ht="15.75" customHeight="1">
      <c r="A46" s="69" t="s">
        <v>198</v>
      </c>
      <c r="B46" s="70">
        <v>1.0</v>
      </c>
      <c r="C46" s="70" t="s">
        <v>199</v>
      </c>
      <c r="D46" s="71" t="s">
        <v>199</v>
      </c>
      <c r="E46" s="72"/>
      <c r="F46" s="72"/>
      <c r="G46" s="72"/>
      <c r="H46" s="72"/>
      <c r="I46" s="72"/>
      <c r="L46" s="31"/>
      <c r="M46" s="31"/>
    </row>
    <row r="47" ht="15.75" customHeight="1">
      <c r="A47" s="79" t="s">
        <v>200</v>
      </c>
      <c r="B47" s="75">
        <v>2.0</v>
      </c>
      <c r="C47" s="76" t="s">
        <v>201</v>
      </c>
      <c r="D47" s="76" t="s">
        <v>201</v>
      </c>
      <c r="E47" s="76"/>
      <c r="F47" s="76"/>
      <c r="G47" s="76"/>
      <c r="H47" s="76"/>
      <c r="I47" s="76"/>
      <c r="J47" s="76"/>
      <c r="K47" s="77" t="s">
        <v>202</v>
      </c>
      <c r="L47" s="26" t="s">
        <v>203</v>
      </c>
      <c r="M47" s="19">
        <v>9.9</v>
      </c>
    </row>
    <row r="48" ht="15.75" customHeight="1">
      <c r="A48" s="80"/>
      <c r="B48" s="81"/>
      <c r="C48" s="81"/>
      <c r="D48" s="82"/>
      <c r="E48" s="9"/>
      <c r="F48" s="9"/>
      <c r="G48" s="9"/>
      <c r="I48" s="9"/>
      <c r="L48" s="31"/>
      <c r="M48" s="31"/>
    </row>
    <row r="49" ht="15.75" customHeight="1">
      <c r="A49" s="83" t="s">
        <v>204</v>
      </c>
      <c r="B49" s="84">
        <v>2.0</v>
      </c>
      <c r="C49" s="84" t="s">
        <v>205</v>
      </c>
      <c r="D49" s="85" t="s">
        <v>206</v>
      </c>
      <c r="E49" s="85" t="s">
        <v>207</v>
      </c>
      <c r="F49" s="85" t="s">
        <v>208</v>
      </c>
      <c r="G49" s="85" t="s">
        <v>209</v>
      </c>
      <c r="H49" s="85" t="s">
        <v>210</v>
      </c>
      <c r="I49" s="85" t="s">
        <v>211</v>
      </c>
      <c r="L49" s="26" t="s">
        <v>121</v>
      </c>
      <c r="M49" s="19">
        <v>0.88</v>
      </c>
    </row>
    <row r="50" ht="15.75" customHeight="1">
      <c r="A50" s="80"/>
      <c r="B50" s="81"/>
      <c r="C50" s="81"/>
      <c r="D50" s="82"/>
      <c r="E50" s="9"/>
      <c r="F50" s="9"/>
      <c r="G50" s="9"/>
      <c r="H50" s="9"/>
      <c r="I50" s="9"/>
      <c r="L50" s="31"/>
      <c r="M50" s="31"/>
    </row>
    <row r="51" ht="15.75" customHeight="1">
      <c r="A51" s="86" t="s">
        <v>212</v>
      </c>
      <c r="B51" s="87">
        <v>4.0</v>
      </c>
      <c r="C51" s="87" t="s">
        <v>213</v>
      </c>
      <c r="D51" s="88">
        <v>270.0</v>
      </c>
      <c r="E51" s="88" t="s">
        <v>17</v>
      </c>
      <c r="F51" s="89" t="str">
        <f t="shared" ref="F51:F52" si="2">HYPERLINK("https://www.digikey.com/en/supplier-centers/p/panasonic","Panasonic Electronic Components")</f>
        <v>Panasonic Electronic Components</v>
      </c>
      <c r="G51" s="90" t="str">
        <f>HYPERLINK("https://www.digikey.com/product-detail/en/panasonic-electronic-components/ERJ-1GEJ271C/P270AGTR-ND/285125","P270AGTR-ND")</f>
        <v>P270AGTR-ND</v>
      </c>
      <c r="H51" s="90" t="str">
        <f>HYPERLINK("https://www.digikey.com/product-detail/en/panasonic-electronic-components/ERJ-1GEJ271C/P270AGDKR-ND/577408","P270AGDKR-ND")</f>
        <v>P270AGDKR-ND</v>
      </c>
      <c r="I51" s="90" t="str">
        <f>HYPERLINK("https://www.digikey.com/product-detail/en/panasonic-electronic-components/ERJ-1GEJ271C/P270AGCT-ND/285187","P270AGCT-ND")</f>
        <v>P270AGCT-ND</v>
      </c>
      <c r="L51" s="26" t="s">
        <v>18</v>
      </c>
      <c r="M51" s="19">
        <v>0.4</v>
      </c>
    </row>
    <row r="52" ht="15.75" customHeight="1">
      <c r="A52" s="86" t="s">
        <v>214</v>
      </c>
      <c r="B52" s="87">
        <v>2.0</v>
      </c>
      <c r="C52" s="87" t="s">
        <v>213</v>
      </c>
      <c r="D52" s="88" t="s">
        <v>215</v>
      </c>
      <c r="E52" s="88" t="s">
        <v>17</v>
      </c>
      <c r="F52" s="90" t="str">
        <f t="shared" si="2"/>
        <v>Panasonic Electronic Components</v>
      </c>
      <c r="G52" s="90" t="str">
        <f>HYPERLINK("https://www.digikey.com/product-detail/en/panasonic-electronic-components/ERJ-1GEF4701C/P4.70KABTR-ND/525037","P4.70KABTR-ND")</f>
        <v>P4.70KABTR-ND</v>
      </c>
      <c r="H52" s="90" t="str">
        <f>HYPERLINK("https://www.digikey.com/product-detail/en/panasonic-electronic-components/ERJ-1GEF4701C/P4.70KABDKR-ND/575394","P4.70KABDKR-ND")</f>
        <v>P4.70KABDKR-ND</v>
      </c>
      <c r="I52" s="90" t="str">
        <f>HYPERLINK("https://www.digikey.com/product-detail/en/panasonic-electronic-components/ERJ-1GEF4701C/P4.70KABCT-ND/525157","P4.70KABCT-ND")</f>
        <v>P4.70KABCT-ND</v>
      </c>
      <c r="L52" s="26" t="s">
        <v>18</v>
      </c>
      <c r="M52" s="19">
        <v>0.2</v>
      </c>
    </row>
    <row r="53" ht="15.75" customHeight="1">
      <c r="A53" s="86" t="s">
        <v>216</v>
      </c>
      <c r="B53" s="87">
        <v>5.0</v>
      </c>
      <c r="C53" s="87" t="s">
        <v>213</v>
      </c>
      <c r="D53" s="88" t="s">
        <v>217</v>
      </c>
      <c r="E53" s="88" t="s">
        <v>17</v>
      </c>
      <c r="F53" s="90" t="str">
        <f t="shared" ref="F53:F64" si="3">HYPERLINK("https://www.digikey.com/en/supplier-centers/y/yageo","Yageo")</f>
        <v>Yageo</v>
      </c>
      <c r="G53" s="90" t="str">
        <f>HYPERLINK("https://www.digikey.com/product-detail/en/yageo/RC0603JR-071K5L/311-1.5KGRTR-ND/726689","311-1.5KGRTR-ND")</f>
        <v>311-1.5KGRTR-ND</v>
      </c>
      <c r="H53" s="90" t="str">
        <f>HYPERLINK("https://www.digikey.com/product-detail/en/yageo/RC0603JR-071K5L/311-1.5KGRDKR-ND/732583","311-1.5KGRDKR-ND")</f>
        <v>311-1.5KGRDKR-ND</v>
      </c>
      <c r="I53" s="90" t="str">
        <f>HYPERLINK("https://www.digikey.com/product-detail/en/yageo/RC0603JR-071K5L/311-1.5KGRCT-ND/729636","311-1.5KGRCT-ND")</f>
        <v>311-1.5KGRCT-ND</v>
      </c>
      <c r="L53" s="26" t="s">
        <v>18</v>
      </c>
      <c r="M53" s="19">
        <v>0.5</v>
      </c>
    </row>
    <row r="54">
      <c r="A54" s="86" t="s">
        <v>218</v>
      </c>
      <c r="B54" s="87">
        <v>4.0</v>
      </c>
      <c r="C54" s="87" t="s">
        <v>213</v>
      </c>
      <c r="D54" s="88">
        <v>60.0</v>
      </c>
      <c r="E54" s="88" t="s">
        <v>17</v>
      </c>
      <c r="F54" s="90" t="str">
        <f t="shared" si="3"/>
        <v>Yageo</v>
      </c>
      <c r="G54" s="90" t="str">
        <f>HYPERLINK("https://www.digikey.com/product-detail/en/yageo/RC0603FR-0760R4L/311-60.4HRTR-ND/727327","311-60.4HRTR-ND")</f>
        <v>311-60.4HRTR-ND</v>
      </c>
      <c r="H54" s="90" t="str">
        <f>HYPERLINK("https://www.digikey.com/product-detail/en/yageo/RC0603FR-0760R4L/311-60.4HRDKR-ND/733221","311-60.4HRDKR-ND")</f>
        <v>311-60.4HRDKR-ND</v>
      </c>
      <c r="I54" s="90" t="str">
        <f>HYPERLINK("https://www.digikey.com/product-detail/en/yageo/RC0603FR-0760R4L/311-60.4HRCT-ND/730274","311-60.4HRCT-ND")</f>
        <v>311-60.4HRCT-ND</v>
      </c>
      <c r="L54" s="26" t="s">
        <v>18</v>
      </c>
      <c r="M54" s="19">
        <v>0.4</v>
      </c>
    </row>
    <row r="55" ht="15.75" customHeight="1">
      <c r="A55" s="91" t="s">
        <v>219</v>
      </c>
      <c r="B55" s="92">
        <v>23.0</v>
      </c>
      <c r="C55" s="92" t="s">
        <v>213</v>
      </c>
      <c r="D55" s="93" t="s">
        <v>220</v>
      </c>
      <c r="E55" s="93" t="s">
        <v>17</v>
      </c>
      <c r="F55" s="94" t="str">
        <f t="shared" si="3"/>
        <v>Yageo</v>
      </c>
      <c r="G55" s="94" t="str">
        <f>HYPERLINK("https://www.digikey.com/product-detail/en/yageo/RC0603JR-0710KL/311-10KGRTR-ND/726700","311-10KGRTR-ND")</f>
        <v>311-10KGRTR-ND</v>
      </c>
      <c r="H55" s="94" t="str">
        <f>HYPERLINK("https://www.digikey.com/product-detail/en/yageo/RC0603JR-0710KL/311-10KGRDKR-ND/732594","311-10KGRDKR-ND")</f>
        <v>311-10KGRDKR-ND</v>
      </c>
      <c r="I55" s="94" t="str">
        <f>HYPERLINK("https://www.digikey.com/product-detail/en/yageo/RC0603JR-0710KL/311-10KGRCT-ND/729647","311-10KGRCT-ND")</f>
        <v>311-10KGRCT-ND</v>
      </c>
      <c r="L55" s="26" t="s">
        <v>18</v>
      </c>
      <c r="M55" s="19">
        <v>2.3</v>
      </c>
    </row>
    <row r="56" ht="15.75" customHeight="1">
      <c r="A56" s="86" t="s">
        <v>221</v>
      </c>
      <c r="B56" s="87">
        <v>5.0</v>
      </c>
      <c r="C56" s="87" t="s">
        <v>213</v>
      </c>
      <c r="D56" s="88">
        <v>0.0</v>
      </c>
      <c r="E56" s="88" t="s">
        <v>17</v>
      </c>
      <c r="F56" s="90" t="str">
        <f t="shared" si="3"/>
        <v>Yageo</v>
      </c>
      <c r="G56" s="90" t="str">
        <f>HYPERLINK("https://www.digikey.com/product-detail/en/yageo/RC0603JR-070RL/311-0.0GRTR-ND/726675","311-0.0GRTR-ND")</f>
        <v>311-0.0GRTR-ND</v>
      </c>
      <c r="H56" s="90" t="str">
        <f>HYPERLINK("https://www.digikey.com/product-detail/en/yageo/RC0603JR-070RL/311-0.0GRDKR-ND/732569","311-0.0GRDKR-ND")</f>
        <v>311-0.0GRDKR-ND</v>
      </c>
      <c r="I56" s="90" t="str">
        <f>HYPERLINK("https://www.digikey.com/product-detail/en/yageo/RC0603JR-070RL/311-0.0GRCT-ND/729622","311-0.0GRCT-ND")</f>
        <v>311-0.0GRCT-ND</v>
      </c>
      <c r="L56" s="26" t="s">
        <v>18</v>
      </c>
      <c r="M56" s="19">
        <v>0.5</v>
      </c>
    </row>
    <row r="57">
      <c r="A57" s="86" t="s">
        <v>222</v>
      </c>
      <c r="B57" s="87">
        <v>4.0</v>
      </c>
      <c r="C57" s="87" t="s">
        <v>213</v>
      </c>
      <c r="D57" s="88">
        <v>22.0</v>
      </c>
      <c r="E57" s="88" t="s">
        <v>17</v>
      </c>
      <c r="F57" s="90" t="str">
        <f t="shared" si="3"/>
        <v>Yageo</v>
      </c>
      <c r="G57" s="90" t="str">
        <f>HYPERLINK("https://www.digikey.com/product-detail/en/yageo/RC0603JR-0722RL/311-22GRTR-ND/726743","311-22GRTR-ND")</f>
        <v>311-22GRTR-ND</v>
      </c>
      <c r="H57" s="90" t="str">
        <f>HYPERLINK("https://www.digikey.com/product-detail/en/yageo/RC0603JR-0722RL/311-22GRDKR-ND/732637","311-22GRDKR-ND")</f>
        <v>311-22GRDKR-ND</v>
      </c>
      <c r="I57" s="90" t="str">
        <f>HYPERLINK("https://www.digikey.com/product-detail/en/yageo/RC0603JR-0722RL/311-22GRCT-ND/729690","311-22GRCT-ND")</f>
        <v>311-22GRCT-ND</v>
      </c>
      <c r="L57" s="26" t="s">
        <v>18</v>
      </c>
      <c r="M57" s="19">
        <v>0.4</v>
      </c>
    </row>
    <row r="58">
      <c r="A58" s="86" t="s">
        <v>223</v>
      </c>
      <c r="B58" s="87">
        <v>1.0</v>
      </c>
      <c r="C58" s="87" t="s">
        <v>213</v>
      </c>
      <c r="D58" s="88" t="s">
        <v>224</v>
      </c>
      <c r="E58" s="88" t="s">
        <v>17</v>
      </c>
      <c r="F58" s="90" t="str">
        <f t="shared" si="3"/>
        <v>Yageo</v>
      </c>
      <c r="G58" s="90" t="str">
        <f>HYPERLINK("https://www.digikey.com/product-detail/en/yageo/RC0603JR-07100KL/311-100KGRTR-ND/726698","311-100KGRTR-ND")</f>
        <v>311-100KGRTR-ND</v>
      </c>
      <c r="H58" s="90" t="str">
        <f>HYPERLINK("https://www.digikey.com/product-detail/en/yageo/RC0603JR-07100KL/311-100KGRDKR-ND/732592","311-100KGRDKR-ND")</f>
        <v>311-100KGRDKR-ND</v>
      </c>
      <c r="I58" s="90" t="str">
        <f>HYPERLINK("https://www.digikey.com/product-detail/en/yageo/RC0603JR-07100KL/311-100KGRCT-ND/729645","311-100KGRCT-ND")</f>
        <v>311-100KGRCT-ND</v>
      </c>
      <c r="L58" s="26" t="s">
        <v>18</v>
      </c>
      <c r="M58" s="19">
        <v>0.1</v>
      </c>
    </row>
    <row r="59">
      <c r="A59" s="86" t="s">
        <v>225</v>
      </c>
      <c r="B59" s="87">
        <v>1.0</v>
      </c>
      <c r="C59" s="87" t="s">
        <v>213</v>
      </c>
      <c r="D59" s="88" t="s">
        <v>226</v>
      </c>
      <c r="E59" s="88" t="s">
        <v>17</v>
      </c>
      <c r="F59" s="90" t="str">
        <f t="shared" si="3"/>
        <v>Yageo</v>
      </c>
      <c r="G59" s="90" t="str">
        <f>HYPERLINK("https://www.digikey.com/product-detail/en/yageo/RC0603FR-0724R9L/311-24.9HRTR-ND/727079","311-24.9HRTR-ND")</f>
        <v>311-24.9HRTR-ND</v>
      </c>
      <c r="H59" s="90" t="str">
        <f>HYPERLINK("https://www.digikey.com/product-detail/en/yageo/RC0603FR-0724R9L/311-24.9HRDKR-ND/732973","311-24.9HRDKR-ND")</f>
        <v>311-24.9HRDKR-ND</v>
      </c>
      <c r="I59" s="90" t="str">
        <f>HYPERLINK("https://www.digikey.com/product-detail/en/yageo/RC0603FR-0724R9L/311-24.9HRCT-ND/730026","311-24.9HRCT-ND")</f>
        <v>311-24.9HRCT-ND</v>
      </c>
      <c r="L59" s="26" t="s">
        <v>18</v>
      </c>
      <c r="M59" s="19">
        <v>0.1</v>
      </c>
    </row>
    <row r="60">
      <c r="A60" s="86" t="s">
        <v>227</v>
      </c>
      <c r="B60" s="87">
        <v>1.0</v>
      </c>
      <c r="C60" s="87" t="s">
        <v>213</v>
      </c>
      <c r="D60" s="88" t="s">
        <v>228</v>
      </c>
      <c r="E60" s="88" t="s">
        <v>17</v>
      </c>
      <c r="F60" s="90" t="str">
        <f t="shared" si="3"/>
        <v>Yageo</v>
      </c>
      <c r="G60" s="90" t="str">
        <f>HYPERLINK("https://www.digikey.com/product-detail/en/yageo/RC0603FR-0712R1L/311-12.1HRTR-ND/726914","311-12.1HRTR-ND")</f>
        <v>311-12.1HRTR-ND</v>
      </c>
      <c r="H60" s="90" t="str">
        <f>HYPERLINK("https://www.digikey.com/product-detail/en/yageo/RC0603FR-0712R1L/311-12.1HRDKR-ND/732808","311-12.1HRDKR-ND")</f>
        <v>311-12.1HRDKR-ND</v>
      </c>
      <c r="I60" s="90" t="str">
        <f>HYPERLINK("https://www.digikey.com/product-detail/en/yageo/RC0603FR-0712R1L/311-12.1HRCT-ND/729861","311-12.1HRCT-ND")</f>
        <v>311-12.1HRCT-ND</v>
      </c>
      <c r="L60" s="26" t="s">
        <v>18</v>
      </c>
      <c r="M60" s="19">
        <v>0.1</v>
      </c>
    </row>
    <row r="61">
      <c r="A61" s="86" t="s">
        <v>229</v>
      </c>
      <c r="B61" s="87">
        <v>4.0</v>
      </c>
      <c r="C61" s="87" t="s">
        <v>213</v>
      </c>
      <c r="D61" s="88" t="s">
        <v>230</v>
      </c>
      <c r="E61" s="88" t="s">
        <v>17</v>
      </c>
      <c r="F61" s="90" t="str">
        <f t="shared" si="3"/>
        <v>Yageo</v>
      </c>
      <c r="G61" s="90" t="str">
        <f>HYPERLINK("https://www.digikey.com/product-detail/en/yageo/RC0603FR-0749R9L/311-49.9HRTR-ND/727264","311-49.9HRTR-ND")</f>
        <v>311-49.9HRTR-ND</v>
      </c>
      <c r="H61" s="90" t="str">
        <f>HYPERLINK("https://www.digikey.com/product-detail/en/yageo/RC0603FR-0749R9L/311-49.9HRDKR-ND/733158","311-49.9HRDKR-ND")</f>
        <v>311-49.9HRDKR-ND</v>
      </c>
      <c r="I61" s="90" t="str">
        <f>HYPERLINK("https://www.digikey.com/product-detail/en/yageo/RC0603FR-0749R9L/311-49.9HRCT-ND/730211","311-49.9HRCT-ND")</f>
        <v>311-49.9HRCT-ND</v>
      </c>
      <c r="L61" s="26" t="s">
        <v>18</v>
      </c>
      <c r="M61" s="19">
        <v>0.4</v>
      </c>
    </row>
    <row r="62">
      <c r="A62" s="95" t="s">
        <v>231</v>
      </c>
      <c r="B62" s="87">
        <v>9.0</v>
      </c>
      <c r="C62" s="87" t="s">
        <v>213</v>
      </c>
      <c r="D62" s="88" t="s">
        <v>232</v>
      </c>
      <c r="E62" s="88" t="s">
        <v>17</v>
      </c>
      <c r="F62" s="90" t="str">
        <f t="shared" si="3"/>
        <v>Yageo</v>
      </c>
      <c r="G62" s="90" t="str">
        <f>HYPERLINK("https://www.digikey.com/product-detail/en/yageo/RC0603FR-072K2L/311-2.20KHRTR-ND/727016","311-2.20KHRTR-ND")</f>
        <v>311-2.20KHRTR-ND</v>
      </c>
      <c r="H62" s="90" t="str">
        <f>HYPERLINK("https://www.digikey.com/product-detail/en/yageo/RC0603FR-072K2L/311-2.20KHRDKR-ND/732910","311-2.20KHRDKR-ND")</f>
        <v>311-2.20KHRDKR-ND</v>
      </c>
      <c r="I62" s="90" t="str">
        <f>HYPERLINK("https://www.digikey.com/product-detail/en/yageo/RC0603FR-072K2L/311-2.20KHRCT-ND/729963","311-2.20KHRCT-ND")</f>
        <v>311-2.20KHRCT-ND</v>
      </c>
      <c r="L62" s="26" t="s">
        <v>18</v>
      </c>
      <c r="M62" s="19">
        <v>0.9</v>
      </c>
    </row>
    <row r="63">
      <c r="A63" s="86" t="s">
        <v>233</v>
      </c>
      <c r="B63" s="87">
        <v>2.0</v>
      </c>
      <c r="C63" s="87" t="s">
        <v>213</v>
      </c>
      <c r="D63" s="88" t="s">
        <v>234</v>
      </c>
      <c r="E63" s="88" t="s">
        <v>17</v>
      </c>
      <c r="F63" s="90" t="str">
        <f t="shared" si="3"/>
        <v>Yageo</v>
      </c>
      <c r="G63" s="90" t="str">
        <f>HYPERLINK("https://www.digikey.com/product-detail/en/yageo/RC0603FR-0731K6L/311-31.6KHRTR-ND/727151","311-31.6KHRTR-ND")</f>
        <v>311-31.6KHRTR-ND</v>
      </c>
      <c r="H63" s="90" t="str">
        <f>HYPERLINK("https://www.digikey.com/product-detail/en/yageo/RC0603FR-0731K6L/311-31.6KHRDKR-ND/733045","311-31.6KHRDKR-ND")</f>
        <v>311-31.6KHRDKR-ND</v>
      </c>
      <c r="I63" s="90" t="str">
        <f>HYPERLINK("https://www.digikey.com/product-detail/en/yageo/RC0603FR-0731K6L/311-31.6KHRCT-ND/730098","311-31.6KHRCT-ND")</f>
        <v>311-31.6KHRCT-ND</v>
      </c>
      <c r="L63" s="26" t="s">
        <v>18</v>
      </c>
      <c r="M63" s="19">
        <v>0.2</v>
      </c>
    </row>
    <row r="64">
      <c r="A64" s="86" t="s">
        <v>235</v>
      </c>
      <c r="B64" s="87">
        <v>2.0</v>
      </c>
      <c r="C64" s="87" t="s">
        <v>213</v>
      </c>
      <c r="D64" s="88" t="s">
        <v>236</v>
      </c>
      <c r="E64" s="88" t="s">
        <v>17</v>
      </c>
      <c r="F64" s="90" t="str">
        <f t="shared" si="3"/>
        <v>Yageo</v>
      </c>
      <c r="G64" s="90" t="str">
        <f>HYPERLINK("https://www.digikey.com/product-detail/en/yageo/RC0603FR-074K99L/311-4.99KHRTR-ND/727219","311-4.99KHRTR-ND")</f>
        <v>311-4.99KHRTR-ND</v>
      </c>
      <c r="H64" s="90" t="str">
        <f>HYPERLINK("https://www.digikey.com/product-detail/en/yageo/RC0603FR-074K99L/311-4.99KHRDKR-ND/733113","311-4.99KHRDKR-ND")</f>
        <v>311-4.99KHRDKR-ND</v>
      </c>
      <c r="I64" s="90" t="str">
        <f>HYPERLINK("https://www.digikey.com/product-detail/en/yageo/RC0603FR-074K99L/311-4.99KHRCT-ND/730166","311-4.99KHRCT-ND")</f>
        <v>311-4.99KHRCT-ND</v>
      </c>
      <c r="J64" s="10"/>
      <c r="L64" s="26" t="s">
        <v>18</v>
      </c>
      <c r="M64" s="19">
        <v>0.2</v>
      </c>
    </row>
    <row r="65">
      <c r="A65" s="86" t="s">
        <v>237</v>
      </c>
      <c r="B65" s="87">
        <v>1.0</v>
      </c>
      <c r="C65" s="87" t="s">
        <v>213</v>
      </c>
      <c r="D65" s="88" t="s">
        <v>238</v>
      </c>
      <c r="E65" s="88" t="s">
        <v>17</v>
      </c>
      <c r="F65" s="90" t="s">
        <v>239</v>
      </c>
      <c r="G65" s="90" t="s">
        <v>240</v>
      </c>
      <c r="H65" s="90" t="s">
        <v>241</v>
      </c>
      <c r="I65" s="90" t="s">
        <v>242</v>
      </c>
      <c r="J65" s="10"/>
      <c r="L65" s="26" t="s">
        <v>18</v>
      </c>
      <c r="M65" s="19">
        <v>0.1</v>
      </c>
    </row>
    <row r="66">
      <c r="A66" s="86" t="s">
        <v>243</v>
      </c>
      <c r="B66" s="87">
        <v>2.0</v>
      </c>
      <c r="C66" s="87" t="s">
        <v>213</v>
      </c>
      <c r="D66" s="88" t="s">
        <v>244</v>
      </c>
      <c r="E66" s="88" t="s">
        <v>17</v>
      </c>
      <c r="F66" s="90" t="s">
        <v>245</v>
      </c>
      <c r="G66" s="90" t="s">
        <v>246</v>
      </c>
      <c r="H66" s="90" t="s">
        <v>247</v>
      </c>
      <c r="I66" s="90" t="s">
        <v>248</v>
      </c>
      <c r="J66" s="10"/>
      <c r="L66" s="26" t="s">
        <v>18</v>
      </c>
      <c r="M66" s="19">
        <v>0.2</v>
      </c>
    </row>
    <row r="67">
      <c r="A67" s="86" t="s">
        <v>249</v>
      </c>
      <c r="B67" s="87">
        <v>1.0</v>
      </c>
      <c r="C67" s="87" t="s">
        <v>213</v>
      </c>
      <c r="D67" s="88" t="s">
        <v>250</v>
      </c>
      <c r="E67" s="88" t="s">
        <v>17</v>
      </c>
      <c r="F67" s="90" t="s">
        <v>245</v>
      </c>
      <c r="G67" s="90" t="s">
        <v>251</v>
      </c>
      <c r="H67" s="90" t="s">
        <v>252</v>
      </c>
      <c r="I67" s="90" t="s">
        <v>253</v>
      </c>
      <c r="J67" s="10"/>
      <c r="L67" s="26" t="s">
        <v>18</v>
      </c>
      <c r="M67" s="19">
        <v>0.1</v>
      </c>
    </row>
    <row r="68">
      <c r="A68" s="86" t="s">
        <v>254</v>
      </c>
      <c r="B68" s="87">
        <v>1.0</v>
      </c>
      <c r="C68" s="87" t="s">
        <v>213</v>
      </c>
      <c r="D68" s="88" t="s">
        <v>255</v>
      </c>
      <c r="E68" s="88" t="s">
        <v>17</v>
      </c>
      <c r="F68" s="90" t="s">
        <v>245</v>
      </c>
      <c r="G68" s="90" t="s">
        <v>256</v>
      </c>
      <c r="H68" s="90" t="s">
        <v>257</v>
      </c>
      <c r="I68" s="90" t="s">
        <v>258</v>
      </c>
      <c r="J68" s="10"/>
      <c r="L68" s="26" t="s">
        <v>259</v>
      </c>
      <c r="M68" s="19">
        <v>0.61</v>
      </c>
    </row>
    <row r="69">
      <c r="A69" s="95" t="s">
        <v>260</v>
      </c>
      <c r="B69" s="92">
        <v>7.0</v>
      </c>
      <c r="C69" s="92" t="s">
        <v>213</v>
      </c>
      <c r="D69" s="93" t="s">
        <v>261</v>
      </c>
      <c r="E69" s="93" t="s">
        <v>17</v>
      </c>
      <c r="F69" s="94" t="s">
        <v>245</v>
      </c>
      <c r="G69" s="94" t="s">
        <v>262</v>
      </c>
      <c r="H69" s="94" t="s">
        <v>263</v>
      </c>
      <c r="I69" s="94" t="s">
        <v>264</v>
      </c>
      <c r="J69" s="10"/>
      <c r="L69" s="26" t="s">
        <v>18</v>
      </c>
      <c r="M69" s="19">
        <v>0.7</v>
      </c>
    </row>
    <row r="70">
      <c r="A70" s="86" t="s">
        <v>265</v>
      </c>
      <c r="B70" s="87">
        <v>1.0</v>
      </c>
      <c r="C70" s="87" t="s">
        <v>213</v>
      </c>
      <c r="D70" s="88">
        <v>100.0</v>
      </c>
      <c r="E70" s="88" t="s">
        <v>17</v>
      </c>
      <c r="F70" s="90" t="s">
        <v>245</v>
      </c>
      <c r="G70" s="90" t="s">
        <v>266</v>
      </c>
      <c r="H70" s="90" t="s">
        <v>267</v>
      </c>
      <c r="I70" s="90" t="s">
        <v>268</v>
      </c>
      <c r="J70" s="10"/>
      <c r="L70" s="26" t="s">
        <v>18</v>
      </c>
      <c r="M70" s="19">
        <v>0.1</v>
      </c>
    </row>
    <row r="71">
      <c r="A71" s="4"/>
      <c r="B71" s="8"/>
      <c r="C71" s="8"/>
      <c r="D71" s="9"/>
      <c r="E71" s="9"/>
      <c r="F71" s="4"/>
      <c r="G71" s="4"/>
      <c r="H71" s="4"/>
      <c r="I71" s="4"/>
      <c r="J71" s="10"/>
      <c r="L71" s="31"/>
      <c r="M71" s="31"/>
    </row>
    <row r="72">
      <c r="A72" s="20" t="s">
        <v>269</v>
      </c>
      <c r="B72" s="21">
        <v>2.0</v>
      </c>
      <c r="C72" s="21" t="s">
        <v>270</v>
      </c>
      <c r="D72" s="96" t="s">
        <v>270</v>
      </c>
      <c r="E72" s="96" t="s">
        <v>271</v>
      </c>
      <c r="F72" s="21" t="s">
        <v>272</v>
      </c>
      <c r="G72" s="21" t="s">
        <v>273</v>
      </c>
      <c r="H72" s="21" t="s">
        <v>274</v>
      </c>
      <c r="I72" s="21" t="s">
        <v>275</v>
      </c>
      <c r="J72" s="10"/>
      <c r="L72" s="26" t="s">
        <v>164</v>
      </c>
      <c r="M72" s="19">
        <v>1.52</v>
      </c>
    </row>
    <row r="73">
      <c r="A73" s="80"/>
      <c r="B73" s="8"/>
      <c r="C73" s="8"/>
      <c r="D73" s="9"/>
      <c r="E73" s="9"/>
      <c r="F73" s="4"/>
      <c r="G73" s="4"/>
      <c r="H73" s="4"/>
      <c r="I73" s="4"/>
      <c r="J73" s="10"/>
      <c r="L73" s="31"/>
      <c r="M73" s="31"/>
    </row>
    <row r="74">
      <c r="A74" s="97" t="s">
        <v>276</v>
      </c>
      <c r="B74" s="98">
        <v>2.0</v>
      </c>
      <c r="C74" s="98"/>
      <c r="D74" s="99" t="s">
        <v>277</v>
      </c>
      <c r="E74" s="100" t="s">
        <v>278</v>
      </c>
      <c r="F74" s="99" t="s">
        <v>279</v>
      </c>
      <c r="G74" s="101" t="s">
        <v>280</v>
      </c>
      <c r="H74" s="101" t="s">
        <v>281</v>
      </c>
      <c r="I74" s="101" t="s">
        <v>282</v>
      </c>
      <c r="L74" s="26" t="s">
        <v>178</v>
      </c>
      <c r="M74" s="19">
        <v>3.06</v>
      </c>
    </row>
    <row r="75">
      <c r="A75" s="97" t="s">
        <v>283</v>
      </c>
      <c r="B75" s="98">
        <v>2.0</v>
      </c>
      <c r="C75" s="98"/>
      <c r="D75" s="99" t="s">
        <v>284</v>
      </c>
      <c r="E75" s="100" t="s">
        <v>285</v>
      </c>
      <c r="F75" s="102" t="s">
        <v>286</v>
      </c>
      <c r="G75" s="101" t="s">
        <v>287</v>
      </c>
      <c r="H75" s="101" t="s">
        <v>288</v>
      </c>
      <c r="I75" s="101" t="s">
        <v>289</v>
      </c>
      <c r="L75" s="26" t="s">
        <v>290</v>
      </c>
      <c r="M75" s="19">
        <v>0.94</v>
      </c>
    </row>
    <row r="76">
      <c r="A76" s="97" t="s">
        <v>291</v>
      </c>
      <c r="B76" s="98">
        <v>1.0</v>
      </c>
      <c r="C76" s="103"/>
      <c r="D76" s="99" t="s">
        <v>292</v>
      </c>
      <c r="E76" s="100" t="s">
        <v>293</v>
      </c>
      <c r="F76" s="99" t="s">
        <v>294</v>
      </c>
      <c r="G76" s="98" t="s">
        <v>23</v>
      </c>
      <c r="H76" s="101" t="s">
        <v>295</v>
      </c>
      <c r="I76" s="104" t="s">
        <v>296</v>
      </c>
      <c r="L76" s="26" t="s">
        <v>297</v>
      </c>
      <c r="M76" s="19">
        <v>14.97</v>
      </c>
    </row>
    <row r="77">
      <c r="A77" s="105" t="s">
        <v>298</v>
      </c>
      <c r="B77" s="98">
        <v>1.0</v>
      </c>
      <c r="C77" s="98" t="s">
        <v>299</v>
      </c>
      <c r="D77" s="98" t="s">
        <v>300</v>
      </c>
      <c r="E77" s="98" t="s">
        <v>301</v>
      </c>
      <c r="F77" s="98" t="s">
        <v>137</v>
      </c>
      <c r="G77" s="106" t="s">
        <v>302</v>
      </c>
      <c r="H77" s="106" t="s">
        <v>303</v>
      </c>
      <c r="I77" s="106" t="s">
        <v>304</v>
      </c>
      <c r="L77" s="26" t="s">
        <v>305</v>
      </c>
      <c r="M77" s="19">
        <v>1.21</v>
      </c>
    </row>
    <row r="78">
      <c r="A78" s="97" t="s">
        <v>306</v>
      </c>
      <c r="B78" s="98">
        <v>1.0</v>
      </c>
      <c r="C78" s="103"/>
      <c r="D78" s="99" t="s">
        <v>307</v>
      </c>
      <c r="E78" s="100" t="s">
        <v>308</v>
      </c>
      <c r="F78" s="99" t="s">
        <v>309</v>
      </c>
      <c r="G78" s="101" t="s">
        <v>310</v>
      </c>
      <c r="H78" s="101" t="s">
        <v>311</v>
      </c>
      <c r="I78" s="104" t="s">
        <v>312</v>
      </c>
      <c r="L78" s="26" t="s">
        <v>313</v>
      </c>
      <c r="M78" s="19">
        <v>1.49</v>
      </c>
    </row>
    <row r="79">
      <c r="A79" s="97" t="s">
        <v>314</v>
      </c>
      <c r="B79" s="98">
        <v>1.0</v>
      </c>
      <c r="C79" s="103"/>
      <c r="D79" s="98" t="s">
        <v>315</v>
      </c>
      <c r="E79" s="107" t="s">
        <v>316</v>
      </c>
      <c r="F79" s="107" t="s">
        <v>279</v>
      </c>
      <c r="G79" s="98" t="s">
        <v>317</v>
      </c>
      <c r="H79" s="98" t="s">
        <v>317</v>
      </c>
      <c r="I79" s="98" t="s">
        <v>317</v>
      </c>
      <c r="J79" s="78" t="s">
        <v>177</v>
      </c>
      <c r="L79" s="26" t="s">
        <v>318</v>
      </c>
      <c r="M79" s="19">
        <v>37.58</v>
      </c>
    </row>
    <row r="80">
      <c r="A80" s="97" t="s">
        <v>319</v>
      </c>
      <c r="B80" s="98">
        <v>1.0</v>
      </c>
      <c r="C80" s="103"/>
      <c r="D80" s="98" t="s">
        <v>320</v>
      </c>
      <c r="E80" s="100" t="s">
        <v>321</v>
      </c>
      <c r="F80" s="99" t="s">
        <v>279</v>
      </c>
      <c r="G80" s="101" t="s">
        <v>322</v>
      </c>
      <c r="H80" s="101" t="s">
        <v>323</v>
      </c>
      <c r="I80" s="101" t="s">
        <v>324</v>
      </c>
      <c r="L80" s="26" t="s">
        <v>325</v>
      </c>
      <c r="M80" s="19">
        <v>3.44</v>
      </c>
    </row>
    <row r="81">
      <c r="A81" s="97" t="s">
        <v>326</v>
      </c>
      <c r="B81" s="98">
        <v>1.0</v>
      </c>
      <c r="C81" s="103"/>
      <c r="D81" s="99" t="s">
        <v>327</v>
      </c>
      <c r="E81" s="98" t="s">
        <v>328</v>
      </c>
      <c r="F81" s="99" t="s">
        <v>279</v>
      </c>
      <c r="G81" s="101" t="s">
        <v>329</v>
      </c>
      <c r="H81" s="101" t="s">
        <v>330</v>
      </c>
      <c r="I81" s="101" t="s">
        <v>331</v>
      </c>
      <c r="L81" s="26" t="s">
        <v>332</v>
      </c>
      <c r="M81" s="19">
        <v>2.46</v>
      </c>
    </row>
    <row r="82">
      <c r="A82" s="105" t="s">
        <v>333</v>
      </c>
      <c r="B82" s="98">
        <v>1.0</v>
      </c>
      <c r="C82" s="103"/>
      <c r="D82" s="99" t="s">
        <v>334</v>
      </c>
      <c r="E82" s="100" t="s">
        <v>335</v>
      </c>
      <c r="F82" s="99" t="s">
        <v>279</v>
      </c>
      <c r="G82" s="98" t="s">
        <v>23</v>
      </c>
      <c r="H82" s="98" t="s">
        <v>23</v>
      </c>
      <c r="I82" s="98" t="s">
        <v>23</v>
      </c>
      <c r="J82" s="108" t="s">
        <v>336</v>
      </c>
      <c r="L82" s="26" t="s">
        <v>337</v>
      </c>
      <c r="M82" s="19">
        <v>6.0</v>
      </c>
    </row>
    <row r="83">
      <c r="A83" s="97" t="s">
        <v>338</v>
      </c>
      <c r="B83" s="98">
        <v>1.0</v>
      </c>
      <c r="C83" s="103"/>
      <c r="D83" s="99" t="s">
        <v>339</v>
      </c>
      <c r="E83" s="100" t="s">
        <v>340</v>
      </c>
      <c r="F83" s="99" t="s">
        <v>279</v>
      </c>
      <c r="G83" s="101" t="s">
        <v>341</v>
      </c>
      <c r="H83" s="101" t="s">
        <v>342</v>
      </c>
      <c r="I83" s="101" t="s">
        <v>343</v>
      </c>
      <c r="L83" s="19" t="s">
        <v>178</v>
      </c>
      <c r="M83" s="19">
        <v>1.53</v>
      </c>
    </row>
    <row r="84">
      <c r="A84" s="69" t="s">
        <v>344</v>
      </c>
      <c r="B84" s="70">
        <v>1.0</v>
      </c>
      <c r="C84" s="109"/>
      <c r="D84" s="70" t="s">
        <v>345</v>
      </c>
      <c r="E84" s="110"/>
      <c r="F84" s="110"/>
      <c r="G84" s="110"/>
      <c r="H84" s="110"/>
      <c r="I84" s="110"/>
      <c r="L84" s="31"/>
      <c r="M84" s="31"/>
    </row>
    <row r="85">
      <c r="A85" s="69" t="s">
        <v>346</v>
      </c>
      <c r="B85" s="70">
        <v>1.0</v>
      </c>
      <c r="C85" s="109"/>
      <c r="D85" s="70" t="s">
        <v>347</v>
      </c>
      <c r="E85" s="110"/>
      <c r="F85" s="110"/>
      <c r="G85" s="110"/>
      <c r="H85" s="110"/>
      <c r="I85" s="110"/>
      <c r="L85" s="31"/>
      <c r="M85" s="31"/>
    </row>
    <row r="86">
      <c r="A86" s="4"/>
      <c r="B86" s="8"/>
      <c r="C86" s="8"/>
      <c r="D86" s="8"/>
      <c r="E86" s="4"/>
      <c r="F86" s="4"/>
      <c r="L86" s="31"/>
      <c r="M86" s="31"/>
    </row>
    <row r="87">
      <c r="A87" s="111" t="s">
        <v>348</v>
      </c>
      <c r="B87" s="112">
        <v>1.0</v>
      </c>
      <c r="C87" s="113"/>
      <c r="D87" s="112" t="s">
        <v>349</v>
      </c>
      <c r="E87" s="114" t="s">
        <v>350</v>
      </c>
      <c r="F87" s="115" t="s">
        <v>351</v>
      </c>
      <c r="G87" s="116" t="s">
        <v>352</v>
      </c>
      <c r="H87" s="116" t="s">
        <v>353</v>
      </c>
      <c r="I87" s="116" t="s">
        <v>354</v>
      </c>
      <c r="L87" s="26" t="s">
        <v>355</v>
      </c>
      <c r="M87" s="19">
        <v>0.66</v>
      </c>
    </row>
    <row r="88">
      <c r="A88" s="4"/>
      <c r="B88" s="8"/>
      <c r="C88" s="8"/>
      <c r="D88" s="4"/>
      <c r="E88" s="4"/>
      <c r="F88" s="4"/>
      <c r="G88" s="4"/>
      <c r="H88" s="4"/>
      <c r="I88" s="4"/>
      <c r="L88" s="31"/>
      <c r="M88" s="31"/>
    </row>
    <row r="89">
      <c r="A89" s="117" t="s">
        <v>356</v>
      </c>
      <c r="B89" s="118">
        <v>1.0</v>
      </c>
      <c r="C89" s="118" t="s">
        <v>299</v>
      </c>
      <c r="D89" s="118" t="s">
        <v>357</v>
      </c>
      <c r="E89" s="119" t="s">
        <v>358</v>
      </c>
      <c r="F89" s="120" t="s">
        <v>137</v>
      </c>
      <c r="G89" s="121" t="s">
        <v>359</v>
      </c>
      <c r="H89" s="121" t="s">
        <v>360</v>
      </c>
      <c r="I89" s="121" t="s">
        <v>361</v>
      </c>
      <c r="J89" s="78"/>
      <c r="L89" s="26" t="s">
        <v>362</v>
      </c>
      <c r="M89" s="19">
        <v>0.24</v>
      </c>
    </row>
    <row r="90">
      <c r="A90" s="117" t="s">
        <v>363</v>
      </c>
      <c r="B90" s="118">
        <v>2.0</v>
      </c>
      <c r="C90" s="118" t="s">
        <v>299</v>
      </c>
      <c r="D90" s="118" t="s">
        <v>364</v>
      </c>
      <c r="E90" s="119" t="s">
        <v>358</v>
      </c>
      <c r="F90" s="120" t="s">
        <v>137</v>
      </c>
      <c r="G90" s="121" t="s">
        <v>365</v>
      </c>
      <c r="H90" s="121" t="s">
        <v>366</v>
      </c>
      <c r="I90" s="121" t="s">
        <v>367</v>
      </c>
      <c r="L90" s="26" t="s">
        <v>368</v>
      </c>
      <c r="M90" s="19">
        <v>0.52</v>
      </c>
    </row>
    <row r="91">
      <c r="A91" s="4"/>
      <c r="B91" s="8"/>
      <c r="C91" s="8"/>
      <c r="D91" s="81"/>
      <c r="E91" s="4"/>
      <c r="F91" s="4"/>
      <c r="G91" s="4"/>
      <c r="H91" s="4"/>
      <c r="I91" s="4"/>
    </row>
    <row r="93">
      <c r="L93" s="122" t="s">
        <v>369</v>
      </c>
      <c r="M93" s="123">
        <f>(SUM(M5:M90))</f>
        <v>158.34</v>
      </c>
      <c r="N93" s="124" t="s">
        <v>370</v>
      </c>
    </row>
    <row r="95">
      <c r="A95" s="4"/>
      <c r="B95" s="8"/>
      <c r="C95" s="8"/>
      <c r="D95" s="4"/>
      <c r="E95" s="4"/>
      <c r="F95" s="4"/>
      <c r="G95" s="4"/>
      <c r="H95" s="4"/>
      <c r="I95" s="4"/>
    </row>
    <row r="96">
      <c r="A96" s="4"/>
      <c r="B96" s="8"/>
      <c r="C96" s="8"/>
      <c r="D96" s="4"/>
      <c r="E96" s="4"/>
      <c r="F96" s="4"/>
      <c r="G96" s="4"/>
      <c r="H96" s="4"/>
      <c r="I96" s="4"/>
    </row>
    <row r="97">
      <c r="A97" s="4"/>
      <c r="B97" s="8"/>
      <c r="C97" s="8"/>
      <c r="D97" s="4"/>
      <c r="E97" s="4"/>
      <c r="F97" s="4"/>
      <c r="G97" s="4"/>
      <c r="H97" s="4"/>
      <c r="I97" s="4"/>
    </row>
    <row r="98">
      <c r="A98" s="4"/>
      <c r="B98" s="8"/>
      <c r="C98" s="8"/>
      <c r="D98" s="4"/>
      <c r="E98" s="4"/>
      <c r="F98" s="4"/>
      <c r="G98" s="4"/>
      <c r="H98" s="4"/>
      <c r="I98" s="4"/>
    </row>
    <row r="99">
      <c r="A99" s="4"/>
      <c r="B99" s="8"/>
      <c r="C99" s="8"/>
      <c r="D99" s="4"/>
      <c r="E99" s="4"/>
      <c r="F99" s="4"/>
      <c r="G99" s="4"/>
      <c r="H99" s="4"/>
      <c r="I99" s="4"/>
    </row>
    <row r="100">
      <c r="A100" s="4"/>
      <c r="B100" s="8"/>
      <c r="C100" s="8"/>
      <c r="D100" s="4"/>
      <c r="E100" s="4"/>
      <c r="F100" s="4"/>
      <c r="G100" s="4"/>
      <c r="H100" s="4"/>
      <c r="I100" s="4"/>
    </row>
    <row r="101">
      <c r="A101" s="4"/>
      <c r="B101" s="8"/>
      <c r="C101" s="8"/>
      <c r="D101" s="4"/>
      <c r="E101" s="4"/>
      <c r="F101" s="4"/>
      <c r="G101" s="4"/>
      <c r="H101" s="4"/>
      <c r="I101" s="4"/>
    </row>
    <row r="102">
      <c r="A102" s="4"/>
      <c r="B102" s="8"/>
      <c r="C102" s="8"/>
      <c r="D102" s="4"/>
      <c r="E102" s="4"/>
      <c r="F102" s="4"/>
      <c r="G102" s="4"/>
      <c r="H102" s="4"/>
      <c r="I102" s="4"/>
    </row>
    <row r="103">
      <c r="A103" s="4"/>
      <c r="B103" s="8"/>
      <c r="C103" s="8"/>
      <c r="D103" s="4"/>
      <c r="E103" s="4"/>
      <c r="F103" s="4"/>
      <c r="G103" s="4"/>
      <c r="H103" s="4"/>
      <c r="I103" s="4"/>
    </row>
    <row r="104">
      <c r="A104" s="4"/>
      <c r="B104" s="8"/>
      <c r="C104" s="8"/>
      <c r="D104" s="4"/>
      <c r="E104" s="4"/>
      <c r="F104" s="4"/>
      <c r="G104" s="4"/>
      <c r="H104" s="4"/>
      <c r="I104" s="4"/>
    </row>
    <row r="105">
      <c r="A105" s="4"/>
      <c r="B105" s="8"/>
      <c r="C105" s="8"/>
      <c r="D105" s="4"/>
      <c r="E105" s="4"/>
      <c r="F105" s="4"/>
      <c r="G105" s="4"/>
      <c r="H105" s="4"/>
      <c r="I105" s="4"/>
    </row>
    <row r="106">
      <c r="A106" s="4"/>
      <c r="B106" s="8"/>
      <c r="C106" s="8"/>
      <c r="D106" s="4"/>
      <c r="E106" s="4"/>
      <c r="F106" s="4"/>
      <c r="G106" s="4"/>
      <c r="H106" s="4"/>
      <c r="I106" s="4"/>
    </row>
    <row r="107">
      <c r="A107" s="4"/>
      <c r="B107" s="8"/>
      <c r="C107" s="8"/>
      <c r="D107" s="4"/>
      <c r="E107" s="4"/>
      <c r="F107" s="4"/>
      <c r="G107" s="4"/>
      <c r="H107" s="4"/>
      <c r="I107" s="4"/>
    </row>
    <row r="108">
      <c r="A108" s="4"/>
      <c r="B108" s="8"/>
      <c r="C108" s="8"/>
      <c r="D108" s="4"/>
      <c r="E108" s="4"/>
      <c r="F108" s="4"/>
      <c r="G108" s="4"/>
      <c r="H108" s="4"/>
      <c r="I108" s="4"/>
    </row>
    <row r="109">
      <c r="A109" s="4"/>
      <c r="B109" s="8"/>
      <c r="C109" s="8"/>
      <c r="D109" s="4"/>
      <c r="E109" s="4"/>
      <c r="F109" s="4"/>
      <c r="G109" s="4"/>
      <c r="H109" s="4"/>
      <c r="I109" s="4"/>
    </row>
    <row r="110">
      <c r="A110" s="4"/>
      <c r="B110" s="8"/>
      <c r="C110" s="8"/>
      <c r="D110" s="4"/>
      <c r="E110" s="4"/>
      <c r="F110" s="4"/>
      <c r="G110" s="4"/>
      <c r="H110" s="4"/>
      <c r="I110" s="4"/>
    </row>
    <row r="111">
      <c r="A111" s="4"/>
      <c r="B111" s="8"/>
      <c r="C111" s="8"/>
      <c r="D111" s="4"/>
      <c r="E111" s="4"/>
      <c r="F111" s="4"/>
      <c r="G111" s="4"/>
      <c r="H111" s="4"/>
      <c r="I111" s="4"/>
    </row>
    <row r="112">
      <c r="A112" s="4"/>
      <c r="B112" s="8"/>
      <c r="C112" s="8"/>
      <c r="D112" s="4"/>
      <c r="E112" s="4"/>
      <c r="F112" s="4"/>
      <c r="G112" s="4"/>
      <c r="H112" s="4"/>
      <c r="I112" s="4"/>
    </row>
    <row r="113">
      <c r="A113" s="4"/>
      <c r="B113" s="8"/>
      <c r="C113" s="8"/>
      <c r="D113" s="4"/>
      <c r="E113" s="4"/>
      <c r="F113" s="4"/>
      <c r="G113" s="4"/>
      <c r="H113" s="4"/>
      <c r="I113" s="4"/>
    </row>
    <row r="114">
      <c r="A114" s="4"/>
      <c r="B114" s="8"/>
      <c r="C114" s="8"/>
      <c r="D114" s="4"/>
      <c r="E114" s="4"/>
      <c r="F114" s="4"/>
      <c r="G114" s="4"/>
      <c r="H114" s="4"/>
      <c r="I114" s="4"/>
    </row>
    <row r="115">
      <c r="A115" s="4"/>
      <c r="B115" s="8"/>
      <c r="C115" s="8"/>
      <c r="D115" s="4"/>
      <c r="E115" s="4"/>
      <c r="F115" s="4"/>
      <c r="G115" s="4"/>
      <c r="H115" s="4"/>
      <c r="I115" s="4"/>
    </row>
    <row r="116">
      <c r="A116" s="4"/>
      <c r="B116" s="8"/>
      <c r="C116" s="8"/>
      <c r="D116" s="4"/>
      <c r="E116" s="4"/>
      <c r="F116" s="4"/>
      <c r="G116" s="4"/>
      <c r="H116" s="4"/>
      <c r="I116" s="4"/>
    </row>
    <row r="117">
      <c r="A117" s="4"/>
      <c r="B117" s="8"/>
      <c r="C117" s="8"/>
      <c r="D117" s="4"/>
      <c r="E117" s="4"/>
      <c r="F117" s="4"/>
      <c r="G117" s="4"/>
      <c r="H117" s="4"/>
      <c r="I117" s="4"/>
    </row>
    <row r="118">
      <c r="A118" s="4"/>
      <c r="B118" s="8"/>
      <c r="C118" s="8"/>
      <c r="D118" s="4"/>
      <c r="E118" s="4"/>
      <c r="F118" s="4"/>
      <c r="G118" s="4"/>
      <c r="H118" s="4"/>
      <c r="I118" s="4"/>
    </row>
    <row r="119">
      <c r="A119" s="4"/>
      <c r="B119" s="8"/>
      <c r="C119" s="8"/>
      <c r="D119" s="4"/>
      <c r="E119" s="4"/>
      <c r="F119" s="4"/>
      <c r="G119" s="4"/>
      <c r="H119" s="4"/>
      <c r="I119" s="4"/>
    </row>
    <row r="120">
      <c r="A120" s="4"/>
      <c r="B120" s="8"/>
      <c r="C120" s="8"/>
      <c r="D120" s="4"/>
      <c r="E120" s="4"/>
      <c r="F120" s="4"/>
      <c r="G120" s="4"/>
      <c r="H120" s="4"/>
      <c r="I120" s="4"/>
    </row>
    <row r="121">
      <c r="A121" s="4"/>
      <c r="B121" s="8"/>
      <c r="C121" s="8"/>
      <c r="D121" s="4"/>
      <c r="E121" s="4"/>
      <c r="F121" s="4"/>
      <c r="G121" s="4"/>
      <c r="H121" s="4"/>
      <c r="I121" s="4"/>
    </row>
    <row r="122">
      <c r="A122" s="4"/>
      <c r="B122" s="8"/>
      <c r="C122" s="8"/>
      <c r="D122" s="4"/>
      <c r="E122" s="4"/>
      <c r="F122" s="4"/>
      <c r="G122" s="4"/>
      <c r="H122" s="4"/>
      <c r="I122" s="4"/>
    </row>
    <row r="123">
      <c r="A123" s="4"/>
      <c r="B123" s="8"/>
      <c r="C123" s="8"/>
      <c r="D123" s="4"/>
      <c r="E123" s="4"/>
      <c r="F123" s="4"/>
      <c r="G123" s="4"/>
      <c r="H123" s="4"/>
      <c r="I123" s="4"/>
    </row>
    <row r="124">
      <c r="A124" s="4"/>
      <c r="B124" s="8"/>
      <c r="C124" s="8"/>
      <c r="D124" s="4"/>
      <c r="E124" s="4"/>
      <c r="F124" s="4"/>
      <c r="G124" s="4"/>
      <c r="H124" s="4"/>
      <c r="I124" s="4"/>
    </row>
    <row r="125">
      <c r="A125" s="4"/>
      <c r="B125" s="8"/>
      <c r="C125" s="8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</row>
  </sheetData>
  <hyperlinks>
    <hyperlink r:id="rId1" ref="I7"/>
    <hyperlink r:id="rId2" ref="G14"/>
    <hyperlink r:id="rId3" ref="H14"/>
    <hyperlink r:id="rId4" ref="I14"/>
    <hyperlink r:id="rId5" ref="G15"/>
    <hyperlink r:id="rId6" ref="H15"/>
    <hyperlink r:id="rId7" ref="I15"/>
    <hyperlink r:id="rId8" ref="G16"/>
    <hyperlink r:id="rId9" ref="H16"/>
    <hyperlink r:id="rId10" ref="I16"/>
    <hyperlink r:id="rId11" ref="G22"/>
    <hyperlink r:id="rId12" ref="H22"/>
    <hyperlink r:id="rId13" ref="I22"/>
    <hyperlink r:id="rId14" ref="F29"/>
    <hyperlink r:id="rId15" ref="G29"/>
    <hyperlink r:id="rId16" ref="H29"/>
    <hyperlink r:id="rId17" ref="I29"/>
    <hyperlink r:id="rId18" ref="D30"/>
    <hyperlink r:id="rId19" ref="F30"/>
    <hyperlink r:id="rId20" ref="G30"/>
    <hyperlink r:id="rId21" ref="H30"/>
    <hyperlink r:id="rId22" ref="I30"/>
    <hyperlink r:id="rId23" ref="F31"/>
    <hyperlink r:id="rId24" ref="G31"/>
    <hyperlink r:id="rId25" ref="I31"/>
    <hyperlink r:id="rId26" ref="F34"/>
    <hyperlink r:id="rId27" ref="G34"/>
    <hyperlink r:id="rId28" ref="H34"/>
    <hyperlink r:id="rId29" ref="I34"/>
    <hyperlink r:id="rId30" ref="K36"/>
    <hyperlink r:id="rId31" ref="G38"/>
    <hyperlink r:id="rId32" ref="H38"/>
    <hyperlink r:id="rId33" ref="I38"/>
    <hyperlink r:id="rId34" ref="G42"/>
    <hyperlink r:id="rId35" ref="H42"/>
    <hyperlink r:id="rId36" ref="I42"/>
    <hyperlink r:id="rId37" ref="G43"/>
    <hyperlink r:id="rId38" ref="H43"/>
    <hyperlink r:id="rId39" ref="I43"/>
    <hyperlink r:id="rId40" ref="G44"/>
    <hyperlink r:id="rId41" ref="H44"/>
    <hyperlink r:id="rId42" ref="I44"/>
    <hyperlink r:id="rId43" ref="G45"/>
    <hyperlink r:id="rId44" ref="H45"/>
    <hyperlink r:id="rId45" ref="I45"/>
    <hyperlink r:id="rId46" ref="K47"/>
    <hyperlink r:id="rId47" ref="F65"/>
    <hyperlink r:id="rId48" ref="G65"/>
    <hyperlink r:id="rId49" ref="H65"/>
    <hyperlink r:id="rId50" ref="I65"/>
    <hyperlink r:id="rId51" ref="F66"/>
    <hyperlink r:id="rId52" ref="G66"/>
    <hyperlink r:id="rId53" ref="H66"/>
    <hyperlink r:id="rId54" ref="I66"/>
    <hyperlink r:id="rId55" ref="F67"/>
    <hyperlink r:id="rId56" ref="G67"/>
    <hyperlink r:id="rId57" ref="H67"/>
    <hyperlink r:id="rId58" ref="I67"/>
    <hyperlink r:id="rId59" ref="F68"/>
    <hyperlink r:id="rId60" ref="G68"/>
    <hyperlink r:id="rId61" ref="H68"/>
    <hyperlink r:id="rId62" ref="I68"/>
    <hyperlink r:id="rId63" ref="F69"/>
    <hyperlink r:id="rId64" ref="G69"/>
    <hyperlink r:id="rId65" ref="H69"/>
    <hyperlink r:id="rId66" ref="I69"/>
    <hyperlink r:id="rId67" ref="F70"/>
    <hyperlink r:id="rId68" ref="G70"/>
    <hyperlink r:id="rId69" ref="H70"/>
    <hyperlink r:id="rId70" ref="I70"/>
    <hyperlink r:id="rId71" ref="D74"/>
    <hyperlink r:id="rId72" ref="F74"/>
    <hyperlink r:id="rId73" ref="G74"/>
    <hyperlink r:id="rId74" ref="H74"/>
    <hyperlink r:id="rId75" ref="I74"/>
    <hyperlink r:id="rId76" ref="D75"/>
    <hyperlink r:id="rId77" ref="F75"/>
    <hyperlink r:id="rId78" ref="G75"/>
    <hyperlink r:id="rId79" ref="H75"/>
    <hyperlink r:id="rId80" ref="I75"/>
    <hyperlink r:id="rId81" ref="D76"/>
    <hyperlink r:id="rId82" ref="F76"/>
    <hyperlink r:id="rId83" ref="H76"/>
    <hyperlink r:id="rId84" ref="I76"/>
    <hyperlink r:id="rId85" ref="G77"/>
    <hyperlink r:id="rId86" ref="H77"/>
    <hyperlink r:id="rId87" ref="I77"/>
    <hyperlink r:id="rId88" ref="D78"/>
    <hyperlink r:id="rId89" ref="F78"/>
    <hyperlink r:id="rId90" ref="G78"/>
    <hyperlink r:id="rId91" ref="H78"/>
    <hyperlink r:id="rId92" ref="I78"/>
    <hyperlink r:id="rId93" ref="F80"/>
    <hyperlink r:id="rId94" ref="G80"/>
    <hyperlink r:id="rId95" ref="H80"/>
    <hyperlink r:id="rId96" ref="I80"/>
    <hyperlink r:id="rId97" ref="D81"/>
    <hyperlink r:id="rId98" ref="F81"/>
    <hyperlink r:id="rId99" ref="G81"/>
    <hyperlink r:id="rId100" ref="H81"/>
    <hyperlink r:id="rId101" ref="I81"/>
    <hyperlink r:id="rId102" ref="D82"/>
    <hyperlink r:id="rId103" ref="F82"/>
    <hyperlink r:id="rId104" ref="J82"/>
    <hyperlink r:id="rId105" ref="D83"/>
    <hyperlink r:id="rId106" ref="F83"/>
    <hyperlink r:id="rId107" ref="G83"/>
    <hyperlink r:id="rId108" ref="H83"/>
    <hyperlink r:id="rId109" ref="I83"/>
    <hyperlink r:id="rId110" ref="E87"/>
    <hyperlink r:id="rId111" ref="F87"/>
    <hyperlink r:id="rId112" ref="G87"/>
    <hyperlink r:id="rId113" ref="H87"/>
    <hyperlink r:id="rId114" ref="I87"/>
    <hyperlink r:id="rId115" ref="F89"/>
    <hyperlink r:id="rId116" ref="G89"/>
    <hyperlink r:id="rId117" ref="H89"/>
    <hyperlink r:id="rId118" ref="I89"/>
    <hyperlink r:id="rId119" ref="F90"/>
    <hyperlink r:id="rId120" ref="G90"/>
    <hyperlink r:id="rId121" ref="H90"/>
    <hyperlink r:id="rId122" ref="I90"/>
  </hyperlinks>
  <drawing r:id="rId123"/>
</worksheet>
</file>