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myjcuedu-my.sharepoint.com/personal/mariajose_riveraaraya_my_jcu_edu_au/Documents/Australia renamed/Sanemere/EA/Runs/"/>
    </mc:Choice>
  </mc:AlternateContent>
  <xr:revisionPtr revIDLastSave="0" documentId="8_{0FEF3DD6-E8DE-4445-B5CF-6DA41C5CA886}" xr6:coauthVersionLast="36" xr6:coauthVersionMax="36" xr10:uidLastSave="{00000000-0000-0000-0000-000000000000}"/>
  <bookViews>
    <workbookView xWindow="0" yWindow="0" windowWidth="20490" windowHeight="6945" tabRatio="500" activeTab="2" xr2:uid="{00000000-000D-0000-FFFF-FFFF00000000}"/>
  </bookViews>
  <sheets>
    <sheet name="raw" sheetId="3" r:id="rId1"/>
    <sheet name="standards" sheetId="1" r:id="rId2"/>
    <sheet name="data reduction" sheetId="2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N44" i="2"/>
  <c r="L3" i="1"/>
  <c r="L4" i="1"/>
  <c r="L5" i="1"/>
  <c r="L6" i="1"/>
  <c r="L7" i="1"/>
  <c r="L8" i="1"/>
  <c r="L12" i="1"/>
  <c r="L13" i="1"/>
  <c r="L14" i="1"/>
  <c r="L18" i="1"/>
  <c r="L19" i="1"/>
  <c r="L20" i="1"/>
  <c r="M3" i="1"/>
  <c r="M4" i="1"/>
  <c r="M5" i="1"/>
  <c r="M6" i="1"/>
  <c r="M7" i="1"/>
  <c r="M8" i="1"/>
  <c r="M12" i="1"/>
  <c r="M13" i="1"/>
  <c r="M14" i="1"/>
  <c r="M18" i="1"/>
  <c r="M19" i="1"/>
  <c r="M20" i="1"/>
  <c r="R3" i="1"/>
  <c r="R4" i="1"/>
  <c r="R5" i="1"/>
  <c r="R6" i="1"/>
  <c r="R7" i="1"/>
  <c r="R8" i="1"/>
  <c r="R18" i="1"/>
  <c r="R19" i="1"/>
  <c r="R20" i="1"/>
  <c r="S3" i="1"/>
  <c r="S31" i="1"/>
  <c r="R45" i="2" s="1"/>
  <c r="S30" i="1"/>
  <c r="R44" i="2"/>
  <c r="T44" i="2"/>
  <c r="U44" i="2"/>
  <c r="M45" i="2"/>
  <c r="N45" i="2"/>
  <c r="T45" i="2"/>
  <c r="U45" i="2"/>
  <c r="I33" i="1"/>
  <c r="H26" i="1"/>
  <c r="T2" i="2"/>
  <c r="N31" i="1"/>
  <c r="E33" i="1"/>
  <c r="E32" i="1"/>
  <c r="E31" i="1"/>
  <c r="E27" i="1"/>
  <c r="E26" i="1"/>
  <c r="E25" i="1"/>
  <c r="N27" i="1"/>
  <c r="N25" i="1"/>
  <c r="N33" i="1"/>
  <c r="N32" i="1"/>
  <c r="N26" i="1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62" i="1"/>
  <c r="B62" i="1"/>
  <c r="E62" i="1" s="1"/>
  <c r="C62" i="1"/>
  <c r="C55" i="1"/>
  <c r="C56" i="1"/>
  <c r="C57" i="1"/>
  <c r="C58" i="1"/>
  <c r="C59" i="1"/>
  <c r="E59" i="1" s="1"/>
  <c r="C60" i="1"/>
  <c r="C61" i="1"/>
  <c r="B55" i="1"/>
  <c r="B56" i="1"/>
  <c r="E56" i="1"/>
  <c r="B57" i="1"/>
  <c r="B58" i="1"/>
  <c r="E58" i="1"/>
  <c r="B59" i="1"/>
  <c r="B60" i="1"/>
  <c r="E60" i="1"/>
  <c r="C40" i="1"/>
  <c r="C41" i="1"/>
  <c r="C42" i="1"/>
  <c r="C43" i="1"/>
  <c r="B43" i="1"/>
  <c r="E43" i="1"/>
  <c r="C44" i="1"/>
  <c r="C45" i="1"/>
  <c r="B40" i="1"/>
  <c r="E40" i="1"/>
  <c r="B41" i="1"/>
  <c r="B42" i="1"/>
  <c r="B44" i="1"/>
  <c r="B45" i="1"/>
  <c r="E45" i="1"/>
  <c r="T43" i="2"/>
  <c r="N43" i="2"/>
  <c r="M43" i="2"/>
  <c r="T42" i="2"/>
  <c r="N42" i="2"/>
  <c r="M42" i="2"/>
  <c r="T41" i="2"/>
  <c r="N41" i="2"/>
  <c r="M41" i="2"/>
  <c r="T40" i="2"/>
  <c r="N40" i="2"/>
  <c r="M40" i="2"/>
  <c r="T39" i="2"/>
  <c r="N39" i="2"/>
  <c r="M39" i="2"/>
  <c r="T38" i="2"/>
  <c r="N38" i="2"/>
  <c r="M38" i="2"/>
  <c r="T37" i="2"/>
  <c r="N37" i="2"/>
  <c r="M37" i="2"/>
  <c r="T36" i="2"/>
  <c r="N36" i="2"/>
  <c r="M36" i="2"/>
  <c r="T35" i="2"/>
  <c r="N35" i="2"/>
  <c r="M35" i="2"/>
  <c r="T34" i="2"/>
  <c r="N34" i="2"/>
  <c r="M34" i="2"/>
  <c r="T33" i="2"/>
  <c r="N33" i="2"/>
  <c r="M33" i="2"/>
  <c r="T32" i="2"/>
  <c r="N32" i="2"/>
  <c r="M32" i="2"/>
  <c r="T31" i="2"/>
  <c r="N31" i="2"/>
  <c r="M31" i="2"/>
  <c r="T30" i="2"/>
  <c r="N30" i="2"/>
  <c r="M30" i="2"/>
  <c r="T29" i="2"/>
  <c r="N29" i="2"/>
  <c r="M29" i="2"/>
  <c r="T28" i="2"/>
  <c r="N28" i="2"/>
  <c r="M28" i="2"/>
  <c r="T27" i="2"/>
  <c r="N27" i="2"/>
  <c r="M27" i="2"/>
  <c r="T26" i="2"/>
  <c r="N26" i="2"/>
  <c r="M26" i="2"/>
  <c r="T25" i="2"/>
  <c r="N25" i="2"/>
  <c r="M25" i="2"/>
  <c r="T24" i="2"/>
  <c r="N24" i="2"/>
  <c r="M24" i="2"/>
  <c r="T23" i="2"/>
  <c r="N23" i="2"/>
  <c r="M23" i="2"/>
  <c r="T22" i="2"/>
  <c r="N22" i="2"/>
  <c r="M22" i="2"/>
  <c r="T21" i="2"/>
  <c r="N21" i="2"/>
  <c r="M21" i="2"/>
  <c r="T20" i="2"/>
  <c r="N20" i="2"/>
  <c r="M20" i="2"/>
  <c r="T19" i="2"/>
  <c r="N19" i="2"/>
  <c r="M19" i="2"/>
  <c r="T18" i="2"/>
  <c r="N18" i="2"/>
  <c r="M18" i="2"/>
  <c r="T17" i="2"/>
  <c r="N17" i="2"/>
  <c r="M17" i="2"/>
  <c r="T16" i="2"/>
  <c r="N16" i="2"/>
  <c r="M16" i="2"/>
  <c r="T15" i="2"/>
  <c r="N15" i="2"/>
  <c r="M15" i="2"/>
  <c r="T14" i="2"/>
  <c r="N14" i="2"/>
  <c r="M14" i="2"/>
  <c r="T13" i="2"/>
  <c r="N13" i="2"/>
  <c r="M13" i="2"/>
  <c r="T12" i="2"/>
  <c r="N12" i="2"/>
  <c r="M12" i="2"/>
  <c r="T11" i="2"/>
  <c r="N11" i="2"/>
  <c r="M11" i="2"/>
  <c r="T10" i="2"/>
  <c r="N10" i="2"/>
  <c r="M10" i="2"/>
  <c r="T9" i="2"/>
  <c r="N9" i="2"/>
  <c r="M9" i="2"/>
  <c r="T8" i="2"/>
  <c r="N8" i="2"/>
  <c r="M8" i="2"/>
  <c r="T7" i="2"/>
  <c r="N7" i="2"/>
  <c r="M7" i="2"/>
  <c r="T6" i="2"/>
  <c r="N6" i="2"/>
  <c r="M6" i="2"/>
  <c r="T5" i="2"/>
  <c r="N5" i="2"/>
  <c r="M5" i="2"/>
  <c r="T4" i="2"/>
  <c r="N4" i="2"/>
  <c r="M4" i="2"/>
  <c r="T3" i="2"/>
  <c r="N3" i="2"/>
  <c r="M3" i="2"/>
  <c r="N2" i="2"/>
  <c r="M2" i="2"/>
  <c r="S4" i="1"/>
  <c r="S5" i="1"/>
  <c r="S6" i="1"/>
  <c r="S7" i="1"/>
  <c r="S8" i="1"/>
  <c r="S18" i="1"/>
  <c r="S19" i="1"/>
  <c r="S20" i="1"/>
  <c r="B61" i="1"/>
  <c r="A61" i="1"/>
  <c r="A60" i="1"/>
  <c r="A59" i="1"/>
  <c r="A58" i="1"/>
  <c r="A57" i="1"/>
  <c r="A56" i="1"/>
  <c r="A55" i="1"/>
  <c r="A45" i="1"/>
  <c r="A44" i="1"/>
  <c r="A43" i="1"/>
  <c r="A42" i="1"/>
  <c r="A41" i="1"/>
  <c r="A40" i="1"/>
  <c r="G33" i="1"/>
  <c r="F33" i="1"/>
  <c r="G32" i="1"/>
  <c r="F32" i="1"/>
  <c r="G31" i="1"/>
  <c r="F31" i="1"/>
  <c r="G27" i="1"/>
  <c r="F27" i="1"/>
  <c r="I26" i="1"/>
  <c r="G26" i="1"/>
  <c r="F26" i="1"/>
  <c r="G25" i="1"/>
  <c r="F25" i="1"/>
  <c r="H33" i="1"/>
  <c r="U5" i="1"/>
  <c r="U12" i="1"/>
  <c r="M32" i="1" s="1"/>
  <c r="U6" i="1"/>
  <c r="U13" i="1"/>
  <c r="U18" i="1"/>
  <c r="R2" i="2"/>
  <c r="U3" i="1"/>
  <c r="M31" i="1" s="1"/>
  <c r="U7" i="1"/>
  <c r="U14" i="1"/>
  <c r="U19" i="1"/>
  <c r="R4" i="2"/>
  <c r="R5" i="2"/>
  <c r="R7" i="2"/>
  <c r="R9" i="2"/>
  <c r="R11" i="2"/>
  <c r="R13" i="2"/>
  <c r="R15" i="2"/>
  <c r="R17" i="2"/>
  <c r="R19" i="2"/>
  <c r="R21" i="2"/>
  <c r="R23" i="2"/>
  <c r="R25" i="2"/>
  <c r="R27" i="2"/>
  <c r="R29" i="2"/>
  <c r="R31" i="2"/>
  <c r="R33" i="2"/>
  <c r="R6" i="2"/>
  <c r="R22" i="2"/>
  <c r="R30" i="2"/>
  <c r="R37" i="2"/>
  <c r="R43" i="2"/>
  <c r="R20" i="2"/>
  <c r="R28" i="2"/>
  <c r="U4" i="1"/>
  <c r="U20" i="1"/>
  <c r="R10" i="2"/>
  <c r="R18" i="2"/>
  <c r="R26" i="2"/>
  <c r="R34" i="2"/>
  <c r="R36" i="2"/>
  <c r="R38" i="2"/>
  <c r="R40" i="2"/>
  <c r="R42" i="2"/>
  <c r="U8" i="1"/>
  <c r="R8" i="2"/>
  <c r="R16" i="2"/>
  <c r="R24" i="2"/>
  <c r="R32" i="2"/>
  <c r="R14" i="2"/>
  <c r="R35" i="2"/>
  <c r="R39" i="2"/>
  <c r="R41" i="2"/>
  <c r="R3" i="2"/>
  <c r="R12" i="2"/>
  <c r="L33" i="1"/>
  <c r="O33" i="1" s="1"/>
  <c r="M33" i="1"/>
  <c r="C51" i="1" l="1"/>
  <c r="D42" i="1"/>
  <c r="R30" i="1"/>
  <c r="H27" i="1"/>
  <c r="I27" i="1"/>
  <c r="H25" i="1"/>
  <c r="R27" i="1"/>
  <c r="I25" i="1"/>
  <c r="L31" i="1"/>
  <c r="O31" i="1" s="1"/>
  <c r="L32" i="1"/>
  <c r="O32" i="1" s="1"/>
  <c r="E42" i="1"/>
  <c r="R31" i="1"/>
  <c r="R26" i="1"/>
  <c r="E44" i="1"/>
  <c r="E41" i="1"/>
  <c r="E61" i="1"/>
  <c r="D61" i="1"/>
  <c r="E57" i="1"/>
  <c r="C67" i="1"/>
  <c r="I32" i="1"/>
  <c r="H32" i="1"/>
  <c r="H31" i="1"/>
  <c r="I31" i="1"/>
  <c r="S26" i="1"/>
  <c r="S27" i="1"/>
  <c r="E55" i="1"/>
  <c r="D59" i="1" l="1"/>
  <c r="D55" i="1"/>
  <c r="D62" i="1"/>
  <c r="D60" i="1"/>
  <c r="D56" i="1"/>
  <c r="D58" i="1"/>
  <c r="F61" i="1"/>
  <c r="Q5" i="2"/>
  <c r="S5" i="2" s="1"/>
  <c r="Q34" i="2"/>
  <c r="S34" i="2" s="1"/>
  <c r="Q33" i="2"/>
  <c r="S33" i="2" s="1"/>
  <c r="Q16" i="2"/>
  <c r="S16" i="2" s="1"/>
  <c r="Q13" i="2"/>
  <c r="S13" i="2" s="1"/>
  <c r="T14" i="1"/>
  <c r="Q40" i="2"/>
  <c r="S40" i="2" s="1"/>
  <c r="Q17" i="2"/>
  <c r="S17" i="2" s="1"/>
  <c r="T8" i="1"/>
  <c r="Q32" i="2"/>
  <c r="S32" i="2" s="1"/>
  <c r="Q41" i="2"/>
  <c r="S41" i="2" s="1"/>
  <c r="Q7" i="2"/>
  <c r="S7" i="2" s="1"/>
  <c r="Q30" i="2"/>
  <c r="S30" i="2" s="1"/>
  <c r="Q15" i="2"/>
  <c r="S15" i="2" s="1"/>
  <c r="Q3" i="2"/>
  <c r="S3" i="2" s="1"/>
  <c r="T7" i="1"/>
  <c r="Q43" i="2"/>
  <c r="S43" i="2" s="1"/>
  <c r="Q26" i="2"/>
  <c r="S26" i="2" s="1"/>
  <c r="Q25" i="2"/>
  <c r="S25" i="2" s="1"/>
  <c r="Q8" i="2"/>
  <c r="S8" i="2" s="1"/>
  <c r="T13" i="1"/>
  <c r="Q27" i="2"/>
  <c r="S27" i="2" s="1"/>
  <c r="Q9" i="2"/>
  <c r="S9" i="2" s="1"/>
  <c r="Q42" i="2"/>
  <c r="S42" i="2" s="1"/>
  <c r="Q6" i="2"/>
  <c r="S6" i="2" s="1"/>
  <c r="Q38" i="2"/>
  <c r="S38" i="2" s="1"/>
  <c r="Q23" i="2"/>
  <c r="S23" i="2" s="1"/>
  <c r="Q44" i="2"/>
  <c r="S44" i="2" s="1"/>
  <c r="Q21" i="2"/>
  <c r="S21" i="2" s="1"/>
  <c r="T18" i="1"/>
  <c r="Q28" i="2"/>
  <c r="S28" i="2" s="1"/>
  <c r="T5" i="1"/>
  <c r="Q29" i="2"/>
  <c r="S29" i="2" s="1"/>
  <c r="Q22" i="2"/>
  <c r="S22" i="2" s="1"/>
  <c r="Q39" i="2"/>
  <c r="S39" i="2" s="1"/>
  <c r="Q24" i="2"/>
  <c r="S24" i="2" s="1"/>
  <c r="Q2" i="2"/>
  <c r="S2" i="2" s="1"/>
  <c r="Q20" i="2"/>
  <c r="S20" i="2" s="1"/>
  <c r="Q37" i="2"/>
  <c r="S37" i="2" s="1"/>
  <c r="Q31" i="2"/>
  <c r="S31" i="2" s="1"/>
  <c r="Q45" i="2"/>
  <c r="S45" i="2" s="1"/>
  <c r="Q12" i="2"/>
  <c r="S12" i="2" s="1"/>
  <c r="T4" i="1"/>
  <c r="Q35" i="2"/>
  <c r="S35" i="2" s="1"/>
  <c r="T12" i="1"/>
  <c r="Q10" i="2"/>
  <c r="S10" i="2" s="1"/>
  <c r="T3" i="1"/>
  <c r="T20" i="1"/>
  <c r="Q4" i="2"/>
  <c r="S4" i="2" s="1"/>
  <c r="T19" i="1"/>
  <c r="T6" i="1"/>
  <c r="Q11" i="2"/>
  <c r="S11" i="2" s="1"/>
  <c r="Q36" i="2"/>
  <c r="S36" i="2" s="1"/>
  <c r="Q18" i="2"/>
  <c r="S18" i="2" s="1"/>
  <c r="Q19" i="2"/>
  <c r="S19" i="2" s="1"/>
  <c r="Q14" i="2"/>
  <c r="S14" i="2" s="1"/>
  <c r="D43" i="1"/>
  <c r="D45" i="1"/>
  <c r="D40" i="1"/>
  <c r="D41" i="1"/>
  <c r="W6" i="1"/>
  <c r="P23" i="2"/>
  <c r="W14" i="1"/>
  <c r="P30" i="2"/>
  <c r="P10" i="2"/>
  <c r="P40" i="2"/>
  <c r="P12" i="2"/>
  <c r="P9" i="2"/>
  <c r="P41" i="2"/>
  <c r="P36" i="2"/>
  <c r="P34" i="2"/>
  <c r="P11" i="2"/>
  <c r="P43" i="2"/>
  <c r="P28" i="2"/>
  <c r="P42" i="2"/>
  <c r="W12" i="1"/>
  <c r="J32" i="1" s="1"/>
  <c r="P14" i="2"/>
  <c r="P27" i="2"/>
  <c r="P4" i="2"/>
  <c r="P8" i="2"/>
  <c r="P20" i="2"/>
  <c r="W19" i="1"/>
  <c r="P5" i="2"/>
  <c r="P39" i="2"/>
  <c r="P22" i="2"/>
  <c r="P17" i="2"/>
  <c r="W4" i="1"/>
  <c r="P6" i="2"/>
  <c r="P3" i="2"/>
  <c r="P19" i="2"/>
  <c r="P2" i="2"/>
  <c r="P38" i="2"/>
  <c r="P32" i="2"/>
  <c r="P25" i="2"/>
  <c r="W3" i="1"/>
  <c r="J31" i="1" s="1"/>
  <c r="W18" i="1"/>
  <c r="P26" i="2"/>
  <c r="P45" i="2"/>
  <c r="P29" i="2"/>
  <c r="P13" i="2"/>
  <c r="P15" i="2"/>
  <c r="P21" i="2"/>
  <c r="W8" i="1"/>
  <c r="W20" i="1"/>
  <c r="W13" i="1"/>
  <c r="W5" i="1"/>
  <c r="P18" i="2"/>
  <c r="P37" i="2"/>
  <c r="P7" i="2"/>
  <c r="P16" i="2"/>
  <c r="P31" i="2"/>
  <c r="P33" i="2"/>
  <c r="P35" i="2"/>
  <c r="P44" i="2"/>
  <c r="W7" i="1"/>
  <c r="P24" i="2"/>
  <c r="F57" i="1"/>
  <c r="E67" i="1"/>
  <c r="F55" i="1"/>
  <c r="D57" i="1"/>
  <c r="E51" i="1"/>
  <c r="F41" i="1" s="1"/>
  <c r="F42" i="1"/>
  <c r="O44" i="2"/>
  <c r="O2" i="2"/>
  <c r="V14" i="1"/>
  <c r="O36" i="2"/>
  <c r="O28" i="2"/>
  <c r="O20" i="2"/>
  <c r="O12" i="2"/>
  <c r="V19" i="1"/>
  <c r="O43" i="2"/>
  <c r="O35" i="2"/>
  <c r="O27" i="2"/>
  <c r="O19" i="2"/>
  <c r="O11" i="2"/>
  <c r="V18" i="1"/>
  <c r="O3" i="2"/>
  <c r="O45" i="2"/>
  <c r="O42" i="2"/>
  <c r="O34" i="2"/>
  <c r="O26" i="2"/>
  <c r="O18" i="2"/>
  <c r="O10" i="2"/>
  <c r="V3" i="1"/>
  <c r="O41" i="2"/>
  <c r="O33" i="2"/>
  <c r="O25" i="2"/>
  <c r="O17" i="2"/>
  <c r="O9" i="2"/>
  <c r="V6" i="1"/>
  <c r="O6" i="2"/>
  <c r="V7" i="1"/>
  <c r="O30" i="2"/>
  <c r="O14" i="2"/>
  <c r="V20" i="1"/>
  <c r="O29" i="2"/>
  <c r="O13" i="2"/>
  <c r="O8" i="2"/>
  <c r="O38" i="2"/>
  <c r="V8" i="1"/>
  <c r="O21" i="2"/>
  <c r="O5" i="2"/>
  <c r="V12" i="1"/>
  <c r="O16" i="2"/>
  <c r="O31" i="2"/>
  <c r="V13" i="1"/>
  <c r="O40" i="2"/>
  <c r="O24" i="2"/>
  <c r="V4" i="1"/>
  <c r="O39" i="2"/>
  <c r="O23" i="2"/>
  <c r="O7" i="2"/>
  <c r="O4" i="2"/>
  <c r="O22" i="2"/>
  <c r="O37" i="2"/>
  <c r="O32" i="2"/>
  <c r="V5" i="1"/>
  <c r="O15" i="2"/>
  <c r="D44" i="1"/>
  <c r="M26" i="1" l="1"/>
  <c r="L26" i="1"/>
  <c r="O26" i="1" s="1"/>
  <c r="J33" i="1"/>
  <c r="K33" i="1"/>
  <c r="F60" i="1"/>
  <c r="F56" i="1"/>
  <c r="F58" i="1"/>
  <c r="F59" i="1"/>
  <c r="F62" i="1"/>
  <c r="L25" i="1"/>
  <c r="O25" i="1" s="1"/>
  <c r="M25" i="1"/>
  <c r="K26" i="1"/>
  <c r="K31" i="1"/>
  <c r="J26" i="1"/>
  <c r="K25" i="1"/>
  <c r="J25" i="1"/>
  <c r="K32" i="1"/>
  <c r="J27" i="1"/>
  <c r="K27" i="1"/>
  <c r="F40" i="1"/>
  <c r="F45" i="1"/>
  <c r="F43" i="1"/>
  <c r="F44" i="1"/>
  <c r="L27" i="1"/>
  <c r="O27" i="1" s="1"/>
  <c r="M27" i="1"/>
</calcChain>
</file>

<file path=xl/sharedStrings.xml><?xml version="1.0" encoding="utf-8"?>
<sst xmlns="http://schemas.openxmlformats.org/spreadsheetml/2006/main" count="218" uniqueCount="97">
  <si>
    <t>Line</t>
  </si>
  <si>
    <t>Identifier 1</t>
  </si>
  <si>
    <t>Identifier 2</t>
  </si>
  <si>
    <t>Amount</t>
  </si>
  <si>
    <t>d 13C/12C</t>
  </si>
  <si>
    <t>Area 44</t>
  </si>
  <si>
    <t>Ampl  44</t>
  </si>
  <si>
    <t>d 15N/14N</t>
  </si>
  <si>
    <t>Area 28</t>
  </si>
  <si>
    <t>Ampl  28</t>
  </si>
  <si>
    <t>corr15N</t>
  </si>
  <si>
    <t>kc</t>
  </si>
  <si>
    <t>kn</t>
  </si>
  <si>
    <t>Carbon</t>
  </si>
  <si>
    <t>measured</t>
  </si>
  <si>
    <t>corr</t>
  </si>
  <si>
    <t>standard</t>
  </si>
  <si>
    <t>normalized</t>
  </si>
  <si>
    <t>13C</t>
  </si>
  <si>
    <t>avg</t>
  </si>
  <si>
    <t>N</t>
  </si>
  <si>
    <t>intercept</t>
  </si>
  <si>
    <t>slope</t>
  </si>
  <si>
    <t>15N</t>
  </si>
  <si>
    <t>Nitrogen</t>
  </si>
  <si>
    <t>meas15N</t>
  </si>
  <si>
    <t>%C</t>
  </si>
  <si>
    <t>%N</t>
  </si>
  <si>
    <t>C:N</t>
  </si>
  <si>
    <t>TMc</t>
  </si>
  <si>
    <t>TMn</t>
  </si>
  <si>
    <t>Desired Ampl</t>
  </si>
  <si>
    <t>C Ampl 44</t>
  </si>
  <si>
    <t>Dilution used</t>
  </si>
  <si>
    <t>Lin</t>
    <phoneticPr fontId="3" type="noConversion"/>
  </si>
  <si>
    <t>Drift</t>
    <phoneticPr fontId="3" type="noConversion"/>
  </si>
  <si>
    <t>Nitrogen</t>
    <phoneticPr fontId="3" type="noConversion"/>
  </si>
  <si>
    <t>Carbon</t>
    <phoneticPr fontId="3" type="noConversion"/>
  </si>
  <si>
    <t>%N</t>
    <phoneticPr fontId="3" type="noConversion"/>
  </si>
  <si>
    <t>%C</t>
    <phoneticPr fontId="3" type="noConversion"/>
  </si>
  <si>
    <t>uncorrected</t>
    <phoneticPr fontId="3" type="noConversion"/>
  </si>
  <si>
    <t>CorrL</t>
    <phoneticPr fontId="3" type="noConversion"/>
  </si>
  <si>
    <t>Ampl44</t>
    <phoneticPr fontId="3" type="noConversion"/>
  </si>
  <si>
    <t>CorrL</t>
    <phoneticPr fontId="3" type="noConversion"/>
  </si>
  <si>
    <t>X3</t>
    <phoneticPr fontId="3" type="noConversion"/>
  </si>
  <si>
    <t>X2</t>
    <phoneticPr fontId="3" type="noConversion"/>
  </si>
  <si>
    <t>X</t>
    <phoneticPr fontId="3" type="noConversion"/>
  </si>
  <si>
    <t>I</t>
    <phoneticPr fontId="3" type="noConversion"/>
  </si>
  <si>
    <t>X3</t>
    <phoneticPr fontId="3" type="noConversion"/>
  </si>
  <si>
    <t>accepted</t>
  </si>
  <si>
    <t>±5%</t>
  </si>
  <si>
    <r>
      <t>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</si>
  <si>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r>
      <t>δ</t>
    </r>
    <r>
      <rPr>
        <vertAlign val="superscript"/>
        <sz val="10"/>
        <rFont val="Verdana"/>
      </rPr>
      <t>15</t>
    </r>
    <r>
      <rPr>
        <sz val="10"/>
        <rFont val="Verdana"/>
      </rPr>
      <t>Ν (‰ΑΙR)</t>
    </r>
  </si>
  <si>
    <t>δ13Ccor</t>
  </si>
  <si>
    <t>1σ</t>
  </si>
  <si>
    <t>C</t>
  </si>
  <si>
    <t>isotopes</t>
  </si>
  <si>
    <t>abundances</t>
  </si>
  <si>
    <r>
      <t xml:space="preserve"> δ</t>
    </r>
    <r>
      <rPr>
        <vertAlign val="superscript"/>
        <sz val="10"/>
        <rFont val="Verdana"/>
      </rPr>
      <t>13</t>
    </r>
    <r>
      <rPr>
        <sz val="10"/>
        <rFont val="Verdana"/>
      </rPr>
      <t>C (‰VPDB)</t>
    </r>
  </si>
  <si>
    <t>Accepted</t>
  </si>
  <si>
    <t xml:space="preserve"> %C</t>
  </si>
  <si>
    <t xml:space="preserve"> %N</t>
  </si>
  <si>
    <t>Measured</t>
  </si>
  <si>
    <t>Row</t>
  </si>
  <si>
    <t>Flush</t>
  </si>
  <si>
    <t>Blank</t>
  </si>
  <si>
    <t>Taipan</t>
  </si>
  <si>
    <t>LOC</t>
  </si>
  <si>
    <t>HOC</t>
  </si>
  <si>
    <t>161</t>
  </si>
  <si>
    <t>177</t>
  </si>
  <si>
    <t>128</t>
  </si>
  <si>
    <t>32</t>
  </si>
  <si>
    <t>54</t>
  </si>
  <si>
    <t>70</t>
  </si>
  <si>
    <t>82</t>
  </si>
  <si>
    <t>86</t>
  </si>
  <si>
    <t>158</t>
  </si>
  <si>
    <t>85</t>
  </si>
  <si>
    <t>144</t>
  </si>
  <si>
    <t>113</t>
  </si>
  <si>
    <t>175</t>
  </si>
  <si>
    <t>155</t>
  </si>
  <si>
    <t>157</t>
  </si>
  <si>
    <t>98</t>
  </si>
  <si>
    <t>150</t>
  </si>
  <si>
    <t>104</t>
  </si>
  <si>
    <t>71</t>
  </si>
  <si>
    <t>190</t>
  </si>
  <si>
    <t>74</t>
  </si>
  <si>
    <t>89</t>
  </si>
  <si>
    <t>64</t>
  </si>
  <si>
    <t>34</t>
  </si>
  <si>
    <t>191</t>
  </si>
  <si>
    <t>94</t>
  </si>
  <si>
    <t>36</t>
  </si>
  <si>
    <t>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</si>
</sst>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7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2"/>
      <name val="Verdana"/>
    </font>
    <font>
      <b/>
      <sz val="10"/>
      <color indexed="12"/>
      <name val="Verdana"/>
    </font>
    <font>
      <b/>
      <sz val="10"/>
      <color indexed="10"/>
      <name val="Verdana"/>
    </font>
    <font>
      <b/>
      <sz val="10"/>
      <color indexed="61"/>
      <name val="Verdana"/>
    </font>
    <font>
      <sz val="10"/>
      <color indexed="61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vertAlign val="superscript"/>
      <sz val="10"/>
      <name val="Verdana"/>
    </font>
    <font>
      <sz val="10"/>
      <color theme="3" tint="-0.249977111117893"/>
      <name val="Verdana"/>
    </font>
    <font>
      <b/>
      <sz val="10"/>
      <color theme="3" tint="-0.249977111117893"/>
      <name val="Verdana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sz val="10"/>
      <color rgb="FF00206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quotePrefix="1" applyNumberFormat="1"/>
    <xf numFmtId="2" fontId="4" fillId="0" borderId="0" xfId="0" applyNumberFormat="1" applyFont="1"/>
    <xf numFmtId="0" fontId="2" fillId="0" borderId="0" xfId="0" applyFont="1"/>
    <xf numFmtId="0" fontId="4" fillId="0" borderId="0" xfId="0" applyFont="1"/>
    <xf numFmtId="2" fontId="5" fillId="0" borderId="0" xfId="0" applyNumberFormat="1" applyFont="1"/>
    <xf numFmtId="0" fontId="1" fillId="0" borderId="0" xfId="0" applyFont="1"/>
    <xf numFmtId="0" fontId="6" fillId="0" borderId="0" xfId="0" applyFont="1"/>
    <xf numFmtId="0" fontId="4" fillId="0" borderId="0" xfId="0" quotePrefix="1" applyNumberFormat="1" applyFont="1"/>
    <xf numFmtId="164" fontId="0" fillId="0" borderId="0" xfId="0" applyNumberFormat="1"/>
    <xf numFmtId="0" fontId="1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5" fillId="0" borderId="0" xfId="0" applyNumberFormat="1" applyFont="1"/>
    <xf numFmtId="2" fontId="4" fillId="0" borderId="0" xfId="0" applyNumberFormat="1" applyFont="1"/>
    <xf numFmtId="0" fontId="5" fillId="0" borderId="0" xfId="0" applyFont="1"/>
    <xf numFmtId="0" fontId="7" fillId="0" borderId="0" xfId="0" applyFont="1"/>
    <xf numFmtId="11" fontId="8" fillId="0" borderId="0" xfId="0" applyNumberFormat="1" applyFont="1"/>
    <xf numFmtId="0" fontId="8" fillId="0" borderId="0" xfId="0" applyFont="1"/>
    <xf numFmtId="165" fontId="4" fillId="0" borderId="0" xfId="0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quotePrefix="1" applyNumberFormat="1" applyFont="1"/>
    <xf numFmtId="2" fontId="12" fillId="0" borderId="0" xfId="0" applyNumberFormat="1" applyFont="1"/>
    <xf numFmtId="164" fontId="12" fillId="0" borderId="0" xfId="0" applyNumberFormat="1" applyFont="1" applyAlignment="1">
      <alignment horizontal="center"/>
    </xf>
    <xf numFmtId="0" fontId="12" fillId="0" borderId="0" xfId="0" applyFont="1"/>
    <xf numFmtId="2" fontId="13" fillId="0" borderId="0" xfId="0" applyNumberFormat="1" applyFont="1"/>
    <xf numFmtId="2" fontId="1" fillId="0" borderId="0" xfId="0" applyNumberFormat="1" applyFont="1"/>
    <xf numFmtId="2" fontId="14" fillId="0" borderId="0" xfId="0" applyNumberFormat="1" applyFont="1"/>
    <xf numFmtId="0" fontId="14" fillId="0" borderId="0" xfId="0" quotePrefix="1" applyNumberFormat="1" applyFont="1"/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165" fontId="14" fillId="0" borderId="0" xfId="0" applyNumberFormat="1" applyFont="1"/>
    <xf numFmtId="164" fontId="14" fillId="0" borderId="0" xfId="0" applyNumberFormat="1" applyFont="1"/>
    <xf numFmtId="164" fontId="14" fillId="0" borderId="0" xfId="0" applyNumberFormat="1" applyFont="1" applyAlignment="1">
      <alignment horizontal="center"/>
    </xf>
    <xf numFmtId="2" fontId="16" fillId="0" borderId="0" xfId="0" applyNumberFormat="1" applyFont="1"/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46179194561"/>
          <c:y val="6.9148936170212796E-2"/>
          <c:w val="0.74545908633667501"/>
          <c:h val="0.7819148936170210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690391459074736"/>
                  <c:y val="-0.56401870206069005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standards!$B$41:$B$44</c:f>
              <c:numCache>
                <c:formatCode>General</c:formatCode>
                <c:ptCount val="4"/>
                <c:pt idx="0">
                  <c:v>4099</c:v>
                </c:pt>
                <c:pt idx="1">
                  <c:v>8139</c:v>
                </c:pt>
                <c:pt idx="2">
                  <c:v>18300</c:v>
                </c:pt>
                <c:pt idx="3">
                  <c:v>30342</c:v>
                </c:pt>
              </c:numCache>
            </c:numRef>
          </c:xVal>
          <c:yVal>
            <c:numRef>
              <c:f>standards!$D$41:$D$44</c:f>
              <c:numCache>
                <c:formatCode>0.00</c:formatCode>
                <c:ptCount val="4"/>
                <c:pt idx="0">
                  <c:v>0.51616666666665978</c:v>
                </c:pt>
                <c:pt idx="1">
                  <c:v>0.13116666666666177</c:v>
                </c:pt>
                <c:pt idx="2">
                  <c:v>-0.13583333333333769</c:v>
                </c:pt>
                <c:pt idx="3">
                  <c:v>-0.55183333333333806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64-4F11-B6E5-2393AE9C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1624"/>
        <c:axId val="536349072"/>
      </c:scatterChart>
      <c:valAx>
        <c:axId val="53634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349072"/>
        <c:crossesAt val="-50000"/>
        <c:crossBetween val="midCat"/>
      </c:valAx>
      <c:valAx>
        <c:axId val="536349072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6341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071834258422599"/>
          <c:y val="6.9149032152231005E-2"/>
          <c:w val="0.75796661417322797"/>
          <c:h val="0.792553191489361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21401791320539562"/>
                  <c:y val="5.2688354194769478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standards!$A$40:$A$47</c:f>
              <c:numCache>
                <c:formatCode>0.00</c:formatCode>
                <c:ptCount val="8"/>
                <c:pt idx="0">
                  <c:v>17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55</c:v>
                </c:pt>
              </c:numCache>
            </c:numRef>
          </c:xVal>
          <c:yVal>
            <c:numRef>
              <c:f>standards!$F$40:$F$47</c:f>
              <c:numCache>
                <c:formatCode>0.00</c:formatCode>
                <c:ptCount val="8"/>
                <c:pt idx="0">
                  <c:v>9.0525563487837246E-2</c:v>
                </c:pt>
                <c:pt idx="1">
                  <c:v>0.11742435916623606</c:v>
                </c:pt>
                <c:pt idx="2">
                  <c:v>-5.8493680009764404E-2</c:v>
                </c:pt>
                <c:pt idx="3">
                  <c:v>0.10855237814253726</c:v>
                </c:pt>
                <c:pt idx="4">
                  <c:v>3.6822264949336159E-2</c:v>
                </c:pt>
                <c:pt idx="5">
                  <c:v>-0.29483088573616101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C-49BD-9EB6-AFCBD7F8A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7896"/>
        <c:axId val="536344760"/>
      </c:scatterChart>
      <c:valAx>
        <c:axId val="53634789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344760"/>
        <c:crossesAt val="-50000"/>
        <c:crossBetween val="midCat"/>
      </c:valAx>
      <c:valAx>
        <c:axId val="536344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63478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94750656167999"/>
          <c:y val="6.5420560747663503E-2"/>
          <c:w val="0.75341353164187796"/>
          <c:h val="0.8317757009345789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47294254884806"/>
                  <c:y val="-0.392856354404298"/>
                </c:manualLayout>
              </c:layout>
              <c:numFmt formatCode="0.000E+00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standards!$B$57:$B$60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standards!$D$57:$D$60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E-426B-8765-AD60CF20D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0448"/>
        <c:axId val="536349464"/>
      </c:scatterChart>
      <c:valAx>
        <c:axId val="53634044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349464"/>
        <c:crossesAt val="-50000"/>
        <c:crossBetween val="midCat"/>
      </c:valAx>
      <c:valAx>
        <c:axId val="53634946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63404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6486381825201"/>
          <c:y val="0.10106382978723399"/>
          <c:w val="0.74791661288240596"/>
          <c:h val="0.776595744680851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diamond"/>
            <c:size val="9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89337573906465"/>
                  <c:y val="0.180851063829787"/>
                </c:manualLayout>
              </c:layout>
              <c:numFmt formatCode="0.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standards!$A$55:$A$62</c:f>
              <c:numCache>
                <c:formatCode>0.00</c:formatCode>
                <c:ptCount val="8"/>
                <c:pt idx="0">
                  <c:v>17</c:v>
                </c:pt>
                <c:pt idx="1">
                  <c:v>34</c:v>
                </c:pt>
                <c:pt idx="2">
                  <c:v>35</c:v>
                </c:pt>
                <c:pt idx="3">
                  <c:v>36</c:v>
                </c:pt>
                <c:pt idx="4">
                  <c:v>37</c:v>
                </c:pt>
                <c:pt idx="5">
                  <c:v>55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standards!$F$55:$F$62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31-42E6-B7D8-DDE7EC2C9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6720"/>
        <c:axId val="536342800"/>
      </c:scatterChart>
      <c:valAx>
        <c:axId val="53634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36342800"/>
        <c:crossesAt val="-50000"/>
        <c:crossBetween val="midCat"/>
      </c:valAx>
      <c:valAx>
        <c:axId val="53634280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36346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standards!$L$3:$L$20</c:f>
              <c:numCache>
                <c:formatCode>0.00</c:formatCode>
                <c:ptCount val="18"/>
                <c:pt idx="0">
                  <c:v>-27.346435321654702</c:v>
                </c:pt>
                <c:pt idx="1">
                  <c:v>-27.144436525976303</c:v>
                </c:pt>
                <c:pt idx="2">
                  <c:v>-27.310054565152299</c:v>
                </c:pt>
                <c:pt idx="3">
                  <c:v>-27.132708507</c:v>
                </c:pt>
                <c:pt idx="4">
                  <c:v>-27.1941386201932</c:v>
                </c:pt>
                <c:pt idx="5">
                  <c:v>-27.3403917708787</c:v>
                </c:pt>
                <c:pt idx="9">
                  <c:v>-11.2572896686675</c:v>
                </c:pt>
                <c:pt idx="10">
                  <c:v>-12.11894420912</c:v>
                </c:pt>
                <c:pt idx="11">
                  <c:v>-11.0173080507648</c:v>
                </c:pt>
                <c:pt idx="15">
                  <c:v>-26.232366888243199</c:v>
                </c:pt>
                <c:pt idx="16">
                  <c:v>-25.843520534891198</c:v>
                </c:pt>
                <c:pt idx="17">
                  <c:v>-25.867236033043199</c:v>
                </c:pt>
              </c:numCache>
            </c:numRef>
          </c:xVal>
          <c:yVal>
            <c:numRef>
              <c:f>standards!$N$3:$N$20</c:f>
              <c:numCache>
                <c:formatCode>General</c:formatCode>
                <c:ptCount val="18"/>
                <c:pt idx="0">
                  <c:v>-27.87</c:v>
                </c:pt>
                <c:pt idx="1">
                  <c:v>-27.87</c:v>
                </c:pt>
                <c:pt idx="2">
                  <c:v>-27.87</c:v>
                </c:pt>
                <c:pt idx="3">
                  <c:v>-27.87</c:v>
                </c:pt>
                <c:pt idx="4">
                  <c:v>-27.87</c:v>
                </c:pt>
                <c:pt idx="5">
                  <c:v>-27.87</c:v>
                </c:pt>
                <c:pt idx="9">
                  <c:v>-11.65</c:v>
                </c:pt>
                <c:pt idx="10">
                  <c:v>-11.65</c:v>
                </c:pt>
                <c:pt idx="11">
                  <c:v>-11.65</c:v>
                </c:pt>
                <c:pt idx="15">
                  <c:v>-26.54</c:v>
                </c:pt>
                <c:pt idx="16">
                  <c:v>-26.54</c:v>
                </c:pt>
                <c:pt idx="17">
                  <c:v>-26.54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C-4134-A7DB-F27DBB85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5152"/>
        <c:axId val="536346328"/>
      </c:scatterChart>
      <c:scatterChart>
        <c:scatterStyle val="lineMarker"/>
        <c:varyColors val="0"/>
        <c:ser>
          <c:idx val="0"/>
          <c:order val="1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standards!$M$3:$M$20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standards!$O$3:$O$20</c:f>
              <c:numCache>
                <c:formatCode>General</c:formatCode>
                <c:ptCount val="18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  <c:pt idx="3">
                  <c:v>5.15</c:v>
                </c:pt>
                <c:pt idx="4">
                  <c:v>5.15</c:v>
                </c:pt>
                <c:pt idx="5">
                  <c:v>5.15</c:v>
                </c:pt>
                <c:pt idx="9">
                  <c:v>11.79</c:v>
                </c:pt>
                <c:pt idx="10">
                  <c:v>11.79</c:v>
                </c:pt>
                <c:pt idx="11">
                  <c:v>11.79</c:v>
                </c:pt>
                <c:pt idx="15">
                  <c:v>7.46</c:v>
                </c:pt>
                <c:pt idx="16">
                  <c:v>7.46</c:v>
                </c:pt>
                <c:pt idx="17">
                  <c:v>7.46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C-4134-A7DB-F27DBB85B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42016"/>
        <c:axId val="536339272"/>
      </c:scatterChart>
      <c:valAx>
        <c:axId val="5363451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6328"/>
        <c:crosses val="autoZero"/>
        <c:crossBetween val="midCat"/>
      </c:valAx>
      <c:valAx>
        <c:axId val="5363463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5152"/>
        <c:crosses val="max"/>
        <c:crossBetween val="midCat"/>
      </c:valAx>
      <c:valAx>
        <c:axId val="5363392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42016"/>
        <c:crosses val="max"/>
        <c:crossBetween val="midCat"/>
      </c:valAx>
      <c:valAx>
        <c:axId val="53634201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53633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36</xdr:row>
      <xdr:rowOff>114300</xdr:rowOff>
    </xdr:from>
    <xdr:to>
      <xdr:col>11</xdr:col>
      <xdr:colOff>127000</xdr:colOff>
      <xdr:row>51</xdr:row>
      <xdr:rowOff>139700</xdr:rowOff>
    </xdr:to>
    <xdr:graphicFrame macro="">
      <xdr:nvGraphicFramePr>
        <xdr:cNvPr id="2057" name="Chart 2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36</xdr:row>
      <xdr:rowOff>152400</xdr:rowOff>
    </xdr:from>
    <xdr:to>
      <xdr:col>15</xdr:col>
      <xdr:colOff>177800</xdr:colOff>
      <xdr:row>51</xdr:row>
      <xdr:rowOff>114300</xdr:rowOff>
    </xdr:to>
    <xdr:graphicFrame macro="">
      <xdr:nvGraphicFramePr>
        <xdr:cNvPr id="2058" name="Chart 3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</xdr:colOff>
      <xdr:row>52</xdr:row>
      <xdr:rowOff>50800</xdr:rowOff>
    </xdr:from>
    <xdr:to>
      <xdr:col>11</xdr:col>
      <xdr:colOff>127000</xdr:colOff>
      <xdr:row>68</xdr:row>
      <xdr:rowOff>139700</xdr:rowOff>
    </xdr:to>
    <xdr:graphicFrame macro="">
      <xdr:nvGraphicFramePr>
        <xdr:cNvPr id="2059" name="Chart 4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165100</xdr:colOff>
      <xdr:row>52</xdr:row>
      <xdr:rowOff>25400</xdr:rowOff>
    </xdr:from>
    <xdr:to>
      <xdr:col>15</xdr:col>
      <xdr:colOff>228600</xdr:colOff>
      <xdr:row>68</xdr:row>
      <xdr:rowOff>76200</xdr:rowOff>
    </xdr:to>
    <xdr:graphicFrame macro="">
      <xdr:nvGraphicFramePr>
        <xdr:cNvPr id="2060" name="Chart 5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88900</xdr:colOff>
      <xdr:row>33</xdr:row>
      <xdr:rowOff>114300</xdr:rowOff>
    </xdr:from>
    <xdr:to>
      <xdr:col>21</xdr:col>
      <xdr:colOff>609600</xdr:colOff>
      <xdr:row>53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J83"/>
  <sheetViews>
    <sheetView workbookViewId="0">
      <selection activeCell="A2" sqref="A2:G45"/>
    </sheetView>
  </sheetViews>
  <sheetFormatPr defaultColWidth="11" defaultRowHeight="12.75" x14ac:dyDescent="0.2"/>
  <sheetData>
    <row r="1" spans="1:10" x14ac:dyDescent="0.2">
      <c r="A1" s="1" t="s">
        <v>63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/>
      <c r="J1" s="1"/>
    </row>
    <row r="2" spans="1:10" x14ac:dyDescent="0.2">
      <c r="A2" s="1">
        <v>11</v>
      </c>
      <c r="B2" s="1" t="s">
        <v>64</v>
      </c>
      <c r="D2" s="1"/>
      <c r="E2" s="1">
        <v>-11.746</v>
      </c>
      <c r="F2" s="1">
        <v>287.721</v>
      </c>
      <c r="G2" s="1">
        <v>10209</v>
      </c>
      <c r="H2" s="1"/>
      <c r="J2" s="1"/>
    </row>
    <row r="3" spans="1:10" x14ac:dyDescent="0.2">
      <c r="A3" s="1">
        <v>12</v>
      </c>
      <c r="B3" s="1" t="s">
        <v>65</v>
      </c>
      <c r="D3" s="1"/>
      <c r="E3" s="1">
        <v>-29.01</v>
      </c>
      <c r="F3" s="1">
        <v>1.4590000000000001</v>
      </c>
      <c r="G3" s="1">
        <v>53</v>
      </c>
      <c r="H3" s="1"/>
      <c r="J3" s="1"/>
    </row>
    <row r="4" spans="1:10" x14ac:dyDescent="0.2">
      <c r="A4" s="1">
        <v>13</v>
      </c>
      <c r="B4" s="1" t="s">
        <v>64</v>
      </c>
      <c r="D4" s="1"/>
      <c r="E4" s="1">
        <v>-12.359</v>
      </c>
      <c r="F4" s="1">
        <v>469.24599999999998</v>
      </c>
      <c r="G4" s="1">
        <v>16552</v>
      </c>
      <c r="H4" s="1"/>
      <c r="J4" s="1"/>
    </row>
    <row r="5" spans="1:10" x14ac:dyDescent="0.2">
      <c r="A5" s="1">
        <v>14</v>
      </c>
      <c r="B5" s="1" t="s">
        <v>64</v>
      </c>
      <c r="D5" s="1"/>
      <c r="E5" s="1">
        <v>-12.092000000000001</v>
      </c>
      <c r="F5" s="1">
        <v>366.58699999999999</v>
      </c>
      <c r="G5" s="1">
        <v>12904</v>
      </c>
      <c r="H5" s="1"/>
      <c r="I5" s="1"/>
      <c r="J5" s="1"/>
    </row>
    <row r="6" spans="1:10" x14ac:dyDescent="0.2">
      <c r="A6" s="1">
        <v>15</v>
      </c>
      <c r="B6" s="1" t="s">
        <v>66</v>
      </c>
      <c r="D6" s="1">
        <v>0.22800000000000001</v>
      </c>
      <c r="E6" s="1">
        <v>-11.978999999999999</v>
      </c>
      <c r="F6" s="1">
        <v>306.24799999999999</v>
      </c>
      <c r="G6" s="1">
        <v>10765</v>
      </c>
      <c r="H6" s="1"/>
      <c r="J6" s="1"/>
    </row>
    <row r="7" spans="1:10" x14ac:dyDescent="0.2">
      <c r="A7" s="1">
        <v>16</v>
      </c>
      <c r="B7" s="1" t="s">
        <v>67</v>
      </c>
      <c r="D7" s="1">
        <v>6.9180000000000001</v>
      </c>
      <c r="E7" s="1">
        <v>-26.901</v>
      </c>
      <c r="F7" s="1">
        <v>266.39800000000002</v>
      </c>
      <c r="G7" s="1">
        <v>9408</v>
      </c>
      <c r="H7" s="1"/>
      <c r="J7" s="1"/>
    </row>
    <row r="8" spans="1:10" x14ac:dyDescent="0.2">
      <c r="A8" s="1">
        <v>17</v>
      </c>
      <c r="B8" s="1" t="s">
        <v>68</v>
      </c>
      <c r="D8" s="1">
        <v>1.21</v>
      </c>
      <c r="E8" s="1">
        <v>-27.998000000000001</v>
      </c>
      <c r="F8" s="1">
        <v>251.548</v>
      </c>
      <c r="G8" s="1">
        <v>8837</v>
      </c>
      <c r="I8" s="1"/>
      <c r="J8" s="1"/>
    </row>
    <row r="9" spans="1:10" x14ac:dyDescent="0.2">
      <c r="A9" s="1">
        <v>18</v>
      </c>
      <c r="B9" s="1" t="s">
        <v>83</v>
      </c>
      <c r="D9" s="1">
        <v>7.1479999999999997</v>
      </c>
      <c r="E9" s="1">
        <v>-25.736000000000001</v>
      </c>
      <c r="F9" s="1">
        <v>168.38200000000001</v>
      </c>
      <c r="G9" s="1">
        <v>5970</v>
      </c>
      <c r="H9" s="1"/>
      <c r="I9" s="1"/>
      <c r="J9" s="1"/>
    </row>
    <row r="10" spans="1:10" x14ac:dyDescent="0.2">
      <c r="A10" s="1">
        <v>19</v>
      </c>
      <c r="B10" s="1" t="s">
        <v>73</v>
      </c>
      <c r="D10" s="1">
        <v>0.34699999999999998</v>
      </c>
      <c r="E10" s="1">
        <v>-27.138000000000002</v>
      </c>
      <c r="F10" s="1">
        <v>515.98599999999999</v>
      </c>
      <c r="G10" s="1">
        <v>18061</v>
      </c>
      <c r="H10" s="1"/>
      <c r="I10" s="1"/>
      <c r="J10" s="1"/>
    </row>
    <row r="11" spans="1:10" x14ac:dyDescent="0.2">
      <c r="A11" s="1">
        <v>20</v>
      </c>
      <c r="B11" s="1" t="s">
        <v>82</v>
      </c>
      <c r="D11" s="1">
        <v>10.077</v>
      </c>
      <c r="E11" s="1">
        <v>-25.763999999999999</v>
      </c>
      <c r="F11" s="1">
        <v>250.41499999999999</v>
      </c>
      <c r="G11" s="1">
        <v>8884</v>
      </c>
      <c r="H11" s="1"/>
      <c r="I11" s="1"/>
      <c r="J11" s="1"/>
    </row>
    <row r="12" spans="1:10" x14ac:dyDescent="0.2">
      <c r="A12" s="1">
        <v>21</v>
      </c>
      <c r="B12" s="1" t="s">
        <v>84</v>
      </c>
      <c r="D12" s="1">
        <v>7.03</v>
      </c>
      <c r="E12" s="1">
        <v>-27.292999999999999</v>
      </c>
      <c r="F12" s="1">
        <v>319.06299999999999</v>
      </c>
      <c r="G12" s="1">
        <v>11130</v>
      </c>
      <c r="I12" s="1"/>
      <c r="J12" s="1"/>
    </row>
    <row r="13" spans="1:10" x14ac:dyDescent="0.2">
      <c r="A13" s="1">
        <v>22</v>
      </c>
      <c r="B13" s="1" t="s">
        <v>85</v>
      </c>
      <c r="D13" s="1">
        <v>9.39</v>
      </c>
      <c r="E13" s="1">
        <v>-25.977</v>
      </c>
      <c r="F13" s="1">
        <v>207.298</v>
      </c>
      <c r="G13" s="1">
        <v>7381</v>
      </c>
      <c r="H13" s="1"/>
      <c r="I13" s="1"/>
      <c r="J13" s="1"/>
    </row>
    <row r="14" spans="1:10" x14ac:dyDescent="0.2">
      <c r="A14" s="1">
        <v>24</v>
      </c>
      <c r="B14" s="1" t="s">
        <v>86</v>
      </c>
      <c r="D14" s="1">
        <v>6.7709999999999999</v>
      </c>
      <c r="E14" s="1">
        <v>-25.683</v>
      </c>
      <c r="F14" s="1">
        <v>923.774</v>
      </c>
      <c r="G14" s="1">
        <v>32267</v>
      </c>
      <c r="I14" s="1"/>
      <c r="J14" s="1"/>
    </row>
    <row r="15" spans="1:10" x14ac:dyDescent="0.2">
      <c r="A15" s="1">
        <v>25</v>
      </c>
      <c r="B15" s="1" t="s">
        <v>87</v>
      </c>
      <c r="D15" s="1">
        <v>1.0860000000000001</v>
      </c>
      <c r="E15" s="1">
        <v>-27.053000000000001</v>
      </c>
      <c r="F15" s="1">
        <v>273.05200000000002</v>
      </c>
      <c r="G15" s="1">
        <v>9583</v>
      </c>
      <c r="I15" s="1"/>
      <c r="J15" s="1"/>
    </row>
    <row r="16" spans="1:10" x14ac:dyDescent="0.2">
      <c r="A16" s="1">
        <v>26</v>
      </c>
      <c r="B16" s="1" t="s">
        <v>88</v>
      </c>
      <c r="D16" s="1">
        <v>13.553000000000001</v>
      </c>
      <c r="E16" s="1">
        <v>-27.437999999999999</v>
      </c>
      <c r="F16" s="1">
        <v>131.63999999999999</v>
      </c>
      <c r="G16" s="1">
        <v>4656</v>
      </c>
      <c r="H16" s="1"/>
      <c r="I16" s="1"/>
      <c r="J16" s="1"/>
    </row>
    <row r="17" spans="1:10" x14ac:dyDescent="0.2">
      <c r="A17" s="1">
        <v>27</v>
      </c>
      <c r="B17" s="1" t="s">
        <v>89</v>
      </c>
      <c r="D17" s="1">
        <v>2.0489999999999999</v>
      </c>
      <c r="E17" s="1">
        <v>-25.09</v>
      </c>
      <c r="F17" s="1">
        <v>234.84</v>
      </c>
      <c r="G17" s="1">
        <v>8497</v>
      </c>
      <c r="I17" s="1"/>
      <c r="J17" s="1"/>
    </row>
    <row r="18" spans="1:10" x14ac:dyDescent="0.2">
      <c r="A18" s="1">
        <v>28</v>
      </c>
      <c r="B18" s="1" t="s">
        <v>77</v>
      </c>
      <c r="D18" s="1">
        <v>5.9379999999999997</v>
      </c>
      <c r="E18" s="1">
        <v>-27.751999999999999</v>
      </c>
      <c r="F18" s="1">
        <v>211.25399999999999</v>
      </c>
      <c r="G18" s="1">
        <v>7552</v>
      </c>
      <c r="I18" s="1"/>
      <c r="J18" s="1"/>
    </row>
    <row r="19" spans="1:10" x14ac:dyDescent="0.2">
      <c r="A19" s="1">
        <v>29</v>
      </c>
      <c r="B19" s="1" t="s">
        <v>72</v>
      </c>
      <c r="D19" s="1">
        <v>0.97199999999999998</v>
      </c>
      <c r="E19" s="1">
        <v>-25.757000000000001</v>
      </c>
      <c r="F19" s="1">
        <v>128.172</v>
      </c>
      <c r="G19" s="1">
        <v>4575</v>
      </c>
      <c r="I19" s="1"/>
      <c r="J19" s="1"/>
    </row>
    <row r="20" spans="1:10" x14ac:dyDescent="0.2">
      <c r="A20" s="1">
        <v>30</v>
      </c>
      <c r="B20" s="1" t="s">
        <v>90</v>
      </c>
      <c r="D20" s="1">
        <v>5.0049999999999999</v>
      </c>
      <c r="E20" s="1">
        <v>-25.757000000000001</v>
      </c>
      <c r="F20" s="1">
        <v>351.88</v>
      </c>
      <c r="G20" s="1">
        <v>12620</v>
      </c>
      <c r="H20" s="1"/>
      <c r="I20" s="1"/>
      <c r="J20" s="1"/>
    </row>
    <row r="21" spans="1:10" x14ac:dyDescent="0.2">
      <c r="A21" s="1">
        <v>31</v>
      </c>
      <c r="B21" s="1" t="s">
        <v>70</v>
      </c>
      <c r="D21" s="1">
        <v>16.143999999999998</v>
      </c>
      <c r="E21" s="1">
        <v>-123.425</v>
      </c>
      <c r="F21" s="1">
        <v>2431.92</v>
      </c>
      <c r="G21" s="1">
        <v>49153</v>
      </c>
      <c r="H21" s="1"/>
      <c r="I21" s="1"/>
      <c r="J21" s="1"/>
    </row>
    <row r="22" spans="1:10" x14ac:dyDescent="0.2">
      <c r="A22" s="1">
        <v>32</v>
      </c>
      <c r="B22" s="1" t="s">
        <v>66</v>
      </c>
      <c r="D22" s="1">
        <v>0.192</v>
      </c>
      <c r="E22" s="1">
        <v>-13.041</v>
      </c>
      <c r="F22" s="1">
        <v>322.923</v>
      </c>
      <c r="G22" s="1">
        <v>11320</v>
      </c>
      <c r="H22" s="1"/>
      <c r="I22" s="1"/>
      <c r="J22" s="1"/>
    </row>
    <row r="23" spans="1:10" x14ac:dyDescent="0.2">
      <c r="A23" s="1">
        <v>33</v>
      </c>
      <c r="B23" s="1" t="s">
        <v>67</v>
      </c>
      <c r="D23" s="1">
        <v>6.8140000000000001</v>
      </c>
      <c r="E23" s="1">
        <v>-26.709</v>
      </c>
      <c r="F23" s="1">
        <v>277.35000000000002</v>
      </c>
      <c r="G23" s="1">
        <v>9868</v>
      </c>
      <c r="H23" s="1"/>
      <c r="I23" s="1"/>
      <c r="J23" s="1"/>
    </row>
    <row r="24" spans="1:10" x14ac:dyDescent="0.2">
      <c r="A24" s="1">
        <v>34</v>
      </c>
      <c r="B24" s="1" t="s">
        <v>68</v>
      </c>
      <c r="D24" s="1">
        <v>0.50600000000000001</v>
      </c>
      <c r="E24" s="1">
        <v>-27.728000000000002</v>
      </c>
      <c r="F24" s="1">
        <v>116.315</v>
      </c>
      <c r="G24" s="1">
        <v>4099</v>
      </c>
      <c r="I24" s="1"/>
      <c r="J24" s="1"/>
    </row>
    <row r="25" spans="1:10" x14ac:dyDescent="0.2">
      <c r="A25" s="1">
        <v>35</v>
      </c>
      <c r="B25" s="1" t="s">
        <v>68</v>
      </c>
      <c r="D25" s="1">
        <v>0.98199999999999998</v>
      </c>
      <c r="E25" s="1">
        <v>-28.113</v>
      </c>
      <c r="F25" s="1">
        <v>230.506</v>
      </c>
      <c r="G25" s="1">
        <v>8139</v>
      </c>
      <c r="J25" s="1"/>
    </row>
    <row r="26" spans="1:10" x14ac:dyDescent="0.2">
      <c r="A26" s="1">
        <v>36</v>
      </c>
      <c r="B26" s="1" t="s">
        <v>68</v>
      </c>
      <c r="D26" s="1">
        <v>2.4460000000000002</v>
      </c>
      <c r="E26" s="1">
        <v>-28.38</v>
      </c>
      <c r="F26" s="1">
        <v>509.22699999999998</v>
      </c>
      <c r="G26" s="1">
        <v>18300</v>
      </c>
      <c r="I26" s="1"/>
      <c r="J26" s="1"/>
    </row>
    <row r="27" spans="1:10" x14ac:dyDescent="0.2">
      <c r="A27" s="1">
        <v>37</v>
      </c>
      <c r="B27" s="1" t="s">
        <v>68</v>
      </c>
      <c r="D27" s="1">
        <v>4.08</v>
      </c>
      <c r="E27" s="1">
        <v>-28.795999999999999</v>
      </c>
      <c r="F27" s="1">
        <v>862.58</v>
      </c>
      <c r="G27" s="1">
        <v>30342</v>
      </c>
      <c r="H27" s="1"/>
      <c r="J27" s="1"/>
    </row>
    <row r="28" spans="1:10" x14ac:dyDescent="0.2">
      <c r="A28" s="1">
        <v>38</v>
      </c>
      <c r="B28" s="1" t="s">
        <v>80</v>
      </c>
      <c r="D28" s="1">
        <v>8.8829999999999991</v>
      </c>
      <c r="E28" s="1">
        <v>-26.488</v>
      </c>
      <c r="F28" s="1">
        <v>267.084</v>
      </c>
      <c r="G28" s="1">
        <v>9534</v>
      </c>
      <c r="H28" s="1"/>
      <c r="I28" s="1"/>
      <c r="J28" s="1"/>
    </row>
    <row r="29" spans="1:10" x14ac:dyDescent="0.2">
      <c r="A29" s="1">
        <v>39</v>
      </c>
      <c r="B29" s="1" t="s">
        <v>81</v>
      </c>
      <c r="D29" s="1">
        <v>10.728999999999999</v>
      </c>
      <c r="E29" s="1">
        <v>-26.027999999999999</v>
      </c>
      <c r="F29" s="1">
        <v>267.55900000000003</v>
      </c>
      <c r="G29" s="1">
        <v>9593</v>
      </c>
      <c r="H29" s="1"/>
      <c r="J29" s="1"/>
    </row>
    <row r="30" spans="1:10" x14ac:dyDescent="0.2">
      <c r="A30" s="1">
        <v>40</v>
      </c>
      <c r="B30" s="1" t="s">
        <v>75</v>
      </c>
      <c r="D30" s="1">
        <v>4.05</v>
      </c>
      <c r="E30" s="1">
        <v>-27.283999999999999</v>
      </c>
      <c r="F30" s="1">
        <v>280.41899999999998</v>
      </c>
      <c r="G30" s="1">
        <v>10135</v>
      </c>
      <c r="H30" s="1"/>
      <c r="I30" s="1"/>
      <c r="J30" s="1"/>
    </row>
    <row r="31" spans="1:10" x14ac:dyDescent="0.2">
      <c r="A31" s="1">
        <v>41</v>
      </c>
      <c r="B31" s="1" t="s">
        <v>69</v>
      </c>
      <c r="D31" s="1">
        <v>12.792999999999999</v>
      </c>
      <c r="E31" s="1">
        <v>-25.629000000000001</v>
      </c>
      <c r="F31" s="1">
        <v>261.44299999999998</v>
      </c>
      <c r="G31" s="1">
        <v>9635</v>
      </c>
      <c r="H31" s="1"/>
      <c r="J31" s="1"/>
    </row>
    <row r="32" spans="1:10" x14ac:dyDescent="0.2">
      <c r="A32" s="1">
        <v>42</v>
      </c>
      <c r="B32" s="1" t="s">
        <v>78</v>
      </c>
      <c r="D32" s="1">
        <v>2.2719999999999998</v>
      </c>
      <c r="E32" s="1">
        <v>-27.175000000000001</v>
      </c>
      <c r="F32" s="1">
        <v>153.727</v>
      </c>
      <c r="G32" s="1">
        <v>5525</v>
      </c>
      <c r="H32" s="1"/>
      <c r="I32" s="1"/>
      <c r="J32" s="1"/>
    </row>
    <row r="33" spans="1:10" x14ac:dyDescent="0.2">
      <c r="A33" s="1">
        <v>43</v>
      </c>
      <c r="B33" s="1" t="s">
        <v>74</v>
      </c>
      <c r="D33" s="1">
        <v>0.77200000000000002</v>
      </c>
      <c r="E33" s="1">
        <v>-27.608000000000001</v>
      </c>
      <c r="F33" s="1">
        <v>608.82399999999996</v>
      </c>
      <c r="G33" s="1">
        <v>21762</v>
      </c>
      <c r="H33" s="1"/>
      <c r="I33" s="1"/>
      <c r="J33" s="1"/>
    </row>
    <row r="34" spans="1:10" x14ac:dyDescent="0.2">
      <c r="A34" s="1">
        <v>44</v>
      </c>
      <c r="B34" s="1" t="s">
        <v>91</v>
      </c>
      <c r="D34" s="1">
        <v>0.47099999999999997</v>
      </c>
      <c r="E34" s="1">
        <v>-27.388999999999999</v>
      </c>
      <c r="F34" s="1">
        <v>677.32799999999997</v>
      </c>
      <c r="G34" s="1">
        <v>24033</v>
      </c>
      <c r="H34" s="1"/>
      <c r="I34" s="1"/>
      <c r="J34" s="1"/>
    </row>
    <row r="35" spans="1:10" x14ac:dyDescent="0.2">
      <c r="A35" s="1">
        <v>45</v>
      </c>
      <c r="B35" s="1" t="s">
        <v>92</v>
      </c>
      <c r="D35" s="1">
        <v>1.1120000000000001</v>
      </c>
      <c r="E35" s="1">
        <v>-25.984000000000002</v>
      </c>
      <c r="F35" s="1">
        <v>35.222999999999999</v>
      </c>
      <c r="G35" s="1">
        <v>1240</v>
      </c>
      <c r="H35" s="1"/>
      <c r="I35" s="1"/>
      <c r="J35" s="1"/>
    </row>
    <row r="36" spans="1:10" x14ac:dyDescent="0.2">
      <c r="A36" s="1">
        <v>46</v>
      </c>
      <c r="B36" s="1" t="s">
        <v>93</v>
      </c>
      <c r="D36" s="1">
        <v>11.189</v>
      </c>
      <c r="E36" s="1">
        <v>-20.623000000000001</v>
      </c>
      <c r="F36" s="1">
        <v>247.46799999999999</v>
      </c>
      <c r="G36" s="1">
        <v>8951</v>
      </c>
      <c r="H36" s="1"/>
      <c r="I36" s="1"/>
      <c r="J36" s="1"/>
    </row>
    <row r="37" spans="1:10" x14ac:dyDescent="0.2">
      <c r="A37" s="1">
        <v>47</v>
      </c>
      <c r="B37" s="1" t="s">
        <v>94</v>
      </c>
      <c r="D37" s="1">
        <v>7.306</v>
      </c>
      <c r="E37" s="1">
        <v>-27.111999999999998</v>
      </c>
      <c r="F37" s="1">
        <v>353.79500000000002</v>
      </c>
      <c r="G37" s="1">
        <v>12591</v>
      </c>
      <c r="H37" s="1"/>
      <c r="J37" s="1"/>
    </row>
    <row r="38" spans="1:10" x14ac:dyDescent="0.2">
      <c r="A38" s="1">
        <v>48</v>
      </c>
      <c r="B38" s="1" t="s">
        <v>95</v>
      </c>
      <c r="D38" s="1">
        <v>1.371</v>
      </c>
      <c r="E38" s="1">
        <v>-25.603000000000002</v>
      </c>
      <c r="F38" s="1">
        <v>461.23200000000003</v>
      </c>
      <c r="G38" s="1">
        <v>16199</v>
      </c>
      <c r="H38" s="1"/>
      <c r="I38" s="1"/>
      <c r="J38" s="1"/>
    </row>
    <row r="39" spans="1:10" x14ac:dyDescent="0.2">
      <c r="A39" s="1">
        <v>49</v>
      </c>
      <c r="B39" s="1" t="s">
        <v>96</v>
      </c>
      <c r="D39" s="1">
        <v>11.587</v>
      </c>
      <c r="E39" s="1">
        <v>-25.547999999999998</v>
      </c>
      <c r="F39" s="1">
        <v>255.28100000000001</v>
      </c>
      <c r="G39" s="1">
        <v>9211</v>
      </c>
      <c r="H39" s="1"/>
      <c r="J39" s="1"/>
    </row>
    <row r="40" spans="1:10" x14ac:dyDescent="0.2">
      <c r="A40" s="1">
        <v>50</v>
      </c>
      <c r="B40" s="1" t="s">
        <v>76</v>
      </c>
      <c r="D40" s="1">
        <v>4.5780000000000003</v>
      </c>
      <c r="E40" s="1">
        <v>-27.565999999999999</v>
      </c>
      <c r="F40" s="1">
        <v>298.56099999999998</v>
      </c>
      <c r="G40" s="1">
        <v>10769</v>
      </c>
      <c r="H40" s="1"/>
      <c r="I40" s="1"/>
      <c r="J40" s="1"/>
    </row>
    <row r="41" spans="1:10" x14ac:dyDescent="0.2">
      <c r="A41" s="1">
        <v>51</v>
      </c>
      <c r="B41" s="1" t="s">
        <v>79</v>
      </c>
      <c r="D41" s="1">
        <v>12.733000000000001</v>
      </c>
      <c r="E41" s="1">
        <v>-25.882999999999999</v>
      </c>
      <c r="F41" s="1">
        <v>283.13099999999997</v>
      </c>
      <c r="G41" s="1">
        <v>10229</v>
      </c>
      <c r="H41" s="1"/>
      <c r="J41" s="1"/>
    </row>
    <row r="42" spans="1:10" x14ac:dyDescent="0.2">
      <c r="A42" s="1">
        <v>52</v>
      </c>
      <c r="B42" s="1" t="s">
        <v>71</v>
      </c>
      <c r="D42" s="1">
        <v>11.766</v>
      </c>
      <c r="E42" s="1">
        <v>-26.023</v>
      </c>
      <c r="F42" s="1">
        <v>297.23399999999998</v>
      </c>
      <c r="G42" s="1">
        <v>10746</v>
      </c>
      <c r="H42" s="1"/>
      <c r="I42" s="1"/>
      <c r="J42" s="1"/>
    </row>
    <row r="43" spans="1:10" x14ac:dyDescent="0.2">
      <c r="A43" s="1">
        <v>53</v>
      </c>
      <c r="B43" s="1" t="s">
        <v>66</v>
      </c>
      <c r="D43" s="1">
        <v>0.23599999999999999</v>
      </c>
      <c r="E43" s="1">
        <v>-12.241</v>
      </c>
      <c r="F43" s="1">
        <v>373.18599999999998</v>
      </c>
      <c r="G43" s="1">
        <v>13264</v>
      </c>
      <c r="H43" s="1"/>
      <c r="J43" s="1"/>
    </row>
    <row r="44" spans="1:10" x14ac:dyDescent="0.2">
      <c r="A44" s="1">
        <v>54</v>
      </c>
      <c r="B44" s="1" t="s">
        <v>67</v>
      </c>
      <c r="C44" s="1"/>
      <c r="D44" s="1">
        <v>6.9619999999999997</v>
      </c>
      <c r="E44" s="1">
        <v>-26.936</v>
      </c>
      <c r="F44" s="1">
        <v>267.18799999999999</v>
      </c>
      <c r="G44" s="1">
        <v>9592</v>
      </c>
      <c r="H44" s="1"/>
      <c r="I44" s="1"/>
      <c r="J44" s="1"/>
    </row>
    <row r="45" spans="1:10" x14ac:dyDescent="0.2">
      <c r="A45" s="1">
        <v>55</v>
      </c>
      <c r="B45" s="1" t="s">
        <v>68</v>
      </c>
      <c r="C45" s="1"/>
      <c r="D45" s="1">
        <v>1.3620000000000001</v>
      </c>
      <c r="E45" s="1">
        <v>-28.45</v>
      </c>
      <c r="F45" s="1">
        <v>287.14</v>
      </c>
      <c r="G45" s="1">
        <v>10243</v>
      </c>
      <c r="J45" s="1"/>
    </row>
    <row r="46" spans="1:1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1"/>
      <c r="J47" s="1"/>
    </row>
    <row r="48" spans="1:1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1"/>
      <c r="J49" s="1"/>
    </row>
    <row r="50" spans="1:1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1"/>
      <c r="J51" s="1"/>
    </row>
    <row r="52" spans="1:10" x14ac:dyDescent="0.2">
      <c r="A52" s="1"/>
      <c r="B52" s="1"/>
      <c r="D52" s="1"/>
      <c r="E52" s="1"/>
      <c r="F52" s="1"/>
      <c r="G52" s="1"/>
      <c r="J52" s="1"/>
    </row>
    <row r="53" spans="1:1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W67"/>
  <sheetViews>
    <sheetView topLeftCell="A4" workbookViewId="0">
      <selection activeCell="J23" sqref="J23"/>
    </sheetView>
  </sheetViews>
  <sheetFormatPr defaultColWidth="11" defaultRowHeight="12.75" x14ac:dyDescent="0.2"/>
  <cols>
    <col min="1" max="1" width="8.125" customWidth="1"/>
    <col min="2" max="2" width="10.375" customWidth="1"/>
    <col min="3" max="3" width="11.5" customWidth="1"/>
    <col min="4" max="5" width="11.125" bestFit="1" customWidth="1"/>
    <col min="6" max="6" width="8.875" customWidth="1"/>
    <col min="7" max="8" width="8.5" customWidth="1"/>
    <col min="9" max="9" width="7.875" customWidth="1"/>
    <col min="11" max="11" width="9.625" customWidth="1"/>
    <col min="12" max="13" width="11.125" bestFit="1" customWidth="1"/>
    <col min="14" max="14" width="12.125" customWidth="1"/>
    <col min="15" max="15" width="11.125" bestFit="1" customWidth="1"/>
    <col min="16" max="16" width="9" style="21" customWidth="1"/>
    <col min="17" max="17" width="8.625" customWidth="1"/>
    <col min="18" max="18" width="9.875" customWidth="1"/>
    <col min="19" max="19" width="9.625" customWidth="1"/>
    <col min="20" max="20" width="10.125" customWidth="1"/>
    <col min="21" max="21" width="7.375" bestFit="1" customWidth="1"/>
    <col min="22" max="22" width="9.875" customWidth="1"/>
    <col min="23" max="23" width="9.375" customWidth="1"/>
  </cols>
  <sheetData>
    <row r="1" spans="1:23" x14ac:dyDescent="0.2">
      <c r="N1" s="42" t="s">
        <v>59</v>
      </c>
      <c r="O1" s="42"/>
      <c r="P1" s="42"/>
      <c r="Q1" s="42"/>
      <c r="R1" s="42" t="s">
        <v>62</v>
      </c>
      <c r="S1" s="42"/>
      <c r="T1" s="42"/>
      <c r="U1" s="42"/>
      <c r="V1" s="42"/>
      <c r="W1" s="42"/>
    </row>
    <row r="2" spans="1:23" ht="27.75" x14ac:dyDescent="0.2">
      <c r="A2" s="23" t="s">
        <v>0</v>
      </c>
      <c r="B2" s="23" t="s">
        <v>1</v>
      </c>
      <c r="C2" s="23" t="s">
        <v>2</v>
      </c>
      <c r="D2" s="23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L2" s="23" t="s">
        <v>53</v>
      </c>
      <c r="M2" s="23" t="s">
        <v>10</v>
      </c>
      <c r="N2" s="25" t="s">
        <v>58</v>
      </c>
      <c r="O2" s="25" t="s">
        <v>52</v>
      </c>
      <c r="P2" s="25" t="s">
        <v>60</v>
      </c>
      <c r="Q2" s="25" t="s">
        <v>61</v>
      </c>
      <c r="R2" s="23" t="s">
        <v>11</v>
      </c>
      <c r="S2" s="23" t="s">
        <v>12</v>
      </c>
      <c r="T2" s="23" t="s">
        <v>26</v>
      </c>
      <c r="U2" s="23" t="s">
        <v>27</v>
      </c>
      <c r="V2" s="25" t="s">
        <v>51</v>
      </c>
      <c r="W2" s="25" t="s">
        <v>52</v>
      </c>
    </row>
    <row r="3" spans="1:23" x14ac:dyDescent="0.2">
      <c r="A3" s="1">
        <v>17</v>
      </c>
      <c r="B3" s="1" t="s">
        <v>68</v>
      </c>
      <c r="D3" s="1">
        <v>1.21</v>
      </c>
      <c r="E3" s="1">
        <v>-27.998000000000001</v>
      </c>
      <c r="F3" s="1">
        <v>251.548</v>
      </c>
      <c r="G3" s="1">
        <v>8837</v>
      </c>
      <c r="H3" s="1"/>
      <c r="I3" s="1"/>
      <c r="J3" s="1"/>
      <c r="K3" s="2"/>
      <c r="L3" s="28">
        <f>E3-((G3^3*$B$25+G3^2*$B$26+G3*$B$27+$B$28)+(A3^3*$C$25+$C$26*A3^2+$C$27*A3+$C$28))</f>
        <v>-27.346435321654702</v>
      </c>
      <c r="M3" s="28">
        <f>H3-((J3^3*$B$31+J3^2*$B$32+J3*$B$33+$B$34)+(A3^3*$C$31+$C$32*A3^2+$C$33*A3+$C$34))</f>
        <v>0</v>
      </c>
      <c r="N3" s="3">
        <v>-27.87</v>
      </c>
      <c r="O3" s="3">
        <v>5.15</v>
      </c>
      <c r="P3" s="22">
        <v>5.9</v>
      </c>
      <c r="Q3" s="3">
        <v>0.48</v>
      </c>
      <c r="R3" s="20">
        <f>(P3*D3)/F3</f>
        <v>2.8380269372048277E-2</v>
      </c>
      <c r="S3" s="20" t="e">
        <f>(Q3*D3)/I3</f>
        <v>#DIV/0!</v>
      </c>
      <c r="T3" s="12">
        <f>((F3*standards!$R$31+standards!$R$30)*F3)/D3</f>
        <v>5.5616000212071608</v>
      </c>
      <c r="U3" s="12" t="e">
        <f>((I3*standards!$S$31+standards!$S$30)*I3)/D3</f>
        <v>#DIV/0!</v>
      </c>
      <c r="V3" s="9">
        <f>(E3-((G3^3*standards!$B$25+G3^2*standards!$B$26+G3*standards!$B$27+standards!$B$28)+(A3^3*standards!$C$25+standards!$C$26*A3^2+standards!$C$27*A3+standards!$C$28)))*standards!$R$27+standards!$R$26</f>
        <v>-27.957676278635244</v>
      </c>
      <c r="W3" s="9" t="e">
        <f>(H3-((J3^3*standards!$B$31+J3^2*standards!$B$32+J3*standards!$B$33+standards!$B$34)+(A3^3*standards!$C$31+standards!$C$32*A3^2+standards!$C$33*A3+standards!$C$34)))*standards!$S$27+standards!$S$26</f>
        <v>#DIV/0!</v>
      </c>
    </row>
    <row r="4" spans="1:23" x14ac:dyDescent="0.2">
      <c r="A4" s="1">
        <v>34</v>
      </c>
      <c r="B4" s="1" t="s">
        <v>68</v>
      </c>
      <c r="D4" s="1">
        <v>0.50600000000000001</v>
      </c>
      <c r="E4" s="1">
        <v>-27.728000000000002</v>
      </c>
      <c r="F4" s="1">
        <v>116.315</v>
      </c>
      <c r="G4" s="1">
        <v>4099</v>
      </c>
      <c r="H4" s="1"/>
      <c r="I4" s="1"/>
      <c r="J4" s="1"/>
      <c r="K4" s="2"/>
      <c r="L4" s="28">
        <f t="shared" ref="L4:L13" si="0">E4-((G4^3*$B$25+G4^2*$B$26+G4*$B$27+$B$28)+(A4^3*$C$25+$C$26*A4^2+$C$27*A4+$C$28))</f>
        <v>-27.144436525976303</v>
      </c>
      <c r="M4" s="28">
        <f t="shared" ref="M4:M13" si="1">H4-((J4^3*$B$31+J4^2*$B$32+J4*$B$33+$B$34)+(A4^3*$C$31+$C$32*A4^2+$C$33*A4+$C$34))</f>
        <v>0</v>
      </c>
      <c r="N4" s="3">
        <v>-27.87</v>
      </c>
      <c r="O4" s="3">
        <v>5.15</v>
      </c>
      <c r="P4" s="22">
        <v>5.9</v>
      </c>
      <c r="Q4" s="3">
        <v>0.48</v>
      </c>
      <c r="R4" s="20">
        <f t="shared" ref="R4:R8" si="2">(P4*D4)/F4</f>
        <v>2.5666509048703955E-2</v>
      </c>
      <c r="S4" s="20" t="e">
        <f t="shared" ref="S4:S8" si="3">(Q4*D4)/I4</f>
        <v>#DIV/0!</v>
      </c>
      <c r="T4" s="12">
        <f>((F4*standards!$R$31+standards!$R$30)*F4)/D4</f>
        <v>6.0607777486220096</v>
      </c>
      <c r="U4" s="12" t="e">
        <f>((I4*standards!$S$31+standards!$S$30)*I4)/D4</f>
        <v>#DIV/0!</v>
      </c>
      <c r="V4" s="9">
        <f>(E4-((G4^3*standards!$B$25+G4^2*standards!$B$26+G4*standards!$B$27+standards!$B$28)+(A4^3*standards!$C$25+standards!$C$26*A4^2+standards!$C$27*A4+standards!$C$28)))*standards!$R$27+standards!$R$26</f>
        <v>-27.750469655038188</v>
      </c>
      <c r="W4" s="9" t="e">
        <f>(H4-((J4^3*standards!$B$31+J4^2*standards!$B$32+J4*standards!$B$33+standards!$B$34)+(A4^3*standards!$C$31+standards!$C$32*A4^2+standards!$C$33*A4+standards!$C$34)))*standards!$S$27+standards!$S$26</f>
        <v>#DIV/0!</v>
      </c>
    </row>
    <row r="5" spans="1:23" x14ac:dyDescent="0.2">
      <c r="A5" s="1">
        <v>35</v>
      </c>
      <c r="B5" s="1" t="s">
        <v>68</v>
      </c>
      <c r="D5" s="1">
        <v>0.98199999999999998</v>
      </c>
      <c r="E5" s="1">
        <v>-28.113</v>
      </c>
      <c r="F5" s="1">
        <v>230.506</v>
      </c>
      <c r="G5" s="1">
        <v>8139</v>
      </c>
      <c r="H5" s="1"/>
      <c r="I5" s="1"/>
      <c r="J5" s="1"/>
      <c r="K5" s="2"/>
      <c r="L5" s="28">
        <f t="shared" si="0"/>
        <v>-27.310054565152299</v>
      </c>
      <c r="M5" s="28">
        <f t="shared" si="1"/>
        <v>0</v>
      </c>
      <c r="N5" s="3">
        <v>-27.87</v>
      </c>
      <c r="O5" s="3">
        <v>5.15</v>
      </c>
      <c r="P5" s="22">
        <v>5.9</v>
      </c>
      <c r="Q5" s="3">
        <v>0.48</v>
      </c>
      <c r="R5" s="20">
        <f t="shared" si="2"/>
        <v>2.5135137480152361E-2</v>
      </c>
      <c r="S5" s="20" t="e">
        <f t="shared" si="3"/>
        <v>#DIV/0!</v>
      </c>
      <c r="T5" s="12">
        <f>((F5*standards!$R$31+standards!$R$30)*F5)/D5</f>
        <v>6.2655250750826008</v>
      </c>
      <c r="U5" s="12" t="e">
        <f>((I5*standards!$S$31+standards!$S$30)*I5)/D5</f>
        <v>#DIV/0!</v>
      </c>
      <c r="V5" s="9">
        <f>(E5-((G5^3*standards!$B$25+G5^2*standards!$B$26+G5*standards!$B$27+standards!$B$28)+(A5^3*standards!$C$25+standards!$C$26*A5^2+standards!$C$27*A5+standards!$C$28)))*standards!$R$27+standards!$R$26</f>
        <v>-27.920357572385274</v>
      </c>
      <c r="W5" s="9" t="e">
        <f>(H5-((J5^3*standards!$B$31+J5^2*standards!$B$32+J5*standards!$B$33+standards!$B$34)+(A5^3*standards!$C$31+standards!$C$32*A5^2+standards!$C$33*A5+standards!$C$34)))*standards!$S$27+standards!$S$26</f>
        <v>#DIV/0!</v>
      </c>
    </row>
    <row r="6" spans="1:23" x14ac:dyDescent="0.2">
      <c r="A6" s="1">
        <v>36</v>
      </c>
      <c r="B6" s="1" t="s">
        <v>68</v>
      </c>
      <c r="D6" s="1">
        <v>2.4460000000000002</v>
      </c>
      <c r="E6" s="1">
        <v>-28.38</v>
      </c>
      <c r="F6" s="1">
        <v>509.22699999999998</v>
      </c>
      <c r="G6" s="1">
        <v>18300</v>
      </c>
      <c r="H6" s="1"/>
      <c r="I6" s="1"/>
      <c r="J6" s="1"/>
      <c r="K6" s="2"/>
      <c r="L6" s="28">
        <f t="shared" si="0"/>
        <v>-27.132708507</v>
      </c>
      <c r="M6" s="28">
        <f t="shared" si="1"/>
        <v>0</v>
      </c>
      <c r="N6" s="3">
        <v>-27.87</v>
      </c>
      <c r="O6" s="3">
        <v>5.15</v>
      </c>
      <c r="P6" s="22">
        <v>5.9</v>
      </c>
      <c r="Q6" s="3">
        <v>0.48</v>
      </c>
      <c r="R6" s="20">
        <f t="shared" si="2"/>
        <v>2.8339817016772486E-2</v>
      </c>
      <c r="S6" s="20" t="e">
        <f t="shared" si="3"/>
        <v>#DIV/0!</v>
      </c>
      <c r="T6" s="12">
        <f>((F6*standards!$R$31+standards!$R$30)*F6)/D6</f>
        <v>5.7228828953375022</v>
      </c>
      <c r="U6" s="12" t="e">
        <f>((I6*standards!$S$31+standards!$S$30)*I6)/D6</f>
        <v>#DIV/0!</v>
      </c>
      <c r="V6" s="9">
        <f>(E6-((G6^3*standards!$B$25+G6^2*standards!$B$26+G6*standards!$B$27+standards!$B$28)+(A6^3*standards!$C$25+standards!$C$26*A6^2+standards!$C$27*A6+standards!$C$28)))*standards!$R$27+standards!$R$26</f>
        <v>-27.738439270374752</v>
      </c>
      <c r="W6" s="9" t="e">
        <f>(H6-((J6^3*standards!$B$31+J6^2*standards!$B$32+J6*standards!$B$33+standards!$B$34)+(A6^3*standards!$C$31+standards!$C$32*A6^2+standards!$C$33*A6+standards!$C$34)))*standards!$S$27+standards!$S$26</f>
        <v>#DIV/0!</v>
      </c>
    </row>
    <row r="7" spans="1:23" x14ac:dyDescent="0.2">
      <c r="A7" s="1">
        <v>37</v>
      </c>
      <c r="B7" s="1" t="s">
        <v>68</v>
      </c>
      <c r="D7" s="1">
        <v>4.08</v>
      </c>
      <c r="E7" s="1">
        <v>-28.795999999999999</v>
      </c>
      <c r="F7" s="1">
        <v>862.58</v>
      </c>
      <c r="G7" s="1">
        <v>30342</v>
      </c>
      <c r="H7" s="1"/>
      <c r="I7" s="1"/>
      <c r="J7" s="1"/>
      <c r="K7" s="2"/>
      <c r="L7" s="28">
        <f t="shared" si="0"/>
        <v>-27.1941386201932</v>
      </c>
      <c r="M7" s="28">
        <f t="shared" si="1"/>
        <v>0</v>
      </c>
      <c r="N7" s="3">
        <v>-27.87</v>
      </c>
      <c r="O7" s="3">
        <v>5.15</v>
      </c>
      <c r="P7" s="22">
        <v>5.9</v>
      </c>
      <c r="Q7" s="3">
        <v>0.48</v>
      </c>
      <c r="R7" s="20">
        <f t="shared" si="2"/>
        <v>2.790697674418605E-2</v>
      </c>
      <c r="S7" s="20" t="e">
        <f t="shared" si="3"/>
        <v>#DIV/0!</v>
      </c>
      <c r="T7" s="12">
        <f>((F7*standards!$R$31+standards!$R$30)*F7)/D7</f>
        <v>6.0251865183233315</v>
      </c>
      <c r="U7" s="12" t="e">
        <f>((I7*standards!$S$31+standards!$S$30)*I7)/D7</f>
        <v>#DIV/0!</v>
      </c>
      <c r="V7" s="9">
        <f>(E7-((G7^3*standards!$B$25+G7^2*standards!$B$26+G7*standards!$B$27+standards!$B$28)+(A7^3*standards!$C$25+standards!$C$26*A7^2+standards!$C$27*A7+standards!$C$28)))*standards!$R$27+standards!$R$26</f>
        <v>-27.801453142805027</v>
      </c>
      <c r="W7" s="9" t="e">
        <f>(H7-((J7^3*standards!$B$31+J7^2*standards!$B$32+J7*standards!$B$33+standards!$B$34)+(A7^3*standards!$C$31+standards!$C$32*A7^2+standards!$C$33*A7+standards!$C$34)))*standards!$S$27+standards!$S$26</f>
        <v>#DIV/0!</v>
      </c>
    </row>
    <row r="8" spans="1:23" x14ac:dyDescent="0.2">
      <c r="A8" s="1">
        <v>55</v>
      </c>
      <c r="B8" s="1" t="s">
        <v>68</v>
      </c>
      <c r="D8" s="1">
        <v>1.3620000000000001</v>
      </c>
      <c r="E8" s="1">
        <v>-28.45</v>
      </c>
      <c r="F8" s="1">
        <v>287.14</v>
      </c>
      <c r="G8" s="1">
        <v>10243</v>
      </c>
      <c r="H8" s="1"/>
      <c r="I8" s="1"/>
      <c r="J8" s="1"/>
      <c r="K8" s="2"/>
      <c r="L8" s="28">
        <f t="shared" si="0"/>
        <v>-27.3403917708787</v>
      </c>
      <c r="M8" s="28">
        <f t="shared" si="1"/>
        <v>0</v>
      </c>
      <c r="N8" s="3">
        <v>-27.87</v>
      </c>
      <c r="O8" s="3">
        <v>5.15</v>
      </c>
      <c r="P8" s="22">
        <v>5.9</v>
      </c>
      <c r="Q8" s="3">
        <v>0.48</v>
      </c>
      <c r="R8" s="20">
        <f t="shared" si="2"/>
        <v>2.7985651598523377E-2</v>
      </c>
      <c r="S8" s="20" t="e">
        <f t="shared" si="3"/>
        <v>#DIV/0!</v>
      </c>
      <c r="T8" s="12">
        <f>((F8*standards!$R$31+standards!$R$30)*F8)/D8</f>
        <v>5.6614713442914315</v>
      </c>
      <c r="U8" s="12" t="e">
        <f>((I8*standards!$S$31+standards!$S$30)*I8)/D8</f>
        <v>#DIV/0!</v>
      </c>
      <c r="V8" s="9">
        <f>(E8-((G8^3*standards!$B$25+G8^2*standards!$B$26+G8*standards!$B$27+standards!$B$28)+(A8^3*standards!$C$25+standards!$C$26*A8^2+standards!$C$27*A8+standards!$C$28)))*standards!$R$27+standards!$R$26</f>
        <v>-27.951476916175544</v>
      </c>
      <c r="W8" s="9" t="e">
        <f>(H8-((J8^3*standards!$B$31+J8^2*standards!$B$32+J8*standards!$B$33+standards!$B$34)+(A8^3*standards!$C$31+standards!$C$32*A8^2+standards!$C$33*A8+standards!$C$34)))*standards!$S$27+standards!$S$26</f>
        <v>#DIV/0!</v>
      </c>
    </row>
    <row r="9" spans="1:23" x14ac:dyDescent="0.2">
      <c r="A9" s="1"/>
      <c r="B9" s="1"/>
      <c r="D9" s="1"/>
      <c r="E9" s="1"/>
      <c r="F9" s="1"/>
      <c r="G9" s="1"/>
      <c r="H9" s="1"/>
      <c r="I9" s="1"/>
      <c r="J9" s="1"/>
      <c r="K9" s="2"/>
      <c r="L9" s="28"/>
      <c r="M9" s="28"/>
      <c r="N9" s="3"/>
      <c r="O9" s="3"/>
      <c r="P9" s="22"/>
      <c r="Q9" s="3"/>
      <c r="R9" s="20"/>
      <c r="S9" s="20"/>
      <c r="T9" s="12"/>
      <c r="U9" s="12"/>
      <c r="V9" s="9"/>
      <c r="W9" s="9"/>
    </row>
    <row r="10" spans="1:23" x14ac:dyDescent="0.2">
      <c r="A10" s="1"/>
      <c r="B10" s="1"/>
      <c r="D10" s="1"/>
      <c r="E10" s="1"/>
      <c r="F10" s="1"/>
      <c r="G10" s="1"/>
      <c r="H10" s="1"/>
      <c r="I10" s="1"/>
      <c r="J10" s="1"/>
      <c r="K10" s="2"/>
      <c r="L10" s="28"/>
      <c r="M10" s="28"/>
      <c r="N10" s="3"/>
      <c r="O10" s="3"/>
      <c r="P10" s="22"/>
      <c r="Q10" s="3"/>
      <c r="R10" s="20"/>
      <c r="S10" s="20"/>
      <c r="T10" s="12"/>
      <c r="U10" s="12"/>
      <c r="V10" s="9"/>
      <c r="W10" s="9"/>
    </row>
    <row r="11" spans="1:23" x14ac:dyDescent="0.2">
      <c r="A11" s="1"/>
      <c r="B11" s="1"/>
      <c r="C11" s="1"/>
      <c r="D11" s="1"/>
      <c r="E11" s="13"/>
      <c r="F11" s="1"/>
      <c r="G11" s="1"/>
      <c r="H11" s="1"/>
      <c r="I11" s="1"/>
      <c r="J11" s="1"/>
      <c r="K11" s="2"/>
      <c r="L11" s="28"/>
      <c r="M11" s="28"/>
      <c r="N11" s="3"/>
      <c r="O11" s="3"/>
      <c r="P11" s="22"/>
      <c r="Q11" s="3"/>
      <c r="R11" s="20"/>
      <c r="S11" s="20"/>
      <c r="T11" s="12"/>
      <c r="U11" s="12"/>
      <c r="V11" s="9"/>
      <c r="W11" s="9"/>
    </row>
    <row r="12" spans="1:23" x14ac:dyDescent="0.2">
      <c r="A12" s="1">
        <v>15</v>
      </c>
      <c r="B12" s="1" t="s">
        <v>66</v>
      </c>
      <c r="D12" s="1">
        <v>0.22800000000000001</v>
      </c>
      <c r="E12" s="1">
        <v>-11.978999999999999</v>
      </c>
      <c r="F12" s="1">
        <v>306.24799999999999</v>
      </c>
      <c r="G12" s="1">
        <v>10765</v>
      </c>
      <c r="H12" s="1"/>
      <c r="I12" s="1"/>
      <c r="J12" s="1"/>
      <c r="K12" s="2"/>
      <c r="L12" s="28">
        <f t="shared" si="0"/>
        <v>-11.2572896686675</v>
      </c>
      <c r="M12" s="28">
        <f t="shared" si="1"/>
        <v>0</v>
      </c>
      <c r="N12" s="3">
        <v>-11.65</v>
      </c>
      <c r="O12" s="3">
        <v>11.79</v>
      </c>
      <c r="P12" s="22"/>
      <c r="Q12" s="3"/>
      <c r="R12" s="20"/>
      <c r="S12" s="20"/>
      <c r="T12" s="12">
        <f>((F12*standards!$R$31+standards!$R$30)*F12)/D12</f>
        <v>36.143779698919346</v>
      </c>
      <c r="U12" s="12" t="e">
        <f>((I12*standards!$S$31+standards!$S$30)*I12)/D12</f>
        <v>#DIV/0!</v>
      </c>
      <c r="V12" s="9">
        <f>(E12-((G12^3*standards!$B$25+G12^2*standards!$B$26+G12*standards!$B$27+standards!$B$28)+(A12^3*standards!$C$25+standards!$C$26*A12^2+standards!$C$27*A12+standards!$C$28)))*standards!$R$27+standards!$R$26</f>
        <v>-11.453728638153121</v>
      </c>
      <c r="W12" s="9" t="e">
        <f>(H12-((J12^3*standards!$B$31+J12^2*standards!$B$32+J12*standards!$B$33+standards!$B$34)+(A12^3*standards!$C$31+standards!$C$32*A12^2+standards!$C$33*A12+standards!$C$34)))*standards!$S$27+standards!$S$26</f>
        <v>#DIV/0!</v>
      </c>
    </row>
    <row r="13" spans="1:23" s="35" customFormat="1" x14ac:dyDescent="0.2">
      <c r="A13" s="34">
        <v>32</v>
      </c>
      <c r="B13" s="34" t="s">
        <v>66</v>
      </c>
      <c r="D13" s="34">
        <v>0.192</v>
      </c>
      <c r="E13" s="34">
        <v>-13.041</v>
      </c>
      <c r="F13" s="34">
        <v>322.923</v>
      </c>
      <c r="G13" s="34">
        <v>11320</v>
      </c>
      <c r="H13" s="34"/>
      <c r="I13" s="34"/>
      <c r="J13" s="34"/>
      <c r="K13" s="33"/>
      <c r="L13" s="33">
        <f t="shared" si="0"/>
        <v>-12.11894420912</v>
      </c>
      <c r="M13" s="33">
        <f t="shared" si="1"/>
        <v>0</v>
      </c>
      <c r="N13" s="36">
        <v>-11.65</v>
      </c>
      <c r="O13" s="36">
        <v>11.79</v>
      </c>
      <c r="P13" s="37"/>
      <c r="Q13" s="36"/>
      <c r="R13" s="38"/>
      <c r="S13" s="38"/>
      <c r="T13" s="33">
        <f>((F13*standards!$R$31+standards!$R$30)*F13)/D13</f>
        <v>45.337911320596064</v>
      </c>
      <c r="U13" s="33" t="e">
        <f>((I13*standards!$S$31+standards!$S$30)*I13)/D13</f>
        <v>#DIV/0!</v>
      </c>
      <c r="V13" s="39">
        <f>(E13-((G13^3*standards!$B$25+G13^2*standards!$B$26+G13*standards!$B$27+standards!$B$28)+(A13^3*standards!$C$25+standards!$C$26*A13^2+standards!$C$27*A13+standards!$C$28)))*standards!$R$27+standards!$R$26</f>
        <v>-12.337597907940697</v>
      </c>
      <c r="W13" s="39" t="e">
        <f>(H13-((J13^3*standards!$B$31+J13^2*standards!$B$32+J13*standards!$B$33+standards!$B$34)+(A13^3*standards!$C$31+standards!$C$32*A13^2+standards!$C$33*A13+standards!$C$34)))*standards!$S$27+standards!$S$26</f>
        <v>#DIV/0!</v>
      </c>
    </row>
    <row r="14" spans="1:23" x14ac:dyDescent="0.2">
      <c r="A14" s="1">
        <v>53</v>
      </c>
      <c r="B14" s="1" t="s">
        <v>66</v>
      </c>
      <c r="D14" s="1">
        <v>0.23599999999999999</v>
      </c>
      <c r="E14" s="1">
        <v>-12.241</v>
      </c>
      <c r="F14" s="1">
        <v>373.18599999999998</v>
      </c>
      <c r="G14" s="1">
        <v>13264</v>
      </c>
      <c r="H14" s="1"/>
      <c r="I14" s="1"/>
      <c r="J14" s="1"/>
      <c r="K14" s="15"/>
      <c r="L14" s="28">
        <f t="shared" ref="L14:L20" si="4">E14-((G14^3*$B$25+G14^2*$B$26+G14*$B$27+$B$28)+(A14^3*$C$25+$C$26*A14^2+$C$27*A14+$C$28))</f>
        <v>-11.0173080507648</v>
      </c>
      <c r="M14" s="28">
        <f t="shared" ref="M14:M20" si="5">H14-((J14^3*$B$31+J14^2*$B$32+J14*$B$33+$B$34)+(A14^3*$C$31+$C$32*A14^2+$C$33*A14+$C$34))</f>
        <v>0</v>
      </c>
      <c r="N14" s="3">
        <v>-11.65</v>
      </c>
      <c r="O14" s="3">
        <v>11.79</v>
      </c>
      <c r="P14" s="22"/>
      <c r="Q14" s="3"/>
      <c r="R14" s="20"/>
      <c r="S14" s="20"/>
      <c r="T14" s="12">
        <f>((F14*standards!$R$31+standards!$R$30)*F14)/D14</f>
        <v>42.85344028553876</v>
      </c>
      <c r="U14" s="12" t="e">
        <f>((I14*standards!$S$31+standards!$S$30)*I14)/D14</f>
        <v>#DIV/0!</v>
      </c>
      <c r="V14" s="9">
        <f>(E14-((G14^3*standards!$B$25+G14^2*standards!$B$26+G14*standards!$B$27+standards!$B$28)+(A14^3*standards!$C$25+standards!$C$26*A14^2+standards!$C$27*A14+standards!$C$28)))*standards!$R$27+standards!$R$26</f>
        <v>-11.207559938958768</v>
      </c>
      <c r="W14" s="9" t="e">
        <f>(H14-((J14^3*standards!$B$31+J14^2*standards!$B$32+J14*standards!$B$33+standards!$B$34)+(A14^3*standards!$C$31+standards!$C$32*A14^2+standards!$C$33*A14+standards!$C$34)))*standards!$S$27+standards!$S$26</f>
        <v>#DIV/0!</v>
      </c>
    </row>
    <row r="15" spans="1:23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5"/>
      <c r="L15" s="28"/>
      <c r="M15" s="28"/>
      <c r="N15" s="3"/>
      <c r="O15" s="3"/>
      <c r="P15" s="22"/>
      <c r="Q15" s="3"/>
      <c r="R15" s="20"/>
      <c r="S15" s="20"/>
      <c r="T15" s="12"/>
      <c r="U15" s="12"/>
      <c r="V15" s="9"/>
      <c r="W15" s="9"/>
    </row>
    <row r="16" spans="1:23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8"/>
      <c r="M16" s="28"/>
      <c r="N16" s="3"/>
      <c r="O16" s="3"/>
      <c r="P16" s="22"/>
      <c r="Q16" s="3"/>
      <c r="R16" s="20"/>
      <c r="S16" s="20"/>
      <c r="T16" s="12"/>
      <c r="U16" s="12"/>
      <c r="V16" s="9"/>
      <c r="W16" s="9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8"/>
      <c r="M17" s="28"/>
      <c r="N17" s="3"/>
      <c r="O17" s="3"/>
      <c r="P17" s="22"/>
      <c r="Q17" s="3"/>
      <c r="R17" s="20"/>
      <c r="S17" s="20"/>
      <c r="T17" s="12"/>
      <c r="U17" s="12"/>
      <c r="V17" s="9"/>
      <c r="W17" s="9"/>
    </row>
    <row r="18" spans="1:23" x14ac:dyDescent="0.2">
      <c r="A18" s="1">
        <v>16</v>
      </c>
      <c r="B18" s="1" t="s">
        <v>67</v>
      </c>
      <c r="D18" s="1">
        <v>6.9180000000000001</v>
      </c>
      <c r="E18" s="1">
        <v>-26.901</v>
      </c>
      <c r="F18" s="1">
        <v>266.39800000000002</v>
      </c>
      <c r="G18" s="1">
        <v>9408</v>
      </c>
      <c r="H18" s="1"/>
      <c r="I18" s="1"/>
      <c r="J18" s="1"/>
      <c r="K18" s="2"/>
      <c r="L18" s="28">
        <f t="shared" si="4"/>
        <v>-26.232366888243199</v>
      </c>
      <c r="M18" s="28">
        <f t="shared" si="5"/>
        <v>0</v>
      </c>
      <c r="N18" s="3">
        <v>-26.54</v>
      </c>
      <c r="O18" s="3">
        <v>7.46</v>
      </c>
      <c r="P18" s="22">
        <v>1.04</v>
      </c>
      <c r="Q18" s="3">
        <v>0.12</v>
      </c>
      <c r="R18" s="20">
        <f>(P18*D18)/F18</f>
        <v>2.7007409965540279E-2</v>
      </c>
      <c r="S18" s="20" t="e">
        <f>(Q18*D18)/I18</f>
        <v>#DIV/0!</v>
      </c>
      <c r="T18" s="12">
        <f>((F18*standards!$R$31+standards!$R$30)*F18)/D18</f>
        <v>1.031818252846374</v>
      </c>
      <c r="U18" s="12" t="e">
        <f>((I18*standards!$S$31+standards!$S$30)*I18)/D18</f>
        <v>#DIV/0!</v>
      </c>
      <c r="V18" s="9">
        <f>(E18-((G18^3*standards!$B$25+G18^2*standards!$B$26+G18*standards!$B$27+standards!$B$28)+(A18^3*standards!$C$25+standards!$C$26*A18^2+standards!$C$27*A18+standards!$C$28)))*standards!$R$27+standards!$R$26</f>
        <v>-26.814885512145811</v>
      </c>
      <c r="W18" s="9" t="e">
        <f>(H18-((J18^3*standards!$B$31+J18^2*standards!$B$32+J18*standards!$B$33+standards!$B$34)+(A18^3*standards!$C$31+standards!$C$32*A18^2+standards!$C$33*A18+standards!$C$34)))*standards!$S$27+standards!$S$26</f>
        <v>#DIV/0!</v>
      </c>
    </row>
    <row r="19" spans="1:23" x14ac:dyDescent="0.2">
      <c r="A19" s="1">
        <v>33</v>
      </c>
      <c r="B19" s="1" t="s">
        <v>67</v>
      </c>
      <c r="D19" s="1">
        <v>6.8140000000000001</v>
      </c>
      <c r="E19" s="1">
        <v>-26.709</v>
      </c>
      <c r="F19" s="1">
        <v>277.35000000000002</v>
      </c>
      <c r="G19" s="1">
        <v>9868</v>
      </c>
      <c r="H19" s="1"/>
      <c r="I19" s="1"/>
      <c r="J19" s="1"/>
      <c r="K19" s="15"/>
      <c r="L19" s="28">
        <f t="shared" si="4"/>
        <v>-25.843520534891198</v>
      </c>
      <c r="M19" s="28">
        <f t="shared" si="5"/>
        <v>0</v>
      </c>
      <c r="N19" s="3">
        <v>-26.54</v>
      </c>
      <c r="O19" s="3">
        <v>7.46</v>
      </c>
      <c r="P19" s="22">
        <v>1.04</v>
      </c>
      <c r="Q19" s="3">
        <v>0.12</v>
      </c>
      <c r="R19" s="20">
        <f t="shared" ref="R19:R20" si="6">(P19*D19)/F19</f>
        <v>2.5550964485307373E-2</v>
      </c>
      <c r="S19" s="20" t="e">
        <f t="shared" ref="S19:S20" si="7">(Q19*D19)/I19</f>
        <v>#DIV/0!</v>
      </c>
      <c r="T19" s="12">
        <f>((F19*standards!$R$31+standards!$R$30)*F19)/D19</f>
        <v>1.091907773859589</v>
      </c>
      <c r="U19" s="12" t="e">
        <f>((I19*standards!$S$31+standards!$S$30)*I19)/D19</f>
        <v>#DIV/0!</v>
      </c>
      <c r="V19" s="9">
        <f>(E19-((G19^3*standards!$B$25+G19^2*standards!$B$26+G19*standards!$B$27+standards!$B$28)+(A19^3*standards!$C$25+standards!$C$26*A19^2+standards!$C$27*A19+standards!$C$28)))*standards!$R$27+standards!$R$26</f>
        <v>-26.416014124296677</v>
      </c>
      <c r="W19" s="9" t="e">
        <f>(H19-((J19^3*standards!$B$31+J19^2*standards!$B$32+J19*standards!$B$33+standards!$B$34)+(A19^3*standards!$C$31+standards!$C$32*A19^2+standards!$C$33*A19+standards!$C$34)))*standards!$S$27+standards!$S$26</f>
        <v>#DIV/0!</v>
      </c>
    </row>
    <row r="20" spans="1:23" x14ac:dyDescent="0.2">
      <c r="A20" s="1">
        <v>54</v>
      </c>
      <c r="B20" s="1" t="s">
        <v>67</v>
      </c>
      <c r="D20" s="1">
        <v>6.9619999999999997</v>
      </c>
      <c r="E20" s="1">
        <v>-26.936</v>
      </c>
      <c r="F20" s="1">
        <v>267.18799999999999</v>
      </c>
      <c r="G20" s="1">
        <v>9592</v>
      </c>
      <c r="H20" s="1"/>
      <c r="I20" s="1"/>
      <c r="J20" s="1"/>
      <c r="K20" s="15"/>
      <c r="L20" s="28">
        <f t="shared" si="4"/>
        <v>-25.867236033043199</v>
      </c>
      <c r="M20" s="28">
        <f t="shared" si="5"/>
        <v>0</v>
      </c>
      <c r="N20" s="3">
        <v>-26.54</v>
      </c>
      <c r="O20" s="3">
        <v>7.46</v>
      </c>
      <c r="P20" s="22">
        <v>1.04</v>
      </c>
      <c r="Q20" s="3">
        <v>0.12</v>
      </c>
      <c r="R20" s="20">
        <f t="shared" si="6"/>
        <v>2.7098821803374404E-2</v>
      </c>
      <c r="S20" s="20" t="e">
        <f t="shared" si="7"/>
        <v>#DIV/0!</v>
      </c>
      <c r="T20" s="12">
        <f>((F20*standards!$R$31+standards!$R$30)*F20)/D20</f>
        <v>1.0284243087985343</v>
      </c>
      <c r="U20" s="12" t="e">
        <f>((I20*standards!$S$31+standards!$S$30)*I20)/D20</f>
        <v>#DIV/0!</v>
      </c>
      <c r="V20" s="9">
        <f>(E20-((G20^3*standards!$B$25+G20^2*standards!$B$26+G20*standards!$B$27+standards!$B$28)+(A20^3*standards!$C$25+standards!$C$26*A20^2+standards!$C$27*A20+standards!$C$28)))*standards!$R$27+standards!$R$26</f>
        <v>-26.440341043090896</v>
      </c>
      <c r="W20" s="9" t="e">
        <f>(H20-((J20^3*standards!$B$31+J20^2*standards!$B$32+J20*standards!$B$33+standards!$B$34)+(A20^3*standards!$C$31+standards!$C$32*A20^2+standards!$C$33*A20+standards!$C$34)))*standards!$S$27+standards!$S$26</f>
        <v>#DIV/0!</v>
      </c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5"/>
      <c r="M21" s="15"/>
      <c r="N21" s="3"/>
      <c r="O21" s="3"/>
      <c r="P21" s="22"/>
      <c r="Q21" s="3"/>
      <c r="R21" s="4"/>
      <c r="S21" s="4"/>
    </row>
    <row r="22" spans="1:2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5"/>
      <c r="M22" s="15"/>
      <c r="N22" s="3"/>
      <c r="O22" s="3"/>
      <c r="P22" s="22"/>
      <c r="Q22" s="3"/>
      <c r="R22" s="4"/>
      <c r="S22" s="4"/>
    </row>
    <row r="23" spans="1:23" ht="27.75" x14ac:dyDescent="0.2">
      <c r="B23" s="10" t="s">
        <v>34</v>
      </c>
      <c r="C23" s="10" t="s">
        <v>35</v>
      </c>
      <c r="F23" t="s">
        <v>14</v>
      </c>
      <c r="H23" t="s">
        <v>15</v>
      </c>
      <c r="J23" s="25" t="s">
        <v>51</v>
      </c>
      <c r="L23" t="s">
        <v>26</v>
      </c>
    </row>
    <row r="24" spans="1:23" x14ac:dyDescent="0.2">
      <c r="A24" s="6" t="s">
        <v>37</v>
      </c>
      <c r="E24" t="s">
        <v>18</v>
      </c>
      <c r="F24" t="s">
        <v>19</v>
      </c>
      <c r="G24" t="s">
        <v>54</v>
      </c>
      <c r="H24" t="s">
        <v>19</v>
      </c>
      <c r="I24" t="s">
        <v>54</v>
      </c>
      <c r="J24" t="s">
        <v>19</v>
      </c>
      <c r="K24" t="s">
        <v>54</v>
      </c>
      <c r="L24" t="s">
        <v>19</v>
      </c>
      <c r="M24" t="s">
        <v>54</v>
      </c>
      <c r="N24" t="s">
        <v>49</v>
      </c>
      <c r="O24" t="s">
        <v>50</v>
      </c>
      <c r="R24" t="s">
        <v>56</v>
      </c>
    </row>
    <row r="25" spans="1:23" x14ac:dyDescent="0.2">
      <c r="A25" s="17" t="s">
        <v>48</v>
      </c>
      <c r="B25" s="18"/>
      <c r="C25" s="19"/>
      <c r="E25" t="str">
        <f>B3</f>
        <v>HOC</v>
      </c>
      <c r="F25" s="31">
        <f>AVERAGE(E3:E11)</f>
        <v>-28.244166666666661</v>
      </c>
      <c r="G25" s="31">
        <f>STDEV(E3:E11)</f>
        <v>0.37671443649887648</v>
      </c>
      <c r="H25" s="31">
        <f>AVERAGE(L3:L11)</f>
        <v>-27.244694218475868</v>
      </c>
      <c r="I25" s="31">
        <f>STDEV(L3:L11)</f>
        <v>9.8923729739041191E-2</v>
      </c>
      <c r="J25" s="31">
        <f>AVERAGE(V3:V11)</f>
        <v>-27.853312139235673</v>
      </c>
      <c r="K25" s="31">
        <f>STDEV(V3:V11)</f>
        <v>0.10147412990267769</v>
      </c>
      <c r="L25" s="31">
        <f>AVERAGE(T3:T10)</f>
        <v>5.8829072671440059</v>
      </c>
      <c r="M25" s="31">
        <f>STDEV(T3:T10)</f>
        <v>0.27428368316116059</v>
      </c>
      <c r="N25" s="6">
        <f>P3</f>
        <v>5.9</v>
      </c>
      <c r="O25" s="32">
        <f>L25*0.05</f>
        <v>0.29414536335720032</v>
      </c>
      <c r="R25" t="s">
        <v>55</v>
      </c>
      <c r="S25" t="s">
        <v>20</v>
      </c>
    </row>
    <row r="26" spans="1:23" x14ac:dyDescent="0.2">
      <c r="A26" s="17" t="s">
        <v>45</v>
      </c>
      <c r="B26" s="18">
        <v>6.3629999999999996E-10</v>
      </c>
      <c r="C26" s="19"/>
      <c r="E26" t="str">
        <f>B12</f>
        <v>Taipan</v>
      </c>
      <c r="F26" s="31">
        <f>AVERAGE(E12:E17)</f>
        <v>-12.420333333333332</v>
      </c>
      <c r="G26" s="31">
        <f>STDEV(E12:E17)</f>
        <v>0.55324617787503416</v>
      </c>
      <c r="H26" s="31">
        <f>AVERAGE(L12:L17)</f>
        <v>-11.464513976184099</v>
      </c>
      <c r="I26" s="31">
        <f>STDEV(L12:L17)</f>
        <v>0.57931596868047897</v>
      </c>
      <c r="J26" s="31">
        <f>AVERAGE(V12:V17)</f>
        <v>-11.666295495017529</v>
      </c>
      <c r="K26" s="31">
        <f>STDEV(V12:V17)</f>
        <v>0.59425159176321185</v>
      </c>
      <c r="L26" s="31">
        <f>AVERAGE(T12:T17)</f>
        <v>41.44504376835139</v>
      </c>
      <c r="M26" s="31">
        <f>STDEV(T12:T17)</f>
        <v>4.7561223314164316</v>
      </c>
      <c r="N26" s="6">
        <f>P12</f>
        <v>0</v>
      </c>
      <c r="O26" s="32">
        <f t="shared" ref="O26:O33" si="8">L26*0.05</f>
        <v>2.0722521884175698</v>
      </c>
      <c r="Q26" t="s">
        <v>21</v>
      </c>
      <c r="R26" s="5">
        <f>INTERCEPT(N3:N22,L3:L22)</f>
        <v>9.379061939887734E-2</v>
      </c>
      <c r="S26" s="5" t="e">
        <f>INTERCEPT(O3:O22,M3:M22)</f>
        <v>#DIV/0!</v>
      </c>
    </row>
    <row r="27" spans="1:23" x14ac:dyDescent="0.2">
      <c r="A27" s="17" t="s">
        <v>46</v>
      </c>
      <c r="B27" s="18">
        <v>-5.9540000000000003E-5</v>
      </c>
      <c r="C27" s="19">
        <v>-1.03E-2</v>
      </c>
      <c r="E27" t="str">
        <f>B18</f>
        <v>LOC</v>
      </c>
      <c r="F27" s="31">
        <f>AVERAGE(E18:E22)</f>
        <v>-26.848666666666663</v>
      </c>
      <c r="G27" s="31">
        <f>STDEV(E18:E22)</f>
        <v>0.12221429267206586</v>
      </c>
      <c r="H27" s="31">
        <f>AVERAGE(L18:L22)</f>
        <v>-25.981041152059202</v>
      </c>
      <c r="I27" s="31">
        <f>STDEV(L18:L22)</f>
        <v>0.21797723611531486</v>
      </c>
      <c r="J27" s="31">
        <f>AVERAGE(V18:V22)</f>
        <v>-26.557080226511129</v>
      </c>
      <c r="K27" s="31">
        <f>STDEV(V18:V22)</f>
        <v>0.22359701187715006</v>
      </c>
      <c r="L27" s="31">
        <f>AVERAGE(T18:T22)</f>
        <v>1.0507167785014992</v>
      </c>
      <c r="M27" s="31">
        <f>STDEV(T18:T22)</f>
        <v>3.5712788857671235E-2</v>
      </c>
      <c r="N27" s="6">
        <f>P18</f>
        <v>1.04</v>
      </c>
      <c r="O27" s="32">
        <f t="shared" si="8"/>
        <v>5.2535838925074962E-2</v>
      </c>
      <c r="Q27" t="s">
        <v>22</v>
      </c>
      <c r="R27" s="5">
        <f>SLOPE(N3:N22,L3:L22)</f>
        <v>1.0257814800388674</v>
      </c>
      <c r="S27" s="5" t="e">
        <f>SLOPE(O3:O22,M3:M22)</f>
        <v>#DIV/0!</v>
      </c>
    </row>
    <row r="28" spans="1:23" x14ac:dyDescent="0.2">
      <c r="A28" s="17" t="s">
        <v>47</v>
      </c>
      <c r="B28" s="18"/>
      <c r="C28" s="19"/>
      <c r="M28" s="12"/>
      <c r="N28" s="6"/>
      <c r="O28" s="32"/>
      <c r="R28" t="s">
        <v>57</v>
      </c>
    </row>
    <row r="29" spans="1:23" ht="27.75" x14ac:dyDescent="0.2">
      <c r="B29" s="19"/>
      <c r="C29" s="19"/>
      <c r="F29" t="s">
        <v>14</v>
      </c>
      <c r="H29" t="s">
        <v>15</v>
      </c>
      <c r="J29" s="25" t="s">
        <v>52</v>
      </c>
      <c r="L29" t="s">
        <v>27</v>
      </c>
      <c r="M29" s="12"/>
      <c r="N29" s="6"/>
      <c r="O29" s="32"/>
      <c r="R29" t="s">
        <v>55</v>
      </c>
      <c r="S29" t="s">
        <v>20</v>
      </c>
    </row>
    <row r="30" spans="1:23" x14ac:dyDescent="0.2">
      <c r="A30" s="6" t="s">
        <v>36</v>
      </c>
      <c r="B30" s="19"/>
      <c r="C30" s="19"/>
      <c r="E30" t="s">
        <v>23</v>
      </c>
      <c r="F30" t="s">
        <v>19</v>
      </c>
      <c r="G30" t="s">
        <v>54</v>
      </c>
      <c r="H30" t="s">
        <v>19</v>
      </c>
      <c r="I30" t="s">
        <v>54</v>
      </c>
      <c r="J30" t="s">
        <v>19</v>
      </c>
      <c r="K30" t="s">
        <v>54</v>
      </c>
      <c r="L30" t="s">
        <v>19</v>
      </c>
      <c r="M30" t="s">
        <v>54</v>
      </c>
      <c r="N30" s="6"/>
      <c r="O30" s="32"/>
      <c r="Q30" t="s">
        <v>21</v>
      </c>
      <c r="R30" s="5">
        <f>INTERCEPT(R3:R22,F3:F22)</f>
        <v>2.6033450596803346E-2</v>
      </c>
      <c r="S30" s="5" t="e">
        <f>INTERCEPT(S3:S22,I3:I22)</f>
        <v>#DIV/0!</v>
      </c>
    </row>
    <row r="31" spans="1:23" x14ac:dyDescent="0.2">
      <c r="A31" s="17" t="s">
        <v>44</v>
      </c>
      <c r="B31" s="18"/>
      <c r="C31" s="19"/>
      <c r="E31" t="str">
        <f>B3</f>
        <v>HOC</v>
      </c>
      <c r="F31" s="31" t="e">
        <f>AVERAGE(H3:H11)</f>
        <v>#DIV/0!</v>
      </c>
      <c r="G31" s="31" t="e">
        <f>STDEV(H3:H11)</f>
        <v>#DIV/0!</v>
      </c>
      <c r="H31" s="31">
        <f>AVERAGE(M3:M11)</f>
        <v>0</v>
      </c>
      <c r="I31" s="31">
        <f>STDEV(M3:M11)</f>
        <v>0</v>
      </c>
      <c r="J31" s="31" t="e">
        <f>AVERAGE(W3:W11)</f>
        <v>#DIV/0!</v>
      </c>
      <c r="K31" s="31">
        <f>STDEV(V9:V17)</f>
        <v>0.59425159176321185</v>
      </c>
      <c r="L31" s="31" t="e">
        <f>AVERAGE(U3:U11)</f>
        <v>#DIV/0!</v>
      </c>
      <c r="M31" s="31" t="e">
        <f>STDEV(U3:U11)</f>
        <v>#DIV/0!</v>
      </c>
      <c r="N31" s="6">
        <f>Q3</f>
        <v>0.48</v>
      </c>
      <c r="O31" s="32" t="e">
        <f t="shared" si="8"/>
        <v>#DIV/0!</v>
      </c>
      <c r="Q31" t="s">
        <v>22</v>
      </c>
      <c r="R31" s="5">
        <f>SLOPE(R3:R22,F3:F22)</f>
        <v>2.858468647092378E-6</v>
      </c>
      <c r="S31" s="5" t="e">
        <f>SLOPE(S3:S22,I3:I22)</f>
        <v>#DIV/0!</v>
      </c>
    </row>
    <row r="32" spans="1:23" x14ac:dyDescent="0.2">
      <c r="A32" s="17" t="s">
        <v>45</v>
      </c>
      <c r="B32" s="18"/>
      <c r="C32" s="19"/>
      <c r="E32" t="str">
        <f>B12</f>
        <v>Taipan</v>
      </c>
      <c r="F32" s="31" t="e">
        <f>AVERAGE(H12:H17)</f>
        <v>#DIV/0!</v>
      </c>
      <c r="G32" s="31" t="e">
        <f>STDEV(H12:H17)</f>
        <v>#DIV/0!</v>
      </c>
      <c r="H32" s="31">
        <f>AVERAGE(M12:M17)</f>
        <v>0</v>
      </c>
      <c r="I32" s="31">
        <f>STDEV(M12:M17)</f>
        <v>0</v>
      </c>
      <c r="J32" s="31" t="e">
        <f>AVERAGE(W12:W17)</f>
        <v>#DIV/0!</v>
      </c>
      <c r="K32" s="31">
        <f>STDEV(V18:V23)</f>
        <v>0.22359701187715006</v>
      </c>
      <c r="L32" s="31" t="e">
        <f>AVERAGE(U12:U16)</f>
        <v>#DIV/0!</v>
      </c>
      <c r="M32" s="31" t="e">
        <f>STDEV(U12:U17)</f>
        <v>#DIV/0!</v>
      </c>
      <c r="N32" s="6">
        <f>Q12</f>
        <v>0</v>
      </c>
      <c r="O32" s="32" t="e">
        <f t="shared" si="8"/>
        <v>#DIV/0!</v>
      </c>
    </row>
    <row r="33" spans="1:15" x14ac:dyDescent="0.2">
      <c r="A33" s="17" t="s">
        <v>46</v>
      </c>
      <c r="B33" s="18"/>
      <c r="C33" s="19"/>
      <c r="E33" t="str">
        <f>B18</f>
        <v>LOC</v>
      </c>
      <c r="F33" s="31" t="e">
        <f>AVERAGE(H18:H22)</f>
        <v>#DIV/0!</v>
      </c>
      <c r="G33" s="31" t="e">
        <f>STDEV(H18:H22)</f>
        <v>#DIV/0!</v>
      </c>
      <c r="H33" s="31">
        <f>AVERAGE(M18:M22)</f>
        <v>0</v>
      </c>
      <c r="I33" s="31">
        <f>STDEV(M18:M22)</f>
        <v>0</v>
      </c>
      <c r="J33" s="31" t="e">
        <f>AVERAGE(W18:W22)</f>
        <v>#DIV/0!</v>
      </c>
      <c r="K33" s="31" t="e">
        <f>STDEV(W18:W22)</f>
        <v>#DIV/0!</v>
      </c>
      <c r="L33" s="31" t="e">
        <f>AVERAGE(U18:U22)</f>
        <v>#DIV/0!</v>
      </c>
      <c r="M33" s="31" t="e">
        <f>STDEV(U18:U22)</f>
        <v>#DIV/0!</v>
      </c>
      <c r="N33" s="6">
        <f>Q18</f>
        <v>0.12</v>
      </c>
      <c r="O33" s="32" t="e">
        <f t="shared" si="8"/>
        <v>#DIV/0!</v>
      </c>
    </row>
    <row r="34" spans="1:15" x14ac:dyDescent="0.2">
      <c r="A34" s="17" t="s">
        <v>47</v>
      </c>
      <c r="B34" s="19"/>
      <c r="C34" s="19"/>
    </row>
    <row r="38" spans="1:15" x14ac:dyDescent="0.2">
      <c r="A38" s="16" t="s">
        <v>13</v>
      </c>
      <c r="B38" s="16"/>
      <c r="C38" s="16"/>
      <c r="D38" s="16"/>
      <c r="E38" s="14"/>
      <c r="F38" s="16"/>
    </row>
    <row r="39" spans="1:15" x14ac:dyDescent="0.2">
      <c r="A39" s="16" t="s">
        <v>0</v>
      </c>
      <c r="B39" s="16" t="s">
        <v>42</v>
      </c>
      <c r="C39" s="16" t="s">
        <v>16</v>
      </c>
      <c r="D39" s="16" t="s">
        <v>17</v>
      </c>
      <c r="E39" s="14" t="s">
        <v>43</v>
      </c>
      <c r="F39" s="16"/>
    </row>
    <row r="40" spans="1:15" x14ac:dyDescent="0.2">
      <c r="A40" s="2">
        <f t="shared" ref="A40:A45" si="9">A3</f>
        <v>17</v>
      </c>
      <c r="B40" s="8">
        <f t="shared" ref="B40:B45" si="10">G3</f>
        <v>8837</v>
      </c>
      <c r="C40" s="2">
        <f t="shared" ref="C40:C45" si="11">E3</f>
        <v>-27.998000000000001</v>
      </c>
      <c r="D40" s="2">
        <f t="shared" ref="D40:D45" si="12">C40-$C$51</f>
        <v>0.24616666666666021</v>
      </c>
      <c r="E40" s="15">
        <f t="shared" ref="E40:E45" si="13">C40-(B40^3*$B$25+B40^2*$B$26+B40*$B$27+$B$28)</f>
        <v>-27.521535321654699</v>
      </c>
      <c r="F40" s="2">
        <f t="shared" ref="F40:F45" si="14">E40-$E$51</f>
        <v>9.0525563487837246E-2</v>
      </c>
    </row>
    <row r="41" spans="1:15" x14ac:dyDescent="0.2">
      <c r="A41" s="2">
        <f t="shared" si="9"/>
        <v>34</v>
      </c>
      <c r="B41" s="8">
        <f t="shared" si="10"/>
        <v>4099</v>
      </c>
      <c r="C41" s="2">
        <f t="shared" si="11"/>
        <v>-27.728000000000002</v>
      </c>
      <c r="D41" s="2">
        <f t="shared" si="12"/>
        <v>0.51616666666665978</v>
      </c>
      <c r="E41" s="15">
        <f t="shared" si="13"/>
        <v>-27.494636525976301</v>
      </c>
      <c r="F41" s="2">
        <f t="shared" si="14"/>
        <v>0.11742435916623606</v>
      </c>
    </row>
    <row r="42" spans="1:15" x14ac:dyDescent="0.2">
      <c r="A42" s="2">
        <f t="shared" si="9"/>
        <v>35</v>
      </c>
      <c r="B42" s="8">
        <f t="shared" si="10"/>
        <v>8139</v>
      </c>
      <c r="C42" s="2">
        <f t="shared" si="11"/>
        <v>-28.113</v>
      </c>
      <c r="D42" s="2">
        <f t="shared" si="12"/>
        <v>0.13116666666666177</v>
      </c>
      <c r="E42" s="15">
        <f t="shared" si="13"/>
        <v>-27.670554565152301</v>
      </c>
      <c r="F42" s="2">
        <f t="shared" si="14"/>
        <v>-5.8493680009764404E-2</v>
      </c>
    </row>
    <row r="43" spans="1:15" x14ac:dyDescent="0.2">
      <c r="A43" s="2">
        <f t="shared" si="9"/>
        <v>36</v>
      </c>
      <c r="B43" s="8">
        <f t="shared" si="10"/>
        <v>18300</v>
      </c>
      <c r="C43" s="2">
        <f t="shared" si="11"/>
        <v>-28.38</v>
      </c>
      <c r="D43" s="2">
        <f t="shared" si="12"/>
        <v>-0.13583333333333769</v>
      </c>
      <c r="E43" s="15">
        <f t="shared" si="13"/>
        <v>-27.503508506999999</v>
      </c>
      <c r="F43" s="2">
        <f t="shared" si="14"/>
        <v>0.10855237814253726</v>
      </c>
    </row>
    <row r="44" spans="1:15" x14ac:dyDescent="0.2">
      <c r="A44" s="2">
        <f t="shared" si="9"/>
        <v>37</v>
      </c>
      <c r="B44" s="8">
        <f t="shared" si="10"/>
        <v>30342</v>
      </c>
      <c r="C44" s="2">
        <f t="shared" si="11"/>
        <v>-28.795999999999999</v>
      </c>
      <c r="D44" s="2">
        <f t="shared" si="12"/>
        <v>-0.55183333333333806</v>
      </c>
      <c r="E44" s="15">
        <f t="shared" si="13"/>
        <v>-27.5752386201932</v>
      </c>
      <c r="F44" s="2">
        <f t="shared" si="14"/>
        <v>3.6822264949336159E-2</v>
      </c>
    </row>
    <row r="45" spans="1:15" x14ac:dyDescent="0.2">
      <c r="A45" s="2">
        <f t="shared" si="9"/>
        <v>55</v>
      </c>
      <c r="B45" s="8">
        <f t="shared" si="10"/>
        <v>10243</v>
      </c>
      <c r="C45" s="2">
        <f t="shared" si="11"/>
        <v>-28.45</v>
      </c>
      <c r="D45" s="2">
        <f t="shared" si="12"/>
        <v>-0.20583333333333798</v>
      </c>
      <c r="E45" s="15">
        <f t="shared" si="13"/>
        <v>-27.906891770878698</v>
      </c>
      <c r="F45" s="2">
        <f t="shared" si="14"/>
        <v>-0.29483088573616101</v>
      </c>
    </row>
    <row r="46" spans="1:15" x14ac:dyDescent="0.2">
      <c r="A46" s="15"/>
      <c r="B46" s="8"/>
      <c r="C46" s="15"/>
      <c r="D46" s="15"/>
      <c r="E46" s="15"/>
      <c r="F46" s="15"/>
    </row>
    <row r="47" spans="1:15" x14ac:dyDescent="0.2">
      <c r="A47" s="15"/>
      <c r="B47" s="8"/>
      <c r="C47" s="15"/>
      <c r="D47" s="15"/>
      <c r="E47" s="15"/>
      <c r="F47" s="15"/>
    </row>
    <row r="48" spans="1:15" x14ac:dyDescent="0.2">
      <c r="A48" s="2"/>
      <c r="B48" s="2"/>
      <c r="C48" s="5"/>
      <c r="D48" s="2"/>
    </row>
    <row r="49" spans="1:6" x14ac:dyDescent="0.2">
      <c r="A49" s="2"/>
      <c r="B49" s="2"/>
      <c r="C49" s="5"/>
      <c r="D49" s="2"/>
    </row>
    <row r="50" spans="1:6" x14ac:dyDescent="0.2">
      <c r="A50" s="2"/>
      <c r="B50" s="2"/>
      <c r="C50" s="5"/>
      <c r="D50" s="2"/>
    </row>
    <row r="51" spans="1:6" x14ac:dyDescent="0.2">
      <c r="A51" s="2"/>
      <c r="B51" s="2"/>
      <c r="C51" s="5">
        <f>AVERAGE(C40:C50)</f>
        <v>-28.244166666666661</v>
      </c>
      <c r="D51" s="5"/>
      <c r="E51" s="14">
        <f>AVERAGE(E40:E50)</f>
        <v>-27.612060885142537</v>
      </c>
    </row>
    <row r="52" spans="1:6" x14ac:dyDescent="0.2">
      <c r="A52" s="2"/>
      <c r="B52" s="2"/>
      <c r="C52" s="5"/>
      <c r="D52" s="2"/>
    </row>
    <row r="53" spans="1:6" x14ac:dyDescent="0.2">
      <c r="A53" s="16" t="s">
        <v>24</v>
      </c>
      <c r="B53" s="16"/>
      <c r="C53" s="16" t="s">
        <v>40</v>
      </c>
      <c r="D53" s="16"/>
      <c r="E53" s="14" t="s">
        <v>41</v>
      </c>
    </row>
    <row r="54" spans="1:6" x14ac:dyDescent="0.2">
      <c r="A54" s="16" t="s">
        <v>0</v>
      </c>
      <c r="B54" s="16" t="s">
        <v>42</v>
      </c>
      <c r="C54" s="16" t="s">
        <v>25</v>
      </c>
      <c r="D54" s="16" t="s">
        <v>17</v>
      </c>
      <c r="E54" s="14"/>
    </row>
    <row r="55" spans="1:6" x14ac:dyDescent="0.2">
      <c r="A55" s="2">
        <f t="shared" ref="A55:A62" si="15">A3</f>
        <v>17</v>
      </c>
      <c r="B55" s="2">
        <f t="shared" ref="B55:B60" si="16">J3</f>
        <v>0</v>
      </c>
      <c r="C55" s="2">
        <f t="shared" ref="C55:C60" si="17">H3</f>
        <v>0</v>
      </c>
      <c r="D55" s="2">
        <f t="shared" ref="D55:D60" si="18">C55-$C$67</f>
        <v>0</v>
      </c>
      <c r="E55" s="12">
        <f t="shared" ref="E55:E60" si="19">C55-(B55^3*$B$31+B55^2*$B$32+B55*$B$33+$B$34)</f>
        <v>0</v>
      </c>
      <c r="F55" s="11">
        <f t="shared" ref="F55:F60" si="20">E55-$E$67</f>
        <v>0</v>
      </c>
    </row>
    <row r="56" spans="1:6" x14ac:dyDescent="0.2">
      <c r="A56" s="2">
        <f t="shared" si="15"/>
        <v>34</v>
      </c>
      <c r="B56" s="2">
        <f t="shared" si="16"/>
        <v>0</v>
      </c>
      <c r="C56" s="2">
        <f t="shared" si="17"/>
        <v>0</v>
      </c>
      <c r="D56" s="2">
        <f t="shared" si="18"/>
        <v>0</v>
      </c>
      <c r="E56" s="12">
        <f t="shared" si="19"/>
        <v>0</v>
      </c>
      <c r="F56" s="11">
        <f t="shared" si="20"/>
        <v>0</v>
      </c>
    </row>
    <row r="57" spans="1:6" x14ac:dyDescent="0.2">
      <c r="A57" s="2">
        <f t="shared" si="15"/>
        <v>35</v>
      </c>
      <c r="B57" s="2">
        <f t="shared" si="16"/>
        <v>0</v>
      </c>
      <c r="C57" s="2">
        <f t="shared" si="17"/>
        <v>0</v>
      </c>
      <c r="D57" s="2">
        <f t="shared" si="18"/>
        <v>0</v>
      </c>
      <c r="E57" s="12">
        <f t="shared" si="19"/>
        <v>0</v>
      </c>
      <c r="F57" s="11">
        <f t="shared" si="20"/>
        <v>0</v>
      </c>
    </row>
    <row r="58" spans="1:6" x14ac:dyDescent="0.2">
      <c r="A58" s="2">
        <f t="shared" si="15"/>
        <v>36</v>
      </c>
      <c r="B58" s="2">
        <f t="shared" si="16"/>
        <v>0</v>
      </c>
      <c r="C58" s="2">
        <f t="shared" si="17"/>
        <v>0</v>
      </c>
      <c r="D58" s="2">
        <f t="shared" si="18"/>
        <v>0</v>
      </c>
      <c r="E58" s="12">
        <f t="shared" si="19"/>
        <v>0</v>
      </c>
      <c r="F58" s="11">
        <f t="shared" si="20"/>
        <v>0</v>
      </c>
    </row>
    <row r="59" spans="1:6" x14ac:dyDescent="0.2">
      <c r="A59" s="2">
        <f t="shared" si="15"/>
        <v>37</v>
      </c>
      <c r="B59" s="2">
        <f t="shared" si="16"/>
        <v>0</v>
      </c>
      <c r="C59" s="2">
        <f t="shared" si="17"/>
        <v>0</v>
      </c>
      <c r="D59" s="2">
        <f t="shared" si="18"/>
        <v>0</v>
      </c>
      <c r="E59" s="12">
        <f t="shared" si="19"/>
        <v>0</v>
      </c>
      <c r="F59" s="11">
        <f t="shared" si="20"/>
        <v>0</v>
      </c>
    </row>
    <row r="60" spans="1:6" x14ac:dyDescent="0.2">
      <c r="A60" s="2">
        <f t="shared" si="15"/>
        <v>55</v>
      </c>
      <c r="B60" s="2">
        <f t="shared" si="16"/>
        <v>0</v>
      </c>
      <c r="C60" s="2">
        <f t="shared" si="17"/>
        <v>0</v>
      </c>
      <c r="D60" s="2">
        <f t="shared" si="18"/>
        <v>0</v>
      </c>
      <c r="E60" s="12">
        <f t="shared" si="19"/>
        <v>0</v>
      </c>
      <c r="F60" s="11">
        <f t="shared" si="20"/>
        <v>0</v>
      </c>
    </row>
    <row r="61" spans="1:6" x14ac:dyDescent="0.2">
      <c r="A61" s="15">
        <f t="shared" si="15"/>
        <v>0</v>
      </c>
      <c r="B61" s="15">
        <f t="shared" ref="B61" si="21">J9</f>
        <v>0</v>
      </c>
      <c r="C61" s="15">
        <f t="shared" ref="C61" si="22">H9</f>
        <v>0</v>
      </c>
      <c r="D61" s="15">
        <f t="shared" ref="D61" si="23">C61-$C$67</f>
        <v>0</v>
      </c>
      <c r="E61" s="12">
        <f t="shared" ref="E61" si="24">C61-(B61^3*$B$31+B61^2*$B$32+B61*$B$33+$B$34)</f>
        <v>0</v>
      </c>
      <c r="F61" s="12">
        <f t="shared" ref="F61" si="25">E61-$E$67</f>
        <v>0</v>
      </c>
    </row>
    <row r="62" spans="1:6" x14ac:dyDescent="0.2">
      <c r="A62" s="15">
        <f t="shared" si="15"/>
        <v>0</v>
      </c>
      <c r="B62" s="15">
        <f t="shared" ref="B62" si="26">J10</f>
        <v>0</v>
      </c>
      <c r="C62" s="15">
        <f t="shared" ref="C62" si="27">H10</f>
        <v>0</v>
      </c>
      <c r="D62" s="15">
        <f t="shared" ref="D62" si="28">C62-$C$67</f>
        <v>0</v>
      </c>
      <c r="E62" s="12">
        <f t="shared" ref="E62" si="29">C62-(B62^3*$B$31+B62^2*$B$32+B62*$B$33+$B$34)</f>
        <v>0</v>
      </c>
      <c r="F62" s="12">
        <f t="shared" ref="F62" si="30">E62-$E$67</f>
        <v>0</v>
      </c>
    </row>
    <row r="63" spans="1:6" x14ac:dyDescent="0.2">
      <c r="A63" s="2"/>
      <c r="B63" s="2"/>
      <c r="C63" s="5"/>
      <c r="D63" s="2"/>
    </row>
    <row r="64" spans="1:6" x14ac:dyDescent="0.2">
      <c r="A64" s="2"/>
      <c r="B64" s="2"/>
      <c r="C64" s="5"/>
      <c r="D64" s="2"/>
    </row>
    <row r="65" spans="1:5" x14ac:dyDescent="0.2">
      <c r="A65" s="2"/>
      <c r="B65" s="2"/>
      <c r="C65" s="5"/>
      <c r="D65" s="2"/>
    </row>
    <row r="66" spans="1:5" x14ac:dyDescent="0.2">
      <c r="A66" s="2"/>
      <c r="B66" s="2"/>
      <c r="C66" s="5"/>
      <c r="D66" s="2"/>
    </row>
    <row r="67" spans="1:5" x14ac:dyDescent="0.2">
      <c r="A67" s="2"/>
      <c r="B67" s="2"/>
      <c r="C67" s="5">
        <f>AVERAGE(C55:C65)</f>
        <v>0</v>
      </c>
      <c r="D67" s="2"/>
      <c r="E67" s="12">
        <f>AVERAGE(E55:E60)</f>
        <v>0</v>
      </c>
    </row>
  </sheetData>
  <mergeCells count="2">
    <mergeCell ref="N1:Q1"/>
    <mergeCell ref="R1:W1"/>
  </mergeCells>
  <phoneticPr fontId="3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W50"/>
  <sheetViews>
    <sheetView tabSelected="1" topLeftCell="I23" workbookViewId="0">
      <selection activeCell="W41" sqref="W41"/>
    </sheetView>
  </sheetViews>
  <sheetFormatPr defaultColWidth="11" defaultRowHeight="12.75" x14ac:dyDescent="0.2"/>
  <cols>
    <col min="1" max="1" width="6" customWidth="1"/>
    <col min="11" max="11" width="5.875" customWidth="1"/>
    <col min="12" max="12" width="7" customWidth="1"/>
    <col min="13" max="13" width="19.5" customWidth="1"/>
    <col min="14" max="14" width="15" customWidth="1"/>
  </cols>
  <sheetData>
    <row r="1" spans="1:23" ht="27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39</v>
      </c>
      <c r="M1" s="26" t="s">
        <v>1</v>
      </c>
      <c r="N1" s="26" t="s">
        <v>2</v>
      </c>
      <c r="O1" s="25" t="s">
        <v>51</v>
      </c>
      <c r="P1" s="25" t="s">
        <v>52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6" t="s">
        <v>31</v>
      </c>
    </row>
    <row r="2" spans="1:23" x14ac:dyDescent="0.2">
      <c r="A2" s="1">
        <v>11</v>
      </c>
      <c r="B2" s="1" t="s">
        <v>64</v>
      </c>
      <c r="D2" s="1"/>
      <c r="E2" s="1">
        <v>-11.746</v>
      </c>
      <c r="F2" s="1">
        <v>287.721</v>
      </c>
      <c r="G2" s="1">
        <v>10209</v>
      </c>
      <c r="H2" s="1"/>
      <c r="I2" s="1"/>
      <c r="J2" s="1"/>
      <c r="M2" s="27" t="str">
        <f t="shared" ref="M2:M43" si="0">B2</f>
        <v>Flush</v>
      </c>
      <c r="N2" s="27">
        <f t="shared" ref="N2:N43" si="1">C2</f>
        <v>0</v>
      </c>
      <c r="O2" s="28">
        <f>(E2-((G2^3*standards!$B$25+G2^2*standards!$B$26+G2*standards!$B$27+standards!$B$28)+(A2^3*standards!$C$25+standards!$C$26*A2^2+standards!$C$27*A2+standards!$C$28)))*standards!$R$27+standards!$R$26</f>
        <v>-11.283329921356255</v>
      </c>
      <c r="P2" s="28" t="e">
        <f>(H2-((J2^3*standards!$B$31+J2^2*standards!$B$32+J2*standards!$B$33+standards!$B$34)+(A2^3*standards!$C$31+standards!$C$32*A2^2+standards!$C$33*A2+standards!$C$34)))*standards!$S$27+standards!$S$26</f>
        <v>#DIV/0!</v>
      </c>
      <c r="Q2" s="29" t="e">
        <f>((F2*standards!$R$31+standards!$R$30)*F2)/D2</f>
        <v>#DIV/0!</v>
      </c>
      <c r="R2" s="29" t="e">
        <f>((I2*standards!$S$31+standards!$S$30)*I2)/D2</f>
        <v>#DIV/0!</v>
      </c>
      <c r="S2" s="29" t="e">
        <f t="shared" ref="S2:S43" si="2">Q2/R2</f>
        <v>#DIV/0!</v>
      </c>
      <c r="T2" s="30">
        <f>($V$2*D2)/G2</f>
        <v>0</v>
      </c>
      <c r="U2" s="30" t="e">
        <f>($V$3*D2)/J2</f>
        <v>#DIV/0!</v>
      </c>
      <c r="V2" s="7">
        <v>5500</v>
      </c>
      <c r="W2" s="30" t="s">
        <v>32</v>
      </c>
    </row>
    <row r="3" spans="1:23" x14ac:dyDescent="0.2">
      <c r="A3" s="1">
        <v>12</v>
      </c>
      <c r="B3" s="1" t="s">
        <v>65</v>
      </c>
      <c r="D3" s="1"/>
      <c r="E3" s="1">
        <v>-29.01</v>
      </c>
      <c r="F3" s="1">
        <v>1.4590000000000001</v>
      </c>
      <c r="G3" s="1">
        <v>53</v>
      </c>
      <c r="H3" s="1"/>
      <c r="I3" s="1"/>
      <c r="J3" s="1"/>
      <c r="M3" s="27" t="str">
        <f t="shared" si="0"/>
        <v>Blank</v>
      </c>
      <c r="N3" s="27">
        <f t="shared" si="1"/>
        <v>0</v>
      </c>
      <c r="O3" s="28">
        <f>(E3-((G3^3*standards!$B$25+G3^2*standards!$B$26+G3*standards!$B$27+standards!$B$28)+(A3^3*standards!$C$25+standards!$C$26*A3^2+standards!$C$27*A3+standards!$C$28)))*standards!$R$27+standards!$R$26</f>
        <v>-29.534108382489478</v>
      </c>
      <c r="P3" s="28" t="e">
        <f>(H3-((J3^3*standards!$B$31+J3^2*standards!$B$32+J3*standards!$B$33+standards!$B$34)+(A3^3*standards!$C$31+standards!$C$32*A3^2+standards!$C$33*A3+standards!$C$34)))*standards!$S$27+standards!$S$26</f>
        <v>#DIV/0!</v>
      </c>
      <c r="Q3" s="29" t="e">
        <f>((F3*standards!$R$31+standards!$R$30)*F3)/D3</f>
        <v>#DIV/0!</v>
      </c>
      <c r="R3" s="29" t="e">
        <f>((I3*standards!$S$31+standards!$S$30)*I3)/D3</f>
        <v>#DIV/0!</v>
      </c>
      <c r="S3" s="29" t="e">
        <f t="shared" si="2"/>
        <v>#DIV/0!</v>
      </c>
      <c r="T3" s="30">
        <f t="shared" ref="T3:T43" si="3">($V$2*D3)/G3</f>
        <v>0</v>
      </c>
      <c r="U3" s="30" t="e">
        <f t="shared" ref="U3:U43" si="4">($V$3*D3)/J3</f>
        <v>#DIV/0!</v>
      </c>
      <c r="V3" s="7">
        <v>2000</v>
      </c>
      <c r="W3" s="30" t="s">
        <v>33</v>
      </c>
    </row>
    <row r="4" spans="1:23" x14ac:dyDescent="0.2">
      <c r="A4" s="1">
        <v>13</v>
      </c>
      <c r="B4" s="1" t="s">
        <v>64</v>
      </c>
      <c r="D4" s="1"/>
      <c r="E4" s="1">
        <v>-12.359</v>
      </c>
      <c r="F4" s="1">
        <v>469.24599999999998</v>
      </c>
      <c r="G4" s="1">
        <v>16552</v>
      </c>
      <c r="H4" s="1"/>
      <c r="I4" s="1"/>
      <c r="J4" s="1"/>
      <c r="M4" s="27" t="str">
        <f t="shared" si="0"/>
        <v>Flush</v>
      </c>
      <c r="N4" s="27">
        <f t="shared" si="1"/>
        <v>0</v>
      </c>
      <c r="O4" s="28">
        <f>(E4-((G4^3*standards!$B$25+G4^2*standards!$B$26+G4*standards!$B$27+standards!$B$28)+(A4^3*standards!$C$25+standards!$C$26*A4^2+standards!$C$27*A4+standards!$C$28)))*standards!$R$27+standards!$R$26</f>
        <v>-11.614397342921695</v>
      </c>
      <c r="P4" s="28" t="e">
        <f>(H4-((J4^3*standards!$B$31+J4^2*standards!$B$32+J4*standards!$B$33+standards!$B$34)+(A4^3*standards!$C$31+standards!$C$32*A4^2+standards!$C$33*A4+standards!$C$34)))*standards!$S$27+standards!$S$26</f>
        <v>#DIV/0!</v>
      </c>
      <c r="Q4" s="29" t="e">
        <f>((F4*standards!$R$31+standards!$R$30)*F4)/D4</f>
        <v>#DIV/0!</v>
      </c>
      <c r="R4" s="29" t="e">
        <f>((I4*standards!$S$31+standards!$S$30)*I4)/D4</f>
        <v>#DIV/0!</v>
      </c>
      <c r="S4" s="29" t="e">
        <f t="shared" si="2"/>
        <v>#DIV/0!</v>
      </c>
      <c r="T4" s="30">
        <f t="shared" si="3"/>
        <v>0</v>
      </c>
      <c r="U4" s="30" t="e">
        <f t="shared" si="4"/>
        <v>#DIV/0!</v>
      </c>
    </row>
    <row r="5" spans="1:23" x14ac:dyDescent="0.2">
      <c r="A5" s="1">
        <v>14</v>
      </c>
      <c r="B5" s="1" t="s">
        <v>64</v>
      </c>
      <c r="D5" s="1"/>
      <c r="E5" s="1">
        <v>-12.092000000000001</v>
      </c>
      <c r="F5" s="1">
        <v>366.58699999999999</v>
      </c>
      <c r="G5" s="1">
        <v>12904</v>
      </c>
      <c r="H5" s="1"/>
      <c r="I5" s="1"/>
      <c r="J5" s="1"/>
      <c r="M5" s="27" t="str">
        <f t="shared" si="0"/>
        <v>Flush</v>
      </c>
      <c r="N5" s="27">
        <f t="shared" si="1"/>
        <v>0</v>
      </c>
      <c r="O5" s="28">
        <f>(E5-((G5^3*standards!$B$25+G5^2*standards!$B$26+G5*standards!$B$27+standards!$B$28)+(A5^3*standards!$C$25+standards!$C$26*A5^2+standards!$C$27*A5+standards!$C$28)))*standards!$R$27+standards!$R$26</f>
        <v>-11.4826131374229</v>
      </c>
      <c r="P5" s="28" t="e">
        <f>(H5-((J5^3*standards!$B$31+J5^2*standards!$B$32+J5*standards!$B$33+standards!$B$34)+(A5^3*standards!$C$31+standards!$C$32*A5^2+standards!$C$33*A5+standards!$C$34)))*standards!$S$27+standards!$S$26</f>
        <v>#DIV/0!</v>
      </c>
      <c r="Q5" s="29" t="e">
        <f>((F5*standards!$R$31+standards!$R$30)*F5)/D5</f>
        <v>#DIV/0!</v>
      </c>
      <c r="R5" s="29" t="e">
        <f>((I5*standards!$S$31+standards!$S$30)*I5)/D5</f>
        <v>#DIV/0!</v>
      </c>
      <c r="S5" s="29" t="e">
        <f t="shared" si="2"/>
        <v>#DIV/0!</v>
      </c>
      <c r="T5" s="30">
        <f t="shared" si="3"/>
        <v>0</v>
      </c>
      <c r="U5" s="30" t="e">
        <f t="shared" si="4"/>
        <v>#DIV/0!</v>
      </c>
    </row>
    <row r="6" spans="1:23" x14ac:dyDescent="0.2">
      <c r="A6" s="1">
        <v>15</v>
      </c>
      <c r="B6" s="1" t="s">
        <v>66</v>
      </c>
      <c r="D6" s="1">
        <v>0.22800000000000001</v>
      </c>
      <c r="E6" s="1">
        <v>-11.978999999999999</v>
      </c>
      <c r="F6" s="1">
        <v>306.24799999999999</v>
      </c>
      <c r="G6" s="1">
        <v>10765</v>
      </c>
      <c r="H6" s="1"/>
      <c r="I6" s="1"/>
      <c r="J6" s="1"/>
      <c r="M6" s="27" t="str">
        <f t="shared" si="0"/>
        <v>Taipan</v>
      </c>
      <c r="N6" s="27">
        <f t="shared" si="1"/>
        <v>0</v>
      </c>
      <c r="O6" s="28">
        <f>(E6-((G6^3*standards!$B$25+G6^2*standards!$B$26+G6*standards!$B$27+standards!$B$28)+(A6^3*standards!$C$25+standards!$C$26*A6^2+standards!$C$27*A6+standards!$C$28)))*standards!$R$27+standards!$R$26</f>
        <v>-11.453728638153121</v>
      </c>
      <c r="P6" s="28" t="e">
        <f>(H6-((J6^3*standards!$B$31+J6^2*standards!$B$32+J6*standards!$B$33+standards!$B$34)+(A6^3*standards!$C$31+standards!$C$32*A6^2+standards!$C$33*A6+standards!$C$34)))*standards!$S$27+standards!$S$26</f>
        <v>#DIV/0!</v>
      </c>
      <c r="Q6" s="29">
        <f>((F6*standards!$R$31+standards!$R$30)*F6)/D6</f>
        <v>36.143779698919346</v>
      </c>
      <c r="R6" s="29" t="e">
        <f>((I6*standards!$S$31+standards!$S$30)*I6)/D6</f>
        <v>#DIV/0!</v>
      </c>
      <c r="S6" s="29" t="e">
        <f t="shared" si="2"/>
        <v>#DIV/0!</v>
      </c>
      <c r="T6" s="30">
        <f t="shared" si="3"/>
        <v>0.11648862052949373</v>
      </c>
      <c r="U6" s="30" t="e">
        <f t="shared" si="4"/>
        <v>#DIV/0!</v>
      </c>
    </row>
    <row r="7" spans="1:23" x14ac:dyDescent="0.2">
      <c r="A7" s="1">
        <v>16</v>
      </c>
      <c r="B7" s="1" t="s">
        <v>67</v>
      </c>
      <c r="D7" s="1">
        <v>6.9180000000000001</v>
      </c>
      <c r="E7" s="1">
        <v>-26.901</v>
      </c>
      <c r="F7" s="1">
        <v>266.39800000000002</v>
      </c>
      <c r="G7" s="1">
        <v>9408</v>
      </c>
      <c r="H7" s="1"/>
      <c r="I7" s="1"/>
      <c r="J7" s="1"/>
      <c r="M7" s="27" t="str">
        <f t="shared" si="0"/>
        <v>LOC</v>
      </c>
      <c r="N7" s="27">
        <f t="shared" si="1"/>
        <v>0</v>
      </c>
      <c r="O7" s="28">
        <f>(E7-((G7^3*standards!$B$25+G7^2*standards!$B$26+G7*standards!$B$27+standards!$B$28)+(A7^3*standards!$C$25+standards!$C$26*A7^2+standards!$C$27*A7+standards!$C$28)))*standards!$R$27+standards!$R$26</f>
        <v>-26.814885512145811</v>
      </c>
      <c r="P7" s="28" t="e">
        <f>(H7-((J7^3*standards!$B$31+J7^2*standards!$B$32+J7*standards!$B$33+standards!$B$34)+(A7^3*standards!$C$31+standards!$C$32*A7^2+standards!$C$33*A7+standards!$C$34)))*standards!$S$27+standards!$S$26</f>
        <v>#DIV/0!</v>
      </c>
      <c r="Q7" s="29">
        <f>((F7*standards!$R$31+standards!$R$30)*F7)/D7</f>
        <v>1.031818252846374</v>
      </c>
      <c r="R7" s="29" t="e">
        <f>((I7*standards!$S$31+standards!$S$30)*I7)/D7</f>
        <v>#DIV/0!</v>
      </c>
      <c r="S7" s="29" t="e">
        <f t="shared" si="2"/>
        <v>#DIV/0!</v>
      </c>
      <c r="T7" s="30">
        <f t="shared" si="3"/>
        <v>4.0443239795918364</v>
      </c>
      <c r="U7" s="30" t="e">
        <f t="shared" si="4"/>
        <v>#DIV/0!</v>
      </c>
    </row>
    <row r="8" spans="1:23" x14ac:dyDescent="0.2">
      <c r="A8" s="1">
        <v>17</v>
      </c>
      <c r="B8" s="1" t="s">
        <v>68</v>
      </c>
      <c r="D8" s="1">
        <v>1.21</v>
      </c>
      <c r="E8" s="1">
        <v>-27.998000000000001</v>
      </c>
      <c r="F8" s="1">
        <v>251.548</v>
      </c>
      <c r="G8" s="1">
        <v>8837</v>
      </c>
      <c r="M8" s="27" t="str">
        <f t="shared" si="0"/>
        <v>HOC</v>
      </c>
      <c r="N8" s="27">
        <f t="shared" si="1"/>
        <v>0</v>
      </c>
      <c r="O8" s="28">
        <f>(E8-((G8^3*standards!$B$25+G8^2*standards!$B$26+G8*standards!$B$27+standards!$B$28)+(A8^3*standards!$C$25+standards!$C$26*A8^2+standards!$C$27*A8+standards!$C$28)))*standards!$R$27+standards!$R$26</f>
        <v>-27.957676278635244</v>
      </c>
      <c r="P8" s="28" t="e">
        <f>(H8-((J8^3*standards!$B$31+J8^2*standards!$B$32+J8*standards!$B$33+standards!$B$34)+(A8^3*standards!$C$31+standards!$C$32*A8^2+standards!$C$33*A8+standards!$C$34)))*standards!$S$27+standards!$S$26</f>
        <v>#DIV/0!</v>
      </c>
      <c r="Q8" s="29">
        <f>((F8*standards!$R$31+standards!$R$30)*F8)/D8</f>
        <v>5.5616000212071608</v>
      </c>
      <c r="R8" s="29" t="e">
        <f>((I8*standards!$S$31+standards!$S$30)*I8)/D8</f>
        <v>#DIV/0!</v>
      </c>
      <c r="S8" s="29" t="e">
        <f t="shared" si="2"/>
        <v>#DIV/0!</v>
      </c>
      <c r="T8" s="30">
        <f t="shared" si="3"/>
        <v>0.75308362566481835</v>
      </c>
      <c r="U8" s="30" t="e">
        <f t="shared" si="4"/>
        <v>#DIV/0!</v>
      </c>
    </row>
    <row r="9" spans="1:23" x14ac:dyDescent="0.2">
      <c r="A9" s="1">
        <v>18</v>
      </c>
      <c r="B9" s="1" t="s">
        <v>83</v>
      </c>
      <c r="D9" s="1">
        <v>7.1479999999999997</v>
      </c>
      <c r="E9" s="1">
        <v>-25.736000000000001</v>
      </c>
      <c r="F9" s="1">
        <v>168.38200000000001</v>
      </c>
      <c r="G9" s="1">
        <v>5970</v>
      </c>
      <c r="H9" s="1"/>
      <c r="I9" s="1"/>
      <c r="J9" s="1"/>
      <c r="M9" s="27" t="str">
        <f t="shared" si="0"/>
        <v>157</v>
      </c>
      <c r="N9" s="27">
        <f t="shared" si="1"/>
        <v>0</v>
      </c>
      <c r="O9" s="28">
        <f>(E9-((G9^3*standards!$B$25+G9^2*standards!$B$26+G9*standards!$B$27+standards!$B$28)+(A9^3*standards!$C$25+standards!$C$26*A9^2+standards!$C$27*A9+standards!$C$28)))*standards!$R$27+standards!$R$26</f>
        <v>-25.774186724361936</v>
      </c>
      <c r="P9" s="28" t="e">
        <f>(H9-((J9^3*standards!$B$31+J9^2*standards!$B$32+J9*standards!$B$33+standards!$B$34)+(A9^3*standards!$C$31+standards!$C$32*A9^2+standards!$C$33*A9+standards!$C$34)))*standards!$S$27+standards!$S$26</f>
        <v>#DIV/0!</v>
      </c>
      <c r="Q9" s="29">
        <f>((F9*standards!$R$31+standards!$R$30)*F9)/D9</f>
        <v>0.62459557985078995</v>
      </c>
      <c r="R9" s="29" t="e">
        <f>((I9*standards!$S$31+standards!$S$30)*I9)/D9</f>
        <v>#DIV/0!</v>
      </c>
      <c r="S9" s="29" t="e">
        <f t="shared" si="2"/>
        <v>#DIV/0!</v>
      </c>
      <c r="T9" s="30">
        <f t="shared" si="3"/>
        <v>6.5852596314907874</v>
      </c>
      <c r="U9" s="30" t="e">
        <f t="shared" si="4"/>
        <v>#DIV/0!</v>
      </c>
    </row>
    <row r="10" spans="1:23" x14ac:dyDescent="0.2">
      <c r="A10" s="1">
        <v>19</v>
      </c>
      <c r="B10" s="1" t="s">
        <v>73</v>
      </c>
      <c r="D10" s="1">
        <v>0.34699999999999998</v>
      </c>
      <c r="E10" s="1">
        <v>-27.138000000000002</v>
      </c>
      <c r="F10" s="1">
        <v>515.98599999999999</v>
      </c>
      <c r="G10" s="1">
        <v>18061</v>
      </c>
      <c r="H10" s="1"/>
      <c r="I10" s="1"/>
      <c r="J10" s="1"/>
      <c r="M10" s="27" t="str">
        <f t="shared" si="0"/>
        <v>54</v>
      </c>
      <c r="N10" s="27">
        <f t="shared" si="1"/>
        <v>0</v>
      </c>
      <c r="O10" s="28">
        <f>(E10-((G10^3*standards!$B$25+G10^2*standards!$B$26+G10*standards!$B$27+standards!$B$28)+(A10^3*standards!$C$25+standards!$C$26*A10^2+standards!$C$27*A10+standards!$C$28)))*standards!$R$27+standards!$R$26</f>
        <v>-26.652957754897045</v>
      </c>
      <c r="P10" s="28" t="e">
        <f>(H10-((J10^3*standards!$B$31+J10^2*standards!$B$32+J10*standards!$B$33+standards!$B$34)+(A10^3*standards!$C$31+standards!$C$32*A10^2+standards!$C$33*A10+standards!$C$34)))*standards!$S$27+standards!$S$26</f>
        <v>#DIV/0!</v>
      </c>
      <c r="Q10" s="29">
        <f>((F10*standards!$R$31+standards!$R$30)*F10)/D10</f>
        <v>40.904723830396676</v>
      </c>
      <c r="R10" s="29" t="e">
        <f>((I10*standards!$S$31+standards!$S$30)*I10)/D10</f>
        <v>#DIV/0!</v>
      </c>
      <c r="S10" s="29" t="e">
        <f t="shared" si="2"/>
        <v>#DIV/0!</v>
      </c>
      <c r="T10" s="30">
        <f t="shared" si="3"/>
        <v>0.1056696749903106</v>
      </c>
      <c r="U10" s="30" t="e">
        <f t="shared" si="4"/>
        <v>#DIV/0!</v>
      </c>
    </row>
    <row r="11" spans="1:23" x14ac:dyDescent="0.2">
      <c r="A11" s="1">
        <v>20</v>
      </c>
      <c r="B11" s="1" t="s">
        <v>82</v>
      </c>
      <c r="D11" s="1">
        <v>10.077</v>
      </c>
      <c r="E11" s="1">
        <v>-25.763999999999999</v>
      </c>
      <c r="F11" s="1">
        <v>250.41499999999999</v>
      </c>
      <c r="G11" s="1">
        <v>8884</v>
      </c>
      <c r="H11" s="1"/>
      <c r="I11" s="1"/>
      <c r="J11" s="1"/>
      <c r="M11" s="27" t="str">
        <f t="shared" si="0"/>
        <v>155</v>
      </c>
      <c r="N11" s="27">
        <f t="shared" si="1"/>
        <v>0</v>
      </c>
      <c r="O11" s="28">
        <f>(E11-((G11^3*standards!$B$25+G11^2*standards!$B$26+G11*standards!$B$27+standards!$B$28)+(A11^3*standards!$C$25+standards!$C$26*A11^2+standards!$C$27*A11+standards!$C$28)))*standards!$R$27+standards!$R$26</f>
        <v>-25.632056907422999</v>
      </c>
      <c r="P11" s="28" t="e">
        <f>(H11-((J11^3*standards!$B$31+J11^2*standards!$B$32+J11*standards!$B$33+standards!$B$34)+(A11^3*standards!$C$31+standards!$C$32*A11^2+standards!$C$33*A11+standards!$C$34)))*standards!$S$27+standards!$S$26</f>
        <v>#DIV/0!</v>
      </c>
      <c r="Q11" s="29">
        <f>((F11*standards!$R$31+standards!$R$30)*F11)/D11</f>
        <v>0.66472307692624966</v>
      </c>
      <c r="R11" s="29" t="e">
        <f>((I11*standards!$S$31+standards!$S$30)*I11)/D11</f>
        <v>#DIV/0!</v>
      </c>
      <c r="S11" s="29" t="e">
        <f t="shared" si="2"/>
        <v>#DIV/0!</v>
      </c>
      <c r="T11" s="30">
        <f t="shared" si="3"/>
        <v>6.2385749662314272</v>
      </c>
      <c r="U11" s="30" t="e">
        <f t="shared" si="4"/>
        <v>#DIV/0!</v>
      </c>
    </row>
    <row r="12" spans="1:23" x14ac:dyDescent="0.2">
      <c r="A12" s="1">
        <v>21</v>
      </c>
      <c r="B12" s="1" t="s">
        <v>84</v>
      </c>
      <c r="D12" s="1">
        <v>7.03</v>
      </c>
      <c r="E12" s="1">
        <v>-27.292999999999999</v>
      </c>
      <c r="F12" s="1">
        <v>319.06299999999999</v>
      </c>
      <c r="G12" s="1">
        <v>11130</v>
      </c>
      <c r="M12" s="27" t="str">
        <f t="shared" si="0"/>
        <v>98</v>
      </c>
      <c r="N12" s="27">
        <f t="shared" si="1"/>
        <v>0</v>
      </c>
      <c r="O12" s="41">
        <f>(E12-((G12^3*standards!$B$25+G12^2*standards!$B$26+G12*standards!$B$27+standards!$B$28)+(A12^3*standards!$C$25+standards!$C$26*A12^2+standards!$C$27*A12+standards!$C$28)))*standards!$R$27+standards!$R$26</f>
        <v>-27.08207674657848</v>
      </c>
      <c r="P12" s="28" t="e">
        <f>(H12-((J12^3*standards!$B$31+J12^2*standards!$B$32+J12*standards!$B$33+standards!$B$34)+(A12^3*standards!$C$31+standards!$C$32*A12^2+standards!$C$33*A12+standards!$C$34)))*standards!$S$27+standards!$S$26</f>
        <v>#DIV/0!</v>
      </c>
      <c r="Q12" s="29">
        <f>((F12*standards!$R$31+standards!$R$30)*F12)/D12</f>
        <v>1.2229454310666708</v>
      </c>
      <c r="R12" s="29" t="e">
        <f>((I12*standards!$S$31+standards!$S$30)*I12)/D12</f>
        <v>#DIV/0!</v>
      </c>
      <c r="S12" s="29" t="e">
        <f t="shared" si="2"/>
        <v>#DIV/0!</v>
      </c>
      <c r="T12" s="30">
        <f t="shared" si="3"/>
        <v>3.4739442946990118</v>
      </c>
      <c r="U12" s="30" t="e">
        <f t="shared" si="4"/>
        <v>#DIV/0!</v>
      </c>
    </row>
    <row r="13" spans="1:23" x14ac:dyDescent="0.2">
      <c r="A13" s="1">
        <v>22</v>
      </c>
      <c r="B13" s="1" t="s">
        <v>85</v>
      </c>
      <c r="D13" s="1">
        <v>9.39</v>
      </c>
      <c r="E13" s="1">
        <v>-25.977</v>
      </c>
      <c r="F13" s="1">
        <v>207.298</v>
      </c>
      <c r="G13" s="1">
        <v>7381</v>
      </c>
      <c r="H13" s="1"/>
      <c r="I13" s="1"/>
      <c r="J13" s="1"/>
      <c r="M13" s="27" t="str">
        <f t="shared" si="0"/>
        <v>150</v>
      </c>
      <c r="N13" s="27">
        <f t="shared" si="1"/>
        <v>0</v>
      </c>
      <c r="O13" s="41">
        <f>(E13-((G13^3*standards!$B$25+G13^2*standards!$B$26+G13*standards!$B$27+standards!$B$28)+(A13^3*standards!$C$25+standards!$C$26*A13^2+standards!$C$27*A13+standards!$C$28)))*standards!$R$27+standards!$R$26</f>
        <v>-25.905256820245775</v>
      </c>
      <c r="P13" s="28" t="e">
        <f>(H13-((J13^3*standards!$B$31+J13^2*standards!$B$32+J13*standards!$B$33+standards!$B$34)+(A13^3*standards!$C$31+standards!$C$32*A13^2+standards!$C$33*A13+standards!$C$34)))*standards!$S$27+standards!$S$26</f>
        <v>#DIV/0!</v>
      </c>
      <c r="Q13" s="29">
        <f>((F13*standards!$R$31+standards!$R$30)*F13)/D13</f>
        <v>0.5878080589683472</v>
      </c>
      <c r="R13" s="29" t="e">
        <f>((I13*standards!$S$31+standards!$S$30)*I13)/D13</f>
        <v>#DIV/0!</v>
      </c>
      <c r="S13" s="29" t="e">
        <f t="shared" si="2"/>
        <v>#DIV/0!</v>
      </c>
      <c r="T13" s="30">
        <f t="shared" si="3"/>
        <v>6.9970193740685547</v>
      </c>
      <c r="U13" s="30" t="e">
        <f t="shared" si="4"/>
        <v>#DIV/0!</v>
      </c>
    </row>
    <row r="14" spans="1:23" s="35" customFormat="1" x14ac:dyDescent="0.2">
      <c r="A14" s="34">
        <v>24</v>
      </c>
      <c r="B14" s="34" t="s">
        <v>86</v>
      </c>
      <c r="D14" s="34">
        <v>6.7709999999999999</v>
      </c>
      <c r="E14" s="34">
        <v>-25.683</v>
      </c>
      <c r="F14" s="34">
        <v>923.774</v>
      </c>
      <c r="G14" s="34">
        <v>32267</v>
      </c>
      <c r="M14" s="34" t="str">
        <f t="shared" si="0"/>
        <v>104</v>
      </c>
      <c r="N14" s="34">
        <f t="shared" si="1"/>
        <v>0</v>
      </c>
      <c r="O14" s="33">
        <f>(E14-((G14^3*standards!$B$25+G14^2*standards!$B$26+G14*standards!$B$27+standards!$B$28)+(A14^3*standards!$C$25+standards!$C$26*A14^2+standards!$C$27*A14+standards!$C$28)))*standards!$R$27+standards!$R$26</f>
        <v>-24.706643598878717</v>
      </c>
      <c r="P14" s="33" t="e">
        <f>(H14-((J14^3*standards!$B$31+J14^2*standards!$B$32+J14*standards!$B$33+standards!$B$34)+(A14^3*standards!$C$31+standards!$C$32*A14^2+standards!$C$33*A14+standards!$C$34)))*standards!$S$27+standards!$S$26</f>
        <v>#DIV/0!</v>
      </c>
      <c r="Q14" s="40">
        <f>((F14*standards!$R$31+standards!$R$30)*F14)/D14</f>
        <v>3.9120252594206146</v>
      </c>
      <c r="R14" s="40" t="e">
        <f>((I14*standards!$S$31+standards!$S$30)*I14)/D14</f>
        <v>#DIV/0!</v>
      </c>
      <c r="S14" s="40" t="e">
        <f t="shared" si="2"/>
        <v>#DIV/0!</v>
      </c>
      <c r="T14" s="35">
        <f t="shared" si="3"/>
        <v>1.1541358043821861</v>
      </c>
      <c r="U14" s="35" t="e">
        <f t="shared" si="4"/>
        <v>#DIV/0!</v>
      </c>
    </row>
    <row r="15" spans="1:23" x14ac:dyDescent="0.2">
      <c r="A15" s="1">
        <v>25</v>
      </c>
      <c r="B15" s="1" t="s">
        <v>87</v>
      </c>
      <c r="D15" s="1">
        <v>1.0860000000000001</v>
      </c>
      <c r="E15" s="1">
        <v>-27.053000000000001</v>
      </c>
      <c r="F15" s="1">
        <v>273.05200000000002</v>
      </c>
      <c r="G15" s="1">
        <v>9583</v>
      </c>
      <c r="M15" s="27" t="str">
        <f t="shared" si="0"/>
        <v>71</v>
      </c>
      <c r="N15" s="27">
        <f t="shared" si="1"/>
        <v>0</v>
      </c>
      <c r="O15" s="41">
        <f>(E15-((G15^3*standards!$B$25+G15^2*standards!$B$26+G15*standards!$B$27+standards!$B$28)+(A15^3*standards!$C$25+standards!$C$26*A15^2+standards!$C$27*A15+standards!$C$28)))*standards!$R$27+standards!$R$26</f>
        <v>-26.867195439083726</v>
      </c>
      <c r="P15" s="28" t="e">
        <f>(H15-((J15^3*standards!$B$31+J15^2*standards!$B$32+J15*standards!$B$33+standards!$B$34)+(A15^3*standards!$C$31+standards!$C$32*A15^2+standards!$C$33*A15+standards!$C$34)))*standards!$S$27+standards!$S$26</f>
        <v>#DIV/0!</v>
      </c>
      <c r="Q15" s="29">
        <f>((F15*standards!$R$31+standards!$R$30)*F15)/D15</f>
        <v>6.7418100621810524</v>
      </c>
      <c r="R15" s="29" t="e">
        <f>((I15*standards!$S$31+standards!$S$30)*I15)/D15</f>
        <v>#DIV/0!</v>
      </c>
      <c r="S15" s="29" t="e">
        <f t="shared" si="2"/>
        <v>#DIV/0!</v>
      </c>
      <c r="T15" s="30">
        <f t="shared" si="3"/>
        <v>0.62329124491286658</v>
      </c>
      <c r="U15" s="30" t="e">
        <f t="shared" si="4"/>
        <v>#DIV/0!</v>
      </c>
    </row>
    <row r="16" spans="1:23" x14ac:dyDescent="0.2">
      <c r="A16" s="1">
        <v>26</v>
      </c>
      <c r="B16" s="1" t="s">
        <v>88</v>
      </c>
      <c r="D16" s="1">
        <v>13.553000000000001</v>
      </c>
      <c r="E16" s="1">
        <v>-27.437999999999999</v>
      </c>
      <c r="F16" s="1">
        <v>131.63999999999999</v>
      </c>
      <c r="G16" s="1">
        <v>4656</v>
      </c>
      <c r="H16" s="1"/>
      <c r="I16" s="1"/>
      <c r="J16" s="1"/>
      <c r="M16" s="27" t="str">
        <f t="shared" si="0"/>
        <v>190</v>
      </c>
      <c r="N16" s="27">
        <f t="shared" si="1"/>
        <v>0</v>
      </c>
      <c r="O16" s="41">
        <f>(E16-((G16^3*standards!$B$25+G16^2*standards!$B$26+G16*standards!$B$27+standards!$B$28)+(A16^3*standards!$C$25+standards!$C$26*A16^2+standards!$C$27*A16+standards!$C$28)))*standards!$R$27+standards!$R$26</f>
        <v>-27.506681566036104</v>
      </c>
      <c r="P16" s="28" t="e">
        <f>(H16-((J16^3*standards!$B$31+J16^2*standards!$B$32+J16*standards!$B$33+standards!$B$34)+(A16^3*standards!$C$31+standards!$C$32*A16^2+standards!$C$33*A16+standards!$C$34)))*standards!$S$27+standards!$S$26</f>
        <v>#DIV/0!</v>
      </c>
      <c r="Q16" s="29">
        <f>((F16*standards!$R$31+standards!$R$30)*F16)/D16</f>
        <v>0.25651723573138396</v>
      </c>
      <c r="R16" s="29" t="e">
        <f>((I16*standards!$S$31+standards!$S$30)*I16)/D16</f>
        <v>#DIV/0!</v>
      </c>
      <c r="S16" s="29" t="e">
        <f t="shared" si="2"/>
        <v>#DIV/0!</v>
      </c>
      <c r="T16" s="30">
        <f t="shared" si="3"/>
        <v>16.00977233676976</v>
      </c>
      <c r="U16" s="30" t="e">
        <f t="shared" si="4"/>
        <v>#DIV/0!</v>
      </c>
    </row>
    <row r="17" spans="1:21" x14ac:dyDescent="0.2">
      <c r="A17" s="1">
        <v>27</v>
      </c>
      <c r="B17" s="1" t="s">
        <v>89</v>
      </c>
      <c r="D17" s="1">
        <v>2.0489999999999999</v>
      </c>
      <c r="E17" s="1">
        <v>-25.09</v>
      </c>
      <c r="F17" s="1">
        <v>234.84</v>
      </c>
      <c r="G17" s="1">
        <v>8497</v>
      </c>
      <c r="M17" s="27" t="str">
        <f t="shared" si="0"/>
        <v>74</v>
      </c>
      <c r="N17" s="27">
        <f t="shared" si="1"/>
        <v>0</v>
      </c>
      <c r="O17" s="41">
        <f>(E17-((G17^3*standards!$B$25+G17^2*standards!$B$26+G17*standards!$B$27+standards!$B$28)+(A17^3*standards!$C$25+standards!$C$26*A17^2+standards!$C$27*A17+standards!$C$28)))*standards!$R$27+standards!$R$26</f>
        <v>-24.885966997567234</v>
      </c>
      <c r="P17" s="28" t="e">
        <f>(H17-((J17^3*standards!$B$31+J17^2*standards!$B$32+J17*standards!$B$33+standards!$B$34)+(A17^3*standards!$C$31+standards!$C$32*A17^2+standards!$C$33*A17+standards!$C$34)))*standards!$S$27+standards!$S$26</f>
        <v>#DIV/0!</v>
      </c>
      <c r="Q17" s="29">
        <f>((F17*standards!$R$31+standards!$R$30)*F17)/D17</f>
        <v>3.0606830578445638</v>
      </c>
      <c r="R17" s="29" t="e">
        <f>((I17*standards!$S$31+standards!$S$30)*I17)/D17</f>
        <v>#DIV/0!</v>
      </c>
      <c r="S17" s="29" t="e">
        <f t="shared" si="2"/>
        <v>#DIV/0!</v>
      </c>
      <c r="T17" s="30">
        <f t="shared" si="3"/>
        <v>1.3262916323408263</v>
      </c>
      <c r="U17" s="30" t="e">
        <f t="shared" si="4"/>
        <v>#DIV/0!</v>
      </c>
    </row>
    <row r="18" spans="1:21" x14ac:dyDescent="0.2">
      <c r="A18" s="1">
        <v>28</v>
      </c>
      <c r="B18" s="1" t="s">
        <v>77</v>
      </c>
      <c r="D18" s="1">
        <v>5.9379999999999997</v>
      </c>
      <c r="E18" s="1">
        <v>-27.751999999999999</v>
      </c>
      <c r="F18" s="1">
        <v>211.25399999999999</v>
      </c>
      <c r="G18" s="1">
        <v>7552</v>
      </c>
      <c r="M18" s="27" t="str">
        <f t="shared" si="0"/>
        <v>158</v>
      </c>
      <c r="N18" s="27">
        <f t="shared" si="1"/>
        <v>0</v>
      </c>
      <c r="O18" s="41">
        <f>(E18-((G18^3*standards!$B$25+G18^2*standards!$B$26+G18*standards!$B$27+standards!$B$28)+(A18^3*standards!$C$25+standards!$C$26*A18^2+standards!$C$27*A18+standards!$C$28)))*standards!$R$27+standards!$R$26</f>
        <v>-27.653848531494496</v>
      </c>
      <c r="P18" s="28" t="e">
        <f>(H18-((J18^3*standards!$B$31+J18^2*standards!$B$32+J18*standards!$B$33+standards!$B$34)+(A18^3*standards!$C$31+standards!$C$32*A18^2+standards!$C$33*A18+standards!$C$34)))*standards!$S$27+standards!$S$26</f>
        <v>#DIV/0!</v>
      </c>
      <c r="Q18" s="29">
        <f>((F18*standards!$R$31+standards!$R$30)*F18)/D18</f>
        <v>0.94766571791320342</v>
      </c>
      <c r="R18" s="29" t="e">
        <f>((I18*standards!$S$31+standards!$S$30)*I18)/D18</f>
        <v>#DIV/0!</v>
      </c>
      <c r="S18" s="29" t="e">
        <f t="shared" si="2"/>
        <v>#DIV/0!</v>
      </c>
      <c r="T18" s="30">
        <f t="shared" si="3"/>
        <v>4.3245497881355934</v>
      </c>
      <c r="U18" s="30" t="e">
        <f t="shared" si="4"/>
        <v>#DIV/0!</v>
      </c>
    </row>
    <row r="19" spans="1:21" x14ac:dyDescent="0.2">
      <c r="A19" s="1">
        <v>29</v>
      </c>
      <c r="B19" s="1" t="s">
        <v>72</v>
      </c>
      <c r="D19" s="1">
        <v>0.97199999999999998</v>
      </c>
      <c r="E19" s="1">
        <v>-25.757000000000001</v>
      </c>
      <c r="F19" s="1">
        <v>128.172</v>
      </c>
      <c r="G19" s="1">
        <v>4575</v>
      </c>
      <c r="M19" s="27" t="str">
        <f t="shared" si="0"/>
        <v>32</v>
      </c>
      <c r="N19" s="27">
        <f t="shared" si="1"/>
        <v>0</v>
      </c>
      <c r="O19" s="41">
        <f>(E19-((G19^3*standards!$B$25+G19^2*standards!$B$26+G19*standards!$B$27+standards!$B$28)+(A19^3*standards!$C$25+standards!$C$26*A19^2+standards!$C$27*A19+standards!$C$28)))*standards!$R$27+standards!$R$26</f>
        <v>-25.755105293206988</v>
      </c>
      <c r="P19" s="28" t="e">
        <f>(H19-((J19^3*standards!$B$31+J19^2*standards!$B$32+J19*standards!$B$33+standards!$B$34)+(A19^3*standards!$C$31+standards!$C$32*A19^2+standards!$C$33*A19+standards!$C$34)))*standards!$S$27+standards!$S$26</f>
        <v>#DIV/0!</v>
      </c>
      <c r="Q19" s="29">
        <f>((F19*standards!$R$31+standards!$R$30)*F19)/D19</f>
        <v>3.4811919021232978</v>
      </c>
      <c r="R19" s="29" t="e">
        <f>((I19*standards!$S$31+standards!$S$30)*I19)/D19</f>
        <v>#DIV/0!</v>
      </c>
      <c r="S19" s="29" t="e">
        <f t="shared" si="2"/>
        <v>#DIV/0!</v>
      </c>
      <c r="T19" s="30">
        <f t="shared" si="3"/>
        <v>1.1685245901639345</v>
      </c>
      <c r="U19" s="30" t="e">
        <f t="shared" si="4"/>
        <v>#DIV/0!</v>
      </c>
    </row>
    <row r="20" spans="1:21" x14ac:dyDescent="0.2">
      <c r="A20" s="1">
        <v>30</v>
      </c>
      <c r="B20" s="1" t="s">
        <v>90</v>
      </c>
      <c r="D20" s="1">
        <v>5.0049999999999999</v>
      </c>
      <c r="E20" s="1">
        <v>-25.757000000000001</v>
      </c>
      <c r="F20" s="1">
        <v>351.88</v>
      </c>
      <c r="G20" s="1">
        <v>12620</v>
      </c>
      <c r="H20" s="1"/>
      <c r="I20" s="1"/>
      <c r="J20" s="1"/>
      <c r="M20" s="27" t="str">
        <f t="shared" si="0"/>
        <v>89</v>
      </c>
      <c r="N20" s="27">
        <f t="shared" si="1"/>
        <v>0</v>
      </c>
      <c r="O20" s="41">
        <f>(E20-((G20^3*standards!$B$25+G20^2*standards!$B$26+G20*standards!$B$27+standards!$B$28)+(A20^3*standards!$C$25+standards!$C$26*A20^2+standards!$C$27*A20+standards!$C$28)))*standards!$R$27+standards!$R$26</f>
        <v>-25.343482245894183</v>
      </c>
      <c r="P20" s="28" t="e">
        <f>(H20-((J20^3*standards!$B$31+J20^2*standards!$B$32+J20*standards!$B$33+standards!$B$34)+(A20^3*standards!$C$31+standards!$C$32*A20^2+standards!$C$33*A20+standards!$C$34)))*standards!$S$27+standards!$S$26</f>
        <v>#DIV/0!</v>
      </c>
      <c r="Q20" s="29">
        <f>((F20*standards!$R$31+standards!$R$30)*F20)/D20</f>
        <v>1.9010159546419856</v>
      </c>
      <c r="R20" s="29" t="e">
        <f>((I20*standards!$S$31+standards!$S$30)*I20)/D20</f>
        <v>#DIV/0!</v>
      </c>
      <c r="S20" s="29" t="e">
        <f t="shared" si="2"/>
        <v>#DIV/0!</v>
      </c>
      <c r="T20" s="30">
        <f t="shared" si="3"/>
        <v>2.1812599049128369</v>
      </c>
      <c r="U20" s="30" t="e">
        <f t="shared" si="4"/>
        <v>#DIV/0!</v>
      </c>
    </row>
    <row r="21" spans="1:21" s="35" customFormat="1" x14ac:dyDescent="0.2">
      <c r="A21" s="34">
        <v>31</v>
      </c>
      <c r="B21" s="34" t="s">
        <v>70</v>
      </c>
      <c r="D21" s="34">
        <v>16.143999999999998</v>
      </c>
      <c r="E21" s="34">
        <v>-123.425</v>
      </c>
      <c r="F21" s="34">
        <v>2431.92</v>
      </c>
      <c r="G21" s="34">
        <v>49153</v>
      </c>
      <c r="H21" s="34"/>
      <c r="I21" s="34"/>
      <c r="J21" s="34"/>
      <c r="M21" s="34" t="str">
        <f t="shared" si="0"/>
        <v>177</v>
      </c>
      <c r="N21" s="34">
        <f t="shared" si="1"/>
        <v>0</v>
      </c>
      <c r="O21" s="33">
        <f>(E21-((G21^3*standards!$B$25+G21^2*standards!$B$26+G21*standards!$B$27+standards!$B$28)+(A21^3*standards!$C$25+standards!$C$26*A21^2+standards!$C$27*A21+standards!$C$28)))*standards!$R$27+standards!$R$26</f>
        <v>-124.76068166440756</v>
      </c>
      <c r="P21" s="33" t="e">
        <f>(H21-((J21^3*standards!$B$31+J21^2*standards!$B$32+J21*standards!$B$33+standards!$B$34)+(A21^3*standards!$C$31+standards!$C$32*A21^2+standards!$C$33*A21+standards!$C$34)))*standards!$S$27+standards!$S$26</f>
        <v>#DIV/0!</v>
      </c>
      <c r="Q21" s="40">
        <f>((F21*standards!$R$31+standards!$R$30)*F21)/D21</f>
        <v>4.96883821665587</v>
      </c>
      <c r="R21" s="40" t="e">
        <f>((I21*standards!$S$31+standards!$S$30)*I21)/D21</f>
        <v>#DIV/0!</v>
      </c>
      <c r="S21" s="40" t="e">
        <f t="shared" si="2"/>
        <v>#DIV/0!</v>
      </c>
      <c r="T21" s="35">
        <f t="shared" si="3"/>
        <v>1.806441112444815</v>
      </c>
      <c r="U21" s="35" t="e">
        <f t="shared" si="4"/>
        <v>#DIV/0!</v>
      </c>
    </row>
    <row r="22" spans="1:21" x14ac:dyDescent="0.2">
      <c r="A22" s="1">
        <v>32</v>
      </c>
      <c r="B22" s="1" t="s">
        <v>66</v>
      </c>
      <c r="D22" s="1">
        <v>0.192</v>
      </c>
      <c r="E22" s="1">
        <v>-13.041</v>
      </c>
      <c r="F22" s="1">
        <v>322.923</v>
      </c>
      <c r="G22" s="1">
        <v>11320</v>
      </c>
      <c r="H22" s="1"/>
      <c r="I22" s="1"/>
      <c r="J22" s="1"/>
      <c r="M22" s="27" t="str">
        <f t="shared" si="0"/>
        <v>Taipan</v>
      </c>
      <c r="N22" s="27">
        <f t="shared" si="1"/>
        <v>0</v>
      </c>
      <c r="O22" s="41">
        <f>(E22-((G22^3*standards!$B$25+G22^2*standards!$B$26+G22*standards!$B$27+standards!$B$28)+(A22^3*standards!$C$25+standards!$C$26*A22^2+standards!$C$27*A22+standards!$C$28)))*standards!$R$27+standards!$R$26</f>
        <v>-12.337597907940697</v>
      </c>
      <c r="P22" s="28" t="e">
        <f>(H22-((J22^3*standards!$B$31+J22^2*standards!$B$32+J22*standards!$B$33+standards!$B$34)+(A22^3*standards!$C$31+standards!$C$32*A22^2+standards!$C$33*A22+standards!$C$34)))*standards!$S$27+standards!$S$26</f>
        <v>#DIV/0!</v>
      </c>
      <c r="Q22" s="29">
        <f>((F22*standards!$R$31+standards!$R$30)*F22)/D22</f>
        <v>45.337911320596064</v>
      </c>
      <c r="R22" s="29" t="e">
        <f>((I22*standards!$S$31+standards!$S$30)*I22)/D22</f>
        <v>#DIV/0!</v>
      </c>
      <c r="S22" s="29" t="e">
        <f t="shared" si="2"/>
        <v>#DIV/0!</v>
      </c>
      <c r="T22" s="30">
        <f t="shared" si="3"/>
        <v>9.328621908127209E-2</v>
      </c>
      <c r="U22" s="30" t="e">
        <f t="shared" si="4"/>
        <v>#DIV/0!</v>
      </c>
    </row>
    <row r="23" spans="1:21" x14ac:dyDescent="0.2">
      <c r="A23" s="1">
        <v>33</v>
      </c>
      <c r="B23" s="1" t="s">
        <v>67</v>
      </c>
      <c r="D23" s="1">
        <v>6.8140000000000001</v>
      </c>
      <c r="E23" s="1">
        <v>-26.709</v>
      </c>
      <c r="F23" s="1">
        <v>277.35000000000002</v>
      </c>
      <c r="G23" s="1">
        <v>9868</v>
      </c>
      <c r="H23" s="1"/>
      <c r="I23" s="1"/>
      <c r="J23" s="1"/>
      <c r="M23" s="27" t="str">
        <f t="shared" si="0"/>
        <v>LOC</v>
      </c>
      <c r="N23" s="27">
        <f t="shared" si="1"/>
        <v>0</v>
      </c>
      <c r="O23" s="41">
        <f>(E23-((G23^3*standards!$B$25+G23^2*standards!$B$26+G23*standards!$B$27+standards!$B$28)+(A23^3*standards!$C$25+standards!$C$26*A23^2+standards!$C$27*A23+standards!$C$28)))*standards!$R$27+standards!$R$26</f>
        <v>-26.416014124296677</v>
      </c>
      <c r="P23" s="28" t="e">
        <f>(H23-((J23^3*standards!$B$31+J23^2*standards!$B$32+J23*standards!$B$33+standards!$B$34)+(A23^3*standards!$C$31+standards!$C$32*A23^2+standards!$C$33*A23+standards!$C$34)))*standards!$S$27+standards!$S$26</f>
        <v>#DIV/0!</v>
      </c>
      <c r="Q23" s="29">
        <f>((F23*standards!$R$31+standards!$R$30)*F23)/D23</f>
        <v>1.091907773859589</v>
      </c>
      <c r="R23" s="29" t="e">
        <f>((I23*standards!$S$31+standards!$S$30)*I23)/D23</f>
        <v>#DIV/0!</v>
      </c>
      <c r="S23" s="29" t="e">
        <f t="shared" si="2"/>
        <v>#DIV/0!</v>
      </c>
      <c r="T23" s="30">
        <f t="shared" si="3"/>
        <v>3.7978313741386298</v>
      </c>
      <c r="U23" s="30" t="e">
        <f t="shared" si="4"/>
        <v>#DIV/0!</v>
      </c>
    </row>
    <row r="24" spans="1:21" x14ac:dyDescent="0.2">
      <c r="A24" s="1">
        <v>34</v>
      </c>
      <c r="B24" s="1" t="s">
        <v>68</v>
      </c>
      <c r="D24" s="1">
        <v>0.50600000000000001</v>
      </c>
      <c r="E24" s="1">
        <v>-27.728000000000002</v>
      </c>
      <c r="F24" s="1">
        <v>116.315</v>
      </c>
      <c r="G24" s="1">
        <v>4099</v>
      </c>
      <c r="M24" s="27" t="str">
        <f t="shared" si="0"/>
        <v>HOC</v>
      </c>
      <c r="N24" s="27">
        <f t="shared" si="1"/>
        <v>0</v>
      </c>
      <c r="O24" s="41">
        <f>(E24-((G24^3*standards!$B$25+G24^2*standards!$B$26+G24*standards!$B$27+standards!$B$28)+(A24^3*standards!$C$25+standards!$C$26*A24^2+standards!$C$27*A24+standards!$C$28)))*standards!$R$27+standards!$R$26</f>
        <v>-27.750469655038188</v>
      </c>
      <c r="P24" s="28" t="e">
        <f>(H24-((J24^3*standards!$B$31+J24^2*standards!$B$32+J24*standards!$B$33+standards!$B$34)+(A24^3*standards!$C$31+standards!$C$32*A24^2+standards!$C$33*A24+standards!$C$34)))*standards!$S$27+standards!$S$26</f>
        <v>#DIV/0!</v>
      </c>
      <c r="Q24" s="29">
        <f>((F24*standards!$R$31+standards!$R$30)*F24)/D24</f>
        <v>6.0607777486220096</v>
      </c>
      <c r="R24" s="29" t="e">
        <f>((I24*standards!$S$31+standards!$S$30)*I24)/D24</f>
        <v>#DIV/0!</v>
      </c>
      <c r="S24" s="29" t="e">
        <f t="shared" si="2"/>
        <v>#DIV/0!</v>
      </c>
      <c r="T24" s="30">
        <f t="shared" si="3"/>
        <v>0.67894608441083193</v>
      </c>
      <c r="U24" s="30" t="e">
        <f t="shared" si="4"/>
        <v>#DIV/0!</v>
      </c>
    </row>
    <row r="25" spans="1:21" x14ac:dyDescent="0.2">
      <c r="A25" s="1">
        <v>35</v>
      </c>
      <c r="B25" s="1" t="s">
        <v>68</v>
      </c>
      <c r="D25" s="1">
        <v>0.98199999999999998</v>
      </c>
      <c r="E25" s="1">
        <v>-28.113</v>
      </c>
      <c r="F25" s="1">
        <v>230.506</v>
      </c>
      <c r="G25" s="1">
        <v>8139</v>
      </c>
      <c r="M25" s="27" t="str">
        <f t="shared" si="0"/>
        <v>HOC</v>
      </c>
      <c r="N25" s="27">
        <f t="shared" si="1"/>
        <v>0</v>
      </c>
      <c r="O25" s="41">
        <f>(E25-((G25^3*standards!$B$25+G25^2*standards!$B$26+G25*standards!$B$27+standards!$B$28)+(A25^3*standards!$C$25+standards!$C$26*A25^2+standards!$C$27*A25+standards!$C$28)))*standards!$R$27+standards!$R$26</f>
        <v>-27.920357572385274</v>
      </c>
      <c r="P25" s="28" t="e">
        <f>(H25-((J25^3*standards!$B$31+J25^2*standards!$B$32+J25*standards!$B$33+standards!$B$34)+(A25^3*standards!$C$31+standards!$C$32*A25^2+standards!$C$33*A25+standards!$C$34)))*standards!$S$27+standards!$S$26</f>
        <v>#DIV/0!</v>
      </c>
      <c r="Q25" s="29">
        <f>((F25*standards!$R$31+standards!$R$30)*F25)/D25</f>
        <v>6.2655250750826008</v>
      </c>
      <c r="R25" s="29" t="e">
        <f>((I25*standards!$S$31+standards!$S$30)*I25)/D25</f>
        <v>#DIV/0!</v>
      </c>
      <c r="S25" s="29" t="e">
        <f t="shared" si="2"/>
        <v>#DIV/0!</v>
      </c>
      <c r="T25" s="30">
        <f t="shared" si="3"/>
        <v>0.66359503624523897</v>
      </c>
      <c r="U25" s="30" t="e">
        <f t="shared" si="4"/>
        <v>#DIV/0!</v>
      </c>
    </row>
    <row r="26" spans="1:21" x14ac:dyDescent="0.2">
      <c r="A26" s="1">
        <v>36</v>
      </c>
      <c r="B26" s="1" t="s">
        <v>68</v>
      </c>
      <c r="D26" s="1">
        <v>2.4460000000000002</v>
      </c>
      <c r="E26" s="1">
        <v>-28.38</v>
      </c>
      <c r="F26" s="1">
        <v>509.22699999999998</v>
      </c>
      <c r="G26" s="1">
        <v>18300</v>
      </c>
      <c r="M26" s="27" t="str">
        <f t="shared" si="0"/>
        <v>HOC</v>
      </c>
      <c r="N26" s="27">
        <f t="shared" si="1"/>
        <v>0</v>
      </c>
      <c r="O26" s="41">
        <f>(E26-((G26^3*standards!$B$25+G26^2*standards!$B$26+G26*standards!$B$27+standards!$B$28)+(A26^3*standards!$C$25+standards!$C$26*A26^2+standards!$C$27*A26+standards!$C$28)))*standards!$R$27+standards!$R$26</f>
        <v>-27.738439270374752</v>
      </c>
      <c r="P26" s="28" t="e">
        <f>(H26-((J26^3*standards!$B$31+J26^2*standards!$B$32+J26*standards!$B$33+standards!$B$34)+(A26^3*standards!$C$31+standards!$C$32*A26^2+standards!$C$33*A26+standards!$C$34)))*standards!$S$27+standards!$S$26</f>
        <v>#DIV/0!</v>
      </c>
      <c r="Q26" s="29">
        <f>((F26*standards!$R$31+standards!$R$30)*F26)/D26</f>
        <v>5.7228828953375022</v>
      </c>
      <c r="R26" s="29" t="e">
        <f>((I26*standards!$S$31+standards!$S$30)*I26)/D26</f>
        <v>#DIV/0!</v>
      </c>
      <c r="S26" s="29" t="e">
        <f t="shared" si="2"/>
        <v>#DIV/0!</v>
      </c>
      <c r="T26" s="30">
        <f t="shared" si="3"/>
        <v>0.73513661202185798</v>
      </c>
      <c r="U26" s="30" t="e">
        <f t="shared" si="4"/>
        <v>#DIV/0!</v>
      </c>
    </row>
    <row r="27" spans="1:21" x14ac:dyDescent="0.2">
      <c r="A27" s="1">
        <v>37</v>
      </c>
      <c r="B27" s="1" t="s">
        <v>68</v>
      </c>
      <c r="D27" s="1">
        <v>4.08</v>
      </c>
      <c r="E27" s="1">
        <v>-28.795999999999999</v>
      </c>
      <c r="F27" s="1">
        <v>862.58</v>
      </c>
      <c r="G27" s="1">
        <v>30342</v>
      </c>
      <c r="H27" s="1"/>
      <c r="I27" s="1"/>
      <c r="J27" s="1"/>
      <c r="M27" s="27" t="str">
        <f t="shared" si="0"/>
        <v>HOC</v>
      </c>
      <c r="N27" s="27">
        <f t="shared" si="1"/>
        <v>0</v>
      </c>
      <c r="O27" s="41">
        <f>(E27-((G27^3*standards!$B$25+G27^2*standards!$B$26+G27*standards!$B$27+standards!$B$28)+(A27^3*standards!$C$25+standards!$C$26*A27^2+standards!$C$27*A27+standards!$C$28)))*standards!$R$27+standards!$R$26</f>
        <v>-27.801453142805027</v>
      </c>
      <c r="P27" s="28" t="e">
        <f>(H27-((J27^3*standards!$B$31+J27^2*standards!$B$32+J27*standards!$B$33+standards!$B$34)+(A27^3*standards!$C$31+standards!$C$32*A27^2+standards!$C$33*A27+standards!$C$34)))*standards!$S$27+standards!$S$26</f>
        <v>#DIV/0!</v>
      </c>
      <c r="Q27" s="29">
        <f>((F27*standards!$R$31+standards!$R$30)*F27)/D27</f>
        <v>6.0251865183233315</v>
      </c>
      <c r="R27" s="29" t="e">
        <f>((I27*standards!$S$31+standards!$S$30)*I27)/D27</f>
        <v>#DIV/0!</v>
      </c>
      <c r="S27" s="29" t="e">
        <f t="shared" si="2"/>
        <v>#DIV/0!</v>
      </c>
      <c r="T27" s="30">
        <f t="shared" si="3"/>
        <v>0.73956891437611227</v>
      </c>
      <c r="U27" s="30" t="e">
        <f t="shared" si="4"/>
        <v>#DIV/0!</v>
      </c>
    </row>
    <row r="28" spans="1:21" x14ac:dyDescent="0.2">
      <c r="A28" s="1">
        <v>38</v>
      </c>
      <c r="B28" s="1" t="s">
        <v>80</v>
      </c>
      <c r="D28" s="1">
        <v>8.8829999999999991</v>
      </c>
      <c r="E28" s="1">
        <v>-26.488</v>
      </c>
      <c r="F28" s="1">
        <v>267.084</v>
      </c>
      <c r="G28" s="1">
        <v>9534</v>
      </c>
      <c r="H28" s="1"/>
      <c r="I28" s="1"/>
      <c r="J28" s="1"/>
      <c r="M28" s="27" t="str">
        <f t="shared" si="0"/>
        <v>113</v>
      </c>
      <c r="N28" s="27">
        <f t="shared" si="1"/>
        <v>0</v>
      </c>
      <c r="O28" s="41">
        <f>(E28-((G28^3*standards!$B$25+G28^2*standards!$B$26+G28*standards!$B$27+standards!$B$28)+(A28^3*standards!$C$25+standards!$C$26*A28^2+standards!$C$27*A28+standards!$C$28)))*standards!$R$27+standards!$R$26</f>
        <v>-26.152658029037347</v>
      </c>
      <c r="P28" s="28" t="e">
        <f>(H28-((J28^3*standards!$B$31+J28^2*standards!$B$32+J28*standards!$B$33+standards!$B$34)+(A28^3*standards!$C$31+standards!$C$32*A28^2+standards!$C$33*A28+standards!$C$34)))*standards!$S$27+standards!$S$26</f>
        <v>#DIV/0!</v>
      </c>
      <c r="Q28" s="29">
        <f>((F28*standards!$R$31+standards!$R$30)*F28)/D28</f>
        <v>0.80569894520074115</v>
      </c>
      <c r="R28" s="29" t="e">
        <f>((I28*standards!$S$31+standards!$S$30)*I28)/D28</f>
        <v>#DIV/0!</v>
      </c>
      <c r="S28" s="29" t="e">
        <f t="shared" si="2"/>
        <v>#DIV/0!</v>
      </c>
      <c r="T28" s="30">
        <f t="shared" si="3"/>
        <v>5.1244493392070476</v>
      </c>
      <c r="U28" s="30" t="e">
        <f t="shared" si="4"/>
        <v>#DIV/0!</v>
      </c>
    </row>
    <row r="29" spans="1:21" x14ac:dyDescent="0.2">
      <c r="A29" s="1">
        <v>39</v>
      </c>
      <c r="B29" s="1" t="s">
        <v>81</v>
      </c>
      <c r="D29" s="1">
        <v>10.728999999999999</v>
      </c>
      <c r="E29" s="1">
        <v>-26.027999999999999</v>
      </c>
      <c r="F29" s="1">
        <v>267.55900000000003</v>
      </c>
      <c r="G29" s="1">
        <v>9593</v>
      </c>
      <c r="H29" s="1"/>
      <c r="I29" s="1"/>
      <c r="J29" s="1"/>
      <c r="M29" s="27" t="str">
        <f t="shared" si="0"/>
        <v>175</v>
      </c>
      <c r="N29" s="27">
        <f t="shared" si="1"/>
        <v>0</v>
      </c>
      <c r="O29" s="41">
        <f>(E29-((G29^3*standards!$B$25+G29^2*standards!$B$26+G29*standards!$B$27+standards!$B$28)+(A29^3*standards!$C$25+standards!$C$26*A29^2+standards!$C$27*A29+standards!$C$28)))*standards!$R$27+standards!$R$26</f>
        <v>-25.667366144993025</v>
      </c>
      <c r="P29" s="28" t="e">
        <f>(H29-((J29^3*standards!$B$31+J29^2*standards!$B$32+J29*standards!$B$33+standards!$B$34)+(A29^3*standards!$C$31+standards!$C$32*A29^2+standards!$C$33*A29+standards!$C$34)))*standards!$S$27+standards!$S$26</f>
        <v>#DIV/0!</v>
      </c>
      <c r="Q29" s="29">
        <f>((F29*standards!$R$31+standards!$R$30)*F29)/D29</f>
        <v>0.66829299495496186</v>
      </c>
      <c r="R29" s="29" t="e">
        <f>((I29*standards!$S$31+standards!$S$30)*I29)/D29</f>
        <v>#DIV/0!</v>
      </c>
      <c r="S29" s="29" t="e">
        <f t="shared" si="2"/>
        <v>#DIV/0!</v>
      </c>
      <c r="T29" s="30">
        <f t="shared" si="3"/>
        <v>6.1513082455957457</v>
      </c>
      <c r="U29" s="30" t="e">
        <f t="shared" si="4"/>
        <v>#DIV/0!</v>
      </c>
    </row>
    <row r="30" spans="1:21" x14ac:dyDescent="0.2">
      <c r="A30" s="1">
        <v>40</v>
      </c>
      <c r="B30" s="1" t="s">
        <v>75</v>
      </c>
      <c r="D30" s="1">
        <v>4.05</v>
      </c>
      <c r="E30" s="1">
        <v>-27.283999999999999</v>
      </c>
      <c r="F30" s="1">
        <v>280.41899999999998</v>
      </c>
      <c r="G30" s="1">
        <v>10135</v>
      </c>
      <c r="H30" s="1"/>
      <c r="I30" s="1"/>
      <c r="J30" s="1"/>
      <c r="M30" s="27" t="str">
        <f t="shared" si="0"/>
        <v>82</v>
      </c>
      <c r="N30" s="27">
        <f t="shared" si="1"/>
        <v>0</v>
      </c>
      <c r="O30" s="41">
        <f>(E30-((G30^3*standards!$B$25+G30^2*standards!$B$26+G30*standards!$B$27+standards!$B$28)+(A30^3*standards!$C$25+standards!$C$26*A30^2+standards!$C$27*A30+standards!$C$28)))*standards!$R$27+standards!$R$26</f>
        <v>-26.919058563991587</v>
      </c>
      <c r="P30" s="28" t="e">
        <f>(H30-((J30^3*standards!$B$31+J30^2*standards!$B$32+J30*standards!$B$33+standards!$B$34)+(A30^3*standards!$C$31+standards!$C$32*A30^2+standards!$C$33*A30+standards!$C$34)))*standards!$S$27+standards!$S$26</f>
        <v>#DIV/0!</v>
      </c>
      <c r="Q30" s="29">
        <f>((F30*standards!$R$31+standards!$R$30)*F30)/D30</f>
        <v>1.8580368735200019</v>
      </c>
      <c r="R30" s="29" t="e">
        <f>((I30*standards!$S$31+standards!$S$30)*I30)/D30</f>
        <v>#DIV/0!</v>
      </c>
      <c r="S30" s="29" t="e">
        <f t="shared" si="2"/>
        <v>#DIV/0!</v>
      </c>
      <c r="T30" s="30">
        <f t="shared" si="3"/>
        <v>2.1978293043907251</v>
      </c>
      <c r="U30" s="30" t="e">
        <f t="shared" si="4"/>
        <v>#DIV/0!</v>
      </c>
    </row>
    <row r="31" spans="1:21" x14ac:dyDescent="0.2">
      <c r="A31" s="1">
        <v>41</v>
      </c>
      <c r="B31" s="1" t="s">
        <v>69</v>
      </c>
      <c r="D31" s="1">
        <v>12.792999999999999</v>
      </c>
      <c r="E31" s="1">
        <v>-25.629000000000001</v>
      </c>
      <c r="F31" s="1">
        <v>261.44299999999998</v>
      </c>
      <c r="G31" s="1">
        <v>9635</v>
      </c>
      <c r="H31" s="1"/>
      <c r="I31" s="1"/>
      <c r="J31" s="1"/>
      <c r="M31" s="27" t="str">
        <f t="shared" si="0"/>
        <v>161</v>
      </c>
      <c r="N31" s="27">
        <f t="shared" si="1"/>
        <v>0</v>
      </c>
      <c r="O31" s="41">
        <f>(E31-((G31^3*standards!$B$25+G31^2*standards!$B$26+G31*standards!$B$27+standards!$B$28)+(A31^3*standards!$C$25+standards!$C$26*A31^2+standards!$C$27*A31+standards!$C$28)))*standards!$R$27+standards!$R$26</f>
        <v>-25.234910193433045</v>
      </c>
      <c r="P31" s="28" t="e">
        <f>(H31-((J31^3*standards!$B$31+J31^2*standards!$B$32+J31*standards!$B$33+standards!$B$34)+(A31^3*standards!$C$31+standards!$C$32*A31^2+standards!$C$33*A31+standards!$C$34)))*standards!$S$27+standards!$S$26</f>
        <v>#DIV/0!</v>
      </c>
      <c r="Q31" s="29">
        <f>((F31*standards!$R$31+standards!$R$30)*F31)/D31</f>
        <v>0.54730295767224391</v>
      </c>
      <c r="R31" s="29" t="e">
        <f>((I31*standards!$S$31+standards!$S$30)*I31)/D31</f>
        <v>#DIV/0!</v>
      </c>
      <c r="S31" s="29" t="e">
        <f t="shared" si="2"/>
        <v>#DIV/0!</v>
      </c>
      <c r="T31" s="30">
        <f t="shared" si="3"/>
        <v>7.3026984950700573</v>
      </c>
      <c r="U31" s="30" t="e">
        <f t="shared" si="4"/>
        <v>#DIV/0!</v>
      </c>
    </row>
    <row r="32" spans="1:21" x14ac:dyDescent="0.2">
      <c r="A32" s="1">
        <v>42</v>
      </c>
      <c r="B32" s="1" t="s">
        <v>78</v>
      </c>
      <c r="D32" s="1">
        <v>2.2719999999999998</v>
      </c>
      <c r="E32" s="1">
        <v>-27.175000000000001</v>
      </c>
      <c r="F32" s="1">
        <v>153.727</v>
      </c>
      <c r="G32" s="1">
        <v>5525</v>
      </c>
      <c r="H32" s="1"/>
      <c r="I32" s="1"/>
      <c r="J32" s="1"/>
      <c r="M32" s="27" t="str">
        <f t="shared" si="0"/>
        <v>85</v>
      </c>
      <c r="N32" s="27">
        <f t="shared" si="1"/>
        <v>0</v>
      </c>
      <c r="O32" s="41">
        <f>(E32-((G32^3*standards!$B$25+G32^2*standards!$B$26+G32*standards!$B$27+standards!$B$28)+(A32^3*standards!$C$25+standards!$C$26*A32^2+standards!$C$27*A32+standards!$C$28)))*standards!$R$27+standards!$R$26</f>
        <v>-27.020552716000868</v>
      </c>
      <c r="P32" s="28" t="e">
        <f>(H32-((J32^3*standards!$B$31+J32^2*standards!$B$32+J32*standards!$B$33+standards!$B$34)+(A32^3*standards!$C$31+standards!$C$32*A32^2+standards!$C$33*A32+standards!$C$34)))*standards!$S$27+standards!$S$26</f>
        <v>#DIV/0!</v>
      </c>
      <c r="Q32" s="29">
        <f>((F32*standards!$R$31+standards!$R$30)*F32)/D32</f>
        <v>1.7911952305855279</v>
      </c>
      <c r="R32" s="29" t="e">
        <f>((I32*standards!$S$31+standards!$S$30)*I32)/D32</f>
        <v>#DIV/0!</v>
      </c>
      <c r="S32" s="29" t="e">
        <f t="shared" si="2"/>
        <v>#DIV/0!</v>
      </c>
      <c r="T32" s="30">
        <f t="shared" si="3"/>
        <v>2.2617194570135744</v>
      </c>
      <c r="U32" s="30" t="e">
        <f t="shared" si="4"/>
        <v>#DIV/0!</v>
      </c>
    </row>
    <row r="33" spans="1:21" x14ac:dyDescent="0.2">
      <c r="A33" s="1">
        <v>43</v>
      </c>
      <c r="B33" s="1" t="s">
        <v>74</v>
      </c>
      <c r="D33" s="1">
        <v>0.77200000000000002</v>
      </c>
      <c r="E33" s="1">
        <v>-27.608000000000001</v>
      </c>
      <c r="F33" s="1">
        <v>608.82399999999996</v>
      </c>
      <c r="G33" s="1">
        <v>21762</v>
      </c>
      <c r="H33" s="1"/>
      <c r="I33" s="1"/>
      <c r="J33" s="1"/>
      <c r="M33" s="27" t="str">
        <f t="shared" si="0"/>
        <v>70</v>
      </c>
      <c r="N33" s="27">
        <f t="shared" si="1"/>
        <v>0</v>
      </c>
      <c r="O33" s="41">
        <f>(E33-((G33^3*standards!$B$25+G33^2*standards!$B$26+G33*standards!$B$27+standards!$B$28)+(A33^3*standards!$C$25+standards!$C$26*A33^2+standards!$C$27*A33+standards!$C$28)))*standards!$R$27+standards!$R$26</f>
        <v>-26.751662025298536</v>
      </c>
      <c r="P33" s="28" t="e">
        <f>(H33-((J33^3*standards!$B$31+J33^2*standards!$B$32+J33*standards!$B$33+standards!$B$34)+(A33^3*standards!$C$31+standards!$C$32*A33^2+standards!$C$33*A33+standards!$C$34)))*standards!$S$27+standards!$S$26</f>
        <v>#DIV/0!</v>
      </c>
      <c r="Q33" s="29">
        <f>((F33*standards!$R$31+standards!$R$30)*F33)/D33</f>
        <v>21.903275337807578</v>
      </c>
      <c r="R33" s="29" t="e">
        <f>((I33*standards!$S$31+standards!$S$30)*I33)/D33</f>
        <v>#DIV/0!</v>
      </c>
      <c r="S33" s="29" t="e">
        <f t="shared" si="2"/>
        <v>#DIV/0!</v>
      </c>
      <c r="T33" s="30">
        <f t="shared" si="3"/>
        <v>0.19511074349784027</v>
      </c>
      <c r="U33" s="30" t="e">
        <f t="shared" si="4"/>
        <v>#DIV/0!</v>
      </c>
    </row>
    <row r="34" spans="1:21" x14ac:dyDescent="0.2">
      <c r="A34" s="1">
        <v>44</v>
      </c>
      <c r="B34" s="1" t="s">
        <v>91</v>
      </c>
      <c r="D34" s="1">
        <v>0.47099999999999997</v>
      </c>
      <c r="E34" s="1">
        <v>-27.388999999999999</v>
      </c>
      <c r="F34" s="1">
        <v>677.32799999999997</v>
      </c>
      <c r="G34" s="1">
        <v>24033</v>
      </c>
      <c r="H34" s="1"/>
      <c r="I34" s="1"/>
      <c r="J34" s="1"/>
      <c r="M34" s="27" t="str">
        <f t="shared" si="0"/>
        <v>64</v>
      </c>
      <c r="N34" s="27">
        <f t="shared" si="1"/>
        <v>0</v>
      </c>
      <c r="O34" s="41">
        <f>(E34-((G34^3*standards!$B$25+G34^2*standards!$B$26+G34*standards!$B$27+standards!$B$28)+(A34^3*standards!$C$25+standards!$C$26*A34^2+standards!$C$27*A34+standards!$C$28)))*standards!$R$27+standards!$R$26</f>
        <v>-26.445630525387951</v>
      </c>
      <c r="P34" s="28" t="e">
        <f>(H34-((J34^3*standards!$B$31+J34^2*standards!$B$32+J34*standards!$B$33+standards!$B$34)+(A34^3*standards!$C$31+standards!$C$32*A34^2+standards!$C$33*A34+standards!$C$34)))*standards!$S$27+standards!$S$26</f>
        <v>#DIV/0!</v>
      </c>
      <c r="Q34" s="29">
        <f>((F34*standards!$R$31+standards!$R$30)*F34)/D34</f>
        <v>40.222025244454578</v>
      </c>
      <c r="R34" s="29" t="e">
        <f>((I34*standards!$S$31+standards!$S$30)*I34)/D34</f>
        <v>#DIV/0!</v>
      </c>
      <c r="S34" s="29" t="e">
        <f t="shared" si="2"/>
        <v>#DIV/0!</v>
      </c>
      <c r="T34" s="30">
        <f t="shared" si="3"/>
        <v>0.10778928972662589</v>
      </c>
      <c r="U34" s="30" t="e">
        <f t="shared" si="4"/>
        <v>#DIV/0!</v>
      </c>
    </row>
    <row r="35" spans="1:21" x14ac:dyDescent="0.2">
      <c r="A35" s="1">
        <v>45</v>
      </c>
      <c r="B35" s="1" t="s">
        <v>92</v>
      </c>
      <c r="D35" s="1">
        <v>1.1120000000000001</v>
      </c>
      <c r="E35" s="1">
        <v>-25.984000000000002</v>
      </c>
      <c r="F35" s="1">
        <v>35.222999999999999</v>
      </c>
      <c r="G35" s="1">
        <v>1240</v>
      </c>
      <c r="H35" s="1"/>
      <c r="I35" s="1"/>
      <c r="J35" s="1"/>
      <c r="M35" s="27" t="str">
        <f t="shared" si="0"/>
        <v>34</v>
      </c>
      <c r="N35" s="27">
        <f t="shared" si="1"/>
        <v>0</v>
      </c>
      <c r="O35" s="41">
        <f>(E35-((G35^3*standards!$B$25+G35^2*standards!$B$26+G35*standards!$B$27+standards!$B$28)+(A35^3*standards!$C$25+standards!$C$26*A35^2+standards!$C$27*A35+standards!$C$28)))*standards!$R$27+standards!$R$26</f>
        <v>-26.009936204406799</v>
      </c>
      <c r="P35" s="28" t="e">
        <f>(H35-((J35^3*standards!$B$31+J35^2*standards!$B$32+J35*standards!$B$33+standards!$B$34)+(A35^3*standards!$C$31+standards!$C$32*A35^2+standards!$C$33*A35+standards!$C$34)))*standards!$S$27+standards!$S$26</f>
        <v>#DIV/0!</v>
      </c>
      <c r="Q35" s="29">
        <f>((F35*standards!$R$31+standards!$R$30)*F35)/D35</f>
        <v>0.82780810909016256</v>
      </c>
      <c r="R35" s="29" t="e">
        <f>((I35*standards!$S$31+standards!$S$30)*I35)/D35</f>
        <v>#DIV/0!</v>
      </c>
      <c r="S35" s="29" t="e">
        <f t="shared" si="2"/>
        <v>#DIV/0!</v>
      </c>
      <c r="T35" s="30">
        <f t="shared" si="3"/>
        <v>4.9322580645161294</v>
      </c>
      <c r="U35" s="30" t="e">
        <f t="shared" si="4"/>
        <v>#DIV/0!</v>
      </c>
    </row>
    <row r="36" spans="1:21" x14ac:dyDescent="0.2">
      <c r="A36" s="1">
        <v>46</v>
      </c>
      <c r="B36" s="1" t="s">
        <v>93</v>
      </c>
      <c r="D36" s="1">
        <v>11.189</v>
      </c>
      <c r="E36" s="1">
        <v>-20.623000000000001</v>
      </c>
      <c r="F36" s="1">
        <v>247.46799999999999</v>
      </c>
      <c r="G36" s="1">
        <v>8951</v>
      </c>
      <c r="H36" s="1"/>
      <c r="I36" s="1"/>
      <c r="J36" s="1"/>
      <c r="M36" s="27" t="str">
        <f t="shared" si="0"/>
        <v>191</v>
      </c>
      <c r="N36" s="27">
        <f t="shared" si="1"/>
        <v>0</v>
      </c>
      <c r="O36" s="41">
        <f>(E36-((G36^3*standards!$B$25+G36^2*standards!$B$26+G36*standards!$B$27+standards!$B$28)+(A36^3*standards!$C$25+standards!$C$26*A36^2+standards!$C$27*A36+standards!$C$28)))*standards!$R$27+standards!$R$26</f>
        <v>-20.080497957508594</v>
      </c>
      <c r="P36" s="28" t="e">
        <f>(H36-((J36^3*standards!$B$31+J36^2*standards!$B$32+J36*standards!$B$33+standards!$B$34)+(A36^3*standards!$C$31+standards!$C$32*A36^2+standards!$C$33*A36+standards!$C$34)))*standards!$S$27+standards!$S$26</f>
        <v>#DIV/0!</v>
      </c>
      <c r="Q36" s="29">
        <f>((F36*standards!$R$31+standards!$R$30)*F36)/D36</f>
        <v>0.59142905953497948</v>
      </c>
      <c r="R36" s="29" t="e">
        <f>((I36*standards!$S$31+standards!$S$30)*I36)/D36</f>
        <v>#DIV/0!</v>
      </c>
      <c r="S36" s="29" t="e">
        <f t="shared" si="2"/>
        <v>#DIV/0!</v>
      </c>
      <c r="T36" s="30">
        <f t="shared" si="3"/>
        <v>6.8751536141213272</v>
      </c>
      <c r="U36" s="30" t="e">
        <f t="shared" si="4"/>
        <v>#DIV/0!</v>
      </c>
    </row>
    <row r="37" spans="1:21" x14ac:dyDescent="0.2">
      <c r="A37" s="1">
        <v>47</v>
      </c>
      <c r="B37" s="1" t="s">
        <v>94</v>
      </c>
      <c r="D37" s="1">
        <v>7.306</v>
      </c>
      <c r="E37" s="1">
        <v>-27.111999999999998</v>
      </c>
      <c r="F37" s="1">
        <v>353.79500000000002</v>
      </c>
      <c r="G37" s="1">
        <v>12591</v>
      </c>
      <c r="H37" s="1"/>
      <c r="I37" s="1"/>
      <c r="J37" s="1"/>
      <c r="M37" s="27" t="str">
        <f t="shared" si="0"/>
        <v>94</v>
      </c>
      <c r="N37" s="27">
        <f t="shared" si="1"/>
        <v>0</v>
      </c>
      <c r="O37" s="41">
        <f>(E37-((G37^3*standards!$B$25+G37^2*standards!$B$26+G37*standards!$B$27+standards!$B$28)+(A37^3*standards!$C$25+standards!$C$26*A37^2+standards!$C$27*A37+standards!$C$28)))*standards!$R$27+standards!$R$26</f>
        <v>-26.555095785194041</v>
      </c>
      <c r="P37" s="28" t="e">
        <f>(H37-((J37^3*standards!$B$31+J37^2*standards!$B$32+J37*standards!$B$33+standards!$B$34)+(A37^3*standards!$C$31+standards!$C$32*A37^2+standards!$C$33*A37+standards!$C$34)))*standards!$S$27+standards!$S$26</f>
        <v>#DIV/0!</v>
      </c>
      <c r="Q37" s="29">
        <f>((F37*standards!$R$31+standards!$R$30)*F37)/D37</f>
        <v>1.3096498429869661</v>
      </c>
      <c r="R37" s="29" t="e">
        <f>((I37*standards!$S$31+standards!$S$30)*I37)/D37</f>
        <v>#DIV/0!</v>
      </c>
      <c r="S37" s="29" t="e">
        <f t="shared" si="2"/>
        <v>#DIV/0!</v>
      </c>
      <c r="T37" s="30">
        <f t="shared" si="3"/>
        <v>3.1914065602414423</v>
      </c>
      <c r="U37" s="30" t="e">
        <f t="shared" si="4"/>
        <v>#DIV/0!</v>
      </c>
    </row>
    <row r="38" spans="1:21" x14ac:dyDescent="0.2">
      <c r="A38" s="1">
        <v>48</v>
      </c>
      <c r="B38" s="1" t="s">
        <v>95</v>
      </c>
      <c r="D38" s="1">
        <v>1.371</v>
      </c>
      <c r="E38" s="1">
        <v>-25.603000000000002</v>
      </c>
      <c r="F38" s="1">
        <v>461.23200000000003</v>
      </c>
      <c r="G38" s="1">
        <v>16199</v>
      </c>
      <c r="H38" s="1"/>
      <c r="I38" s="1"/>
      <c r="J38" s="1"/>
      <c r="M38" s="27" t="str">
        <f t="shared" si="0"/>
        <v>36</v>
      </c>
      <c r="N38" s="27">
        <f t="shared" si="1"/>
        <v>0</v>
      </c>
      <c r="O38" s="28">
        <f>(E38-((G38^3*standards!$B$25+G38^2*standards!$B$26+G38*standards!$B$27+standards!$B$28)+(A38^3*standards!$C$25+standards!$C$26*A38^2+standards!$C$27*A38+standards!$C$28)))*standards!$R$27+standards!$R$26</f>
        <v>-24.844066539443137</v>
      </c>
      <c r="P38" s="28" t="e">
        <f>(H38-((J38^3*standards!$B$31+J38^2*standards!$B$32+J38*standards!$B$33+standards!$B$34)+(A38^3*standards!$C$31+standards!$C$32*A38^2+standards!$C$33*A38+standards!$C$34)))*standards!$S$27+standards!$S$26</f>
        <v>#DIV/0!</v>
      </c>
      <c r="Q38" s="29">
        <f>((F38*standards!$R$31+standards!$R$30)*F38)/D38</f>
        <v>9.2017189589680708</v>
      </c>
      <c r="R38" s="29" t="e">
        <f>((I38*standards!$S$31+standards!$S$30)*I38)/D38</f>
        <v>#DIV/0!</v>
      </c>
      <c r="S38" s="29" t="e">
        <f t="shared" si="2"/>
        <v>#DIV/0!</v>
      </c>
      <c r="T38" s="30">
        <f t="shared" si="3"/>
        <v>0.46549169701833448</v>
      </c>
      <c r="U38" s="30" t="e">
        <f t="shared" si="4"/>
        <v>#DIV/0!</v>
      </c>
    </row>
    <row r="39" spans="1:21" x14ac:dyDescent="0.2">
      <c r="A39" s="1">
        <v>49</v>
      </c>
      <c r="B39" s="1" t="s">
        <v>96</v>
      </c>
      <c r="D39" s="1">
        <v>11.587</v>
      </c>
      <c r="E39" s="1">
        <v>-25.547999999999998</v>
      </c>
      <c r="F39" s="1">
        <v>255.28100000000001</v>
      </c>
      <c r="G39" s="1">
        <v>9211</v>
      </c>
      <c r="H39" s="1"/>
      <c r="I39" s="1"/>
      <c r="J39" s="1"/>
      <c r="M39" s="27" t="str">
        <f t="shared" si="0"/>
        <v>156</v>
      </c>
      <c r="N39" s="27">
        <f t="shared" si="1"/>
        <v>0</v>
      </c>
      <c r="O39" s="28">
        <f>(E39-((G39^3*standards!$B$25+G39^2*standards!$B$26+G39*standards!$B$27+standards!$B$28)+(A39^3*standards!$C$25+standards!$C$26*A39^2+standards!$C$27*A39+standards!$C$28)))*standards!$R$27+standards!$R$26</f>
        <v>-25.087977741524433</v>
      </c>
      <c r="P39" s="28" t="e">
        <f>(H39-((J39^3*standards!$B$31+J39^2*standards!$B$32+J39*standards!$B$33+standards!$B$34)+(A39^3*standards!$C$31+standards!$C$32*A39^2+standards!$C$33*A39+standards!$C$34)))*standards!$S$27+standards!$S$26</f>
        <v>#DIV/0!</v>
      </c>
      <c r="Q39" s="29">
        <f>((F39*standards!$R$31+standards!$R$30)*F39)/D39</f>
        <v>0.58963727439622815</v>
      </c>
      <c r="R39" s="29" t="e">
        <f>((I39*standards!$S$31+standards!$S$30)*I39)/D39</f>
        <v>#DIV/0!</v>
      </c>
      <c r="S39" s="29" t="e">
        <f t="shared" si="2"/>
        <v>#DIV/0!</v>
      </c>
      <c r="T39" s="30">
        <f t="shared" si="3"/>
        <v>6.9187384648789489</v>
      </c>
      <c r="U39" s="30" t="e">
        <f t="shared" si="4"/>
        <v>#DIV/0!</v>
      </c>
    </row>
    <row r="40" spans="1:21" x14ac:dyDescent="0.2">
      <c r="A40" s="1">
        <v>50</v>
      </c>
      <c r="B40" s="1" t="s">
        <v>76</v>
      </c>
      <c r="D40" s="1">
        <v>4.5780000000000003</v>
      </c>
      <c r="E40" s="1">
        <v>-27.565999999999999</v>
      </c>
      <c r="F40" s="1">
        <v>298.56099999999998</v>
      </c>
      <c r="G40" s="1">
        <v>10769</v>
      </c>
      <c r="H40" s="1"/>
      <c r="I40" s="1"/>
      <c r="J40" s="1"/>
      <c r="M40" s="27" t="str">
        <f t="shared" si="0"/>
        <v>86</v>
      </c>
      <c r="N40" s="27">
        <f t="shared" si="1"/>
        <v>0</v>
      </c>
      <c r="O40" s="28">
        <f>(E40-((G40^3*standards!$B$25+G40^2*standards!$B$26+G40*standards!$B$27+standards!$B$28)+(A40^3*standards!$C$25+standards!$C$26*A40^2+standards!$C$27*A40+standards!$C$28)))*standards!$R$27+standards!$R$26</f>
        <v>-27.072602265224489</v>
      </c>
      <c r="P40" s="28" t="e">
        <f>(H40-((J40^3*standards!$B$31+J40^2*standards!$B$32+J40*standards!$B$33+standards!$B$34)+(A40^3*standards!$C$31+standards!$C$32*A40^2+standards!$C$33*A40+standards!$C$34)))*standards!$S$27+standards!$S$26</f>
        <v>#DIV/0!</v>
      </c>
      <c r="Q40" s="29">
        <f>((F40*standards!$R$31+standards!$R$30)*F40)/D40</f>
        <v>1.7534672649916281</v>
      </c>
      <c r="R40" s="29" t="e">
        <f>((I40*standards!$S$31+standards!$S$30)*I40)/D40</f>
        <v>#DIV/0!</v>
      </c>
      <c r="S40" s="29" t="e">
        <f t="shared" si="2"/>
        <v>#DIV/0!</v>
      </c>
      <c r="T40" s="30">
        <f t="shared" si="3"/>
        <v>2.338100102145046</v>
      </c>
      <c r="U40" s="30" t="e">
        <f t="shared" si="4"/>
        <v>#DIV/0!</v>
      </c>
    </row>
    <row r="41" spans="1:21" x14ac:dyDescent="0.2">
      <c r="A41" s="1">
        <v>51</v>
      </c>
      <c r="B41" s="1" t="s">
        <v>79</v>
      </c>
      <c r="D41" s="1">
        <v>12.733000000000001</v>
      </c>
      <c r="E41" s="1">
        <v>-25.882999999999999</v>
      </c>
      <c r="F41" s="1">
        <v>283.13099999999997</v>
      </c>
      <c r="G41" s="1">
        <v>10229</v>
      </c>
      <c r="H41" s="1"/>
      <c r="I41" s="1"/>
      <c r="J41" s="1"/>
      <c r="M41" s="27" t="str">
        <f t="shared" si="0"/>
        <v>144</v>
      </c>
      <c r="N41" s="27">
        <f t="shared" si="1"/>
        <v>0</v>
      </c>
      <c r="O41" s="28">
        <f>(E41-((G41^3*standards!$B$25+G41^2*standards!$B$26+G41*standards!$B$27+standards!$B$28)+(A41^3*standards!$C$25+standards!$C$26*A41^2+standards!$C$27*A41+standards!$C$28)))*standards!$R$27+standards!$R$26</f>
        <v>-25.361226033899239</v>
      </c>
      <c r="P41" s="28" t="e">
        <f>(H41-((J41^3*standards!$B$31+J41^2*standards!$B$32+J41*standards!$B$33+standards!$B$34)+(A41^3*standards!$C$31+standards!$C$32*A41^2+standards!$C$33*A41+standards!$C$34)))*standards!$S$27+standards!$S$26</f>
        <v>#DIV/0!</v>
      </c>
      <c r="Q41" s="29">
        <f>((F41*standards!$R$31+standards!$R$30)*F41)/D41</f>
        <v>0.59687589644789096</v>
      </c>
      <c r="R41" s="29" t="e">
        <f>((I41*standards!$S$31+standards!$S$30)*I41)/D41</f>
        <v>#DIV/0!</v>
      </c>
      <c r="S41" s="29" t="e">
        <f t="shared" si="2"/>
        <v>#DIV/0!</v>
      </c>
      <c r="T41" s="30">
        <f t="shared" si="3"/>
        <v>6.8463681689314697</v>
      </c>
      <c r="U41" s="30" t="e">
        <f t="shared" si="4"/>
        <v>#DIV/0!</v>
      </c>
    </row>
    <row r="42" spans="1:21" x14ac:dyDescent="0.2">
      <c r="A42" s="1">
        <v>52</v>
      </c>
      <c r="B42" s="1" t="s">
        <v>71</v>
      </c>
      <c r="D42" s="1">
        <v>11.766</v>
      </c>
      <c r="E42" s="1">
        <v>-26.023</v>
      </c>
      <c r="F42" s="1">
        <v>297.23399999999998</v>
      </c>
      <c r="G42" s="1">
        <v>10746</v>
      </c>
      <c r="H42" s="1"/>
      <c r="I42" s="1"/>
      <c r="J42" s="1"/>
      <c r="M42" s="27" t="str">
        <f t="shared" si="0"/>
        <v>128</v>
      </c>
      <c r="N42" s="27">
        <f t="shared" si="1"/>
        <v>0</v>
      </c>
      <c r="O42" s="28">
        <f>(E42-((G42^3*standards!$B$25+G42^2*standards!$B$26+G42*standards!$B$27+standards!$B$28)+(A42^3*standards!$C$25+standards!$C$26*A42^2+standards!$C$27*A42+standards!$C$28)))*standards!$R$27+standards!$R$26</f>
        <v>-25.469772081025251</v>
      </c>
      <c r="P42" s="28" t="e">
        <f>(H42-((J42^3*standards!$B$31+J42^2*standards!$B$32+J42*standards!$B$33+standards!$B$34)+(A42^3*standards!$C$31+standards!$C$32*A42^2+standards!$C$33*A42+standards!$C$34)))*standards!$S$27+standards!$S$26</f>
        <v>#DIV/0!</v>
      </c>
      <c r="Q42" s="29">
        <f>((F42*standards!$R$31+standards!$R$30)*F42)/D42</f>
        <v>0.67912347338160783</v>
      </c>
      <c r="R42" s="29" t="e">
        <f>((I42*standards!$S$31+standards!$S$30)*I42)/D42</f>
        <v>#DIV/0!</v>
      </c>
      <c r="S42" s="29" t="e">
        <f t="shared" si="2"/>
        <v>#DIV/0!</v>
      </c>
      <c r="T42" s="30">
        <f t="shared" si="3"/>
        <v>6.0220547180346173</v>
      </c>
      <c r="U42" s="30" t="e">
        <f t="shared" si="4"/>
        <v>#DIV/0!</v>
      </c>
    </row>
    <row r="43" spans="1:21" x14ac:dyDescent="0.2">
      <c r="A43" s="1">
        <v>53</v>
      </c>
      <c r="B43" s="1" t="s">
        <v>66</v>
      </c>
      <c r="D43" s="1">
        <v>0.23599999999999999</v>
      </c>
      <c r="E43" s="1">
        <v>-12.241</v>
      </c>
      <c r="F43" s="1">
        <v>373.18599999999998</v>
      </c>
      <c r="G43" s="1">
        <v>13264</v>
      </c>
      <c r="H43" s="1"/>
      <c r="I43" s="1"/>
      <c r="J43" s="1"/>
      <c r="M43" s="27" t="str">
        <f t="shared" si="0"/>
        <v>Taipan</v>
      </c>
      <c r="N43" s="27">
        <f t="shared" si="1"/>
        <v>0</v>
      </c>
      <c r="O43" s="41">
        <f>(E43-((G43^3*standards!$B$25+G43^2*standards!$B$26+G43*standards!$B$27+standards!$B$28)+(A43^3*standards!$C$25+standards!$C$26*A43^2+standards!$C$27*A43+standards!$C$28)))*standards!$R$27+standards!$R$26</f>
        <v>-11.207559938958768</v>
      </c>
      <c r="P43" s="28" t="e">
        <f>(H43-((J43^3*standards!$B$31+J43^2*standards!$B$32+J43*standards!$B$33+standards!$B$34)+(A43^3*standards!$C$31+standards!$C$32*A43^2+standards!$C$33*A43+standards!$C$34)))*standards!$S$27+standards!$S$26</f>
        <v>#DIV/0!</v>
      </c>
      <c r="Q43" s="29">
        <f>((F43*standards!$R$31+standards!$R$30)*F43)/D43</f>
        <v>42.85344028553876</v>
      </c>
      <c r="R43" s="29" t="e">
        <f>((I43*standards!$S$31+standards!$S$30)*I43)/D43</f>
        <v>#DIV/0!</v>
      </c>
      <c r="S43" s="29" t="e">
        <f t="shared" si="2"/>
        <v>#DIV/0!</v>
      </c>
      <c r="T43" s="30">
        <f t="shared" si="3"/>
        <v>9.785886610373945E-2</v>
      </c>
      <c r="U43" s="30" t="e">
        <f t="shared" si="4"/>
        <v>#DIV/0!</v>
      </c>
    </row>
    <row r="44" spans="1:21" x14ac:dyDescent="0.2">
      <c r="A44" s="1">
        <v>54</v>
      </c>
      <c r="B44" s="1" t="s">
        <v>67</v>
      </c>
      <c r="C44" s="1"/>
      <c r="D44" s="1">
        <v>6.9619999999999997</v>
      </c>
      <c r="E44" s="1">
        <v>-26.936</v>
      </c>
      <c r="F44" s="1">
        <v>267.18799999999999</v>
      </c>
      <c r="G44" s="1">
        <v>9592</v>
      </c>
      <c r="M44" s="27" t="str">
        <f t="shared" ref="M44:M45" si="5">B44</f>
        <v>LOC</v>
      </c>
      <c r="N44" s="27">
        <f t="shared" ref="N44:N45" si="6">C44</f>
        <v>0</v>
      </c>
      <c r="O44" s="28">
        <f>(E44-((G44^3*standards!$B$25+G44^2*standards!$B$26+G44*standards!$B$27+standards!$B$28)+(A44^3*standards!$C$25+standards!$C$26*A44^2+standards!$C$27*A44+standards!$C$28)))*standards!$R$27+standards!$R$26</f>
        <v>-26.440341043090896</v>
      </c>
      <c r="P44" s="28" t="e">
        <f>(H44-((J44^3*standards!$B$31+J44^2*standards!$B$32+J44*standards!$B$33+standards!$B$34)+(A44^3*standards!$C$31+standards!$C$32*A44^2+standards!$C$33*A44+standards!$C$34)))*standards!$S$27+standards!$S$26</f>
        <v>#DIV/0!</v>
      </c>
      <c r="Q44" s="29">
        <f>((F44*standards!$R$31+standards!$R$30)*F44)/D44</f>
        <v>1.0284243087985343</v>
      </c>
      <c r="R44" s="29" t="e">
        <f>((I44*standards!$S$31+standards!$S$30)*I44)/D44</f>
        <v>#DIV/0!</v>
      </c>
      <c r="S44" s="29" t="e">
        <f t="shared" ref="S44:S45" si="7">Q44/R44</f>
        <v>#DIV/0!</v>
      </c>
      <c r="T44" s="30">
        <f t="shared" ref="T44:T45" si="8">($V$2*D44)/G44</f>
        <v>3.9919724770642202</v>
      </c>
      <c r="U44" s="30" t="e">
        <f t="shared" ref="U44:U45" si="9">($V$3*D44)/J44</f>
        <v>#DIV/0!</v>
      </c>
    </row>
    <row r="45" spans="1:21" x14ac:dyDescent="0.2">
      <c r="A45" s="1">
        <v>55</v>
      </c>
      <c r="B45" s="1" t="s">
        <v>68</v>
      </c>
      <c r="C45" s="1"/>
      <c r="D45" s="1">
        <v>1.3620000000000001</v>
      </c>
      <c r="E45" s="1">
        <v>-28.45</v>
      </c>
      <c r="F45" s="1">
        <v>287.14</v>
      </c>
      <c r="G45" s="1">
        <v>10243</v>
      </c>
      <c r="M45" s="27" t="str">
        <f t="shared" si="5"/>
        <v>HOC</v>
      </c>
      <c r="N45" s="27">
        <f t="shared" si="6"/>
        <v>0</v>
      </c>
      <c r="O45" s="28">
        <f>(E45-((G45^3*standards!$B$25+G45^2*standards!$B$26+G45*standards!$B$27+standards!$B$28)+(A45^3*standards!$C$25+standards!$C$26*A45^2+standards!$C$27*A45+standards!$C$28)))*standards!$R$27+standards!$R$26</f>
        <v>-27.951476916175544</v>
      </c>
      <c r="P45" s="28" t="e">
        <f>(H45-((J45^3*standards!$B$31+J45^2*standards!$B$32+J45*standards!$B$33+standards!$B$34)+(A45^3*standards!$C$31+standards!$C$32*A45^2+standards!$C$33*A45+standards!$C$34)))*standards!$S$27+standards!$S$26</f>
        <v>#DIV/0!</v>
      </c>
      <c r="Q45" s="29">
        <f>((F45*standards!$R$31+standards!$R$30)*F45)/D45</f>
        <v>5.6614713442914315</v>
      </c>
      <c r="R45" s="29" t="e">
        <f>((I45*standards!$S$31+standards!$S$30)*I45)/D45</f>
        <v>#DIV/0!</v>
      </c>
      <c r="S45" s="29" t="e">
        <f t="shared" si="7"/>
        <v>#DIV/0!</v>
      </c>
      <c r="T45" s="30">
        <f t="shared" si="8"/>
        <v>0.73132871229132101</v>
      </c>
      <c r="U45" s="30" t="e">
        <f t="shared" si="9"/>
        <v>#DIV/0!</v>
      </c>
    </row>
    <row r="46" spans="1:21" x14ac:dyDescent="0.2">
      <c r="A46" s="1"/>
      <c r="B46" s="1"/>
      <c r="C46" s="1"/>
      <c r="D46" s="1"/>
      <c r="E46" s="1"/>
      <c r="F46" s="1"/>
      <c r="G46" s="1"/>
      <c r="M46" s="27"/>
      <c r="N46" s="27"/>
      <c r="O46" s="28"/>
      <c r="P46" s="28"/>
      <c r="Q46" s="29"/>
      <c r="R46" s="29"/>
      <c r="S46" s="29"/>
      <c r="T46" s="30"/>
      <c r="U46" s="30"/>
    </row>
    <row r="47" spans="1:21" x14ac:dyDescent="0.2">
      <c r="A47" s="1"/>
      <c r="B47" s="1"/>
      <c r="C47" s="1"/>
      <c r="D47" s="1"/>
      <c r="E47" s="1"/>
      <c r="F47" s="1"/>
      <c r="G47" s="1"/>
      <c r="M47" s="27"/>
      <c r="N47" s="27"/>
      <c r="O47" s="28"/>
      <c r="P47" s="28"/>
      <c r="Q47" s="29"/>
      <c r="R47" s="29"/>
      <c r="S47" s="29"/>
      <c r="T47" s="30"/>
      <c r="U47" s="30"/>
    </row>
    <row r="48" spans="1:21" x14ac:dyDescent="0.2">
      <c r="A48" s="1"/>
      <c r="B48" s="1"/>
      <c r="C48" s="1"/>
      <c r="D48" s="1"/>
      <c r="E48" s="1"/>
      <c r="F48" s="1"/>
      <c r="G48" s="1"/>
      <c r="M48" s="27"/>
      <c r="N48" s="27"/>
      <c r="O48" s="28"/>
      <c r="P48" s="28"/>
      <c r="Q48" s="29"/>
      <c r="R48" s="29"/>
      <c r="S48" s="29"/>
      <c r="T48" s="30"/>
      <c r="U48" s="30"/>
    </row>
    <row r="49" spans="1:21" x14ac:dyDescent="0.2">
      <c r="A49" s="1"/>
      <c r="B49" s="1"/>
      <c r="C49" s="1"/>
      <c r="D49" s="1"/>
      <c r="E49" s="1"/>
      <c r="F49" s="1"/>
      <c r="G49" s="1"/>
      <c r="M49" s="27"/>
      <c r="N49" s="27"/>
      <c r="O49" s="28"/>
      <c r="P49" s="28"/>
      <c r="Q49" s="29"/>
      <c r="R49" s="29"/>
      <c r="S49" s="29"/>
      <c r="T49" s="30"/>
      <c r="U49" s="30"/>
    </row>
    <row r="50" spans="1:21" x14ac:dyDescent="0.2">
      <c r="A50" s="1"/>
      <c r="B50" s="1"/>
      <c r="C50" s="1"/>
      <c r="D50" s="1"/>
      <c r="E50" s="1"/>
      <c r="F50" s="1"/>
      <c r="G50" s="1"/>
    </row>
  </sheetData>
  <sortState ref="A51:I92">
    <sortCondition ref="A50"/>
  </sortState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standards</vt:lpstr>
      <vt:lpstr>data reduction</vt:lpstr>
    </vt:vector>
  </TitlesOfParts>
  <Company>University of St Andrews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 Whan</dc:creator>
  <cp:lastModifiedBy>Maria Jose Rivera</cp:lastModifiedBy>
  <dcterms:created xsi:type="dcterms:W3CDTF">2011-09-02T04:23:25Z</dcterms:created>
  <dcterms:modified xsi:type="dcterms:W3CDTF">2018-09-20T09:41:09Z</dcterms:modified>
</cp:coreProperties>
</file>