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a\OneDrive\Escritorio\DATA SCIENCE BOOTCAMP\HOMEWORK\EXCEL\"/>
    </mc:Choice>
  </mc:AlternateContent>
  <xr:revisionPtr revIDLastSave="304" documentId="8_{3F1CD388-FADC-4B79-9D7D-30DE57CAA19A}" xr6:coauthVersionLast="45" xr6:coauthVersionMax="45" xr10:uidLastSave="{BEBE411C-4F6E-4D94-B575-1156A97B5F91}"/>
  <bookViews>
    <workbookView xWindow="-15735" yWindow="52" windowWidth="22695" windowHeight="14596" activeTab="4" xr2:uid="{00000000-000D-0000-FFFF-FFFF00000000}"/>
  </bookViews>
  <sheets>
    <sheet name="Kickstarter projects" sheetId="1" r:id="rId1"/>
    <sheet name="Pivot1_Per Category" sheetId="3" r:id="rId2"/>
    <sheet name="Pivot2_Per Sub-Category" sheetId="4" r:id="rId3"/>
    <sheet name="Pivot3_TimeStamps" sheetId="5" r:id="rId4"/>
    <sheet name="Bonus" sheetId="6" r:id="rId5"/>
  </sheets>
  <definedNames>
    <definedName name="_xlnm._FilterDatabase" localSheetId="0" hidden="1">'Kickstarter projects'!$A$1:$T$4115</definedName>
    <definedName name="_xlchart.v1.0" hidden="1">Bonus!$A$2:$A$14</definedName>
    <definedName name="_xlchart.v1.1" hidden="1">Bonus!$B$1</definedName>
    <definedName name="_xlchart.v1.10" hidden="1">Bonus!$F$2:$F$14</definedName>
    <definedName name="_xlchart.v1.11" hidden="1">Bonus!$G$1</definedName>
    <definedName name="_xlchart.v1.12" hidden="1">Bonus!$G$2:$G$14</definedName>
    <definedName name="_xlchart.v1.13" hidden="1">Bonus!$H$1</definedName>
    <definedName name="_xlchart.v1.14" hidden="1">Bonus!$H$2:$H$14</definedName>
    <definedName name="_xlchart.v1.2" hidden="1">Bonus!$B$2:$B$14</definedName>
    <definedName name="_xlchart.v1.3" hidden="1">Bonus!$C$1</definedName>
    <definedName name="_xlchart.v1.30" hidden="1">Bonus!$A$2:$A$14</definedName>
    <definedName name="_xlchart.v1.31" hidden="1">Bonus!$B$1</definedName>
    <definedName name="_xlchart.v1.32" hidden="1">Bonus!$B$2:$B$14</definedName>
    <definedName name="_xlchart.v1.33" hidden="1">Bonus!$C$1</definedName>
    <definedName name="_xlchart.v1.34" hidden="1">Bonus!$C$2:$C$14</definedName>
    <definedName name="_xlchart.v1.35" hidden="1">Bonus!$D$1</definedName>
    <definedName name="_xlchart.v1.36" hidden="1">Bonus!$D$2:$D$14</definedName>
    <definedName name="_xlchart.v1.37" hidden="1">Bonus!$E$1</definedName>
    <definedName name="_xlchart.v1.38" hidden="1">Bonus!$E$2:$E$14</definedName>
    <definedName name="_xlchart.v1.39" hidden="1">Bonus!$F$1</definedName>
    <definedName name="_xlchart.v1.4" hidden="1">Bonus!$C$2:$C$14</definedName>
    <definedName name="_xlchart.v1.40" hidden="1">Bonus!$F$2:$F$14</definedName>
    <definedName name="_xlchart.v1.41" hidden="1">Bonus!$G$1</definedName>
    <definedName name="_xlchart.v1.42" hidden="1">Bonus!$G$2:$G$14</definedName>
    <definedName name="_xlchart.v1.43" hidden="1">Bonus!$H$1</definedName>
    <definedName name="_xlchart.v1.44" hidden="1">Bonus!$H$2:$H$14</definedName>
    <definedName name="_xlchart.v1.45" hidden="1">Bonus!$A$2:$A$14</definedName>
    <definedName name="_xlchart.v1.46" hidden="1">Bonus!$B$1</definedName>
    <definedName name="_xlchart.v1.47" hidden="1">Bonus!$B$2:$B$14</definedName>
    <definedName name="_xlchart.v1.48" hidden="1">Bonus!$C$1</definedName>
    <definedName name="_xlchart.v1.49" hidden="1">Bonus!$C$2:$C$14</definedName>
    <definedName name="_xlchart.v1.5" hidden="1">Bonus!$D$1</definedName>
    <definedName name="_xlchart.v1.50" hidden="1">Bonus!$D$1</definedName>
    <definedName name="_xlchart.v1.51" hidden="1">Bonus!$D$2:$D$14</definedName>
    <definedName name="_xlchart.v1.52" hidden="1">Bonus!$E$1</definedName>
    <definedName name="_xlchart.v1.53" hidden="1">Bonus!$E$2:$E$14</definedName>
    <definedName name="_xlchart.v1.54" hidden="1">Bonus!$F$1</definedName>
    <definedName name="_xlchart.v1.55" hidden="1">Bonus!$F$2:$F$14</definedName>
    <definedName name="_xlchart.v1.56" hidden="1">Bonus!$G$1</definedName>
    <definedName name="_xlchart.v1.57" hidden="1">Bonus!$G$2:$G$14</definedName>
    <definedName name="_xlchart.v1.58" hidden="1">Bonus!$H$1</definedName>
    <definedName name="_xlchart.v1.59" hidden="1">Bonus!$H$2:$H$14</definedName>
    <definedName name="_xlchart.v1.6" hidden="1">Bonus!$D$2:$D$14</definedName>
    <definedName name="_xlchart.v1.7" hidden="1">Bonus!$E$1</definedName>
    <definedName name="_xlchart.v1.8" hidden="1">Bonus!$E$2:$E$14</definedName>
    <definedName name="_xlchart.v1.9" hidden="1">Bonus!$F$1</definedName>
    <definedName name="_xlchart.v2.15" hidden="1">Bonus!$A$2:$A$14</definedName>
    <definedName name="_xlchart.v2.16" hidden="1">Bonus!$B$1</definedName>
    <definedName name="_xlchart.v2.17" hidden="1">Bonus!$B$2:$B$14</definedName>
    <definedName name="_xlchart.v2.18" hidden="1">Bonus!$C$1</definedName>
    <definedName name="_xlchart.v2.19" hidden="1">Bonus!$C$2:$C$14</definedName>
    <definedName name="_xlchart.v2.20" hidden="1">Bonus!$D$1</definedName>
    <definedName name="_xlchart.v2.21" hidden="1">Bonus!$D$2:$D$14</definedName>
    <definedName name="_xlchart.v2.22" hidden="1">Bonus!$E$1</definedName>
    <definedName name="_xlchart.v2.23" hidden="1">Bonus!$E$2:$E$14</definedName>
    <definedName name="_xlchart.v2.24" hidden="1">Bonus!$F$1</definedName>
    <definedName name="_xlchart.v2.25" hidden="1">Bonus!$F$2:$F$14</definedName>
    <definedName name="_xlchart.v2.26" hidden="1">Bonus!$G$1</definedName>
    <definedName name="_xlchart.v2.27" hidden="1">Bonus!$G$2:$G$14</definedName>
    <definedName name="_xlchart.v2.28" hidden="1">Bonus!$H$1</definedName>
    <definedName name="_xlchart.v2.29" hidden="1">Bonus!$H$2:$H$14</definedName>
  </definedNames>
  <calcPr calcId="191029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B17" i="6" l="1"/>
  <c r="B18" i="6"/>
  <c r="B19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E12" i="6" s="1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3" i="6" l="1"/>
  <c r="G3" i="6" s="1"/>
  <c r="E11" i="6"/>
  <c r="G11" i="6" s="1"/>
  <c r="E4" i="6"/>
  <c r="G4" i="6" s="1"/>
  <c r="E6" i="6"/>
  <c r="G6" i="6" s="1"/>
  <c r="E7" i="6"/>
  <c r="H7" i="6" s="1"/>
  <c r="E5" i="6"/>
  <c r="G5" i="6" s="1"/>
  <c r="E13" i="6"/>
  <c r="G13" i="6" s="1"/>
  <c r="H4" i="6"/>
  <c r="H12" i="6"/>
  <c r="E2" i="6"/>
  <c r="G2" i="6" s="1"/>
  <c r="G12" i="6"/>
  <c r="E10" i="6"/>
  <c r="F10" i="6" s="1"/>
  <c r="B14" i="6"/>
  <c r="E9" i="6"/>
  <c r="G9" i="6" s="1"/>
  <c r="D14" i="6"/>
  <c r="E8" i="6"/>
  <c r="G8" i="6" s="1"/>
  <c r="C14" i="6"/>
  <c r="F12" i="6"/>
  <c r="F4" i="6"/>
  <c r="F11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6" l="1"/>
  <c r="H3" i="6"/>
  <c r="G7" i="6"/>
  <c r="H11" i="6"/>
  <c r="F5" i="6"/>
  <c r="H5" i="6"/>
  <c r="H6" i="6"/>
  <c r="F7" i="6"/>
  <c r="F6" i="6"/>
  <c r="F2" i="6"/>
  <c r="H13" i="6"/>
  <c r="H2" i="6"/>
  <c r="F13" i="6"/>
  <c r="F9" i="6"/>
  <c r="F8" i="6"/>
  <c r="E14" i="6"/>
  <c r="G14" i="6" s="1"/>
  <c r="G10" i="6"/>
  <c r="H10" i="6"/>
  <c r="H9" i="6"/>
  <c r="H8" i="6"/>
  <c r="H14" i="6" l="1"/>
  <c r="F14" i="6"/>
</calcChain>
</file>

<file path=xl/sharedStrings.xml><?xml version="1.0" encoding="utf-8"?>
<sst xmlns="http://schemas.openxmlformats.org/spreadsheetml/2006/main" count="24826" uniqueCount="8406">
  <si>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</si>
  <si>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</si>
  <si>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</si>
  <si>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</si>
  <si>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</si>
  <si>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</si>
  <si>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</si>
  <si>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</si>
  <si>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</si>
  <si>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</si>
  <si>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</si>
  <si>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</si>
  <si>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</si>
  <si>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</si>
  <si>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</si>
  <si>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</si>
  <si>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</si>
  <si>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</si>
  <si>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</si>
  <si>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</si>
  <si>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</si>
  <si>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</si>
  <si>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</si>
  <si>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</si>
  <si>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</si>
  <si>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</si>
  <si>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</si>
  <si>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</si>
  <si>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</si>
  <si>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</si>
  <si>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</si>
  <si>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</si>
  <si>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</si>
  <si>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</si>
  <si>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</si>
  <si>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</si>
  <si>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</si>
  <si>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</si>
  <si>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</si>
  <si>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</si>
  <si>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</si>
  <si>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</si>
  <si>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</si>
  <si>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</si>
  <si>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</si>
  <si>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</si>
  <si>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</si>
  <si>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</si>
  <si>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</si>
  <si>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</si>
  <si>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</si>
  <si>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</si>
  <si>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</si>
  <si>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</si>
  <si>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</si>
  <si>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</si>
  <si>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</si>
  <si>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</si>
  <si>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</si>
  <si>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</si>
  <si>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</si>
  <si>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</si>
  <si>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</si>
  <si>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</si>
  <si>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</si>
  <si>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</si>
  <si>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</si>
  <si>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</si>
  <si>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</si>
  <si>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</si>
  <si>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</si>
  <si>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</si>
  <si>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</si>
  <si>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</si>
  <si>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</si>
  <si>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</si>
  <si>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</si>
  <si>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</si>
  <si>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</si>
  <si>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</si>
  <si>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</si>
  <si>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</si>
  <si>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</si>
  <si>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</si>
  <si>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</si>
  <si>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</si>
  <si>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</si>
  <si>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</si>
  <si>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</si>
  <si>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</si>
  <si>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</si>
  <si>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</si>
  <si>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</si>
  <si>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</si>
  <si>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</si>
  <si>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</si>
  <si>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</si>
  <si>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</si>
  <si>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</si>
  <si>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</si>
  <si>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</si>
  <si>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</si>
  <si>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</si>
  <si>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</si>
  <si>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</si>
  <si>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</si>
  <si>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</si>
  <si>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</si>
  <si>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</si>
  <si>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</si>
  <si>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</si>
  <si>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</si>
  <si>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</si>
  <si>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</si>
  <si>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</si>
  <si>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</si>
  <si>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</si>
  <si>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</si>
  <si>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</si>
  <si>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</si>
  <si>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</si>
  <si>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</si>
  <si>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</si>
  <si>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</si>
  <si>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</si>
  <si>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</si>
  <si>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</si>
  <si>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</si>
  <si>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</si>
  <si>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</si>
  <si>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</si>
  <si>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</si>
  <si>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</si>
  <si>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</si>
  <si>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</si>
  <si>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</si>
  <si>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</si>
  <si>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</si>
  <si>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</si>
  <si>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</si>
  <si>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</si>
  <si>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</si>
  <si>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</si>
  <si>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</si>
  <si>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</si>
  <si>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</si>
  <si>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</si>
  <si>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</si>
  <si>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</si>
  <si>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</si>
  <si>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</si>
  <si>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</si>
  <si>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</si>
  <si>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</si>
  <si>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</si>
  <si>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</si>
  <si>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</si>
  <si>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</si>
  <si>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</si>
  <si>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</si>
  <si>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</si>
  <si>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</si>
  <si>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</si>
  <si>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</si>
  <si>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</si>
  <si>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</si>
  <si>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</si>
  <si>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</si>
  <si>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</si>
  <si>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</si>
  <si>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</si>
  <si>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</si>
  <si>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</si>
  <si>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</si>
  <si>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</si>
  <si>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</si>
  <si>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</si>
  <si>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</si>
  <si>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</si>
  <si>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</si>
  <si>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</si>
  <si>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</si>
  <si>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</si>
  <si>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</si>
  <si>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</si>
  <si>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</si>
  <si>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</si>
  <si>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</si>
  <si>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</si>
  <si>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</si>
  <si>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</si>
  <si>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</si>
  <si>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</si>
  <si>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</si>
  <si>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</si>
  <si>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</si>
  <si>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</si>
  <si>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</si>
  <si>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</si>
  <si>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</si>
  <si>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</si>
  <si>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</si>
  <si>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</si>
  <si>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</si>
  <si>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</si>
  <si>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</si>
  <si>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</si>
  <si>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</si>
  <si>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</si>
  <si>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</si>
  <si>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</si>
  <si>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</si>
  <si>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</si>
  <si>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</si>
  <si>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</si>
  <si>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</si>
  <si>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</si>
  <si>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</si>
  <si>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</si>
  <si>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</si>
  <si>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</si>
  <si>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</si>
  <si>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</si>
  <si>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</si>
  <si>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</si>
  <si>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</si>
  <si>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</si>
  <si>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</si>
  <si>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</si>
  <si>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</si>
  <si>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</si>
  <si>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</si>
  <si>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</si>
  <si>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</si>
  <si>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</si>
  <si>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</si>
  <si>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</si>
  <si>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</si>
  <si>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</si>
  <si>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</si>
  <si>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</si>
  <si>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</si>
  <si>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</si>
  <si>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</si>
  <si>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</si>
  <si>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</si>
  <si>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</si>
  <si>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</si>
  <si>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</si>
  <si>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</si>
  <si>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</si>
  <si>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</si>
  <si>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</si>
  <si>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</si>
  <si>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</si>
  <si>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</si>
  <si>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</si>
  <si>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</si>
  <si>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</si>
  <si>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</si>
  <si>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</si>
  <si>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</si>
  <si>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</si>
  <si>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</si>
  <si>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</si>
  <si>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</si>
  <si>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</si>
  <si>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</si>
  <si>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</si>
  <si>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</si>
  <si>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</si>
  <si>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</si>
  <si>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</si>
  <si>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</si>
  <si>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</si>
  <si>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</si>
  <si>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</si>
  <si>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</si>
  <si>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</si>
  <si>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</si>
  <si>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</si>
  <si>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</si>
  <si>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</si>
  <si>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</si>
  <si>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</si>
  <si>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</si>
  <si>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</si>
  <si>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</si>
  <si>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</si>
  <si>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</si>
  <si>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</si>
  <si>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</si>
  <si>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</si>
  <si>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</si>
  <si>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</si>
  <si>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</si>
  <si>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</si>
  <si>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</si>
  <si>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</si>
  <si>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</si>
  <si>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</si>
  <si>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</si>
  <si>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</si>
  <si>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</si>
  <si>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</si>
  <si>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</si>
  <si>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</si>
  <si>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</si>
  <si>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</si>
  <si>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</si>
  <si>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</si>
  <si>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</si>
  <si>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</si>
  <si>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</si>
  <si>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</si>
  <si>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</si>
  <si>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</si>
  <si>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</si>
  <si>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</si>
  <si>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</si>
  <si>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</si>
  <si>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</si>
  <si>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</si>
  <si>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</si>
  <si>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</si>
  <si>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</si>
  <si>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</si>
  <si>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</si>
  <si>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</si>
  <si>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</si>
  <si>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</si>
  <si>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</si>
  <si>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</si>
  <si>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</si>
  <si>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</si>
  <si>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</si>
  <si>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</si>
  <si>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</si>
  <si>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</si>
  <si>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</si>
  <si>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</si>
  <si>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</si>
  <si>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</si>
  <si>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</si>
  <si>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</si>
  <si>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</si>
  <si>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</si>
  <si>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</si>
  <si>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</si>
  <si>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</si>
  <si>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</si>
  <si>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</si>
  <si>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</si>
  <si>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</si>
  <si>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</si>
  <si>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</si>
  <si>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</si>
  <si>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</si>
  <si>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</si>
  <si>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</si>
  <si>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</si>
  <si>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</si>
  <si>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</si>
  <si>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</si>
  <si>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</si>
  <si>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</si>
  <si>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</si>
  <si>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</si>
  <si>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</si>
  <si>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</si>
  <si>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</si>
  <si>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</si>
  <si>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</si>
  <si>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</si>
  <si>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</si>
  <si>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</si>
  <si>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</si>
  <si>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</si>
  <si>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</si>
  <si>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</si>
  <si>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</si>
  <si>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</si>
  <si>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</si>
  <si>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</si>
  <si>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</si>
  <si>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</si>
  <si>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</si>
  <si>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</si>
  <si>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</si>
  <si>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</si>
  <si>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</si>
  <si>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</si>
  <si>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</si>
  <si>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</si>
  <si>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</si>
  <si>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</si>
  <si>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</si>
  <si>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</si>
  <si>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</si>
  <si>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</si>
  <si>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</si>
  <si>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</si>
  <si>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</si>
  <si>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</si>
  <si>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</si>
  <si>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</si>
  <si>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</si>
  <si>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</si>
  <si>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</si>
  <si>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</si>
  <si>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</si>
  <si>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</si>
  <si>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</si>
  <si>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</si>
  <si>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</si>
  <si>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</si>
  <si>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</si>
  <si>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</si>
  <si>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</si>
  <si>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</si>
  <si>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</si>
  <si>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</si>
  <si>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</si>
  <si>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</si>
  <si>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</si>
  <si>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</si>
  <si>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</si>
  <si>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</si>
  <si>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</si>
  <si>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</si>
  <si>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</si>
  <si>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</si>
  <si>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</si>
  <si>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</si>
  <si>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</si>
  <si>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</si>
  <si>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</si>
  <si>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</si>
  <si>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</si>
  <si>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</si>
  <si>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</si>
  <si>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</si>
  <si>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</si>
  <si>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</si>
  <si>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</si>
  <si>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</si>
  <si>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</si>
  <si>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</si>
  <si>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</si>
  <si>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</si>
  <si>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</si>
  <si>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</si>
  <si>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</si>
  <si>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</si>
  <si>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</si>
  <si>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</si>
  <si>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</si>
  <si>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</si>
  <si>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</si>
  <si>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</si>
  <si>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</si>
  <si>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</si>
  <si>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</si>
  <si>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</si>
  <si>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</si>
  <si>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</si>
  <si>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</si>
  <si>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</si>
  <si>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</si>
  <si>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</si>
  <si>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</si>
  <si>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</si>
  <si>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</si>
  <si>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</si>
  <si>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</si>
  <si>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</si>
  <si>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</si>
  <si>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</si>
  <si>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</si>
  <si>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</si>
  <si>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</si>
  <si>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</si>
  <si>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</si>
  <si>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</si>
  <si>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</si>
  <si>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</si>
  <si>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</si>
  <si>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</si>
  <si>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</si>
  <si>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</si>
  <si>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</si>
  <si>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</si>
  <si>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</si>
  <si>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</si>
  <si>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</si>
  <si>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</si>
  <si>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</si>
  <si>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</si>
  <si>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</si>
  <si>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</si>
  <si>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</si>
  <si>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</si>
  <si>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</si>
  <si>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</si>
  <si>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</si>
  <si>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</si>
  <si>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</si>
  <si>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</si>
  <si>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</si>
  <si>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</si>
  <si>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</si>
  <si>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</si>
  <si>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</si>
  <si>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</si>
  <si>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</si>
  <si>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</si>
  <si>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</si>
  <si>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</si>
  <si>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</si>
  <si>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</si>
  <si>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</si>
  <si>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</si>
  <si>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</si>
  <si>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</si>
  <si>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</si>
  <si>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</si>
  <si>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</si>
  <si>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</si>
  <si>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</si>
  <si>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</si>
  <si>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</si>
  <si>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</si>
  <si>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</si>
  <si>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</si>
  <si>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</si>
  <si>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</si>
  <si>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</si>
  <si>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</si>
  <si>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</si>
  <si>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</si>
  <si>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</si>
  <si>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</si>
  <si>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</si>
  <si>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</si>
  <si>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</si>
  <si>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</si>
  <si>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</si>
  <si>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</si>
  <si>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</si>
  <si>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</si>
  <si>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</si>
  <si>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</si>
  <si>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</si>
  <si>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</si>
  <si>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</si>
  <si>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</si>
  <si>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</si>
  <si>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</si>
  <si>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</si>
  <si>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</si>
  <si>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</si>
  <si>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</si>
  <si>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</si>
  <si>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</si>
  <si>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</si>
  <si>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</si>
  <si>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</si>
  <si>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</si>
  <si>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</si>
  <si>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</si>
  <si>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</si>
  <si>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</si>
  <si>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</si>
  <si>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</si>
  <si>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</si>
  <si>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</si>
  <si>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</si>
  <si>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</si>
  <si>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</si>
  <si>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</si>
  <si>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</si>
  <si>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</si>
  <si>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</si>
  <si>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</si>
  <si>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</si>
  <si>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</si>
  <si>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</si>
  <si>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</si>
  <si>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</si>
  <si>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</si>
  <si>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</si>
  <si>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</si>
  <si>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</si>
  <si>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</si>
  <si>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</si>
  <si>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</si>
  <si>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</si>
  <si>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</si>
  <si>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</si>
  <si>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</si>
  <si>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</si>
  <si>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</si>
  <si>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</si>
  <si>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</si>
  <si>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</si>
  <si>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</si>
  <si>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</si>
  <si>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</si>
  <si>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</si>
  <si>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</si>
  <si>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</si>
  <si>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</si>
  <si>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</si>
  <si>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</si>
  <si>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</si>
  <si>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</si>
  <si>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</si>
  <si>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</si>
  <si>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</si>
  <si>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</si>
  <si>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</si>
  <si>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</si>
  <si>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</si>
  <si>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</si>
  <si>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</si>
  <si>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</si>
  <si>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</si>
  <si>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</si>
  <si>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</si>
  <si>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</si>
  <si>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</si>
  <si>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</si>
  <si>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</si>
  <si>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</si>
  <si>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</si>
  <si>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</si>
  <si>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</si>
  <si>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</si>
  <si>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</si>
  <si>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</si>
  <si>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</si>
  <si>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</si>
  <si>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</si>
  <si>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</si>
  <si>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</si>
  <si>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</si>
  <si>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</si>
  <si>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</si>
  <si>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</si>
  <si>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</si>
  <si>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</si>
  <si>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</si>
  <si>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</si>
  <si>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</si>
  <si>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</si>
  <si>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</si>
  <si>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</si>
  <si>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</si>
  <si>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</si>
  <si>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</si>
  <si>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</si>
  <si>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</si>
  <si>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</si>
  <si>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</si>
  <si>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</si>
  <si>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</si>
  <si>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</si>
  <si>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</si>
  <si>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</si>
  <si>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</si>
  <si>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</si>
  <si>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</si>
  <si>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</si>
  <si>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</si>
  <si>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</si>
  <si>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</si>
  <si>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</si>
  <si>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</si>
  <si>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</si>
  <si>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</si>
  <si>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</si>
  <si>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</si>
  <si>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</si>
  <si>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</si>
  <si>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</si>
  <si>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</si>
  <si>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</si>
  <si>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</si>
  <si>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</si>
  <si>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</si>
  <si>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</si>
  <si>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</si>
  <si>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</si>
  <si>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</si>
  <si>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</si>
  <si>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</si>
  <si>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</si>
  <si>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</si>
  <si>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</si>
  <si>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</si>
  <si>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</si>
  <si>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</si>
  <si>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</si>
  <si>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</si>
  <si>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</si>
  <si>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</si>
  <si>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</si>
  <si>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</si>
  <si>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</si>
  <si>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</si>
  <si>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</si>
  <si>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</si>
  <si>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</si>
  <si>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</si>
  <si>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</si>
  <si>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</si>
  <si>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</si>
  <si>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</si>
  <si>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</si>
  <si>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</si>
  <si>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</si>
  <si>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</si>
  <si>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</si>
  <si>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</si>
  <si>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</si>
  <si>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</si>
  <si>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</si>
  <si>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</si>
  <si>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</si>
  <si>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</si>
  <si>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</si>
  <si>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</si>
  <si>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</si>
  <si>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</si>
  <si>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</si>
  <si>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</si>
  <si>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</si>
  <si>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</si>
  <si>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</si>
  <si>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</si>
  <si>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</si>
  <si>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</si>
  <si>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</si>
  <si>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</si>
  <si>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</si>
  <si>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</si>
  <si>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</si>
  <si>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</si>
  <si>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</si>
  <si>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</si>
  <si>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</si>
  <si>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</si>
  <si>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</si>
  <si>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</si>
  <si>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</si>
  <si>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</si>
  <si>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</si>
  <si>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</si>
  <si>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</si>
  <si>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</si>
  <si>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</si>
  <si>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</si>
  <si>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</si>
  <si>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</si>
  <si>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</si>
  <si>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</si>
  <si>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</si>
  <si>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</si>
  <si>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</si>
  <si>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</si>
  <si>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</si>
  <si>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</si>
  <si>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</si>
  <si>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</si>
  <si>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</si>
  <si>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</si>
  <si>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</si>
  <si>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</si>
  <si>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</si>
  <si>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</si>
  <si>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</si>
  <si>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</si>
  <si>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</si>
  <si>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</si>
  <si>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</si>
  <si>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</si>
  <si>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</si>
  <si>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</si>
  <si>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</si>
  <si>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</si>
  <si>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</si>
  <si>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</si>
  <si>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</si>
  <si>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</si>
  <si>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</si>
  <si>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</si>
  <si>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</si>
  <si>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</si>
  <si>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</si>
  <si>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</si>
  <si>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</si>
  <si>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</si>
  <si>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</si>
  <si>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</si>
  <si>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</si>
  <si>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</si>
  <si>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</si>
  <si>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</si>
  <si>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</si>
  <si>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</si>
  <si>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</si>
  <si>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</si>
  <si>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</si>
  <si>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</si>
  <si>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</si>
  <si>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</si>
  <si>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</si>
  <si>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</si>
  <si>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</si>
  <si>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</si>
  <si>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</si>
  <si>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</si>
  <si>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</si>
  <si>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</si>
  <si>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</si>
  <si>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</si>
  <si>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</si>
  <si>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</si>
  <si>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</si>
  <si>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</si>
  <si>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</si>
  <si>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</si>
  <si>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</si>
  <si>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</si>
  <si>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</si>
  <si>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</si>
  <si>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</si>
  <si>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</si>
  <si>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</si>
  <si>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</si>
  <si>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</si>
  <si>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</si>
  <si>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</si>
  <si>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</si>
  <si>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</si>
  <si>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</si>
  <si>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</si>
  <si>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</si>
  <si>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</si>
  <si>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</si>
  <si>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</si>
  <si>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</si>
  <si>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</si>
  <si>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</si>
  <si>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</si>
  <si>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</si>
  <si>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</si>
  <si>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</si>
  <si>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</si>
  <si>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</si>
  <si>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</si>
  <si>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</si>
  <si>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</si>
  <si>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</si>
  <si>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</si>
  <si>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</si>
  <si>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</si>
  <si>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</si>
  <si>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</si>
  <si>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</si>
  <si>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</si>
  <si>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</si>
  <si>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</si>
  <si>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</si>
  <si>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</si>
  <si>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</si>
  <si>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</si>
  <si>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</si>
  <si>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</si>
  <si>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</si>
  <si>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</si>
  <si>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</si>
  <si>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</si>
  <si>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</si>
  <si>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</si>
  <si>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</si>
  <si>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</si>
  <si>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</si>
  <si>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</si>
  <si>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</si>
  <si>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</si>
  <si>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</si>
  <si>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</si>
  <si>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</si>
  <si>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</si>
  <si>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</si>
  <si>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</si>
  <si>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</si>
  <si>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</si>
  <si>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</si>
  <si>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</si>
  <si>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</si>
  <si>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</si>
  <si>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</si>
  <si>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</si>
  <si>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</si>
  <si>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</si>
  <si>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</si>
  <si>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</si>
  <si>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</si>
  <si>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</si>
  <si>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</si>
  <si>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</si>
  <si>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</si>
  <si>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</si>
  <si>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</si>
  <si>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</si>
  <si>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</si>
  <si>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</si>
  <si>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</si>
  <si>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</si>
  <si>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</si>
  <si>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</si>
  <si>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</si>
  <si>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</si>
  <si>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</si>
  <si>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</si>
  <si>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</si>
  <si>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</si>
  <si>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</si>
  <si>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</si>
  <si>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</si>
  <si>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</si>
  <si>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</si>
  <si>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</si>
  <si>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</si>
  <si>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</si>
  <si>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</si>
  <si>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</si>
  <si>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</si>
  <si>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</si>
  <si>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</si>
  <si>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</si>
  <si>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</si>
  <si>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</si>
  <si>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</si>
  <si>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</si>
  <si>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</si>
  <si>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</si>
  <si>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</si>
  <si>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</si>
  <si>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</si>
  <si>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</si>
  <si>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</si>
  <si>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</si>
  <si>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</si>
  <si>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</si>
  <si>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</si>
  <si>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</si>
  <si>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</si>
  <si>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</si>
  <si>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</si>
  <si>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</si>
  <si>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</si>
  <si>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</si>
  <si>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</si>
  <si>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</si>
  <si>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</si>
  <si>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</si>
  <si>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</si>
  <si>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</si>
  <si>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</si>
  <si>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</si>
  <si>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</si>
  <si>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</si>
  <si>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</si>
  <si>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</si>
  <si>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</si>
  <si>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</si>
  <si>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</si>
  <si>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</si>
  <si>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</si>
  <si>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</si>
  <si>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</si>
  <si>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</si>
  <si>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</si>
  <si>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</si>
  <si>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</si>
  <si>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</si>
  <si>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</si>
  <si>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</si>
  <si>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</si>
  <si>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</si>
  <si>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</si>
  <si>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</si>
  <si>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</si>
  <si>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</si>
  <si>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</si>
  <si>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</si>
  <si>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</si>
  <si>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</si>
  <si>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</si>
  <si>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</si>
  <si>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</si>
  <si>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</si>
  <si>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</si>
  <si>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</si>
  <si>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</si>
  <si>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</si>
  <si>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</si>
  <si>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</si>
  <si>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</si>
  <si>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</si>
  <si>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</si>
  <si>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</si>
  <si>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</si>
  <si>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</si>
  <si>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</si>
  <si>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</si>
  <si>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</si>
  <si>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</si>
  <si>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</si>
  <si>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</si>
  <si>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</si>
  <si>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</si>
  <si>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</si>
  <si>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</si>
  <si>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</si>
  <si>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</si>
  <si>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</si>
  <si>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</si>
  <si>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</si>
  <si>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</si>
  <si>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</si>
  <si>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</si>
  <si>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</si>
  <si>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</si>
  <si>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</si>
  <si>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</si>
  <si>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</si>
  <si>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</si>
  <si>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</si>
  <si>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</si>
  <si>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</si>
  <si>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</si>
  <si>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</si>
  <si>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</si>
  <si>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</si>
  <si>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</si>
  <si>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</si>
  <si>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</si>
  <si>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</si>
  <si>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</si>
  <si>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</si>
  <si>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</si>
  <si>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</si>
  <si>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</si>
  <si>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</si>
  <si>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</si>
  <si>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</si>
  <si>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</si>
  <si>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</si>
  <si>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</si>
  <si>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</si>
  <si>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</si>
  <si>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</si>
  <si>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</si>
  <si>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</si>
  <si>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</si>
  <si>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</si>
  <si>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</si>
  <si>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</si>
  <si>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</si>
  <si>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</si>
  <si>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</si>
  <si>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</si>
  <si>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</si>
  <si>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</si>
  <si>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</si>
  <si>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</si>
  <si>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</si>
  <si>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</si>
  <si>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</si>
  <si>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</si>
  <si>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</si>
  <si>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</si>
  <si>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</si>
  <si>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</si>
  <si>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</si>
  <si>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</si>
  <si>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</si>
  <si>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</si>
  <si>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</si>
  <si>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</si>
  <si>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</si>
  <si>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</si>
  <si>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</si>
  <si>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</si>
  <si>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</si>
  <si>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</si>
  <si>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</si>
  <si>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</si>
  <si>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</si>
  <si>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</si>
  <si>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</si>
  <si>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</si>
  <si>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</si>
  <si>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</si>
  <si>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</si>
  <si>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</si>
  <si>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</si>
  <si>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</si>
  <si>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</si>
  <si>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</si>
  <si>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</si>
  <si>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</si>
  <si>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</si>
  <si>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</si>
  <si>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</si>
  <si>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</si>
  <si>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</si>
  <si>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</si>
  <si>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</si>
  <si>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</si>
  <si>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</si>
  <si>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</si>
  <si>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</si>
  <si>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</si>
  <si>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</si>
  <si>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</si>
  <si>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</si>
  <si>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</si>
  <si>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</si>
  <si>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</si>
  <si>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</si>
  <si>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</si>
  <si>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</si>
  <si>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</si>
  <si>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</si>
  <si>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</si>
  <si>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</si>
  <si>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</si>
  <si>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</si>
  <si>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</si>
  <si>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</si>
  <si>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</si>
  <si>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</si>
  <si>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</si>
  <si>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</si>
  <si>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</si>
  <si>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</si>
  <si>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</si>
  <si>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</si>
  <si>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</si>
  <si>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</si>
  <si>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</si>
  <si>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</si>
  <si>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</si>
  <si>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</si>
  <si>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</si>
  <si>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</si>
  <si>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</si>
  <si>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</si>
  <si>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</si>
  <si>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</si>
  <si>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</si>
  <si>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</si>
  <si>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</si>
  <si>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</si>
  <si>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</si>
  <si>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</si>
  <si>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</si>
  <si>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</si>
  <si>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</si>
  <si>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</si>
  <si>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</si>
  <si>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</si>
  <si>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</si>
  <si>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</si>
  <si>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</si>
  <si>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</si>
  <si>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</si>
  <si>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</si>
  <si>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</si>
  <si>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</si>
  <si>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</si>
  <si>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</si>
  <si>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</si>
  <si>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</si>
  <si>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</si>
  <si>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</si>
  <si>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</si>
  <si>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</si>
  <si>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</si>
  <si>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</si>
  <si>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</si>
  <si>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</si>
  <si>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</si>
  <si>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</si>
  <si>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</si>
  <si>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</si>
  <si>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</si>
  <si>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</si>
  <si>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</si>
  <si>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</si>
  <si>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</si>
  <si>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</si>
  <si>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</si>
  <si>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</si>
  <si>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</si>
  <si>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</si>
  <si>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</si>
  <si>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</si>
  <si>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</si>
  <si>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</si>
  <si>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</si>
  <si>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</si>
  <si>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</si>
  <si>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</si>
  <si>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</si>
  <si>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</si>
  <si>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</si>
  <si>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</si>
  <si>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</si>
  <si>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</si>
  <si>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</si>
  <si>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</si>
  <si>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</si>
  <si>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</si>
  <si>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</si>
  <si>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</si>
  <si>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</si>
  <si>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</si>
  <si>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</si>
  <si>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</si>
  <si>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</si>
  <si>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</si>
  <si>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</si>
  <si>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</si>
  <si>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</si>
  <si>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</si>
  <si>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</si>
  <si>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</si>
  <si>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</si>
  <si>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</si>
  <si>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</si>
  <si>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</si>
  <si>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</si>
  <si>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</si>
  <si>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</si>
  <si>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</si>
  <si>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</si>
  <si>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</si>
  <si>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</si>
  <si>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</si>
  <si>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</si>
  <si>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</si>
  <si>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</si>
  <si>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</si>
  <si>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</si>
  <si>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</si>
  <si>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</si>
  <si>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</si>
  <si>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</si>
  <si>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</si>
  <si>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</si>
  <si>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</si>
  <si>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</si>
  <si>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</si>
  <si>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</si>
  <si>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</si>
  <si>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</si>
  <si>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</si>
  <si>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</si>
  <si>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</si>
  <si>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</si>
  <si>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</si>
  <si>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</si>
  <si>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</si>
  <si>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</si>
  <si>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</si>
  <si>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</si>
  <si>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</si>
  <si>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</si>
  <si>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</si>
  <si>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</si>
  <si>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</si>
  <si>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</si>
  <si>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</si>
  <si>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</si>
  <si>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</si>
  <si>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</si>
  <si>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</si>
  <si>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</si>
  <si>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</si>
  <si>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</si>
  <si>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</si>
  <si>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</si>
  <si>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</si>
  <si>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</si>
  <si>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</si>
  <si>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</si>
  <si>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</si>
  <si>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</si>
  <si>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</si>
  <si>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</si>
  <si>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</si>
  <si>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</si>
  <si>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</si>
  <si>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</si>
  <si>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</si>
  <si>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</si>
  <si>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</si>
  <si>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</si>
  <si>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</si>
  <si>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</si>
  <si>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</si>
  <si>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</si>
  <si>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</si>
  <si>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</si>
  <si>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</si>
  <si>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</si>
  <si>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</si>
  <si>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</si>
  <si>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</si>
  <si>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</si>
  <si>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</si>
  <si>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</si>
  <si>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</si>
  <si>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</si>
  <si>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</si>
  <si>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</si>
  <si>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</si>
  <si>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</si>
  <si>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</si>
  <si>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</si>
  <si>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</si>
  <si>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</si>
  <si>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</si>
  <si>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</si>
  <si>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</si>
  <si>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</si>
  <si>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</si>
  <si>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</si>
  <si>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</si>
  <si>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</si>
  <si>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</si>
  <si>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</si>
  <si>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</si>
  <si>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</si>
  <si>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</si>
  <si>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</si>
  <si>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</si>
  <si>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</si>
  <si>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</si>
  <si>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</si>
  <si>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</si>
  <si>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</si>
  <si>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</si>
  <si>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</si>
  <si>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</si>
  <si>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</si>
  <si>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</si>
  <si>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</si>
  <si>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</si>
  <si>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</si>
  <si>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</si>
  <si>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</si>
  <si>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</si>
  <si>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</si>
  <si>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</si>
  <si>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</si>
  <si>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</si>
  <si>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</si>
  <si>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</si>
  <si>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</si>
  <si>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</si>
  <si>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</si>
  <si>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</si>
  <si>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</si>
  <si>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</si>
  <si>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</si>
  <si>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</si>
  <si>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</si>
  <si>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</si>
  <si>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</si>
  <si>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</si>
  <si>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</si>
  <si>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</si>
  <si>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</si>
  <si>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</si>
  <si>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</si>
  <si>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</si>
  <si>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</si>
  <si>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</si>
  <si>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</si>
  <si>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</si>
  <si>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</si>
  <si>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</si>
  <si>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</si>
  <si>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</si>
  <si>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</si>
  <si>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</si>
  <si>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</si>
  <si>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</si>
  <si>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</si>
  <si>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</si>
  <si>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</si>
  <si>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</si>
  <si>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</si>
  <si>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</si>
  <si>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</si>
  <si>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</si>
  <si>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</si>
  <si>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</si>
  <si>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</si>
  <si>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</si>
  <si>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</si>
  <si>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</si>
  <si>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</si>
  <si>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</si>
  <si>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</si>
  <si>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</si>
  <si>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</si>
  <si>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</si>
  <si>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</si>
  <si>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</si>
  <si>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</si>
  <si>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</si>
  <si>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</si>
  <si>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</si>
  <si>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</si>
  <si>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</si>
  <si>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</si>
  <si>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</si>
  <si>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</si>
  <si>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</si>
  <si>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</si>
  <si>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</si>
  <si>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</si>
  <si>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</si>
  <si>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</si>
  <si>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</si>
  <si>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</si>
  <si>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</si>
  <si>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</si>
  <si>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</si>
  <si>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</si>
  <si>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</si>
  <si>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</si>
  <si>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</si>
  <si>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</si>
  <si>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</si>
  <si>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</si>
  <si>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</si>
  <si>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</si>
  <si>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</si>
  <si>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</si>
  <si>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</si>
  <si>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</si>
  <si>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</si>
  <si>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</si>
  <si>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</si>
  <si>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</si>
  <si>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</si>
  <si>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</si>
  <si>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</si>
  <si>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</si>
  <si>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</si>
  <si>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</si>
  <si>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</si>
  <si>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</si>
  <si>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</si>
  <si>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</si>
  <si>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</si>
  <si>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</si>
  <si>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</si>
  <si>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</si>
  <si>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</si>
  <si>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</si>
  <si>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</si>
  <si>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</si>
  <si>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</si>
  <si>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</si>
  <si>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</si>
  <si>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</si>
  <si>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</si>
  <si>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</si>
  <si>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</si>
  <si>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</si>
  <si>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</si>
  <si>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</si>
  <si>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</si>
  <si>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</si>
  <si>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</si>
  <si>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</si>
  <si>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</si>
  <si>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</si>
  <si>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</si>
  <si>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</si>
  <si>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</si>
  <si>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</si>
  <si>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</si>
  <si>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</si>
  <si>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</si>
  <si>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</si>
  <si>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</si>
  <si>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</si>
  <si>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</si>
  <si>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</si>
  <si>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</si>
  <si>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</si>
  <si>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</si>
  <si>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</si>
  <si>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</si>
  <si>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</si>
  <si>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</si>
  <si>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</si>
  <si>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</si>
  <si>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</si>
  <si>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</si>
  <si>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</si>
  <si>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</si>
  <si>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</si>
  <si>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</si>
  <si>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</si>
  <si>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</si>
  <si>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</si>
  <si>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</si>
  <si>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</si>
  <si>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</si>
  <si>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</si>
  <si>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</si>
  <si>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</si>
  <si>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</si>
  <si>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</si>
  <si>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</si>
  <si>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</si>
  <si>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</si>
  <si>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</si>
  <si>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</si>
  <si>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</si>
  <si>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</si>
  <si>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</si>
  <si>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</si>
  <si>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</si>
  <si>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</si>
  <si>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</si>
  <si>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</si>
  <si>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</si>
  <si>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</si>
  <si>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</si>
  <si>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</si>
  <si>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</si>
  <si>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</si>
  <si>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</si>
  <si>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</si>
  <si>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</si>
  <si>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</si>
  <si>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</si>
  <si>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</si>
  <si>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</si>
  <si>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</si>
  <si>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</si>
  <si>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</si>
  <si>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</si>
  <si>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</si>
  <si>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</si>
  <si>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</si>
  <si>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</si>
  <si>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</si>
  <si>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</si>
  <si>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</si>
  <si>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</si>
  <si>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</si>
  <si>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</si>
  <si>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</si>
  <si>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</si>
  <si>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</si>
  <si>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</si>
  <si>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</si>
  <si>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</si>
  <si>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</si>
  <si>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</si>
  <si>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</si>
  <si>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</si>
  <si>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</si>
  <si>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</si>
  <si>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</si>
  <si>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</si>
  <si>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</si>
  <si>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</si>
  <si>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</si>
  <si>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</si>
  <si>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</si>
  <si>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</si>
  <si>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</si>
  <si>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</si>
  <si>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</si>
  <si>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</si>
  <si>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</si>
  <si>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</si>
  <si>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</si>
  <si>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</si>
  <si>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</si>
  <si>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</si>
  <si>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</si>
  <si>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</si>
  <si>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</si>
  <si>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</si>
  <si>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</si>
  <si>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</si>
  <si>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</si>
  <si>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</si>
  <si>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</si>
  <si>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</si>
  <si>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</si>
  <si>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</si>
  <si>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</si>
  <si>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</si>
  <si>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</si>
  <si>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</si>
  <si>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</si>
  <si>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</si>
  <si>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</si>
  <si>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</si>
  <si>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</si>
  <si>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</si>
  <si>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</si>
  <si>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</si>
  <si>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</si>
  <si>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</si>
  <si>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</si>
  <si>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</si>
  <si>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</si>
  <si>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</si>
  <si>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</si>
  <si>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</si>
  <si>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</si>
  <si>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</si>
  <si>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</si>
  <si>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</si>
  <si>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</si>
  <si>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</si>
  <si>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</si>
  <si>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</si>
  <si>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</si>
  <si>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</si>
  <si>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</si>
  <si>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</si>
  <si>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</si>
  <si>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</si>
  <si>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</si>
  <si>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</si>
  <si>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</si>
  <si>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</si>
  <si>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</si>
  <si>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</si>
  <si>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</si>
  <si>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</si>
  <si>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</si>
  <si>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</si>
  <si>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</si>
  <si>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</si>
  <si>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</si>
  <si>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</si>
  <si>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</si>
  <si>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</si>
  <si>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</si>
  <si>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</si>
  <si>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</si>
  <si>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</si>
  <si>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</si>
  <si>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</si>
  <si>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</si>
  <si>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</si>
  <si>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</si>
  <si>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</si>
  <si>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</si>
  <si>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</si>
  <si>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</si>
  <si>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</si>
  <si>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</si>
  <si>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</si>
  <si>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</si>
  <si>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</si>
  <si>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</si>
  <si>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</si>
  <si>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</si>
  <si>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</si>
  <si>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</si>
  <si>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</si>
  <si>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</si>
  <si>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</si>
  <si>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</si>
  <si>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</si>
  <si>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</si>
  <si>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</si>
  <si>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</si>
  <si>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</si>
  <si>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</si>
  <si>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</si>
  <si>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</si>
  <si>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</si>
  <si>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</si>
  <si>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</si>
  <si>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</si>
  <si>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</si>
  <si>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</si>
  <si>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</si>
  <si>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</si>
  <si>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</si>
  <si>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</si>
  <si>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</si>
  <si>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</si>
  <si>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</si>
  <si>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</si>
  <si>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</si>
  <si>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</si>
  <si>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</si>
  <si>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</si>
  <si>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</si>
  <si>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</si>
  <si>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</si>
  <si>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</si>
  <si>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</si>
  <si>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</si>
  <si>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</si>
  <si>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</si>
  <si>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</si>
  <si>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</si>
  <si>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</si>
  <si>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</si>
  <si>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</si>
  <si>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</si>
  <si>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</si>
  <si>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</si>
  <si>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</si>
  <si>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</si>
  <si>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</si>
  <si>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</si>
  <si>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</si>
  <si>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</si>
  <si>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</si>
  <si>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</si>
  <si>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</si>
  <si>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</si>
  <si>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</si>
  <si>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</si>
  <si>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</si>
  <si>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</si>
  <si>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</si>
  <si>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</si>
  <si>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</si>
  <si>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</si>
  <si>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</si>
  <si>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</si>
  <si>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</si>
  <si>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</si>
  <si>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</si>
  <si>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</si>
  <si>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</si>
  <si>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</si>
  <si>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</si>
  <si>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</si>
  <si>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</si>
  <si>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</si>
  <si>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</si>
  <si>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</si>
  <si>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</si>
  <si>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</si>
  <si>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</si>
  <si>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</si>
  <si>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</si>
  <si>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</si>
  <si>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</si>
  <si>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</si>
  <si>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</si>
  <si>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</si>
  <si>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</si>
  <si>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</si>
  <si>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</si>
  <si>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</si>
  <si>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</si>
  <si>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</si>
  <si>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</si>
  <si>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</si>
  <si>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</si>
  <si>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</si>
  <si>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</si>
  <si>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</si>
  <si>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</si>
  <si>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</si>
  <si>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</si>
  <si>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</si>
  <si>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</si>
  <si>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</si>
  <si>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</si>
  <si>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</si>
  <si>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</si>
  <si>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</si>
  <si>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</si>
  <si>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</si>
  <si>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</si>
  <si>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</si>
  <si>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</si>
  <si>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</si>
  <si>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</si>
  <si>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</si>
  <si>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</si>
  <si>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</si>
  <si>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</si>
  <si>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</si>
  <si>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</si>
  <si>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</si>
  <si>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</si>
  <si>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</si>
  <si>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</si>
  <si>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</si>
  <si>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</si>
  <si>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</si>
  <si>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</si>
  <si>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</si>
  <si>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</si>
  <si>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</si>
  <si>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</si>
  <si>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</si>
  <si>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</si>
  <si>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</si>
  <si>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</si>
  <si>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</si>
  <si>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</si>
  <si>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</si>
  <si>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</si>
  <si>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</si>
  <si>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</si>
  <si>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</si>
  <si>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</si>
  <si>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</si>
  <si>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</si>
  <si>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</si>
  <si>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</si>
  <si>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</si>
  <si>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</si>
  <si>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</si>
  <si>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</si>
  <si>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</si>
  <si>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</si>
  <si>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</si>
  <si>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</si>
  <si>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</si>
  <si>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</si>
  <si>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</si>
  <si>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</si>
  <si>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</si>
  <si>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</si>
  <si>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</si>
  <si>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</si>
  <si>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</si>
  <si>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</si>
  <si>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</si>
  <si>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</si>
  <si>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</si>
  <si>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</si>
  <si>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</si>
  <si>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</si>
  <si>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</si>
  <si>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</si>
  <si>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</si>
  <si>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</si>
  <si>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</si>
  <si>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</si>
  <si>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</si>
  <si>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</si>
  <si>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</si>
  <si>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</si>
  <si>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</si>
  <si>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</si>
  <si>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</si>
  <si>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</si>
  <si>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</si>
  <si>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</si>
  <si>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</si>
  <si>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</si>
  <si>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</si>
  <si>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</si>
  <si>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</si>
  <si>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</si>
  <si>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</si>
  <si>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</si>
  <si>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</si>
  <si>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</si>
  <si>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</si>
  <si>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</si>
  <si>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</si>
  <si>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</si>
  <si>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</si>
  <si>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</si>
  <si>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</si>
  <si>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</si>
  <si>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</si>
  <si>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</si>
  <si>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</si>
  <si>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</si>
  <si>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</si>
  <si>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</si>
  <si>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</si>
  <si>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</si>
  <si>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</si>
  <si>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</si>
  <si>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</si>
  <si>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</si>
  <si>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</si>
  <si>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</si>
  <si>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</si>
  <si>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</si>
  <si>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</si>
  <si>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</si>
  <si>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</si>
  <si>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</si>
  <si>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</si>
  <si>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</si>
  <si>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</si>
  <si>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</si>
  <si>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</si>
  <si>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</si>
  <si>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</si>
  <si>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</si>
  <si>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</si>
  <si>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</si>
  <si>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</si>
  <si>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</si>
  <si>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</si>
  <si>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</si>
  <si>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</si>
  <si>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</si>
  <si>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</si>
  <si>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</si>
  <si>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</si>
  <si>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</si>
  <si>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</si>
  <si>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</si>
  <si>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</si>
  <si>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</si>
  <si>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</si>
  <si>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</si>
  <si>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</si>
  <si>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</si>
  <si>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</si>
  <si>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</si>
  <si>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</si>
  <si>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</si>
  <si>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</si>
  <si>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</si>
  <si>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</si>
  <si>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</si>
  <si>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</si>
  <si>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</si>
  <si>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</si>
  <si>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</si>
  <si>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</si>
  <si>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</si>
  <si>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</si>
  <si>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</si>
  <si>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</si>
  <si>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</si>
  <si>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</si>
  <si>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</si>
  <si>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</si>
  <si>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</si>
  <si>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</si>
  <si>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</si>
  <si>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</si>
  <si>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</si>
  <si>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</si>
  <si>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</si>
  <si>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</si>
  <si>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</si>
  <si>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</si>
  <si>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</si>
  <si>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</si>
  <si>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</si>
  <si>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</si>
  <si>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</si>
  <si>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</si>
  <si>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</si>
  <si>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</si>
  <si>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</si>
  <si>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</si>
  <si>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</si>
  <si>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</si>
  <si>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</si>
  <si>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</si>
  <si>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</si>
  <si>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</si>
  <si>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</si>
  <si>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</si>
  <si>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</si>
  <si>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</si>
  <si>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</si>
  <si>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</si>
  <si>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</si>
  <si>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</si>
  <si>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</si>
  <si>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</si>
  <si>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</si>
  <si>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</si>
  <si>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</si>
  <si>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</si>
  <si>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</si>
  <si>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</si>
  <si>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</si>
  <si>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</si>
  <si>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</si>
  <si>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</si>
  <si>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</si>
  <si>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</si>
  <si>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</si>
  <si>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</si>
  <si>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</si>
  <si>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</si>
  <si>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</si>
  <si>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</si>
  <si>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</si>
  <si>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</si>
  <si>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</si>
  <si>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</si>
  <si>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</si>
  <si>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</si>
  <si>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</si>
  <si>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</si>
  <si>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</si>
  <si>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</si>
  <si>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</si>
  <si>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</si>
  <si>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</si>
  <si>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</si>
  <si>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</si>
  <si>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</si>
  <si>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</si>
  <si>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</si>
  <si>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</si>
  <si>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</si>
  <si>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</si>
  <si>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</si>
  <si>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</si>
  <si>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</si>
  <si>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</si>
  <si>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</si>
  <si>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</si>
  <si>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</si>
  <si>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</si>
  <si>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</si>
  <si>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</si>
  <si>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</si>
  <si>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</si>
  <si>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</si>
  <si>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</si>
  <si>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</si>
  <si>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</si>
  <si>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</si>
  <si>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</si>
  <si>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</si>
  <si>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</si>
  <si>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</si>
  <si>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</si>
  <si>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</si>
  <si>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</si>
  <si>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</si>
  <si>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</si>
  <si>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</si>
  <si>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</si>
  <si>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</si>
  <si>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</si>
  <si>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</si>
  <si>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</si>
  <si>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</si>
  <si>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</si>
  <si>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</si>
  <si>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</si>
  <si>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</si>
  <si>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</si>
  <si>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</si>
  <si>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</si>
  <si>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</si>
  <si>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</si>
  <si>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</si>
  <si>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</si>
  <si>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</si>
  <si>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</si>
  <si>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</si>
  <si>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</si>
  <si>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</si>
  <si>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</si>
  <si>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</si>
  <si>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</si>
  <si>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</si>
  <si>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</si>
  <si>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</si>
  <si>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</si>
  <si>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</si>
  <si>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</si>
  <si>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</si>
  <si>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</si>
  <si>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</si>
  <si>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</si>
  <si>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</si>
  <si>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</si>
  <si>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</si>
  <si>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</si>
  <si>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</si>
  <si>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</si>
  <si>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</si>
  <si>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</si>
  <si>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</si>
  <si>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</si>
  <si>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</si>
  <si>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</si>
  <si>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</si>
  <si>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</si>
  <si>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</si>
  <si>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</si>
  <si>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</si>
  <si>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</si>
  <si>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</si>
  <si>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</si>
  <si>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</si>
  <si>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</si>
  <si>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</si>
  <si>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</si>
  <si>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</si>
  <si>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</si>
  <si>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</si>
  <si>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</si>
  <si>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</si>
  <si>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</si>
  <si>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</si>
  <si>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</si>
  <si>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</si>
  <si>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</si>
  <si>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</si>
  <si>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</si>
  <si>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</si>
  <si>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</si>
  <si>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</si>
  <si>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</si>
  <si>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</si>
  <si>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</si>
  <si>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</si>
  <si>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</si>
  <si>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</si>
  <si>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</si>
  <si>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</si>
  <si>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</si>
  <si>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</si>
  <si>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</si>
  <si>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</si>
  <si>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</si>
  <si>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</si>
  <si>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</si>
  <si>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</si>
  <si>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</si>
  <si>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</si>
  <si>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</si>
  <si>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</si>
  <si>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</si>
  <si>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</si>
  <si>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</si>
  <si>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</si>
  <si>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</si>
  <si>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</si>
  <si>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</si>
  <si>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</si>
  <si>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</si>
  <si>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</si>
  <si>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</si>
  <si>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</si>
  <si>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</si>
  <si>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</si>
  <si>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</si>
  <si>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</si>
  <si>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</si>
  <si>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</si>
  <si>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</si>
  <si>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</si>
  <si>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</si>
  <si>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</si>
  <si>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</si>
  <si>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</si>
  <si>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</si>
  <si>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</si>
  <si>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</si>
  <si>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</si>
  <si>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</si>
  <si>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</si>
  <si>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</si>
  <si>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</si>
  <si>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</si>
  <si>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</si>
  <si>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</si>
  <si>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</si>
  <si>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</si>
  <si>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</si>
  <si>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</si>
  <si>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</si>
  <si>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</si>
  <si>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</si>
  <si>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</si>
  <si>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</si>
  <si>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</si>
  <si>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</si>
  <si>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</si>
  <si>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</si>
  <si>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</si>
  <si>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</si>
  <si>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</si>
  <si>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</si>
  <si>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</si>
  <si>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</si>
  <si>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</si>
  <si>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</si>
  <si>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</si>
  <si>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</si>
  <si>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</si>
  <si>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</si>
  <si>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</si>
  <si>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</si>
  <si>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</si>
  <si>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</si>
  <si>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</si>
  <si>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</si>
  <si>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</si>
  <si>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</si>
  <si>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</si>
  <si>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</si>
  <si>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</si>
  <si>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</si>
  <si>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</si>
  <si>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</si>
  <si>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</si>
  <si>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</si>
  <si>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</si>
  <si>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</si>
  <si>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</si>
  <si>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</si>
  <si>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</si>
  <si>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</si>
  <si>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</si>
  <si>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</si>
  <si>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</si>
  <si>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</si>
  <si>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</si>
  <si>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</si>
  <si>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</si>
  <si>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</si>
  <si>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</si>
  <si>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</si>
  <si>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</si>
  <si>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</si>
  <si>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</si>
  <si>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</si>
  <si>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</si>
  <si>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</si>
  <si>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</si>
  <si>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</si>
  <si>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</si>
  <si>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</si>
  <si>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</si>
  <si>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</si>
  <si>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</si>
  <si>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</si>
  <si>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</si>
  <si>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</si>
  <si>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</si>
  <si>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</si>
  <si>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</si>
  <si>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</si>
  <si>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</si>
  <si>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</si>
  <si>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</si>
  <si>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</si>
  <si>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</si>
  <si>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</si>
  <si>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</si>
  <si>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</si>
  <si>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</si>
  <si>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</si>
  <si>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</si>
  <si>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</si>
  <si>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</si>
  <si>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</si>
  <si>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</si>
  <si>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</si>
  <si>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</si>
  <si>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</si>
  <si>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</si>
  <si>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</si>
  <si>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</si>
  <si>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</si>
  <si>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</si>
  <si>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</si>
  <si>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</si>
  <si>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</si>
  <si>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</si>
  <si>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</si>
  <si>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</si>
  <si>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</si>
  <si>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</si>
  <si>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</si>
  <si>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</si>
  <si>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</si>
  <si>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</si>
  <si>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</si>
  <si>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</si>
  <si>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</si>
  <si>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</si>
  <si>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</si>
  <si>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</si>
  <si>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</si>
  <si>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</si>
  <si>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</si>
  <si>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</si>
  <si>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</si>
  <si>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</si>
  <si>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</si>
  <si>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</si>
  <si>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</si>
  <si>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</si>
  <si>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</si>
  <si>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</si>
  <si>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</si>
  <si>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</si>
  <si>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</si>
  <si>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</si>
  <si>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</si>
  <si>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</si>
  <si>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</si>
  <si>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</si>
  <si>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</si>
  <si>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</si>
  <si>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</si>
  <si>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</si>
  <si>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</si>
  <si>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</si>
  <si>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</si>
  <si>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</si>
  <si>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</si>
  <si>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</si>
  <si>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</si>
  <si>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</si>
  <si>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</si>
  <si>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</si>
  <si>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</si>
  <si>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</si>
  <si>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</si>
  <si>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</si>
  <si>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</si>
  <si>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</si>
  <si>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</si>
  <si>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</si>
  <si>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</si>
  <si>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</si>
  <si>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</si>
  <si>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</si>
  <si>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</si>
  <si>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</si>
  <si>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</si>
  <si>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</si>
  <si>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</si>
  <si>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</si>
  <si>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</si>
  <si>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</si>
  <si>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</si>
  <si>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</si>
  <si>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</si>
  <si>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</si>
  <si>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</si>
  <si>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</si>
  <si>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</si>
  <si>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</si>
  <si>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</si>
  <si>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</si>
  <si>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</si>
  <si>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</si>
  <si>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</si>
  <si>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</si>
  <si>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</si>
  <si>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</si>
  <si>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</si>
  <si>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</si>
  <si>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</si>
  <si>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</si>
  <si>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</si>
  <si>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</si>
  <si>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</si>
  <si>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</si>
  <si>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</si>
  <si>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</si>
  <si>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</si>
  <si>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</si>
  <si>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</si>
  <si>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</si>
  <si>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</si>
  <si>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</si>
  <si>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</si>
  <si>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</si>
  <si>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</si>
  <si>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</si>
  <si>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</si>
  <si>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</si>
  <si>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</si>
  <si>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</si>
  <si>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</si>
  <si>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</si>
  <si>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</si>
  <si>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</si>
  <si>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</si>
  <si>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</si>
  <si>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</si>
  <si>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</si>
  <si>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</si>
  <si>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</si>
  <si>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</si>
  <si>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</si>
  <si>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</si>
  <si>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</si>
  <si>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</si>
  <si>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</si>
  <si>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</si>
  <si>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</si>
  <si>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</si>
  <si>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</si>
  <si>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</si>
  <si>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</si>
  <si>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</si>
  <si>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</si>
  <si>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</si>
  <si>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</si>
  <si>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</si>
  <si>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</si>
  <si>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</si>
  <si>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</si>
  <si>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</si>
  <si>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</si>
  <si>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</si>
  <si>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</si>
  <si>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</si>
  <si>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</si>
  <si>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</si>
  <si>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</si>
  <si>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</si>
  <si>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</si>
  <si>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</si>
  <si>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</si>
  <si>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</si>
  <si>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</si>
  <si>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</si>
  <si>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</si>
  <si>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</si>
  <si>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</si>
  <si>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</si>
  <si>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</si>
  <si>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</si>
  <si>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</si>
  <si>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</si>
  <si>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</si>
  <si>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</si>
  <si>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</si>
  <si>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</si>
  <si>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</si>
  <si>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</si>
  <si>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</si>
  <si>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</si>
  <si>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</si>
  <si>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</si>
  <si>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</si>
  <si>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</si>
  <si>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</si>
  <si>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</si>
  <si>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</si>
  <si>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</si>
  <si>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</si>
  <si>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</si>
  <si>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</si>
  <si>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</si>
  <si>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</si>
  <si>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</si>
  <si>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</si>
  <si>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</si>
  <si>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</si>
  <si>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</si>
  <si>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</si>
  <si>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</si>
  <si>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</si>
  <si>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</si>
  <si>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</si>
  <si>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</si>
  <si>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</si>
  <si>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</si>
  <si>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</si>
  <si>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</si>
  <si>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</si>
  <si>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</si>
  <si>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</si>
  <si>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</si>
  <si>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</si>
  <si>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</si>
  <si>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</si>
  <si>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</si>
  <si>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</si>
  <si>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</si>
  <si>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</si>
  <si>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</si>
  <si>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</si>
  <si>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</si>
  <si>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</si>
  <si>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</si>
  <si>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</si>
  <si>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</si>
  <si>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</si>
  <si>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</si>
  <si>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</si>
  <si>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</si>
  <si>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</si>
  <si>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</si>
  <si>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</si>
  <si>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</si>
  <si>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</si>
  <si>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</si>
  <si>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</si>
  <si>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</si>
  <si>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</si>
  <si>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</si>
  <si>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</si>
  <si>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</si>
  <si>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</si>
  <si>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</si>
  <si>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</si>
  <si>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</si>
  <si>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</si>
  <si>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</si>
  <si>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</si>
  <si>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</si>
  <si>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</si>
  <si>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</si>
  <si>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</si>
  <si>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</si>
  <si>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</si>
  <si>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</si>
  <si>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</si>
  <si>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</si>
  <si>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</si>
  <si>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</si>
  <si>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</si>
  <si>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</si>
  <si>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</si>
  <si>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</si>
  <si>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</si>
  <si>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</si>
  <si>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</si>
  <si>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</si>
  <si>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</si>
  <si>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</si>
  <si>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</si>
  <si>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</si>
  <si>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</si>
  <si>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</si>
  <si>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</si>
  <si>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</si>
  <si>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</si>
  <si>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</si>
  <si>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</si>
  <si>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</si>
  <si>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</si>
  <si>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</si>
  <si>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</si>
  <si>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</si>
  <si>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</si>
  <si>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</si>
  <si>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</si>
  <si>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</si>
  <si>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</si>
  <si>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</si>
  <si>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</si>
  <si>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</si>
  <si>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</si>
  <si>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</si>
  <si>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</si>
  <si>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</si>
  <si>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</si>
  <si>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</si>
  <si>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</si>
  <si>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</si>
  <si>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</si>
  <si>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</si>
  <si>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</si>
  <si>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</si>
  <si>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</si>
  <si>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</si>
  <si>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</si>
  <si>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</si>
  <si>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</si>
  <si>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</si>
  <si>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</si>
  <si>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</si>
  <si>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</si>
  <si>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</si>
  <si>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</si>
  <si>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</si>
  <si>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</si>
  <si>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</si>
  <si>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</si>
  <si>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</si>
  <si>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</si>
  <si>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</si>
  <si>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</si>
  <si>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</si>
  <si>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</si>
  <si>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</si>
  <si>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</si>
  <si>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</si>
  <si>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</si>
  <si>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</si>
  <si>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</si>
  <si>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</si>
  <si>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</si>
  <si>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</si>
  <si>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</si>
  <si>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</si>
  <si>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</si>
  <si>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</si>
  <si>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</si>
  <si>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</si>
  <si>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</si>
  <si>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</si>
  <si>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</si>
  <si>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</si>
  <si>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</si>
  <si>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</si>
  <si>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</si>
  <si>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</si>
  <si>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</si>
  <si>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</si>
  <si>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</si>
  <si>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</si>
  <si>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</si>
  <si>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</si>
  <si>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</si>
  <si>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</si>
  <si>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</si>
  <si>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</si>
  <si>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</si>
  <si>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</si>
  <si>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</si>
  <si>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</si>
  <si>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</si>
  <si>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</si>
  <si>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</si>
  <si>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</si>
  <si>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</si>
  <si>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</si>
  <si>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</si>
  <si>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</si>
  <si>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</si>
  <si>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</si>
  <si>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</si>
  <si>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</si>
  <si>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</si>
  <si>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</si>
  <si>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</si>
  <si>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</si>
  <si>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</si>
  <si>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</si>
  <si>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</si>
  <si>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</si>
  <si>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</si>
  <si>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</si>
  <si>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</si>
  <si>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</si>
  <si>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</si>
  <si>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</si>
  <si>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</si>
  <si>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</si>
  <si>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</si>
  <si>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</si>
  <si>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</si>
  <si>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</si>
  <si>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</si>
  <si>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</si>
  <si>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</si>
  <si>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</si>
  <si>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</si>
  <si>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</si>
  <si>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</si>
  <si>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</si>
  <si>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</si>
  <si>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</si>
  <si>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</si>
  <si>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</si>
  <si>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</si>
  <si>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</si>
  <si>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</si>
  <si>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</si>
  <si>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</si>
  <si>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</si>
  <si>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</si>
  <si>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</si>
  <si>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</si>
  <si>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</si>
  <si>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</si>
  <si>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</si>
  <si>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</si>
  <si>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</si>
  <si>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</si>
  <si>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</si>
  <si>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</si>
  <si>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</si>
  <si>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</si>
  <si>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</si>
  <si>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</si>
  <si>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</si>
  <si>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</si>
  <si>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</si>
  <si>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</si>
  <si>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</si>
  <si>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</si>
  <si>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</si>
  <si>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</si>
  <si>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</si>
  <si>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</si>
  <si>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</si>
  <si>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</si>
  <si>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</si>
  <si>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</si>
  <si>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</si>
  <si>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</si>
  <si>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</si>
  <si>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</si>
  <si>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</si>
  <si>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</si>
  <si>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</si>
  <si>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</si>
  <si>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</si>
  <si>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</si>
  <si>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</si>
  <si>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</si>
  <si>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</si>
  <si>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</si>
  <si>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</si>
  <si>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</si>
  <si>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</si>
  <si>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</si>
  <si>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</si>
  <si>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</si>
  <si>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</si>
  <si>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</si>
  <si>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</si>
  <si>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</si>
  <si>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</si>
  <si>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</si>
  <si>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</si>
  <si>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</si>
  <si>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</si>
  <si>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</si>
  <si>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</si>
  <si>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</si>
  <si>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</si>
  <si>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</si>
  <si>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</si>
  <si>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</si>
  <si>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</si>
  <si>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</si>
  <si>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</si>
  <si>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</si>
  <si>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</si>
  <si>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</si>
  <si>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</si>
  <si>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</si>
  <si>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</si>
  <si>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</si>
  <si>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</si>
  <si>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</si>
  <si>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</si>
  <si>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</si>
  <si>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</si>
  <si>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</si>
  <si>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</si>
  <si>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</si>
  <si>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</si>
  <si>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</si>
  <si>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</si>
  <si>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</si>
  <si>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</si>
  <si>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</si>
  <si>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</si>
  <si>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</si>
  <si>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</si>
  <si>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</si>
  <si>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</si>
  <si>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</si>
  <si>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</si>
  <si>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</si>
  <si>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</si>
  <si>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</si>
  <si>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</si>
  <si>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</si>
  <si>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</si>
  <si>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</si>
  <si>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</si>
  <si>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</si>
  <si>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</si>
  <si>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</si>
  <si>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</si>
  <si>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</si>
  <si>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</si>
  <si>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</si>
  <si>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</si>
  <si>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</si>
  <si>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</si>
  <si>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</si>
  <si>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</si>
  <si>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</si>
  <si>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</si>
  <si>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</si>
  <si>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</si>
  <si>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</si>
  <si>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</si>
  <si>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</si>
  <si>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</si>
  <si>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</si>
  <si>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</si>
  <si>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</si>
  <si>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</si>
  <si>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</si>
  <si>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</si>
  <si>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</si>
  <si>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</si>
  <si>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</si>
  <si>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</si>
  <si>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</si>
  <si>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</si>
  <si>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</si>
  <si>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</si>
  <si>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</si>
  <si>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</si>
  <si>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</si>
  <si>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</si>
  <si>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</si>
  <si>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</si>
  <si>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</si>
  <si>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</si>
  <si>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</si>
  <si>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</si>
  <si>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</si>
  <si>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</si>
  <si>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</si>
  <si>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</si>
  <si>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</si>
  <si>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</si>
  <si>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</si>
  <si>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</si>
  <si>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</si>
  <si>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</si>
  <si>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</si>
  <si>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</si>
  <si>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</si>
  <si>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</si>
  <si>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</si>
  <si>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</si>
  <si>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</si>
  <si>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</si>
  <si>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</si>
  <si>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</si>
  <si>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</si>
  <si>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</si>
  <si>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</si>
  <si>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</si>
  <si>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</si>
  <si>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</si>
  <si>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</si>
  <si>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</si>
  <si>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</si>
  <si>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</si>
  <si>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</si>
  <si>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</si>
  <si>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</si>
  <si>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</si>
  <si>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</si>
  <si>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</si>
  <si>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</si>
  <si>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</si>
  <si>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</si>
  <si>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</si>
  <si>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</si>
  <si>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</si>
  <si>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</si>
  <si>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</si>
  <si>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</si>
  <si>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</si>
  <si>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</si>
  <si>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</si>
  <si>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</si>
  <si>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</si>
  <si>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</si>
  <si>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</si>
  <si>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</si>
  <si>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</si>
  <si>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</si>
  <si>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</si>
  <si>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</si>
  <si>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</si>
  <si>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</si>
  <si>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</si>
  <si>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</si>
  <si>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</si>
  <si>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</si>
  <si>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</si>
  <si>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</si>
  <si>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</si>
  <si>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</si>
  <si>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</si>
  <si>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</si>
  <si>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</si>
  <si>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</si>
  <si>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</si>
  <si>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</si>
  <si>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</si>
  <si>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</si>
  <si>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</si>
  <si>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</si>
  <si>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</si>
  <si>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</si>
  <si>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</si>
  <si>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</si>
  <si>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</si>
  <si>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</si>
  <si>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</si>
  <si>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</si>
  <si>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</si>
  <si>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</si>
  <si>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</si>
  <si>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</si>
  <si>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</si>
  <si>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</si>
  <si>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</si>
  <si>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</si>
  <si>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</si>
  <si>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</si>
  <si>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</si>
  <si>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</si>
  <si>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</si>
  <si>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</si>
  <si>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</si>
  <si>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</si>
  <si>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</si>
  <si>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</si>
  <si>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</si>
  <si>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</si>
  <si>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</si>
  <si>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</si>
  <si>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</si>
  <si>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</si>
  <si>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</si>
  <si>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</si>
  <si>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</si>
  <si>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</si>
  <si>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</si>
  <si>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</si>
  <si>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</si>
  <si>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</si>
  <si>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</si>
  <si>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</si>
  <si>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</si>
  <si>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</si>
  <si>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</si>
  <si>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</si>
  <si>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</si>
  <si>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</si>
  <si>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</si>
  <si>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</si>
  <si>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</si>
  <si>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</si>
  <si>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</si>
  <si>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</si>
  <si>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</si>
  <si>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</si>
  <si>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</si>
  <si>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</si>
  <si>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</si>
  <si>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</si>
  <si>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</si>
  <si>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</si>
  <si>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</si>
  <si>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</si>
  <si>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</si>
  <si>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</si>
  <si>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</si>
  <si>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</si>
  <si>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</si>
  <si>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</si>
  <si>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</si>
  <si>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</si>
  <si>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</si>
  <si>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</si>
  <si>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</si>
  <si>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</si>
  <si>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</si>
  <si>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</si>
  <si>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</si>
  <si>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</si>
  <si>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</si>
  <si>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</si>
  <si>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</si>
  <si>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</si>
  <si>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</si>
  <si>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</si>
  <si>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</si>
  <si>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</si>
  <si>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</si>
  <si>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</si>
  <si>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</si>
  <si>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</si>
  <si>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</si>
  <si>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</si>
  <si>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</si>
  <si>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</si>
  <si>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</si>
  <si>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</si>
  <si>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</si>
  <si>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</si>
  <si>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</si>
  <si>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</si>
  <si>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</si>
  <si>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</si>
  <si>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</si>
  <si>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</si>
  <si>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</si>
  <si>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</si>
  <si>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</si>
  <si>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</si>
  <si>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</si>
  <si>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</si>
  <si>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</si>
  <si>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</si>
  <si>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</si>
  <si>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</si>
  <si>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</si>
  <si>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</si>
  <si>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</si>
  <si>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</si>
  <si>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</si>
  <si>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</si>
  <si>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</si>
  <si>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</si>
  <si>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</si>
  <si>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</si>
  <si>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</si>
  <si>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</si>
  <si>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</si>
  <si>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</si>
  <si>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</si>
  <si>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</si>
  <si>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</si>
  <si>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</si>
  <si>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</si>
  <si>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</si>
  <si>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</si>
  <si>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</si>
  <si>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</si>
  <si>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</si>
  <si>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</si>
  <si>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</si>
  <si>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</si>
  <si>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</si>
  <si>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</si>
  <si>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</si>
  <si>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</si>
  <si>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</si>
  <si>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</si>
  <si>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</si>
  <si>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</si>
  <si>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</si>
  <si>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</si>
  <si>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</si>
  <si>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</si>
  <si>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</si>
  <si>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</si>
  <si>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</si>
  <si>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</si>
  <si>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</si>
  <si>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</si>
  <si>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</si>
  <si>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</si>
  <si>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</si>
  <si>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</si>
  <si>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</si>
  <si>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</si>
  <si>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</si>
  <si>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</si>
  <si>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</si>
  <si>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</si>
  <si>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</si>
  <si>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</si>
  <si>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</si>
  <si>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</si>
  <si>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</si>
  <si>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</si>
  <si>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</si>
  <si>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</si>
  <si>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</si>
  <si>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</si>
  <si>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</si>
  <si>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</si>
  <si>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</si>
  <si>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</si>
  <si>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</si>
  <si>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</si>
  <si>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</si>
  <si>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</si>
  <si>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</si>
  <si>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</si>
  <si>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</si>
  <si>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</si>
  <si>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</si>
  <si>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</si>
  <si>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</si>
  <si>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</si>
  <si>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</si>
  <si>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</si>
  <si>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</si>
  <si>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</si>
  <si>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</si>
  <si>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</si>
  <si>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</si>
  <si>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</si>
  <si>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</si>
  <si>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</si>
  <si>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</si>
  <si>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</si>
  <si>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</si>
  <si>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</si>
  <si>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</si>
  <si>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</si>
  <si>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</si>
  <si>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</si>
  <si>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</si>
  <si>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</si>
  <si>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</si>
  <si>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</si>
  <si>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</si>
  <si>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</si>
  <si>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</si>
  <si>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</si>
  <si>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</si>
  <si>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</si>
  <si>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</si>
  <si>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</si>
  <si>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</si>
  <si>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</si>
  <si>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</si>
  <si>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</si>
  <si>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</si>
  <si>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</si>
  <si>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</si>
  <si>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</si>
  <si>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</si>
  <si>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</si>
  <si>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</si>
  <si>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</si>
  <si>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</si>
  <si>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</si>
  <si>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</si>
  <si>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</si>
  <si>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</si>
  <si>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</si>
  <si>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</si>
  <si>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</si>
  <si>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</si>
  <si>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</si>
  <si>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</si>
  <si>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</si>
  <si>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</si>
  <si>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</si>
  <si>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</si>
  <si>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</si>
  <si>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</si>
  <si>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</si>
  <si>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</si>
  <si>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</si>
  <si>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</si>
  <si>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</si>
  <si>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</si>
  <si>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</si>
  <si>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</si>
  <si>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</si>
  <si>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</si>
  <si>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</si>
  <si>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</si>
  <si>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</si>
  <si>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</si>
  <si>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</si>
  <si>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</si>
  <si>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</si>
  <si>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</si>
  <si>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</si>
  <si>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</si>
  <si>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</si>
  <si>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</si>
  <si>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</si>
  <si>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</si>
  <si>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</si>
  <si>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</si>
  <si>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</si>
  <si>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</si>
  <si>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</si>
  <si>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</si>
  <si>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</si>
  <si>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</si>
  <si>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</si>
  <si>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</si>
  <si>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</si>
  <si>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</si>
  <si>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</si>
  <si>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</si>
  <si>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</si>
  <si>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</si>
  <si>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</si>
  <si>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</si>
  <si>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</si>
  <si>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</si>
  <si>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</si>
  <si>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</si>
  <si>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</si>
  <si>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</si>
  <si>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</si>
  <si>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</si>
  <si>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</si>
  <si>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</si>
  <si>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</si>
  <si>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</si>
  <si>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</si>
  <si>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</si>
  <si>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</si>
  <si>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</si>
  <si>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</si>
  <si>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</si>
  <si>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</si>
  <si>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</si>
  <si>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</si>
  <si>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</si>
  <si>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</si>
  <si>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</si>
  <si>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</si>
  <si>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</si>
  <si>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</si>
  <si>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</si>
  <si>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</si>
  <si>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</si>
  <si>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</si>
  <si>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</si>
  <si>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</si>
  <si>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</si>
  <si>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</si>
  <si>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</si>
  <si>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</si>
  <si>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</si>
  <si>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</si>
  <si>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</si>
  <si>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</si>
  <si>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</si>
  <si>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</si>
  <si>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</si>
  <si>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</si>
  <si>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</si>
  <si>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</si>
  <si>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</si>
  <si>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</si>
  <si>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</si>
  <si>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</si>
  <si>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</si>
  <si>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</si>
  <si>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</si>
  <si>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</si>
  <si>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</si>
  <si>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</si>
  <si>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</si>
  <si>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</si>
  <si>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</si>
  <si>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</si>
  <si>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</si>
  <si>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</si>
  <si>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</si>
  <si>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</si>
  <si>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</si>
  <si>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</si>
  <si>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</si>
  <si>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</si>
  <si>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</si>
  <si>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</si>
  <si>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</si>
  <si>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</si>
  <si>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</si>
  <si>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</si>
  <si>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</si>
  <si>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</si>
  <si>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</si>
  <si>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</si>
  <si>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</si>
  <si>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</si>
  <si>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</si>
  <si>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</si>
  <si>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</si>
  <si>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</si>
  <si>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</si>
  <si>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</si>
  <si>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</si>
  <si>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</si>
  <si>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</si>
  <si>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</si>
  <si>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</si>
  <si>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</si>
  <si>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</si>
  <si>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</si>
  <si>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</si>
  <si>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</si>
  <si>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</si>
  <si>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</si>
  <si>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</si>
  <si>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</si>
  <si>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</si>
  <si>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</si>
  <si>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</si>
  <si>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</si>
  <si>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</si>
  <si>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</si>
  <si>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</si>
  <si>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</si>
  <si>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</si>
  <si>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</si>
  <si>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</si>
  <si>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</si>
  <si>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</si>
  <si>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</si>
  <si>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</si>
  <si>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</si>
  <si>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</si>
  <si>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</si>
  <si>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</si>
  <si>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</si>
  <si>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</si>
  <si>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</si>
  <si>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</si>
  <si>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</si>
  <si>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</si>
  <si>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</si>
  <si>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</si>
  <si>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</si>
  <si>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</si>
  <si>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</si>
  <si>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</si>
  <si>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</si>
  <si>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</si>
  <si>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</si>
  <si>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</si>
  <si>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</si>
  <si>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</si>
  <si>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</si>
  <si>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</si>
  <si>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</si>
  <si>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</si>
  <si>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</si>
  <si>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</si>
  <si>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</si>
  <si>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</si>
  <si>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</si>
  <si>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</si>
  <si>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</si>
  <si>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</si>
  <si>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</si>
  <si>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</si>
  <si>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</si>
  <si>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</si>
  <si>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</si>
  <si>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</si>
  <si>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</si>
  <si>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</si>
  <si>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</si>
  <si>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</si>
  <si>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</si>
  <si>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</si>
  <si>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</si>
  <si>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</si>
  <si>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</si>
  <si>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</si>
  <si>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</si>
  <si>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</si>
  <si>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</si>
  <si>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</si>
  <si>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</si>
  <si>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</si>
  <si>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</si>
  <si>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</si>
  <si>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</si>
  <si>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</si>
  <si>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</si>
  <si>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</si>
  <si>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</si>
  <si>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</si>
  <si>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</si>
  <si>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</si>
  <si>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</si>
  <si>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</si>
  <si>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</si>
  <si>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</si>
  <si>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</si>
  <si>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</si>
  <si>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</si>
  <si>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</si>
  <si>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</si>
  <si>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</si>
  <si>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</si>
  <si>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</si>
  <si>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</si>
  <si>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</si>
  <si>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</si>
  <si>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</si>
  <si>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</si>
  <si>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</si>
  <si>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</si>
  <si>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</si>
  <si>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</si>
  <si>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</si>
  <si>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</si>
  <si>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</si>
  <si>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</si>
  <si>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</si>
  <si>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</si>
  <si>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</si>
  <si>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</si>
  <si>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</si>
  <si>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</si>
  <si>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</si>
  <si>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</si>
  <si>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</si>
  <si>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</si>
  <si>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</si>
  <si>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</si>
  <si>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</si>
  <si>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</si>
  <si>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</si>
  <si>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</si>
  <si>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</si>
  <si>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</si>
  <si>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</si>
  <si>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</si>
  <si>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</si>
  <si>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</si>
  <si>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</si>
  <si>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</si>
  <si>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</si>
  <si>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</si>
  <si>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</si>
  <si>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</si>
  <si>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</si>
  <si>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</si>
  <si>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</si>
  <si>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</si>
  <si>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</si>
  <si>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</si>
  <si>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</si>
  <si>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</si>
  <si>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</si>
  <si>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</si>
  <si>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</si>
  <si>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</si>
  <si>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</si>
  <si>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</si>
  <si>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</si>
  <si>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</si>
  <si>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</si>
  <si>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</si>
  <si>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</si>
  <si>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</si>
  <si>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</si>
  <si>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</si>
  <si>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</si>
  <si>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</si>
  <si>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</si>
  <si>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</si>
  <si>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</si>
  <si>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</si>
  <si>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</si>
  <si>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</si>
  <si>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</si>
  <si>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</si>
  <si>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</si>
  <si>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</si>
  <si>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</si>
  <si>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</si>
  <si>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</si>
  <si>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</si>
  <si>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</si>
  <si>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</si>
  <si>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</si>
  <si>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</si>
  <si>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</si>
  <si>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</si>
  <si>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</si>
  <si>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</si>
  <si>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</si>
  <si>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</si>
  <si>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</si>
  <si>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</si>
  <si>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</si>
  <si>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</si>
  <si>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</si>
  <si>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</si>
  <si>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</si>
  <si>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</si>
  <si>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</si>
  <si>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</si>
  <si>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</si>
  <si>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</si>
  <si>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</si>
  <si>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</si>
  <si>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</si>
  <si>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</si>
  <si>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</si>
  <si>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</si>
  <si>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</si>
  <si>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</si>
  <si>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</si>
  <si>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</si>
  <si>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</si>
  <si>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</si>
  <si>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</si>
  <si>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</si>
  <si>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</si>
  <si>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</si>
  <si>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</si>
  <si>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</si>
  <si>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</si>
  <si>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</si>
  <si>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</si>
  <si>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</si>
  <si>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</si>
  <si>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</si>
  <si>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</si>
  <si>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</si>
  <si>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</si>
  <si>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</si>
  <si>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</si>
  <si>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</si>
  <si>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</si>
  <si>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</si>
  <si>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</si>
  <si>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</si>
  <si>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</si>
  <si>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</si>
  <si>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</si>
  <si>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</si>
  <si>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</si>
  <si>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</si>
  <si>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</si>
  <si>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</si>
  <si>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</si>
  <si>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</si>
  <si>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</si>
  <si>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</si>
  <si>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</si>
  <si>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</si>
  <si>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</si>
  <si>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</si>
  <si>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</si>
  <si>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</si>
  <si>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</si>
  <si>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</si>
  <si>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</si>
  <si>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</si>
  <si>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</si>
  <si>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</si>
  <si>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</si>
  <si>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</si>
  <si>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</si>
  <si>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</si>
  <si>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</si>
  <si>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</si>
  <si>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</si>
  <si>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</si>
  <si>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</si>
  <si>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</si>
  <si>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</si>
  <si>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</si>
  <si>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</si>
  <si>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</si>
  <si>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</si>
  <si>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</si>
  <si>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</si>
  <si>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</si>
  <si>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</si>
  <si>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</si>
  <si>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</si>
  <si>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</si>
  <si>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</si>
  <si>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</si>
  <si>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</si>
  <si>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</si>
  <si>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</si>
  <si>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</si>
  <si>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</si>
  <si>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</si>
  <si>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</si>
  <si>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</si>
  <si>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</si>
  <si>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</si>
  <si>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</si>
  <si>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</si>
  <si>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</si>
  <si>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</si>
  <si>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</si>
  <si>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</si>
  <si>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</si>
  <si>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</si>
  <si>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</si>
  <si>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</si>
  <si>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</si>
  <si>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</si>
  <si>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</si>
  <si>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</si>
  <si>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</si>
  <si>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</si>
  <si>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</si>
  <si>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</si>
  <si>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</si>
  <si>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</si>
  <si>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</si>
  <si>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</si>
  <si>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</si>
  <si>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</si>
  <si>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</si>
  <si>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</si>
  <si>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</si>
  <si>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</si>
  <si>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</si>
  <si>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</si>
  <si>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</si>
  <si>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</si>
  <si>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</si>
  <si>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</si>
  <si>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</si>
  <si>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</si>
  <si>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</si>
  <si>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</si>
  <si>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</si>
  <si>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</si>
  <si>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</si>
  <si>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</si>
  <si>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</si>
  <si>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</si>
  <si>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</si>
  <si>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</si>
  <si>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</si>
  <si>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</si>
  <si>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</si>
  <si>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</si>
  <si>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</si>
  <si>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</si>
  <si>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</si>
  <si>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</si>
  <si>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</si>
  <si>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</si>
  <si>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</si>
  <si>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</si>
  <si>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</si>
  <si>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</si>
  <si>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</si>
  <si>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</si>
  <si>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</si>
  <si>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</si>
  <si>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</si>
  <si>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</si>
  <si>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</si>
  <si>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</si>
  <si>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</si>
  <si>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</si>
  <si>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</si>
  <si>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</si>
  <si>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</si>
  <si>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</si>
  <si>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</si>
  <si>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</si>
  <si>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</si>
  <si>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</si>
  <si>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</si>
  <si>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</si>
  <si>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</si>
  <si>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</si>
  <si>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</si>
  <si>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</si>
  <si>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</si>
  <si>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</si>
  <si>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</si>
  <si>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</si>
  <si>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</si>
  <si>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</si>
  <si>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</si>
  <si>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</si>
  <si>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</si>
  <si>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</si>
  <si>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</si>
  <si>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</si>
  <si>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</si>
  <si>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</si>
  <si>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</si>
  <si>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</si>
  <si>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</si>
  <si>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</si>
  <si>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</si>
  <si>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</si>
  <si>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</si>
  <si>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</si>
  <si>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</si>
  <si>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</si>
  <si>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</si>
  <si>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</si>
  <si>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</si>
  <si>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</si>
  <si>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</si>
  <si>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</si>
  <si>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</si>
  <si>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</si>
  <si>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</si>
  <si>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</si>
  <si>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</si>
  <si>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</si>
  <si>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</si>
  <si>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</si>
  <si>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</si>
  <si>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</si>
  <si>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</si>
  <si>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</si>
  <si>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</si>
  <si>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</si>
  <si>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</si>
  <si>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</si>
  <si>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</si>
  <si>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</si>
  <si>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</si>
  <si>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</si>
  <si>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</si>
  <si>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</si>
  <si>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</si>
  <si>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</si>
  <si>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</si>
  <si>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</si>
  <si>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</si>
  <si>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</si>
  <si>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</si>
  <si>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</si>
  <si>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</si>
  <si>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</si>
  <si>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</si>
  <si>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</si>
  <si>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</si>
  <si>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</si>
  <si>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</si>
  <si>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</si>
  <si>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</si>
  <si>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</si>
  <si>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</si>
  <si>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</si>
  <si>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</si>
  <si>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</si>
  <si>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</si>
  <si>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</si>
  <si>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</si>
  <si>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</si>
  <si>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</si>
  <si>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</si>
  <si>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</si>
  <si>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</si>
  <si>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</si>
  <si>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</si>
  <si>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</si>
  <si>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</si>
  <si>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</si>
  <si>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</si>
  <si>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</si>
  <si>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</si>
  <si>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</si>
  <si>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</si>
  <si>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</si>
  <si>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</si>
  <si>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</si>
  <si>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</si>
  <si>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</si>
  <si>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</si>
  <si>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</si>
  <si>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</si>
  <si>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</si>
  <si>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</si>
  <si>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</si>
  <si>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</si>
  <si>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</si>
  <si>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</si>
  <si>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</si>
  <si>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</si>
  <si>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</si>
  <si>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</si>
  <si>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</si>
  <si>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</si>
  <si>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</si>
  <si>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</si>
  <si>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</si>
  <si>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</si>
  <si>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</si>
  <si>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</si>
  <si>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</si>
  <si>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</si>
  <si>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</si>
  <si>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</si>
  <si>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</si>
  <si>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</si>
  <si>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</si>
  <si>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</si>
  <si>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</si>
  <si>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</si>
  <si>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</si>
  <si>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</si>
  <si>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</si>
  <si>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</si>
  <si>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</si>
  <si>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</si>
  <si>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</si>
  <si>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</si>
  <si>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</si>
  <si>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</si>
  <si>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</si>
  <si>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</si>
  <si>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</si>
  <si>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</si>
  <si>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</si>
  <si>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</si>
  <si>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</si>
  <si>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</si>
  <si>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</si>
  <si>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</si>
  <si>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</si>
  <si>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</si>
  <si>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</si>
  <si>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</si>
  <si>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</si>
  <si>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</si>
  <si>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</si>
  <si>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</si>
  <si>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</si>
  <si>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</si>
  <si>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</si>
  <si>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</si>
  <si>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</si>
  <si>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</si>
  <si>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</si>
  <si>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</si>
  <si>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</si>
  <si>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</si>
  <si>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</si>
  <si>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</si>
  <si>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</si>
  <si>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</si>
  <si>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</si>
  <si>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</si>
  <si>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</si>
  <si>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</si>
  <si>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</si>
  <si>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</si>
  <si>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</si>
  <si>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</si>
  <si>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</si>
  <si>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</si>
  <si>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</si>
  <si>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</si>
  <si>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</si>
  <si>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</si>
  <si>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</si>
  <si>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</si>
  <si>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</si>
  <si>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</si>
  <si>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</si>
  <si>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</si>
  <si>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</si>
  <si>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</si>
  <si>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</si>
  <si>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</si>
  <si>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</si>
  <si>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</si>
  <si>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</si>
  <si>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</si>
  <si>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</si>
  <si>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</si>
  <si>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</si>
  <si>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</si>
  <si>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</si>
  <si>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</si>
  <si>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</si>
  <si>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</si>
  <si>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</si>
  <si>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</si>
  <si>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</si>
  <si>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</si>
  <si>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</si>
  <si>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</si>
  <si>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</si>
  <si>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</si>
  <si>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</si>
  <si>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</si>
  <si>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</si>
  <si>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</si>
  <si>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</si>
  <si>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</si>
  <si>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</si>
  <si>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</si>
  <si>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</si>
  <si>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</si>
  <si>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</si>
  <si>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</si>
  <si>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</si>
  <si>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</si>
  <si>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</si>
  <si>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</si>
  <si>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</si>
  <si>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</si>
  <si>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</si>
  <si>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</si>
  <si>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</si>
  <si>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</si>
  <si>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</si>
  <si>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</si>
  <si>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</si>
  <si>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</si>
  <si>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</si>
  <si>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</si>
  <si>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</si>
  <si>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</si>
  <si>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</si>
  <si>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</si>
  <si>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</si>
  <si>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</si>
  <si>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</si>
  <si>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</si>
  <si>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</si>
  <si>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</si>
  <si>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</si>
  <si>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</si>
  <si>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</si>
  <si>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</si>
  <si>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</si>
  <si>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</si>
  <si>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</si>
  <si>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</si>
  <si>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</si>
  <si>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</si>
  <si>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</si>
  <si>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</si>
  <si>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</si>
  <si>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</si>
  <si>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</si>
  <si>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</si>
  <si>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</si>
  <si>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</si>
  <si>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</si>
  <si>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</si>
  <si>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</si>
  <si>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</si>
  <si>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</si>
  <si>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</si>
  <si>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</si>
  <si>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</si>
  <si>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</si>
  <si>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</si>
  <si>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</si>
  <si>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</si>
  <si>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</si>
  <si>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</si>
  <si>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</si>
  <si>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</si>
  <si>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</si>
  <si>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</si>
  <si>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</si>
  <si>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</si>
  <si>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</si>
  <si>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</si>
  <si>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</si>
  <si>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</si>
  <si>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</si>
  <si>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</si>
  <si>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</si>
  <si>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</si>
  <si>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</si>
  <si>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</si>
  <si>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</si>
  <si>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</si>
  <si>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</si>
  <si>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</si>
  <si>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</si>
  <si>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</si>
  <si>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</si>
  <si>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</si>
  <si>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</si>
  <si>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</si>
  <si>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</si>
  <si>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</si>
  <si>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</si>
  <si>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</si>
  <si>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</si>
  <si>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</si>
  <si>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</si>
  <si>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</si>
  <si>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</si>
  <si>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</si>
  <si>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</si>
  <si>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</si>
  <si>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</si>
  <si>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</si>
  <si>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</si>
  <si>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</si>
  <si>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</si>
  <si>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</si>
  <si>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</si>
  <si>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</si>
  <si>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</si>
  <si>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</si>
  <si>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</si>
  <si>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</si>
  <si>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</si>
  <si>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</si>
  <si>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</si>
  <si>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</si>
  <si>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</si>
  <si>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</si>
  <si>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</si>
  <si>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</si>
  <si>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</si>
  <si>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</si>
  <si>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</si>
  <si>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</si>
  <si>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</si>
  <si>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</si>
  <si>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</si>
  <si>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</si>
  <si>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</si>
  <si>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</si>
  <si>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</si>
  <si>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</si>
  <si>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</si>
  <si>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</si>
  <si>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</si>
  <si>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</si>
  <si>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</si>
  <si>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</si>
  <si>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</si>
  <si>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</si>
  <si>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</si>
  <si>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</si>
  <si>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</si>
  <si>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</si>
  <si>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</si>
  <si>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</si>
  <si>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</si>
  <si>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</si>
  <si>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</si>
  <si>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</si>
  <si>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</si>
  <si>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</si>
  <si>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</si>
  <si>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</si>
  <si>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</si>
  <si>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</si>
  <si>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</si>
  <si>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</si>
  <si>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</si>
  <si>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</si>
  <si>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</si>
  <si>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</si>
  <si>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</si>
  <si>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</si>
  <si>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</si>
  <si>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</si>
  <si>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</si>
  <si>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</si>
  <si>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</si>
  <si>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</si>
  <si>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</si>
  <si>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</si>
  <si>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</si>
  <si>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</si>
  <si>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</si>
  <si>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</si>
  <si>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</si>
  <si>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</si>
  <si>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</si>
  <si>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</si>
  <si>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</si>
  <si>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</si>
  <si>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</si>
  <si>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</si>
  <si>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</si>
  <si>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</si>
  <si>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</si>
  <si>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</si>
  <si>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</si>
  <si>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</si>
  <si>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</si>
  <si>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</si>
  <si>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</si>
  <si>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</si>
  <si>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</si>
  <si>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</si>
  <si>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</si>
  <si>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</si>
  <si>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</si>
  <si>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</si>
  <si>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</si>
  <si>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</si>
  <si>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</si>
  <si>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</si>
  <si>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</si>
  <si>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</si>
  <si>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</si>
  <si>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</si>
  <si>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</si>
  <si>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</si>
  <si>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</si>
  <si>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</si>
  <si>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</si>
  <si>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</si>
  <si>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</si>
  <si>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</si>
  <si>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</si>
  <si>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</si>
  <si>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</si>
  <si>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</si>
  <si>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</si>
  <si>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</si>
  <si>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</si>
  <si>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</si>
  <si>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</si>
  <si>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</si>
  <si>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</si>
  <si>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</si>
  <si>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</si>
  <si>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</si>
  <si>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</si>
  <si>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</si>
  <si>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</si>
  <si>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</si>
  <si>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</si>
  <si>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</si>
  <si>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</si>
  <si>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</si>
  <si>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</si>
  <si>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</si>
  <si>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</si>
  <si>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</si>
  <si>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</si>
  <si>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</si>
  <si>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</si>
  <si>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</si>
  <si>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</si>
  <si>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</si>
  <si>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</si>
  <si>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</si>
  <si>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</si>
  <si>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</si>
  <si>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</si>
  <si>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</si>
  <si>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</si>
  <si>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</si>
  <si>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</si>
  <si>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</si>
  <si>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</si>
  <si>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</si>
  <si>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</si>
  <si>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</si>
  <si>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</si>
  <si>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</si>
  <si>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</si>
  <si>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</si>
  <si>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</si>
  <si>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</si>
  <si>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</si>
  <si>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</si>
  <si>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</si>
  <si>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</si>
  <si>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</si>
  <si>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</si>
  <si>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</si>
  <si>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</si>
  <si>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</si>
  <si>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</si>
  <si>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</si>
  <si>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</si>
  <si>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</si>
  <si>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</si>
  <si>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</si>
  <si>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</si>
  <si>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</si>
  <si>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</si>
  <si>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</si>
  <si>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</si>
  <si>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</si>
  <si>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</si>
  <si>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</si>
  <si>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</si>
  <si>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</si>
  <si>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</si>
  <si>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</si>
  <si>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</si>
  <si>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</si>
  <si>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</si>
  <si>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</si>
  <si>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</si>
  <si>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</si>
  <si>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</si>
  <si>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</si>
  <si>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</si>
  <si>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</si>
  <si>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</si>
  <si>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</si>
  <si>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</si>
  <si>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</si>
  <si>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</si>
  <si>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</si>
  <si>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</si>
  <si>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</si>
  <si>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</si>
  <si>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</si>
  <si>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</si>
  <si>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</si>
  <si>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</si>
  <si>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</si>
  <si>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</si>
  <si>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</si>
  <si>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</si>
  <si>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</si>
  <si>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</si>
  <si>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</si>
  <si>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</si>
  <si>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</si>
  <si>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</si>
  <si>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</si>
  <si>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</si>
  <si>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</si>
  <si>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</si>
  <si>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</si>
  <si>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</si>
  <si>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</si>
  <si>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</si>
  <si>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</si>
  <si>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</si>
  <si>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</si>
  <si>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</si>
  <si>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</si>
  <si>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</si>
  <si>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</si>
  <si>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</si>
  <si>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</si>
  <si>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</si>
  <si>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</si>
  <si>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</si>
  <si>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</si>
  <si>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</si>
  <si>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</si>
  <si>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</si>
  <si>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</si>
  <si>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</si>
  <si>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</si>
  <si>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</si>
  <si>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</si>
  <si>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</si>
  <si>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</si>
  <si>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</si>
  <si>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</si>
  <si>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</si>
  <si>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</si>
  <si>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</si>
  <si>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</si>
  <si>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</si>
  <si>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</si>
  <si>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</si>
  <si>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</si>
  <si>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</si>
  <si>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</si>
  <si>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</si>
  <si>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</si>
  <si>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</si>
  <si>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</si>
  <si>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</si>
  <si>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</si>
  <si>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</si>
  <si>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</si>
  <si>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</si>
  <si>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</si>
  <si>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</si>
  <si>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</si>
  <si>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</si>
  <si>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</si>
  <si>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</si>
  <si>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</si>
  <si>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</si>
  <si>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</si>
  <si>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</si>
  <si>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</si>
  <si>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</si>
  <si>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</si>
  <si>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</si>
  <si>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</si>
  <si>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</si>
  <si>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</si>
  <si>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</si>
  <si>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</si>
  <si>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</si>
  <si>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</si>
  <si>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</si>
  <si>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</si>
  <si>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</si>
  <si>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</si>
  <si>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</si>
  <si>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</si>
  <si>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</si>
  <si>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</si>
  <si>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</si>
  <si>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</si>
  <si>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</si>
  <si>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</si>
  <si>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</si>
  <si>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</si>
  <si>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</si>
  <si>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</si>
  <si>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</si>
  <si>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</si>
  <si>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</si>
  <si>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</si>
  <si>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</si>
  <si>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</si>
  <si>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</si>
  <si>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</si>
  <si>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</si>
  <si>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</si>
  <si>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</si>
  <si>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</si>
  <si>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</si>
  <si>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</si>
  <si>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</si>
  <si>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</si>
  <si>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</si>
  <si>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</si>
  <si>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</si>
  <si>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</si>
  <si>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</si>
  <si>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</si>
  <si>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</si>
  <si>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</si>
  <si>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</si>
  <si>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</si>
  <si>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</si>
  <si>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</si>
  <si>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</si>
  <si>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</si>
  <si>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</si>
  <si>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</si>
  <si>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</si>
  <si>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</si>
  <si>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</si>
  <si>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</si>
  <si>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</si>
  <si>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</si>
  <si>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</si>
  <si>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</si>
  <si>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</si>
  <si>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</si>
  <si>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</si>
  <si>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</si>
  <si>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</si>
  <si>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</si>
  <si>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</si>
  <si>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</si>
  <si>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</si>
  <si>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</si>
  <si>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</si>
  <si>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</si>
  <si>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</si>
  <si>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</si>
  <si>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</si>
  <si>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</si>
  <si>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</si>
  <si>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</si>
  <si>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</si>
  <si>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</si>
  <si>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</si>
  <si>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</si>
  <si>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</si>
  <si>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</si>
  <si>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</si>
  <si>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</si>
  <si>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</si>
  <si>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</si>
  <si>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</si>
  <si>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</si>
  <si>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</si>
  <si>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</si>
  <si>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</si>
  <si>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</si>
  <si>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</si>
  <si>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</si>
  <si>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</si>
  <si>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</si>
  <si>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</si>
  <si>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</si>
  <si>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</si>
  <si>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</si>
  <si>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</si>
  <si>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</si>
  <si>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</si>
  <si>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</si>
  <si>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</si>
  <si>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</si>
  <si>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</si>
  <si>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</si>
  <si>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</si>
  <si>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</si>
  <si>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</si>
  <si>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</si>
  <si>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</si>
  <si>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</si>
  <si>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</si>
  <si>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</si>
  <si>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</si>
  <si>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</si>
  <si>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</si>
  <si>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</si>
  <si>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</si>
  <si>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</si>
  <si>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</si>
  <si>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</si>
  <si>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</si>
  <si>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</si>
  <si>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</si>
  <si>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</si>
  <si>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</si>
  <si>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</si>
  <si>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</si>
  <si>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</si>
  <si>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</si>
  <si>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</si>
  <si>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</si>
  <si>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</si>
  <si>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</si>
  <si>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</si>
  <si>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</si>
  <si>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</si>
  <si>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</si>
  <si>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</si>
  <si>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</si>
  <si>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</si>
  <si>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</si>
  <si>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</si>
  <si>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</si>
  <si>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</si>
  <si>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</si>
  <si>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</si>
  <si>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</si>
  <si>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</si>
  <si>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</si>
  <si>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</si>
  <si>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</si>
  <si>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</si>
  <si>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</si>
  <si>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</si>
  <si>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</si>
  <si>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</si>
  <si>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</si>
  <si>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</si>
  <si>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</si>
  <si>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</si>
  <si>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</si>
  <si>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</si>
  <si>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</si>
  <si>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</si>
  <si>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</si>
  <si>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</si>
  <si>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</si>
  <si>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</si>
  <si>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</si>
  <si>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</si>
  <si>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</si>
  <si>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</si>
  <si>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</si>
  <si>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</si>
  <si>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</si>
  <si>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</si>
  <si>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</si>
  <si>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</si>
  <si>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</si>
  <si>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</si>
  <si>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</si>
  <si>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</si>
  <si>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</si>
  <si>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</si>
  <si>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</si>
  <si>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</si>
  <si>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</si>
  <si>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</si>
  <si>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</si>
  <si>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</si>
  <si>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</si>
  <si>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</si>
  <si>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</si>
  <si>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</si>
  <si>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</si>
  <si>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</si>
  <si>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</si>
  <si>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</si>
  <si>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</si>
  <si>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</si>
  <si>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</si>
  <si>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</si>
  <si>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</si>
  <si>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</si>
  <si>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</si>
  <si>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</si>
  <si>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</si>
  <si>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</si>
  <si>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</si>
  <si>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</si>
  <si>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</si>
  <si>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</si>
  <si>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</si>
  <si>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</si>
  <si>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</si>
  <si>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</si>
  <si>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</si>
  <si>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</si>
  <si>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</si>
  <si>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</si>
  <si>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</si>
  <si>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</si>
  <si>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</si>
  <si>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</si>
  <si>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</si>
  <si>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</si>
  <si>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</si>
  <si>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</si>
  <si>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</si>
  <si>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</si>
  <si>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</si>
  <si>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</si>
  <si>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</si>
  <si>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</si>
  <si>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</si>
  <si>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</si>
  <si>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</si>
  <si>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</si>
  <si>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</si>
  <si>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</si>
  <si>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</si>
  <si>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</si>
  <si>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</si>
  <si>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</si>
  <si>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</si>
  <si>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</si>
  <si>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</si>
  <si>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</si>
  <si>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</si>
  <si>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</si>
  <si>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</si>
  <si>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</si>
  <si>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</si>
  <si>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</si>
  <si>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</si>
  <si>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</si>
  <si>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</si>
  <si>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</si>
  <si>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</si>
  <si>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</si>
  <si>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</si>
  <si>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</si>
  <si>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</si>
  <si>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</si>
  <si>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</si>
  <si>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</si>
  <si>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</si>
  <si>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</si>
  <si>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</si>
  <si>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</si>
  <si>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</si>
  <si>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</si>
  <si>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</si>
  <si>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</si>
  <si>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</si>
  <si>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</si>
  <si>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</si>
  <si>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</si>
  <si>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</si>
  <si>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</si>
  <si>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</si>
  <si>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</si>
  <si>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</si>
  <si>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</si>
  <si>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</si>
  <si>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</si>
  <si>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</si>
  <si>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</si>
  <si>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</si>
  <si>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</si>
  <si>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</si>
  <si>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</si>
  <si>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</si>
  <si>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</si>
  <si>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</si>
  <si>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</si>
  <si>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</si>
  <si>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</si>
  <si>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</si>
  <si>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</si>
  <si>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</si>
  <si>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</si>
  <si>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</si>
  <si>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</si>
  <si>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</si>
  <si>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</si>
  <si>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</si>
  <si>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</si>
  <si>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</si>
  <si>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</si>
  <si>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</si>
  <si>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</si>
  <si>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</si>
  <si>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</si>
  <si>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</si>
  <si>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</si>
  <si>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</si>
  <si>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</si>
  <si>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</si>
  <si>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</si>
  <si>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</si>
  <si>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</si>
  <si>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</si>
  <si>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</si>
  <si>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</si>
  <si>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</si>
  <si>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</si>
  <si>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</si>
  <si>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</si>
  <si>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</si>
  <si>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</si>
  <si>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</si>
  <si>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</si>
  <si>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</si>
  <si>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</si>
  <si>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</si>
  <si>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</si>
  <si>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</si>
  <si>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</si>
  <si>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</si>
  <si>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</si>
  <si>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</si>
  <si>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</si>
  <si>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</si>
  <si>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</si>
  <si>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</si>
  <si>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</si>
  <si>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</si>
  <si>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</si>
  <si>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</si>
  <si>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</si>
  <si>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</si>
  <si>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</si>
  <si>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</si>
  <si>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</si>
  <si>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</si>
  <si>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</si>
  <si>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</si>
  <si>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</si>
  <si>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</si>
  <si>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</si>
  <si>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</si>
  <si>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</si>
  <si>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</si>
  <si>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</si>
  <si>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</si>
  <si>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</si>
  <si>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</si>
  <si>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</si>
  <si>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</si>
  <si>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</si>
  <si>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</si>
  <si>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</si>
  <si>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</si>
  <si>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</si>
  <si>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</si>
  <si>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</si>
  <si>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</si>
  <si>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</si>
  <si>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</si>
  <si>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</si>
  <si>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</si>
  <si>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</si>
  <si>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</si>
  <si>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</si>
  <si>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</si>
  <si>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</si>
  <si>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</si>
  <si>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</si>
  <si>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</si>
  <si>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</si>
  <si>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</si>
  <si>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</si>
  <si>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</si>
  <si>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</si>
  <si>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</si>
  <si>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</si>
  <si>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</si>
  <si>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</si>
  <si>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</si>
  <si>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</si>
  <si>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</si>
  <si>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</si>
  <si>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</si>
  <si>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</si>
  <si>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</si>
  <si>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</si>
  <si>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</si>
  <si>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</si>
  <si>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</si>
  <si>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</si>
  <si>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</si>
  <si>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</si>
  <si>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</si>
  <si>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</si>
  <si>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</si>
  <si>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</si>
  <si>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</si>
  <si>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</si>
  <si>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</si>
  <si>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</si>
  <si>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</si>
  <si>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</si>
  <si>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</si>
  <si>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</si>
  <si>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</si>
  <si>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</si>
  <si>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</si>
  <si>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</si>
  <si>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</si>
  <si>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</si>
  <si>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</si>
  <si>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</si>
  <si>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</si>
  <si>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</si>
  <si>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</si>
  <si>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</si>
  <si>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</si>
  <si>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</si>
  <si>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</si>
  <si>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</si>
  <si>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</si>
  <si>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</si>
  <si>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</si>
  <si>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</si>
  <si>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</si>
  <si>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</si>
  <si>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</si>
  <si>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</si>
  <si>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</si>
  <si>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</si>
  <si>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</si>
  <si>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</si>
  <si>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</si>
  <si>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</si>
  <si>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</si>
  <si>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</si>
  <si>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</si>
  <si>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</si>
  <si>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</si>
  <si>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</si>
  <si>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</si>
  <si>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</si>
  <si>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</si>
  <si>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</si>
  <si>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</si>
  <si>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</si>
  <si>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</si>
  <si>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</si>
  <si>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</si>
  <si>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</si>
  <si>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</si>
  <si>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</si>
  <si>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</si>
  <si>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</si>
  <si>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</si>
  <si>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</si>
  <si>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</si>
  <si>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</si>
  <si>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</si>
  <si>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</si>
  <si>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</si>
  <si>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</si>
  <si>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</si>
  <si>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</si>
  <si>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</si>
  <si>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</si>
  <si>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</si>
  <si>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</si>
  <si>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</si>
  <si>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</si>
  <si>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</si>
  <si>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</si>
  <si>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</si>
  <si>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</si>
  <si>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</si>
  <si>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</si>
  <si>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</si>
  <si>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</si>
  <si>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</si>
  <si>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</si>
  <si>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</si>
  <si>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</si>
  <si>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</si>
  <si>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</si>
  <si>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</si>
  <si>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</si>
  <si>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</si>
  <si>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</si>
  <si>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</si>
  <si>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</si>
  <si>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</si>
  <si>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</si>
  <si>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</si>
  <si>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</si>
  <si>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</si>
  <si>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</si>
  <si>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</si>
  <si>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</si>
  <si>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</si>
  <si>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</si>
  <si>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</si>
  <si>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</si>
  <si>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</si>
  <si>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</si>
  <si>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</si>
  <si>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</si>
  <si>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</si>
  <si>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</si>
  <si>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</si>
  <si>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</si>
  <si>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</si>
  <si>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</si>
  <si>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</si>
  <si>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</si>
  <si>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</si>
  <si>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</si>
  <si>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</si>
  <si>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</si>
  <si>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</si>
  <si>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</si>
  <si>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</si>
  <si>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</si>
  <si>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</si>
  <si>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</si>
  <si>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</si>
  <si>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</si>
  <si>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</si>
  <si>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</si>
  <si>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</si>
  <si>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</si>
  <si>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</si>
  <si>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</si>
  <si>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</si>
  <si>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</si>
  <si>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</si>
  <si>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</si>
  <si>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</si>
  <si>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</si>
  <si>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</si>
  <si>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</si>
  <si>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</si>
  <si>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</si>
  <si>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</si>
  <si>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</si>
  <si>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</si>
  <si>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</si>
  <si>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</si>
  <si>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</si>
  <si>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</si>
  <si>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</si>
  <si>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</si>
  <si>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</si>
  <si>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</si>
  <si>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</si>
  <si>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</si>
  <si>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</si>
  <si>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</si>
  <si>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</si>
  <si>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</si>
  <si>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</si>
  <si>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</si>
  <si>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</si>
  <si>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</si>
  <si>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</si>
  <si>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</si>
  <si>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</si>
  <si>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</si>
  <si>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</si>
  <si>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</si>
  <si>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</si>
  <si>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</si>
  <si>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</si>
  <si>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</si>
  <si>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</si>
  <si>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</si>
  <si>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</si>
  <si>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</si>
  <si>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</si>
  <si>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</si>
  <si>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</si>
  <si>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</si>
  <si>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</si>
  <si>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</si>
  <si>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</si>
  <si>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</si>
  <si>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</si>
  <si>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</si>
  <si>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</si>
  <si>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</si>
  <si>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</si>
  <si>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</si>
  <si>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</si>
  <si>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</si>
  <si>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</si>
  <si>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</si>
  <si>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</si>
  <si>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</si>
  <si>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</si>
  <si>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</si>
  <si>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</si>
  <si>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</si>
  <si>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</si>
  <si>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</si>
  <si>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</si>
  <si>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</si>
  <si>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</si>
  <si>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</si>
  <si>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</si>
  <si>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</si>
  <si>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</si>
  <si>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</si>
  <si>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</si>
  <si>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</si>
  <si>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</si>
  <si>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</si>
  <si>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</si>
  <si>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</si>
  <si>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</si>
  <si>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</si>
  <si>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</si>
  <si>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</si>
  <si>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</si>
  <si>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</si>
  <si>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</si>
  <si>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</si>
  <si>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</si>
  <si>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</si>
  <si>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</si>
  <si>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</si>
  <si>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</si>
  <si>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</si>
  <si>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</si>
  <si>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</si>
  <si>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</si>
  <si>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</si>
  <si>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</si>
  <si>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</si>
  <si>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</si>
  <si>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</si>
  <si>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</si>
  <si>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</si>
  <si>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</si>
  <si>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</si>
  <si>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</si>
  <si>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</si>
  <si>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</si>
  <si>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</si>
  <si>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</si>
  <si>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</si>
  <si>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</si>
  <si>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</si>
  <si>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</si>
  <si>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</si>
  <si>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</si>
  <si>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</si>
  <si>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</si>
  <si>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</si>
  <si>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</si>
  <si>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</si>
  <si>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</si>
  <si>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</si>
  <si>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</si>
  <si>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</si>
  <si>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</si>
  <si>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</si>
  <si>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</si>
  <si>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</si>
  <si>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</si>
  <si>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</si>
  <si>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</si>
  <si>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</si>
  <si>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</si>
  <si>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</si>
  <si>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</si>
  <si>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</si>
  <si>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</si>
  <si>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</si>
  <si>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</si>
  <si>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</si>
  <si>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</si>
  <si>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</si>
  <si>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</si>
  <si>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</si>
  <si>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</si>
  <si>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</si>
  <si>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</si>
  <si>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</si>
  <si>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</si>
  <si>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</si>
  <si>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</si>
  <si>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</si>
  <si>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</si>
  <si>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</si>
  <si>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</si>
  <si>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</si>
  <si>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</si>
  <si>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</si>
  <si>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</si>
  <si>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</si>
  <si>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</si>
  <si>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</si>
  <si>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</si>
  <si>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</si>
  <si>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</si>
  <si>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</si>
  <si>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</si>
  <si>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</si>
  <si>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</si>
  <si>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</si>
  <si>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</si>
  <si>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</si>
  <si>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</si>
  <si>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</si>
  <si>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</si>
  <si>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</si>
  <si>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</si>
  <si>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</si>
  <si>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</si>
  <si>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</si>
  <si>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</si>
  <si>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</si>
  <si>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</si>
  <si>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</si>
  <si>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</si>
  <si>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</si>
  <si>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</si>
  <si>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</si>
  <si>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</si>
  <si>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</si>
  <si>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</si>
  <si>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</si>
  <si>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</si>
  <si>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</si>
  <si>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</si>
  <si>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</si>
  <si>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</si>
  <si>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</si>
  <si>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</si>
  <si>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</si>
  <si>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</si>
  <si>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</si>
  <si>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</si>
  <si>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</si>
  <si>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</si>
  <si>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</si>
  <si>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</si>
  <si>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</si>
  <si>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</si>
  <si>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</si>
  <si>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</si>
  <si>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</si>
  <si>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</si>
  <si>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</si>
  <si>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</si>
  <si>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</si>
  <si>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</si>
  <si>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</si>
  <si>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</si>
  <si>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</si>
  <si>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</si>
  <si>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</si>
  <si>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</si>
  <si>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</si>
  <si>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</si>
  <si>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</si>
  <si>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</si>
  <si>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</si>
  <si>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</si>
  <si>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</si>
  <si>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</si>
  <si>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</si>
  <si>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</si>
  <si>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</si>
  <si>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</si>
  <si>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</si>
  <si>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</si>
  <si>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</si>
  <si>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</si>
  <si>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</si>
  <si>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</si>
  <si>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</si>
  <si>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</si>
  <si>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</si>
  <si>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</si>
  <si>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</si>
  <si>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</si>
  <si>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</si>
  <si>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</si>
  <si>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</si>
  <si>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</si>
  <si>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</si>
  <si>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</si>
  <si>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</si>
  <si>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</si>
  <si>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</si>
  <si>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</si>
  <si>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</si>
  <si>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</si>
  <si>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</si>
  <si>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</si>
  <si>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</si>
  <si>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</si>
  <si>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</si>
  <si>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</si>
  <si>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</si>
  <si>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</si>
  <si>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</si>
  <si>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</si>
  <si>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</si>
  <si>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</si>
  <si>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</si>
  <si>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</si>
  <si>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</si>
  <si>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</si>
  <si>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</si>
  <si>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</si>
  <si>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</si>
  <si>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</si>
  <si>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</si>
  <si>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</si>
  <si>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</si>
  <si>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</si>
  <si>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</si>
  <si>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</si>
  <si>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</si>
  <si>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</si>
  <si>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</si>
  <si>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</si>
  <si>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</si>
  <si>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</si>
  <si>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</si>
  <si>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</si>
  <si>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</si>
  <si>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</si>
  <si>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</si>
  <si>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</si>
  <si>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</si>
  <si>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</si>
  <si>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</si>
  <si>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</si>
  <si>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</si>
  <si>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</si>
  <si>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</si>
  <si>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</si>
  <si>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</si>
  <si>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</si>
  <si>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</si>
  <si>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</si>
  <si>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</si>
  <si>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</si>
  <si>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</si>
  <si>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</si>
  <si>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</si>
  <si>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</si>
  <si>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</si>
  <si>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</si>
  <si>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</si>
  <si>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</si>
  <si>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</si>
  <si>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</si>
  <si>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</si>
  <si>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</si>
  <si>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</si>
  <si>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</si>
  <si>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</si>
  <si>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</si>
  <si>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</si>
  <si>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</si>
  <si>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</si>
  <si>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</si>
  <si>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</si>
  <si>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</si>
  <si>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</si>
  <si>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</si>
  <si>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</si>
  <si>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</si>
  <si>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</si>
  <si>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</si>
  <si>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</si>
  <si>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</si>
  <si>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</si>
  <si>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</si>
  <si>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</si>
  <si>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</si>
  <si>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</si>
  <si>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</si>
  <si>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</si>
  <si>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</si>
  <si>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</si>
  <si>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</si>
  <si>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</si>
  <si>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</si>
  <si>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</si>
  <si>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</si>
  <si>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</si>
  <si>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</si>
  <si>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</si>
  <si>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</si>
  <si>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</si>
  <si>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</si>
  <si>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</si>
  <si>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</si>
  <si>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</si>
  <si>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</si>
  <si>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</si>
  <si>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</si>
  <si>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</si>
  <si>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</si>
  <si>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</si>
  <si>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</si>
  <si>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</si>
  <si>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</si>
  <si>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</si>
  <si>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</si>
  <si>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</si>
  <si>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</si>
  <si>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</si>
  <si>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</si>
  <si>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</si>
  <si>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</si>
  <si>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</si>
  <si>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</si>
  <si>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</si>
  <si>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</si>
  <si>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</si>
  <si>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</si>
  <si>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</si>
  <si>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</si>
  <si>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</si>
  <si>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</si>
  <si>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</si>
  <si>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</si>
  <si>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</si>
  <si>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</si>
  <si>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</si>
  <si>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</si>
  <si>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</si>
  <si>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</si>
  <si>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</si>
  <si>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</si>
  <si>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</si>
  <si>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</si>
  <si>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</si>
  <si>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</si>
  <si>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</si>
  <si>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</si>
  <si>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</si>
  <si>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</si>
  <si>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</si>
  <si>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</si>
  <si>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</si>
  <si>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</si>
  <si>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</si>
  <si>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</si>
  <si>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</si>
  <si>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</si>
  <si>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</si>
  <si>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</si>
  <si>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</si>
  <si>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</si>
  <si>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</si>
  <si>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</si>
  <si>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</si>
  <si>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</si>
  <si>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</si>
  <si>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</si>
  <si>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</si>
  <si>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</si>
  <si>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</si>
  <si>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</si>
  <si>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</si>
  <si>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</si>
  <si>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</si>
  <si>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</si>
  <si>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</si>
  <si>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</si>
  <si>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</si>
  <si>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</si>
  <si>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</si>
  <si>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</si>
  <si>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</si>
  <si>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</si>
  <si>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</si>
  <si>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</si>
  <si>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</si>
  <si>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</si>
  <si>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</si>
  <si>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</si>
  <si>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</si>
  <si>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</si>
  <si>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</si>
  <si>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</si>
  <si>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</si>
  <si>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</si>
  <si>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</si>
  <si>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</si>
  <si>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</si>
  <si>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</si>
  <si>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</si>
  <si>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</si>
  <si>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</si>
  <si>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</si>
  <si>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</si>
  <si>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</si>
  <si>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</si>
  <si>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</si>
  <si>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</si>
  <si>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</si>
  <si>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</si>
  <si>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</si>
  <si>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</si>
  <si>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</si>
  <si>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</si>
  <si>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</si>
  <si>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</si>
  <si>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</si>
  <si>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</si>
  <si>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</si>
  <si>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</si>
  <si>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</si>
  <si>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</si>
  <si>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</si>
  <si>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</si>
  <si>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</si>
  <si>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</si>
  <si>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</si>
  <si>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</si>
  <si>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</si>
  <si>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</si>
  <si>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</si>
  <si>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</si>
  <si>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</si>
  <si>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</si>
  <si>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</si>
  <si>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</si>
  <si>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</si>
  <si>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</si>
  <si>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</si>
  <si>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</si>
  <si>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</si>
  <si>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</si>
  <si>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</si>
  <si>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</si>
  <si>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</si>
  <si>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</si>
  <si>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</si>
  <si>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</si>
  <si>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</si>
  <si>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</si>
  <si>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</si>
  <si>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</si>
  <si>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</si>
  <si>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</si>
  <si>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</si>
  <si>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</si>
  <si>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</si>
  <si>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</si>
  <si>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</si>
  <si>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</si>
  <si>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</si>
  <si>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</si>
  <si>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</si>
  <si>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</si>
  <si>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</si>
  <si>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</si>
  <si>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</si>
  <si>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</si>
  <si>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</si>
  <si>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</si>
  <si>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</si>
  <si>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</si>
  <si>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</si>
  <si>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</si>
  <si>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</si>
  <si>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</si>
  <si>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</si>
  <si>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</si>
  <si>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</si>
  <si>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</si>
  <si>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</si>
  <si>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</si>
  <si>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</si>
  <si>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</si>
  <si>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</si>
  <si>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</si>
  <si>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</si>
  <si>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</si>
  <si>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</si>
  <si>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</si>
  <si>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</si>
  <si>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</si>
  <si>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</si>
  <si>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</si>
  <si>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</si>
  <si>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</si>
  <si>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</si>
  <si>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</si>
  <si>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</si>
  <si>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</si>
  <si>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</si>
  <si>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</si>
  <si>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</si>
  <si>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</si>
  <si>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</si>
  <si>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</si>
  <si>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</si>
  <si>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</si>
  <si>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</si>
  <si>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</si>
  <si>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</si>
  <si>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</si>
  <si>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</si>
  <si>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</si>
  <si>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</si>
  <si>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</si>
  <si>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</si>
  <si>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</si>
  <si>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</si>
  <si>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</si>
  <si>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</si>
  <si>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</si>
  <si>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</si>
  <si>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</si>
  <si>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</si>
  <si>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</si>
  <si>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</si>
  <si>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</si>
  <si>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</si>
  <si>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</si>
  <si>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</si>
  <si>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</si>
  <si>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</si>
  <si>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</si>
  <si>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</si>
  <si>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</si>
  <si>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</si>
  <si>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</si>
  <si>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</si>
  <si>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</si>
  <si>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</si>
  <si>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</si>
  <si>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</si>
  <si>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</si>
  <si>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</si>
  <si>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</si>
  <si>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</si>
  <si>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</si>
  <si>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</si>
  <si>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</si>
  <si>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</si>
  <si>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</si>
  <si>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</si>
  <si>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</si>
  <si>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</si>
  <si>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</si>
  <si>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</si>
  <si>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</si>
  <si>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</si>
  <si>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</si>
  <si>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</si>
  <si>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</si>
  <si>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</si>
  <si>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</si>
  <si>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</si>
  <si>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</si>
  <si>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</si>
  <si>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</si>
  <si>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</si>
  <si>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</si>
  <si>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</si>
  <si>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</si>
  <si>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</si>
  <si>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</si>
  <si>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</si>
  <si>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</si>
  <si>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</si>
  <si>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</si>
  <si>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</si>
  <si>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</si>
  <si>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</si>
  <si>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</si>
  <si>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</si>
  <si>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</si>
  <si>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</si>
  <si>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</si>
  <si>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</si>
  <si>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</si>
  <si>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</si>
  <si>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</si>
  <si>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</si>
  <si>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</si>
  <si>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</si>
  <si>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</si>
  <si>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</si>
  <si>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</si>
  <si>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</si>
  <si>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</si>
  <si>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</si>
  <si>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</si>
  <si>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</si>
  <si>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</si>
  <si>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</si>
  <si>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</si>
  <si>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</si>
  <si>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</si>
  <si>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</si>
  <si>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</si>
  <si>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</si>
  <si>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</si>
  <si>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</si>
  <si>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</si>
  <si>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</si>
  <si>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</si>
  <si>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</si>
  <si>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</si>
  <si>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</si>
  <si>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</si>
  <si>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</si>
  <si>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</si>
  <si>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</si>
  <si>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</si>
  <si>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</si>
  <si>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</si>
  <si>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</si>
  <si>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</si>
  <si>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</si>
  <si>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</si>
  <si>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</si>
  <si>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</si>
  <si>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</si>
  <si>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</si>
  <si>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</si>
  <si>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</si>
  <si>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</si>
  <si>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</si>
  <si>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</si>
  <si>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</si>
  <si>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</si>
  <si>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</si>
  <si>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</si>
  <si>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</si>
  <si>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</si>
  <si>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</si>
  <si>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</si>
  <si>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</si>
  <si>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</si>
  <si>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</si>
  <si>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</si>
  <si>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</si>
  <si>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</si>
  <si>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</si>
  <si>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</si>
  <si>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</si>
  <si>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</si>
  <si>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</si>
  <si>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</si>
  <si>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</si>
  <si>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</si>
  <si>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</si>
  <si>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</si>
  <si>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</si>
  <si>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</si>
  <si>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</si>
  <si>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</si>
  <si>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</si>
  <si>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</si>
  <si>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</si>
  <si>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</si>
  <si>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</si>
  <si>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</si>
  <si>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</si>
  <si>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</si>
  <si>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</si>
  <si>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</si>
  <si>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</si>
  <si>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</si>
  <si>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</si>
  <si>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</si>
  <si>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</si>
  <si>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</si>
  <si>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</si>
  <si>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</si>
  <si>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</si>
  <si>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</si>
  <si>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</si>
  <si>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</si>
  <si>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</si>
  <si>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</si>
  <si>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</si>
  <si>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</si>
  <si>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</si>
  <si>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</si>
  <si>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</si>
  <si>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</si>
  <si>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</si>
  <si>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</si>
  <si>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</si>
  <si>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</si>
  <si>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</si>
  <si>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</si>
  <si>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</si>
  <si>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</si>
  <si>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</si>
  <si>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</si>
  <si>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</si>
  <si>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</si>
  <si>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</si>
  <si>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</si>
  <si>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</si>
  <si>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</si>
  <si>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</si>
  <si>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</si>
  <si>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</si>
  <si>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</si>
  <si>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</si>
  <si>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</si>
  <si>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</si>
  <si>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</si>
  <si>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</si>
  <si>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</si>
  <si>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</si>
  <si>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</si>
  <si>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</si>
  <si>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</si>
  <si>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</si>
  <si>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</si>
  <si>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</si>
  <si>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</si>
  <si>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</si>
  <si>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</si>
  <si>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</si>
  <si>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</si>
  <si>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</si>
  <si>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</si>
  <si>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</si>
  <si>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</si>
  <si>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</si>
  <si>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</si>
  <si>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</si>
  <si>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</si>
  <si>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</si>
  <si>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</si>
  <si>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</si>
  <si>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</si>
  <si>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</si>
  <si>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</si>
  <si>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</si>
  <si>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</si>
  <si>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</si>
  <si>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</si>
  <si>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</si>
  <si>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</si>
  <si>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</si>
  <si>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</si>
  <si>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</si>
  <si>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</si>
  <si>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</si>
  <si>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</si>
  <si>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</si>
  <si>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</si>
  <si>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</si>
  <si>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</si>
  <si>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</si>
  <si>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</si>
  <si>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</si>
  <si>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</si>
  <si>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</si>
  <si>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</si>
  <si>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</si>
  <si>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</si>
  <si>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</si>
  <si>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</si>
  <si>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</si>
  <si>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</si>
  <si>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</si>
  <si>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</si>
  <si>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</si>
  <si>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</si>
  <si>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</si>
  <si>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</si>
  <si>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</si>
  <si>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</si>
  <si>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</si>
  <si>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</si>
  <si>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</si>
  <si>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</si>
  <si>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</si>
  <si>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</si>
  <si>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</si>
  <si>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</si>
  <si>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</si>
  <si>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</si>
  <si>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</si>
  <si>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</si>
  <si>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</si>
  <si>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</si>
  <si>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</si>
  <si>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</si>
  <si>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</si>
  <si>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</si>
  <si>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</si>
  <si>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</si>
  <si>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</si>
  <si>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</si>
  <si>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</si>
  <si>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</si>
  <si>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</si>
  <si>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</si>
  <si>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</si>
  <si>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</si>
  <si>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</si>
  <si>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</si>
  <si>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</si>
  <si>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</si>
  <si>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</si>
  <si>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</si>
  <si>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</si>
  <si>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</si>
  <si>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</si>
  <si>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</si>
  <si>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</si>
  <si>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</si>
  <si>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</si>
  <si>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</si>
  <si>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</si>
  <si>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</si>
  <si>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</si>
  <si>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</si>
  <si>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</si>
  <si>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</si>
  <si>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</si>
  <si>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</si>
  <si>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</si>
  <si>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</si>
  <si>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</si>
  <si>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</si>
  <si>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</si>
  <si>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</si>
  <si>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</si>
  <si>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</si>
  <si>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</si>
  <si>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</si>
  <si>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</si>
  <si>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</si>
  <si>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</si>
  <si>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</si>
  <si>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</si>
  <si>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</si>
  <si>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</si>
  <si>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</si>
  <si>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</si>
  <si>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</si>
  <si>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</si>
  <si>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</si>
  <si>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</si>
  <si>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</si>
  <si>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</si>
  <si>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</si>
  <si>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</si>
  <si>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</si>
  <si>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</si>
  <si>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</si>
  <si>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</si>
  <si>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</si>
  <si>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</si>
  <si>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</si>
  <si>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</si>
  <si>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</si>
  <si>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</si>
  <si>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</si>
  <si>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</si>
  <si>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</si>
  <si>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</si>
  <si>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</si>
  <si>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</si>
  <si>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</si>
  <si>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</si>
  <si>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</si>
  <si>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</si>
  <si>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</si>
  <si>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</si>
  <si>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</si>
  <si>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</si>
  <si>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</si>
  <si>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</si>
  <si>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</si>
  <si>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</si>
  <si>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</si>
  <si>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</si>
  <si>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</si>
  <si>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</si>
  <si>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</si>
  <si>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</si>
  <si>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</si>
  <si>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</si>
  <si>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</si>
  <si>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</si>
  <si>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</si>
  <si>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</si>
  <si>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</si>
  <si>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</si>
  <si>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</si>
  <si>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</si>
  <si>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</si>
  <si>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</si>
  <si>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</si>
  <si>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</si>
  <si>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</si>
  <si>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</si>
  <si>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</si>
  <si>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</si>
  <si>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</si>
  <si>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</si>
  <si>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</si>
  <si>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</si>
  <si>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</si>
  <si>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</si>
  <si>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</si>
  <si>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</si>
  <si>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</si>
  <si>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</si>
  <si>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</si>
  <si>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</si>
  <si>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</si>
  <si>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</si>
  <si>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</si>
  <si>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</si>
  <si>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</si>
  <si>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</si>
  <si>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</si>
  <si>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</si>
  <si>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</si>
  <si>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</si>
  <si>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</si>
  <si>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</si>
  <si>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</si>
  <si>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</si>
  <si>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</si>
  <si>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</si>
  <si>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</si>
  <si>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</si>
  <si>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</si>
  <si>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</si>
  <si>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</si>
  <si>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</si>
  <si>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</si>
  <si>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</si>
  <si>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</si>
  <si>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</si>
  <si>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</si>
  <si>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</si>
  <si>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</si>
  <si>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</si>
  <si>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</si>
  <si>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</si>
  <si>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</si>
  <si>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</si>
  <si>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</si>
  <si>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</si>
  <si>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</si>
  <si>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</si>
  <si>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</si>
  <si>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</si>
  <si>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</si>
  <si>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</si>
  <si>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</si>
  <si>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</si>
  <si>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</si>
  <si>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</si>
  <si>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</si>
  <si>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</si>
  <si>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</si>
  <si>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</si>
  <si>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</si>
  <si>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</si>
  <si>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</si>
  <si>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</si>
  <si>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</si>
  <si>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</si>
  <si>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</si>
  <si>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</si>
  <si>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</si>
  <si>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</si>
  <si>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</si>
  <si>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</si>
  <si>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</si>
  <si>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</si>
  <si>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</si>
  <si>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</si>
  <si>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</si>
  <si>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</si>
  <si>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</si>
  <si>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</si>
  <si>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</si>
  <si>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</si>
  <si>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</si>
  <si>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</si>
  <si>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</si>
  <si>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</si>
  <si>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</si>
  <si>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</si>
  <si>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</si>
  <si>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</si>
  <si>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</si>
  <si>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</si>
  <si>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</si>
  <si>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</si>
  <si>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</si>
  <si>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</si>
  <si>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</si>
  <si>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</si>
  <si>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</si>
  <si>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</si>
  <si>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</si>
  <si>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</si>
  <si>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</si>
  <si>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</si>
  <si>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</si>
  <si>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</si>
  <si>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</si>
  <si>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</si>
  <si>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</si>
  <si>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</si>
  <si>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</si>
  <si>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</si>
  <si>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</si>
  <si>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</si>
  <si>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</si>
  <si>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</si>
  <si>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</si>
  <si>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</si>
  <si>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</si>
  <si>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</si>
  <si>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</si>
  <si>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</si>
  <si>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</si>
  <si>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</si>
  <si>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</si>
  <si>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</si>
  <si>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</si>
  <si>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</si>
  <si>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</si>
  <si>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</si>
  <si>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</si>
  <si>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</si>
  <si>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</si>
  <si>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</si>
  <si>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</si>
  <si>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</si>
  <si>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</si>
  <si>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</si>
  <si>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</si>
  <si>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</si>
  <si>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</si>
  <si>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</si>
  <si>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</si>
  <si>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</si>
  <si>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</si>
  <si>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</si>
  <si>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</si>
  <si>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</si>
  <si>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</si>
  <si>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</si>
  <si>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</si>
  <si>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</si>
  <si>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</si>
  <si>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</si>
  <si>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</si>
  <si>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</si>
  <si>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</si>
  <si>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</si>
  <si>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</si>
  <si>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</si>
  <si>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</si>
  <si>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</si>
  <si>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</si>
  <si>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</si>
  <si>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</si>
  <si>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</si>
  <si>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</si>
  <si>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</si>
  <si>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</si>
  <si>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</si>
  <si>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</si>
  <si>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</si>
  <si>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</si>
  <si>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</si>
  <si>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</si>
  <si>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</si>
  <si>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</si>
  <si>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</si>
  <si>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</si>
  <si>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</si>
  <si>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</si>
  <si>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</si>
  <si>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</si>
  <si>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</si>
  <si>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</si>
  <si>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</si>
  <si>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</si>
  <si>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</si>
  <si>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</si>
  <si>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</si>
  <si>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</si>
  <si>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</si>
  <si>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</si>
  <si>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</si>
  <si>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</si>
  <si>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</si>
  <si>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</si>
  <si>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</si>
  <si>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</si>
  <si>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</si>
  <si>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</si>
  <si>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</si>
  <si>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</si>
  <si>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</si>
  <si>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</si>
  <si>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</si>
  <si>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</si>
  <si>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</si>
  <si>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</si>
  <si>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</si>
  <si>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</si>
  <si>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</si>
  <si>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</si>
  <si>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</si>
  <si>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</si>
  <si>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</si>
  <si>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</si>
  <si>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</si>
  <si>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</si>
  <si>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</si>
  <si>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</si>
  <si>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</si>
  <si>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</si>
  <si>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</si>
  <si>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</si>
  <si>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</si>
  <si>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</si>
  <si>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</si>
  <si>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</si>
  <si>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</si>
  <si>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</si>
  <si>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</si>
  <si>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</si>
  <si>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</si>
  <si>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</si>
  <si>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</si>
  <si>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</si>
  <si>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</si>
  <si>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</si>
  <si>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</si>
  <si>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</si>
  <si>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</si>
  <si>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</si>
  <si>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</si>
  <si>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</si>
  <si>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</si>
  <si>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</si>
  <si>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</si>
  <si>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</si>
  <si>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</si>
  <si>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</si>
  <si>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</si>
  <si>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</si>
  <si>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</si>
  <si>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</si>
  <si>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</si>
  <si>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</si>
  <si>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</si>
  <si>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</si>
  <si>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</si>
  <si>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</si>
  <si>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</si>
  <si>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</si>
  <si>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</si>
  <si>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</si>
  <si>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</si>
  <si>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</si>
  <si>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</si>
  <si>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</si>
  <si>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</si>
  <si>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</si>
  <si>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</si>
  <si>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</si>
  <si>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</si>
  <si>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</si>
  <si>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</si>
  <si>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</si>
  <si>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</si>
  <si>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</si>
  <si>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</si>
  <si>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</si>
  <si>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</si>
  <si>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</si>
  <si>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</si>
  <si>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</si>
  <si>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</si>
  <si>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</si>
  <si>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</si>
  <si>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</si>
  <si>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</si>
  <si>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</si>
  <si>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</si>
  <si>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</si>
  <si>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</si>
  <si>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</si>
  <si>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</si>
  <si>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</si>
  <si>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</si>
  <si>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</si>
  <si>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</si>
  <si>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</si>
  <si>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</si>
  <si>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</si>
  <si>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</si>
  <si>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</si>
  <si>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</si>
  <si>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</si>
  <si>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</si>
  <si>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</si>
  <si>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</si>
  <si>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</si>
  <si>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</si>
  <si>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</si>
  <si>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</si>
  <si>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</si>
  <si>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</si>
  <si>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</si>
  <si>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</si>
  <si>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</si>
  <si>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</si>
  <si>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</si>
  <si>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</si>
  <si>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</si>
  <si>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</si>
  <si>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</si>
  <si>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</si>
  <si>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</si>
  <si>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</si>
  <si>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</si>
  <si>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</si>
  <si>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</si>
  <si>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</si>
  <si>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</si>
  <si>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</si>
  <si>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</si>
  <si>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</si>
  <si>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</si>
  <si>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</si>
  <si>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</si>
  <si>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</si>
  <si>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</si>
  <si>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</si>
  <si>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</si>
  <si>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</si>
  <si>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</si>
  <si>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</si>
  <si>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</si>
  <si>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</si>
  <si>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</si>
  <si>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</si>
  <si>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</si>
  <si>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</si>
  <si>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</si>
  <si>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</si>
  <si>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</si>
  <si>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</si>
  <si>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</si>
  <si>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</si>
  <si>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</si>
  <si>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</si>
  <si>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</si>
  <si>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</si>
  <si>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</si>
  <si>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</si>
  <si>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</si>
  <si>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</si>
  <si>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</si>
  <si>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</si>
  <si>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</si>
  <si>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</si>
  <si>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</si>
  <si>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</si>
  <si>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</si>
  <si>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</si>
  <si>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</si>
  <si>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</si>
  <si>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</si>
  <si>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</si>
  <si>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</si>
  <si>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</si>
  <si>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</si>
  <si>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</si>
  <si>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</si>
  <si>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</si>
  <si>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</si>
  <si>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</si>
  <si>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</si>
  <si>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</si>
  <si>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</si>
  <si>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</si>
  <si>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</si>
  <si>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</si>
  <si>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</si>
  <si>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</si>
  <si>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</si>
  <si>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</si>
  <si>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</si>
  <si>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</si>
  <si>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</si>
  <si>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</si>
  <si>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</si>
  <si>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</si>
  <si>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</si>
  <si>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</si>
  <si>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</si>
  <si>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</si>
  <si>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</si>
  <si>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</si>
  <si>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</si>
  <si>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</si>
  <si>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</si>
  <si>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</si>
  <si>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</si>
  <si>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</si>
  <si>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</si>
  <si>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</si>
  <si>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</si>
  <si>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</si>
  <si>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</si>
  <si>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</si>
  <si>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</si>
  <si>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</si>
  <si>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</si>
  <si>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</si>
  <si>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</si>
  <si>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</si>
  <si>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</si>
  <si>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</si>
  <si>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</si>
  <si>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</si>
  <si>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</si>
  <si>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</si>
  <si>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</si>
  <si>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</si>
  <si>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</si>
  <si>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</si>
  <si>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</si>
  <si>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</si>
  <si>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</si>
  <si>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</si>
  <si>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</si>
  <si>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</si>
  <si>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</si>
  <si>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</si>
  <si>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</si>
  <si>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</si>
  <si>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</si>
  <si>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</si>
  <si>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</si>
  <si>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</si>
  <si>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</si>
  <si>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</si>
  <si>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</si>
  <si>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</si>
  <si>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</si>
  <si>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</si>
  <si>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</si>
  <si>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</si>
  <si>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</si>
  <si>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</si>
  <si>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</si>
  <si>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</si>
  <si>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</si>
  <si>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</si>
  <si>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</si>
  <si>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</si>
  <si>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</si>
  <si>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</si>
  <si>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</si>
  <si>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</si>
  <si>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</si>
  <si>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</si>
  <si>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</si>
  <si>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</si>
  <si>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</si>
  <si>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</si>
  <si>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</si>
  <si>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</si>
  <si>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</si>
  <si>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</si>
  <si>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</si>
  <si>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</si>
  <si>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</si>
  <si>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</si>
  <si>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</si>
  <si>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</si>
  <si>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</si>
  <si>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</si>
  <si>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</si>
  <si>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</si>
  <si>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</si>
  <si>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</si>
  <si>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</si>
  <si>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</si>
  <si>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</si>
  <si>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</si>
  <si>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</si>
  <si>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</si>
  <si>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</si>
  <si>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</si>
  <si>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</si>
  <si>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</si>
  <si>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</si>
  <si>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</si>
  <si>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</si>
  <si>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</si>
  <si>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</si>
  <si>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</si>
  <si>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</si>
  <si>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</si>
  <si>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</si>
  <si>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</si>
  <si>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</si>
  <si>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</si>
  <si>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</si>
  <si>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</si>
  <si>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</si>
  <si>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</si>
  <si>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</si>
  <si>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</si>
  <si>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</si>
  <si>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</si>
  <si>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</si>
  <si>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</si>
  <si>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</si>
  <si>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</si>
  <si>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</si>
  <si>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</si>
  <si>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</si>
  <si>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</si>
  <si>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</si>
  <si>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</si>
  <si>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</si>
  <si>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</si>
  <si>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</si>
  <si>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</si>
  <si>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</si>
  <si>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</si>
  <si>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</si>
  <si>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</si>
  <si>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</si>
  <si>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</si>
  <si>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</si>
  <si>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</si>
  <si>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</si>
  <si>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</si>
  <si>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</si>
  <si>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</si>
  <si>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</si>
  <si>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</si>
  <si>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</si>
  <si>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</si>
  <si>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</si>
  <si>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</si>
  <si>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</si>
  <si>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</si>
  <si>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</si>
  <si>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</si>
  <si>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</si>
  <si>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</si>
  <si>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</si>
  <si>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</si>
  <si>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</si>
  <si>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</si>
  <si>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</si>
  <si>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</si>
  <si>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</si>
  <si>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</si>
  <si>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</si>
  <si>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</si>
  <si>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</si>
  <si>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</si>
  <si>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</si>
  <si>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</si>
  <si>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</si>
  <si>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</si>
  <si>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</si>
  <si>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</si>
  <si>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</si>
  <si>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</si>
  <si>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</si>
  <si>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</si>
  <si>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</si>
  <si>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</si>
  <si>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</si>
  <si>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</si>
  <si>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</si>
  <si>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</si>
  <si>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</si>
  <si>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</si>
  <si>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</si>
  <si>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</si>
  <si>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</si>
  <si>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</si>
  <si>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</si>
  <si>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</si>
  <si>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</si>
  <si>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</si>
  <si>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</si>
  <si>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</si>
  <si>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</si>
  <si>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</si>
  <si>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</si>
  <si>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</si>
  <si>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</si>
  <si>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</si>
  <si>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</si>
  <si>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</si>
  <si>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</si>
  <si>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</si>
  <si>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</si>
  <si>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</si>
  <si>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</si>
  <si>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</si>
  <si>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</si>
  <si>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</si>
  <si>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</si>
  <si>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</si>
  <si>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</si>
  <si>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</si>
  <si>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</si>
  <si>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</si>
  <si>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</si>
  <si>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</si>
  <si>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</si>
  <si>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</si>
  <si>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</si>
  <si>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</si>
  <si>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</si>
  <si>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</si>
  <si>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</si>
  <si>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</si>
  <si>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</si>
  <si>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</si>
  <si>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</si>
  <si>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</si>
  <si>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</si>
  <si>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</si>
  <si>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</si>
  <si>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</si>
  <si>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</si>
  <si>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</si>
  <si>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</si>
  <si>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</si>
  <si>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</si>
  <si>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</si>
  <si>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</si>
  <si>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</si>
  <si>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</si>
  <si>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</si>
  <si>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</si>
  <si>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</si>
  <si>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</si>
  <si>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</si>
  <si>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</si>
  <si>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</si>
  <si>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</si>
  <si>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</si>
  <si>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</si>
  <si>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</si>
  <si>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</si>
  <si>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</si>
  <si>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</si>
  <si>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</si>
  <si>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</si>
  <si>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</si>
  <si>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</si>
  <si>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</si>
  <si>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</si>
  <si>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</si>
  <si>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</si>
  <si>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</si>
  <si>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</si>
  <si>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</si>
  <si>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</si>
  <si>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</si>
  <si>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</si>
  <si>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</si>
  <si>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</si>
  <si>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</si>
  <si>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</si>
  <si>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</si>
  <si>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</si>
  <si>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</si>
  <si>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</si>
  <si>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</si>
  <si>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</si>
  <si>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</si>
  <si>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</si>
  <si>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</si>
  <si>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</si>
  <si>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</si>
  <si>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</si>
  <si>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</si>
  <si>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</si>
  <si>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</si>
  <si>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</si>
  <si>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</si>
  <si>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</si>
  <si>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</si>
  <si>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</si>
  <si>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</si>
  <si>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</si>
  <si>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</si>
  <si>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</si>
  <si>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</si>
  <si>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</si>
  <si>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</si>
  <si>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</si>
  <si>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</si>
  <si>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</si>
  <si>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</si>
  <si>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</si>
  <si>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</si>
  <si>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</si>
  <si>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</si>
  <si>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</si>
  <si>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</si>
  <si>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</si>
  <si>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</si>
  <si>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</si>
  <si>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</si>
  <si>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</si>
  <si>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</si>
  <si>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</si>
  <si>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</si>
  <si>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</si>
  <si>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</si>
  <si>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</si>
  <si>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</si>
  <si>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</si>
  <si>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</si>
  <si>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</si>
  <si>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</si>
  <si>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</si>
  <si>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</si>
  <si>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</si>
  <si>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</si>
  <si>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</si>
  <si>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</si>
  <si>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</si>
  <si>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</si>
  <si>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</si>
  <si>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</si>
  <si>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</si>
  <si>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</si>
  <si>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</si>
  <si>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</si>
  <si>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</si>
  <si>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</si>
  <si>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</si>
  <si>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</si>
  <si>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</si>
  <si>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</si>
  <si>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</si>
  <si>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</si>
  <si>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</si>
  <si>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</si>
  <si>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</si>
  <si>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</si>
  <si>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</si>
  <si>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</si>
  <si>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</si>
  <si>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</si>
  <si>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</si>
  <si>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</si>
  <si>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</si>
  <si>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</si>
  <si>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</si>
  <si>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</si>
  <si>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</si>
  <si>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</si>
  <si>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</si>
  <si>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</si>
  <si>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</si>
  <si>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</si>
  <si>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</si>
  <si>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</si>
  <si>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</si>
  <si>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</si>
  <si>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</si>
  <si>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</si>
  <si>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</si>
  <si>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</si>
  <si>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</si>
  <si>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</si>
  <si>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</si>
  <si>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</si>
  <si>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</si>
  <si>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</si>
  <si>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</si>
  <si>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</si>
  <si>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</si>
  <si>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</si>
  <si>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</si>
  <si>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</si>
  <si>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</si>
  <si>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</si>
  <si>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</si>
  <si>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</si>
  <si>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</si>
  <si>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</si>
  <si>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</si>
  <si>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</si>
  <si>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</si>
  <si>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</si>
  <si>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</si>
  <si>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</si>
  <si>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</si>
  <si>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</si>
  <si>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</si>
  <si>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</si>
  <si>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</si>
  <si>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</si>
  <si>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</si>
  <si>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</si>
  <si>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</si>
  <si>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</si>
  <si>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</si>
  <si>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</si>
  <si>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</si>
  <si>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</si>
  <si>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</si>
  <si>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</si>
  <si>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</si>
  <si>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</si>
  <si>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</si>
  <si>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</si>
  <si>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</si>
  <si>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</si>
  <si>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</si>
  <si>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</si>
  <si>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</si>
  <si>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</si>
  <si>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</si>
  <si>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</si>
  <si>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</si>
  <si>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</si>
  <si>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</si>
  <si>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</si>
  <si>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</si>
  <si>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</si>
  <si>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</si>
  <si>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</si>
  <si>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</si>
  <si>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</si>
  <si>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</si>
  <si>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</si>
  <si>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</si>
  <si>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</si>
  <si>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</si>
  <si>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</si>
  <si>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</si>
  <si>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</si>
  <si>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</si>
  <si>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</si>
  <si>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</si>
  <si>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</si>
  <si>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</si>
  <si>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</si>
  <si>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</si>
  <si>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</si>
  <si>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</si>
  <si>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</si>
  <si>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</si>
  <si>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</si>
  <si>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</si>
  <si>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</si>
  <si>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</si>
  <si>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</si>
  <si>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</si>
  <si>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</si>
  <si>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</si>
  <si>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</si>
  <si>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</si>
  <si>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</si>
  <si>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</si>
  <si>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</si>
  <si>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</si>
  <si>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</si>
  <si>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</si>
  <si>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</si>
  <si>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</si>
  <si>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</si>
  <si>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</si>
  <si>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</si>
  <si>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</si>
  <si>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</si>
  <si>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</si>
  <si>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</si>
  <si>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</si>
  <si>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</si>
  <si>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</si>
  <si>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</si>
  <si>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</si>
  <si>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</si>
  <si>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</si>
  <si>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</si>
  <si>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</si>
  <si>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</si>
  <si>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</si>
  <si>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</si>
  <si>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</si>
  <si>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</si>
  <si>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</si>
  <si>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</si>
  <si>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</si>
  <si>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</si>
  <si>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</si>
  <si>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</si>
  <si>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</si>
  <si>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</si>
  <si>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</si>
  <si>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</si>
  <si>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</si>
  <si>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</si>
  <si>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</si>
  <si>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</si>
  <si>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</si>
  <si>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</si>
  <si>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</si>
  <si>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</si>
  <si>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</si>
  <si>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</si>
  <si>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</si>
  <si>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</si>
  <si>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</si>
  <si>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</si>
  <si>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</si>
  <si>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</si>
  <si>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</si>
  <si>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</si>
  <si>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</si>
  <si>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</si>
  <si>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</si>
  <si>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</si>
  <si>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</si>
  <si>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</si>
  <si>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</si>
  <si>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</si>
  <si>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</si>
  <si>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</si>
  <si>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</si>
  <si>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</si>
  <si>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</si>
  <si>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</si>
  <si>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</si>
  <si>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</si>
  <si>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</si>
  <si>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</si>
  <si>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</si>
  <si>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</si>
  <si>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</si>
  <si>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</si>
  <si>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</si>
  <si>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</si>
  <si>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</si>
  <si>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</si>
  <si>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</si>
  <si>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</si>
  <si>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</si>
  <si>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</si>
  <si>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</si>
  <si>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</si>
  <si>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</si>
  <si>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</si>
  <si>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</si>
  <si>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</si>
  <si>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</si>
  <si>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</si>
  <si>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</si>
  <si>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</si>
  <si>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</si>
  <si>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</si>
  <si>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</si>
  <si>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</si>
  <si>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</si>
  <si>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</si>
  <si>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</si>
  <si>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</si>
  <si>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</si>
  <si>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</si>
  <si>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</si>
  <si>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</si>
  <si>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</si>
  <si>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</si>
  <si>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</si>
  <si>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</si>
  <si>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</si>
  <si>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</si>
  <si>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</si>
  <si>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</si>
  <si>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</si>
  <si>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</si>
  <si>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</si>
  <si>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</si>
  <si>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</si>
  <si>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</si>
  <si>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</si>
  <si>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</si>
  <si>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</si>
  <si>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</si>
  <si>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</si>
  <si>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</si>
  <si>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</si>
  <si>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</si>
  <si>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</si>
  <si>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</si>
  <si>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</si>
  <si>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</si>
  <si>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</si>
  <si>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</si>
  <si>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</si>
  <si>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</si>
  <si>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</si>
  <si>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</si>
  <si>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</si>
  <si>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</si>
  <si>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</si>
  <si>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</si>
  <si>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</si>
  <si>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</si>
  <si>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</si>
  <si>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</si>
  <si>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</si>
  <si>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</si>
  <si>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</si>
  <si>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</si>
  <si>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</si>
  <si>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</si>
  <si>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</si>
  <si>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</si>
  <si>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</si>
  <si>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</si>
  <si>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</si>
  <si>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</si>
  <si>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</si>
  <si>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</si>
  <si>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</si>
  <si>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</si>
  <si>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</si>
  <si>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</si>
  <si>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</si>
  <si>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</si>
  <si>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</si>
  <si>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</si>
  <si>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</si>
  <si>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</si>
  <si>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</si>
  <si>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</si>
  <si>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</si>
  <si>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</si>
  <si>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</si>
  <si>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</si>
  <si>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</si>
  <si>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</si>
  <si>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</si>
  <si>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</si>
  <si>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</si>
  <si>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</si>
  <si>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</si>
  <si>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</si>
  <si>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</si>
  <si>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</si>
  <si>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</si>
  <si>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</si>
  <si>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</si>
  <si>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</si>
  <si>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</si>
  <si>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</si>
  <si>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</si>
  <si>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</si>
  <si>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</si>
  <si>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</si>
  <si>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</si>
  <si>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</si>
  <si>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</si>
  <si>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</si>
  <si>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</si>
  <si>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</si>
  <si>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</si>
  <si>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</si>
  <si>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</si>
  <si>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</si>
  <si>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</si>
  <si>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</si>
  <si>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</si>
  <si>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</si>
  <si>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</si>
  <si>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</si>
  <si>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</si>
  <si>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</si>
  <si>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</si>
  <si>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</si>
  <si>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</si>
  <si>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</si>
  <si>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</si>
  <si>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</si>
  <si>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</si>
  <si>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</si>
  <si>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</si>
  <si>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</si>
  <si>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</si>
  <si>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</si>
  <si>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</si>
  <si>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</si>
  <si>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</si>
  <si>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</si>
  <si>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</si>
  <si>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</si>
  <si>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</si>
  <si>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</si>
  <si>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</si>
  <si>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</si>
  <si>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</si>
  <si>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</si>
  <si>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</si>
  <si>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</si>
  <si>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</si>
  <si>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</si>
  <si>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</si>
  <si>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</si>
  <si>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</si>
  <si>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</si>
  <si>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</si>
  <si>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</si>
  <si>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</si>
  <si>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</si>
  <si>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</si>
  <si>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</si>
  <si>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</si>
  <si>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</si>
  <si>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</si>
  <si>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</si>
  <si>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</si>
  <si>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</si>
  <si>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</si>
  <si>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</si>
  <si>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</si>
  <si>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</si>
  <si>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</si>
  <si>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</si>
  <si>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</si>
  <si>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</si>
  <si>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</si>
  <si>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</si>
  <si>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</si>
  <si>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</si>
  <si>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</si>
  <si>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</si>
  <si>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</si>
  <si>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</si>
  <si>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</si>
  <si>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</si>
  <si>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</si>
  <si>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</si>
  <si>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</si>
  <si>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</si>
  <si>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</si>
  <si>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</si>
  <si>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</si>
  <si>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</si>
  <si>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</si>
  <si>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</si>
  <si>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</si>
  <si>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</si>
  <si>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</si>
  <si>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</si>
  <si>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</si>
  <si>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</si>
  <si>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</si>
  <si>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</si>
  <si>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</si>
  <si>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</si>
  <si>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</si>
  <si>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</si>
  <si>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</si>
  <si>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</si>
  <si>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</si>
  <si>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</si>
  <si>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</si>
  <si>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</si>
  <si>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</si>
  <si>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</si>
  <si>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</si>
  <si>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</si>
  <si>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</si>
  <si>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</si>
  <si>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</si>
  <si>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</si>
  <si>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</si>
  <si>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</si>
  <si>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</si>
  <si>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</si>
  <si>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</si>
  <si>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</si>
  <si>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</si>
  <si>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</si>
  <si>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</si>
  <si>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</si>
  <si>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</si>
  <si>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</si>
  <si>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</si>
  <si>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</si>
  <si>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</si>
  <si>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</si>
  <si>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</si>
  <si>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</si>
  <si>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</si>
  <si>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</si>
  <si>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</si>
  <si>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</si>
  <si>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</si>
  <si>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</si>
  <si>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</si>
  <si>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</si>
  <si>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</si>
  <si>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</si>
  <si>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</si>
  <si>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</si>
  <si>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</si>
  <si>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</si>
  <si>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</si>
  <si>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</si>
  <si>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</si>
  <si>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</si>
  <si>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</si>
  <si>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</si>
  <si>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</si>
  <si>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</si>
  <si>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</si>
  <si>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</si>
  <si>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</si>
  <si>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</si>
  <si>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</si>
  <si>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</si>
  <si>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</si>
  <si>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</si>
  <si>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</si>
  <si>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</si>
  <si>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</si>
  <si>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</si>
  <si>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</si>
  <si>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</si>
  <si>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</si>
  <si>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</si>
  <si>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</si>
  <si>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</si>
  <si>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</si>
  <si>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</si>
  <si>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</si>
  <si>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</si>
  <si>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</si>
  <si>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</si>
  <si>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</si>
  <si>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</si>
  <si>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</si>
  <si>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</si>
  <si>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</si>
  <si>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</si>
  <si>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</si>
  <si>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</si>
  <si>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</si>
  <si>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</si>
  <si>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</si>
  <si>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</si>
  <si>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</si>
  <si>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</si>
  <si>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</si>
  <si>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</si>
  <si>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</si>
  <si>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</si>
  <si>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</si>
  <si>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</si>
  <si>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</si>
  <si>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</si>
  <si>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</si>
  <si>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</si>
  <si>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</si>
  <si>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</si>
  <si>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</si>
  <si>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</si>
  <si>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</si>
  <si>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</si>
  <si>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</si>
  <si>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</si>
  <si>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</si>
  <si>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</si>
  <si>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</si>
  <si>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</si>
  <si>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</si>
  <si>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</si>
  <si>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</si>
  <si>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</si>
  <si>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</si>
  <si>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</si>
  <si>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</si>
  <si>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</si>
  <si>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</si>
  <si>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</si>
  <si>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</si>
  <si>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</si>
  <si>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</si>
  <si>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</si>
  <si>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</si>
  <si>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</si>
  <si>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</si>
  <si>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</si>
  <si>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</si>
  <si>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</si>
  <si>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</si>
  <si>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</si>
  <si>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</si>
  <si>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</si>
  <si>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</si>
  <si>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</si>
  <si>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</si>
  <si>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</si>
  <si>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</si>
  <si>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</si>
  <si>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</si>
  <si>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</si>
  <si>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</si>
  <si>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</si>
  <si>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</si>
  <si>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</si>
  <si>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</si>
  <si>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</si>
  <si>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</si>
  <si>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</si>
  <si>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</si>
  <si>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</si>
  <si>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</si>
  <si>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</si>
  <si>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</si>
  <si>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</si>
  <si>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</si>
  <si>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</si>
  <si>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</si>
  <si>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</si>
  <si>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</si>
  <si>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</si>
  <si>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</si>
  <si>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</si>
  <si>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</si>
  <si>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</si>
  <si>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</si>
  <si>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</si>
  <si>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</si>
  <si>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</si>
  <si>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</si>
  <si>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</si>
  <si>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</si>
  <si>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</si>
  <si>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</si>
  <si>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</si>
  <si>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</si>
  <si>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</si>
  <si>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</si>
  <si>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</si>
  <si>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</si>
  <si>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</si>
  <si>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</si>
  <si>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</si>
  <si>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</si>
  <si>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</si>
  <si>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</si>
  <si>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</si>
  <si>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</si>
  <si>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</si>
  <si>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</si>
  <si>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</si>
  <si>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</si>
  <si>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</si>
  <si>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</si>
  <si>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</si>
  <si>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</si>
  <si>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</si>
  <si>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</si>
  <si>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</si>
  <si>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</si>
  <si>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</si>
  <si>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</si>
  <si>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</si>
  <si>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</si>
  <si>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</si>
  <si>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</si>
  <si>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</si>
  <si>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</si>
  <si>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</si>
  <si>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</si>
  <si>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</si>
  <si>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</si>
  <si>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</si>
  <si>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</si>
  <si>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</si>
  <si>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</si>
  <si>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</si>
  <si>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</si>
  <si>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</si>
  <si>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</si>
  <si>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</si>
  <si>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</si>
  <si>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</si>
  <si>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</si>
  <si>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</si>
  <si>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</si>
  <si>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</si>
  <si>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</si>
  <si>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</si>
  <si>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</si>
  <si>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</si>
  <si>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</si>
  <si>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</si>
  <si>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</si>
  <si>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</si>
  <si>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</si>
  <si>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</si>
  <si>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</si>
  <si>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</si>
  <si>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</si>
  <si>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</si>
  <si>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</si>
  <si>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</si>
  <si>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</si>
  <si>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</si>
  <si>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</si>
  <si>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</si>
  <si>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</si>
  <si>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</si>
  <si>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</si>
  <si>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</si>
  <si>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</si>
  <si>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</si>
  <si>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</si>
  <si>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</si>
  <si>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</si>
  <si>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</si>
  <si>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</si>
  <si>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</si>
  <si>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</si>
  <si>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</si>
  <si>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</si>
  <si>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</si>
  <si>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</si>
  <si>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</si>
  <si>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</si>
  <si>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</si>
  <si>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</si>
  <si>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</si>
  <si>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</si>
  <si>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</si>
  <si>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</si>
  <si>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</si>
  <si>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</si>
  <si>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</si>
  <si>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</si>
  <si>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</si>
  <si>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</si>
  <si>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</si>
  <si>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</si>
  <si>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</si>
  <si>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</si>
  <si>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</si>
  <si>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</si>
  <si>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</si>
  <si>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</si>
  <si>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</si>
  <si>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</si>
  <si>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</si>
  <si>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</si>
  <si>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</si>
  <si>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</si>
  <si>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</si>
  <si>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</si>
  <si>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</si>
  <si>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</si>
  <si>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</si>
  <si>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</si>
  <si>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</si>
  <si>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</si>
  <si>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</si>
  <si>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</si>
  <si>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</si>
  <si>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</si>
  <si>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</si>
  <si>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</si>
  <si>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</si>
  <si>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</si>
  <si>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</si>
  <si>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</si>
  <si>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</si>
  <si>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</si>
  <si>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</si>
  <si>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</si>
  <si>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</si>
  <si>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</si>
  <si>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</si>
  <si>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</si>
  <si>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</si>
  <si>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</si>
  <si>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</si>
  <si>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</si>
  <si>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</si>
  <si>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</si>
  <si>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</si>
  <si>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</si>
  <si>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</si>
  <si>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</si>
  <si>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</si>
  <si>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</si>
  <si>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</si>
  <si>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</si>
  <si>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</si>
  <si>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</si>
  <si>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</si>
  <si>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</si>
  <si>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</si>
  <si>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</si>
  <si>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</si>
  <si>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</si>
  <si>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</si>
  <si>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</si>
  <si>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</si>
  <si>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</si>
  <si>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</si>
  <si>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</si>
  <si>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</si>
  <si>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</si>
  <si>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</si>
  <si>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</si>
  <si>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</si>
  <si>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</si>
  <si>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</si>
  <si>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</si>
  <si>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</si>
  <si>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</si>
  <si>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</si>
  <si>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</si>
  <si>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</si>
  <si>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</si>
  <si>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</si>
  <si>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</si>
  <si>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</si>
  <si>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</si>
  <si>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</si>
  <si>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</si>
  <si>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</si>
  <si>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</si>
  <si>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</si>
  <si>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</si>
  <si>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</si>
  <si>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</si>
  <si>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</si>
  <si>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</si>
  <si>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</si>
  <si>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</si>
  <si>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</si>
  <si>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</si>
  <si>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</si>
  <si>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</si>
  <si>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</si>
  <si>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</si>
  <si>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</si>
  <si>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</si>
  <si>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</si>
  <si>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</si>
  <si>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</si>
  <si>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</si>
  <si>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</si>
  <si>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</si>
  <si>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</si>
  <si>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</si>
  <si>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</si>
  <si>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</si>
  <si>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</si>
  <si>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</si>
  <si>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</si>
  <si>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</si>
  <si>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</si>
  <si>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</si>
  <si>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</si>
  <si>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</si>
  <si>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</si>
  <si>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</si>
  <si>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</si>
  <si>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</si>
  <si>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</si>
  <si>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</si>
  <si>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</si>
  <si>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</si>
  <si>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</si>
  <si>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</si>
  <si>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</si>
  <si>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</si>
  <si>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</si>
  <si>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</si>
  <si>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</si>
  <si>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</si>
  <si>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</si>
  <si>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</si>
  <si>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</si>
  <si>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</si>
  <si>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</si>
  <si>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</si>
  <si>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</si>
  <si>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</si>
  <si>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</si>
  <si>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</si>
  <si>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</si>
  <si>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</si>
  <si>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</si>
  <si>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</si>
  <si>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</si>
  <si>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</si>
  <si>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</si>
  <si>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</si>
  <si>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</si>
  <si>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</si>
  <si>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</si>
  <si>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</si>
  <si>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</si>
  <si>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</si>
  <si>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</si>
  <si>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</si>
  <si>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</si>
  <si>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</si>
  <si>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</si>
  <si>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</si>
  <si>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</si>
  <si>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</si>
  <si>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</si>
  <si>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</si>
  <si>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</si>
  <si>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</si>
  <si>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</si>
  <si>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</si>
  <si>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</si>
  <si>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</si>
  <si>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</si>
  <si>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</si>
  <si>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</si>
  <si>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</si>
  <si>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</si>
  <si>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</si>
  <si>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</si>
  <si>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</si>
  <si>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</si>
  <si>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</si>
  <si>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</si>
  <si>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</si>
  <si>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</si>
  <si>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</si>
  <si>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</si>
  <si>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</si>
  <si>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</si>
  <si>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</si>
  <si>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</si>
  <si>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</si>
  <si>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</si>
  <si>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</si>
  <si>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</si>
  <si>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</si>
  <si>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</si>
  <si>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</si>
  <si>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</si>
  <si>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</si>
  <si>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</si>
  <si>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</si>
  <si>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</si>
  <si>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</si>
  <si>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</si>
  <si>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</si>
  <si>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</si>
  <si>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</si>
  <si>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</si>
  <si>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</si>
  <si>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</si>
  <si>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</si>
  <si>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</si>
  <si>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</si>
  <si>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</si>
  <si>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</si>
  <si>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</si>
  <si>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</si>
  <si>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</si>
  <si>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</si>
  <si>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</si>
  <si>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</si>
  <si>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</si>
  <si>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</si>
  <si>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</si>
  <si>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</si>
  <si>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</si>
  <si>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</si>
  <si>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</si>
  <si>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</si>
  <si>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</si>
  <si>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</si>
  <si>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</si>
  <si>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</si>
  <si>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</si>
  <si>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</si>
  <si>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</si>
  <si>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</si>
  <si>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</si>
  <si>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</si>
  <si>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</si>
  <si>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</si>
  <si>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</si>
  <si>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</si>
  <si>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</si>
  <si>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</si>
  <si>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</si>
  <si>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</si>
  <si>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</si>
  <si>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</si>
  <si>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</si>
  <si>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</si>
  <si>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</si>
  <si>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</si>
  <si>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</si>
  <si>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</si>
  <si>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</si>
  <si>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</si>
  <si>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</si>
  <si>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</si>
  <si>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</si>
  <si>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</si>
  <si>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</si>
  <si>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</si>
  <si>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</si>
  <si>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</si>
  <si>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</si>
  <si>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</si>
  <si>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</si>
  <si>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</si>
  <si>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</si>
  <si>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</si>
  <si>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</si>
  <si>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</si>
  <si>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</si>
  <si>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</si>
  <si>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</si>
  <si>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</si>
  <si>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</si>
  <si>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</si>
  <si>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</si>
  <si>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</si>
  <si>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</si>
  <si>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</si>
  <si>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</si>
  <si>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</si>
  <si>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</si>
  <si>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</si>
  <si>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</si>
  <si>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</si>
  <si>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</si>
  <si>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</si>
  <si>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</si>
  <si>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</si>
  <si>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</si>
  <si>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</si>
  <si>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</si>
  <si>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</si>
  <si>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</si>
  <si>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</si>
  <si>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</si>
  <si>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</si>
  <si>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</si>
  <si>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</si>
  <si>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</si>
  <si>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</si>
  <si>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</si>
  <si>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</si>
  <si>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</si>
  <si>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</si>
  <si>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</si>
  <si>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</si>
  <si>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</si>
  <si>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</si>
  <si>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</si>
  <si>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</si>
  <si>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</si>
  <si>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</si>
  <si>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</si>
  <si>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</si>
  <si>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</si>
  <si>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</si>
  <si>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</si>
  <si>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</si>
  <si>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</si>
  <si>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</si>
  <si>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</si>
  <si>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</si>
  <si>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</si>
  <si>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</si>
  <si>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</si>
  <si>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</si>
  <si>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</si>
  <si>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</si>
  <si>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</si>
  <si>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</si>
  <si>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</si>
  <si>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</si>
  <si>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</si>
  <si>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</si>
  <si>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</si>
  <si>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</si>
  <si>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</si>
  <si>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</si>
  <si>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</si>
  <si>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</si>
  <si>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</si>
  <si>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</si>
  <si>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</si>
  <si>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</si>
  <si>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</si>
  <si>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</si>
  <si>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</si>
  <si>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</si>
  <si>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</si>
  <si>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</si>
  <si>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</si>
  <si>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</si>
  <si>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</si>
  <si>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</si>
  <si>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</si>
  <si>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</si>
  <si>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</si>
  <si>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</si>
  <si>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</si>
  <si>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</si>
  <si>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</si>
  <si>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</si>
  <si>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</si>
  <si>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</si>
  <si>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</si>
  <si>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</si>
  <si>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</si>
  <si>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</si>
  <si>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</si>
  <si>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</si>
  <si>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</si>
  <si>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</si>
  <si>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</si>
  <si>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</si>
  <si>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</si>
  <si>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</si>
  <si>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</si>
  <si>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</si>
  <si>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</si>
  <si>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</si>
  <si>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</si>
  <si>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</si>
  <si>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</si>
  <si>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</si>
  <si>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</si>
  <si>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</si>
  <si>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</si>
  <si>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</si>
  <si>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</si>
  <si>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</si>
  <si>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</si>
  <si>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</si>
  <si>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</si>
  <si>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</si>
  <si>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</si>
  <si>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</si>
  <si>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</si>
  <si>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</si>
  <si>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</si>
  <si>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</si>
  <si>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</si>
  <si>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</si>
  <si>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</si>
  <si>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</si>
  <si>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</si>
  <si>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</si>
  <si>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</si>
  <si>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</si>
  <si>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</si>
  <si>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</si>
  <si>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</si>
  <si>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</si>
  <si>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</si>
  <si>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</si>
  <si>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</si>
  <si>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</si>
  <si>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</si>
  <si>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</si>
  <si>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</si>
  <si>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</si>
  <si>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</si>
  <si>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</si>
  <si>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</si>
  <si>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</si>
  <si>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</si>
  <si>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</si>
  <si>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</si>
  <si>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</si>
  <si>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</si>
  <si>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</si>
  <si>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</si>
  <si>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</si>
  <si>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</si>
  <si>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</si>
  <si>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</si>
  <si>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</si>
  <si>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</si>
  <si>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</si>
  <si>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</si>
  <si>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</si>
  <si>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</si>
  <si>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</si>
  <si>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</si>
  <si>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</si>
  <si>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</si>
  <si>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</si>
  <si>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</si>
  <si>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</si>
  <si>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</si>
  <si>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</si>
  <si>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</si>
  <si>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</si>
  <si>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</si>
  <si>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</si>
  <si>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</si>
  <si>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</si>
  <si>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</si>
  <si>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</si>
  <si>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</si>
  <si>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</si>
  <si>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</si>
  <si>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</si>
  <si>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</si>
  <si>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</si>
  <si>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</si>
  <si>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</si>
  <si>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</si>
  <si>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</si>
  <si>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</si>
  <si>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</si>
  <si>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</si>
  <si>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</si>
  <si>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</si>
  <si>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</si>
  <si>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</si>
  <si>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</si>
  <si>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</si>
  <si>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</si>
  <si>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</si>
  <si>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</si>
  <si>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</si>
  <si>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</si>
  <si>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</si>
  <si>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</si>
  <si>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</si>
  <si>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</si>
  <si>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</si>
  <si>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</si>
  <si>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</si>
  <si>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</si>
  <si>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</si>
  <si>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</si>
  <si>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</si>
  <si>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</si>
  <si>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</si>
  <si>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</si>
  <si>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</si>
  <si>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</si>
  <si>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</si>
  <si>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</si>
  <si>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</si>
  <si>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</si>
  <si>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</si>
  <si>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</si>
  <si>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</si>
  <si>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</si>
  <si>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</si>
  <si>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</si>
  <si>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</si>
  <si>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</si>
  <si>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</si>
  <si>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</si>
  <si>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</si>
  <si>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</si>
  <si>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</si>
  <si>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</si>
  <si>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</si>
  <si>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</si>
  <si>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</si>
  <si>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</si>
  <si>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</si>
  <si>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</si>
  <si>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</si>
  <si>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</si>
  <si>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</si>
  <si>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</si>
  <si>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</si>
  <si>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</si>
  <si>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</si>
  <si>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</si>
  <si>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</si>
  <si>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</si>
  <si>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</si>
  <si>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</si>
  <si>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</si>
  <si>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</si>
  <si>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</si>
  <si>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</si>
  <si>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</si>
  <si>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</si>
  <si>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</si>
  <si>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</si>
  <si>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</si>
  <si>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</si>
  <si>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</si>
  <si>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</si>
  <si>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</si>
  <si>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</si>
  <si>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</si>
  <si>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</si>
  <si>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</si>
  <si>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</si>
  <si>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</si>
  <si>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</si>
  <si>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</si>
  <si>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</si>
  <si>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</si>
  <si>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</si>
  <si>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</si>
  <si>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</si>
  <si>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</si>
  <si>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</si>
  <si>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</si>
  <si>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</si>
  <si>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</si>
  <si>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</si>
  <si>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</si>
  <si>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</si>
  <si>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</si>
  <si>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</si>
  <si>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</si>
  <si>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</si>
  <si>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</si>
  <si>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</si>
  <si>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</si>
  <si>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</si>
  <si>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</si>
  <si>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</si>
  <si>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</si>
  <si>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</si>
  <si>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</si>
  <si>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</si>
  <si>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</si>
  <si>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</si>
  <si>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</si>
  <si>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</si>
  <si>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</si>
  <si>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</si>
  <si>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</si>
  <si>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</si>
  <si>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</si>
  <si>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</si>
  <si>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</si>
  <si>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</si>
  <si>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</si>
  <si>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</si>
  <si>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</si>
  <si>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</si>
  <si>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</si>
  <si>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</si>
  <si>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</si>
  <si>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</si>
  <si>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</si>
  <si>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</si>
  <si>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</si>
  <si>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</si>
  <si>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</si>
  <si>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</si>
  <si>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</si>
  <si>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</si>
  <si>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</si>
  <si>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</si>
  <si>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</si>
  <si>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</si>
  <si>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</si>
  <si>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</si>
  <si>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</si>
  <si>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</si>
  <si>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</si>
  <si>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</si>
  <si>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</si>
  <si>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</si>
  <si>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</si>
  <si>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</si>
  <si>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</si>
  <si>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</si>
  <si>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</si>
  <si>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</si>
  <si>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</si>
  <si>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</si>
  <si>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</si>
  <si>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</si>
  <si>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</si>
  <si>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</si>
  <si>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</si>
  <si>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</si>
  <si>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</si>
  <si>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</si>
  <si>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</si>
  <si>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</si>
  <si>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</si>
  <si>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</si>
  <si>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</si>
  <si>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</si>
  <si>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</si>
  <si>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</si>
  <si>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</si>
  <si>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</si>
  <si>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</si>
  <si>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</si>
  <si>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</si>
  <si>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</si>
  <si>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</si>
  <si>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</si>
  <si>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</si>
  <si>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</si>
  <si>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</si>
  <si>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</si>
  <si>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</si>
  <si>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</si>
  <si>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</si>
  <si>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</si>
  <si>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</si>
  <si>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</si>
  <si>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</si>
  <si>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</si>
  <si>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</si>
  <si>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</si>
  <si>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</si>
  <si>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</si>
  <si>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</si>
  <si>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</si>
  <si>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</si>
  <si>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</si>
  <si>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</si>
  <si>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</si>
  <si>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</si>
  <si>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</si>
  <si>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</si>
  <si>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</si>
  <si>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</si>
  <si>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</si>
  <si>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</si>
  <si>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</si>
  <si>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</si>
  <si>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</si>
  <si>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</si>
  <si>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</si>
  <si>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</si>
  <si>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</si>
  <si>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</si>
  <si>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</si>
  <si>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</si>
  <si>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</si>
  <si>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</si>
  <si>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</si>
  <si>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</si>
  <si>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</si>
  <si>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</si>
  <si>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</si>
  <si>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</si>
  <si>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</si>
  <si>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</si>
  <si>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</si>
  <si>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</si>
  <si>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</si>
  <si>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</si>
  <si>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</si>
  <si>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</si>
  <si>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</si>
  <si>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</si>
  <si>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</si>
  <si>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</si>
  <si>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</si>
  <si>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</si>
  <si>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</si>
  <si>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</si>
  <si>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</si>
  <si>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</si>
  <si>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</si>
  <si>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</si>
  <si>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</si>
  <si>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</si>
  <si>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</si>
  <si>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</si>
  <si>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</si>
  <si>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</si>
  <si>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</si>
  <si>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</si>
  <si>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</si>
  <si>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</si>
  <si>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</si>
  <si>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</si>
  <si>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</si>
  <si>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</si>
  <si>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</si>
  <si>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</si>
  <si>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</si>
  <si>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</si>
  <si>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</si>
  <si>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</si>
  <si>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</si>
  <si>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</si>
  <si>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</si>
  <si>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</si>
  <si>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</si>
  <si>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</si>
  <si>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</si>
  <si>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</si>
  <si>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</si>
  <si>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</si>
  <si>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</si>
  <si>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</si>
  <si>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</si>
  <si>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</si>
  <si>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</si>
  <si>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</si>
  <si>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</si>
  <si>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</si>
  <si>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</si>
  <si>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</si>
  <si>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</si>
  <si>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</si>
  <si>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</si>
  <si>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</si>
  <si>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</si>
  <si>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</si>
  <si>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</si>
  <si>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</si>
  <si>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</si>
  <si>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</si>
  <si>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</si>
  <si>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</si>
  <si>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</si>
  <si>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</si>
  <si>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</si>
  <si>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</si>
  <si>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</si>
  <si>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</si>
  <si>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</si>
  <si>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</si>
  <si>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</si>
  <si>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</si>
  <si>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</si>
  <si>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</si>
  <si>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</si>
  <si>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</si>
  <si>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</si>
  <si>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</si>
  <si>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</si>
  <si>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</si>
  <si>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</si>
  <si>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</si>
  <si>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</si>
  <si>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</si>
  <si>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</si>
  <si>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</si>
  <si>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</si>
  <si>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</si>
  <si>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</si>
  <si>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</si>
  <si>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</si>
  <si>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</si>
  <si>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</si>
  <si>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</si>
  <si>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</si>
  <si>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</si>
  <si>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</si>
  <si>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</si>
  <si>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</si>
  <si>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</si>
  <si>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</si>
  <si>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</si>
  <si>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</si>
  <si>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</si>
  <si>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</si>
  <si>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</si>
  <si>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</si>
  <si>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</si>
  <si>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</si>
  <si>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</si>
  <si>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</si>
  <si>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</si>
  <si>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</si>
  <si>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</si>
  <si>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</si>
  <si>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</si>
  <si>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</si>
  <si>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</si>
  <si>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</si>
  <si>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</si>
  <si>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</si>
  <si>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</si>
  <si>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</si>
  <si>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</si>
  <si>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</si>
  <si>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</si>
  <si>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</si>
  <si>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</si>
  <si>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</si>
  <si>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</si>
  <si>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</si>
  <si>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</si>
  <si>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</si>
  <si>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</si>
  <si>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</si>
  <si>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</si>
  <si>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</si>
  <si>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</si>
  <si>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</si>
  <si>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</si>
  <si>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</si>
  <si>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</si>
  <si>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</si>
  <si>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</si>
  <si>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</si>
  <si>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</si>
  <si>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</si>
  <si>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</si>
  <si>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</si>
  <si>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</si>
  <si>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</si>
  <si>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</si>
  <si>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</si>
  <si>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</si>
  <si>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</si>
  <si>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</si>
  <si>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</si>
  <si>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</si>
  <si>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</si>
  <si>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</si>
  <si>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</si>
  <si>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</si>
  <si>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</si>
  <si>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</si>
  <si>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</si>
  <si>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</si>
  <si>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</si>
  <si>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</si>
  <si>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</si>
  <si>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</si>
  <si>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</si>
  <si>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</si>
  <si>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</si>
  <si>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</si>
  <si>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</si>
  <si>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</si>
  <si>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</si>
  <si>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</si>
  <si>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</si>
  <si>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</si>
  <si>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</si>
  <si>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</si>
  <si>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</si>
  <si>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</si>
  <si>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</si>
  <si>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</si>
  <si>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</si>
  <si>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</si>
  <si>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</si>
  <si>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</si>
  <si>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</si>
  <si>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</si>
  <si>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</si>
  <si>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</si>
  <si>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</si>
  <si>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</si>
  <si>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</si>
  <si>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</si>
  <si>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</si>
  <si>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</si>
  <si>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</si>
  <si>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</si>
  <si>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</si>
  <si>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</si>
  <si>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</si>
  <si>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</si>
  <si>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</si>
  <si>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</si>
  <si>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</si>
  <si>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</si>
  <si>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</si>
  <si>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</si>
  <si>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</si>
  <si>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</si>
  <si>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</si>
  <si>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</si>
  <si>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</si>
  <si>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</si>
  <si>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</si>
  <si>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</si>
  <si>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</si>
  <si>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</si>
  <si>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</si>
  <si>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</si>
  <si>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</si>
  <si>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</si>
  <si>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</si>
  <si>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</si>
  <si>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</si>
  <si>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</si>
  <si>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</si>
  <si>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</si>
  <si>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</si>
  <si>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</si>
  <si>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</si>
  <si>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</si>
  <si>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</si>
  <si>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</si>
  <si>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</si>
  <si>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</si>
  <si>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</si>
  <si>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</si>
  <si>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</si>
  <si>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</si>
  <si>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</si>
  <si>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</si>
  <si>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</si>
  <si>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</si>
  <si>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</si>
  <si>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</si>
  <si>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</si>
  <si>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</si>
  <si>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</si>
  <si>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</si>
  <si>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</si>
  <si>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</si>
  <si>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</si>
  <si>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</si>
  <si>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</si>
  <si>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</si>
  <si>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</si>
  <si>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</si>
  <si>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</si>
  <si>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</si>
  <si>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</si>
  <si>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</si>
  <si>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</si>
  <si>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</si>
  <si>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</si>
  <si>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</si>
  <si>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</si>
  <si>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</si>
  <si>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</si>
  <si>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</si>
  <si>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</si>
  <si>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</si>
  <si>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</si>
  <si>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</si>
  <si>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</si>
  <si>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</si>
  <si>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</si>
  <si>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</si>
  <si>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</si>
  <si>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</si>
  <si>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</si>
  <si>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</si>
  <si>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</si>
  <si>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</si>
  <si>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</si>
  <si>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</si>
  <si>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</si>
  <si>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</si>
  <si>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</si>
  <si>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</si>
  <si>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</si>
  <si>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</si>
  <si>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</si>
  <si>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</si>
  <si>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</si>
  <si>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</si>
  <si>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</si>
  <si>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</si>
  <si>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</si>
  <si>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</si>
  <si>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</si>
  <si>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</si>
  <si>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</si>
  <si>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</si>
  <si>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</si>
  <si>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</si>
  <si>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</si>
  <si>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</si>
  <si>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</si>
  <si>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</si>
  <si>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</si>
  <si>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</si>
  <si>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</si>
  <si>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</si>
  <si>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</si>
  <si>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</si>
  <si>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</si>
  <si>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</si>
  <si>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Count of goal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</si>
  <si>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</si>
  <si>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</si>
  <si>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</si>
  <si>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</si>
  <si>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</si>
  <si>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</si>
  <si>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</si>
  <si>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</si>
  <si>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</si>
  <si>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</si>
  <si>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</si>
  <si>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</si>
  <si>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</si>
  <si>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</si>
  <si>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</si>
  <si>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</si>
  <si>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</si>
  <si>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</si>
  <si>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</si>
  <si>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</si>
  <si>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</si>
  <si>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</si>
  <si>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</si>
  <si>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</si>
  <si>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</si>
  <si>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</si>
  <si>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</si>
  <si>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</si>
  <si>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</si>
  <si>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</si>
  <si>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</si>
  <si>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</si>
  <si>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</si>
  <si>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</si>
  <si>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</si>
  <si>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</si>
  <si>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</si>
  <si>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</si>
  <si>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</si>
  <si>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Total</t>
  </si>
  <si>
    <t>MY DOUBLE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</si>
</sst>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4" xfId="0" applyFont="1" applyBorder="1"/>
    <xf numFmtId="9" fontId="1" fillId="0" borderId="4" xfId="0" applyNumberFormat="1" applyFont="1" applyBorder="1"/>
    <xf numFmtId="0" fontId="1" fillId="0" borderId="5" xfId="0" applyFont="1" applyBorder="1"/>
    <xf numFmtId="9" fontId="1" fillId="0" borderId="6" xfId="0" applyNumberFormat="1" applyFont="1" applyBorder="1"/>
    <xf numFmtId="0" fontId="0" fillId="0" borderId="0" xfId="0" applyBorder="1"/>
    <xf numFmtId="9" fontId="0" fillId="0" borderId="0" xfId="1" applyFont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4" fillId="0" borderId="0" xfId="0" applyFont="1"/>
    <xf numFmtId="9" fontId="0" fillId="0" borderId="0" xfId="0" applyNumberFormat="1"/>
    <xf numFmtId="9" fontId="0" fillId="2" borderId="0" xfId="1" applyFont="1" applyFill="1" applyBorder="1"/>
    <xf numFmtId="0" fontId="0" fillId="0" borderId="10" xfId="0" applyBorder="1"/>
    <xf numFmtId="0" fontId="0" fillId="0" borderId="1" xfId="0" applyBorder="1"/>
    <xf numFmtId="0" fontId="0" fillId="0" borderId="9" xfId="0" applyBorder="1"/>
    <xf numFmtId="0" fontId="0" fillId="0" borderId="3" xfId="0" applyBorder="1"/>
    <xf numFmtId="9" fontId="0" fillId="0" borderId="0" xfId="1" applyFont="1" applyFill="1" applyBorder="1"/>
  </cellXfs>
  <cellStyles count="2">
    <cellStyle name="Normal" xfId="0" builtinId="0"/>
    <cellStyle name="Percent" xfId="1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9A0000"/>
      <color rgb="FFB602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[StarterBook.xlsx]Pivot1_Per Category!PivotTable5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'Pivot1_Per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'Pivot1_Per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'Pivot1_Per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3-4528-977E-5D4C75DE378C}"/>
            </c:ext>
          </c:extLst>
        </c:ser>
        <c:ser>
          <c:idx val="1"/>
          <c:order val="1"/>
          <c:tx>
            <c:strRef>
              <c:f>'Pivot1_Per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'Pivot1_Per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'Pivot1_Per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3-4528-977E-5D4C75DE378C}"/>
            </c:ext>
          </c:extLst>
        </c:ser>
        <c:ser>
          <c:idx val="2"/>
          <c:order val="2"/>
          <c:tx>
            <c:strRef>
              <c:f>'Pivot1_Per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'Pivot1_Per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'Pivot1_Per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73-4528-977E-5D4C75DE378C}"/>
            </c:ext>
          </c:extLst>
        </c:ser>
        <c:ser>
          <c:idx val="3"/>
          <c:order val="3"/>
          <c:tx>
            <c:strRef>
              <c:f>'Pivot1_Per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'Pivot1_Per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'Pivot1_Per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73-4528-977E-5D4C75DE3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8227487"/>
        <c:axId val="1937044191"/>
      </c:barChart>
      <c:catAx>
        <c:axId val="193822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044191"/>
        <c:crosses val="autoZero"/>
        <c:auto val="1"/>
        <c:lblAlgn val="ctr"/>
        <c:lblOffset val="100"/>
        <c:noMultiLvlLbl val="0"/>
      </c:catAx>
      <c:valAx>
        <c:axId val="193704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22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[StarterBook.xlsx]Pivot2_Per Sub-Category!PivotTable6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A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'Pivot2_Per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'Pivot2_Per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'Pivot2_Per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3-4FF0-B29A-36F54C3F6B32}"/>
            </c:ext>
          </c:extLst>
        </c:ser>
        <c:ser>
          <c:idx val="1"/>
          <c:order val="1"/>
          <c:tx>
            <c:strRef>
              <c:f>'Pivot2_Per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A0000"/>
            </a:solidFill>
            <a:ln>
              <a:noFill/>
            </a:ln>
            <a:effectLst/>
          </c:spPr>
          <c:invertIfNegative val="0"/>
          <c:cat>
            <c:strRef>
              <c:f>'Pivot2_Per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'Pivot2_Per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C-4B94-886A-51EA752B56F1}"/>
            </c:ext>
          </c:extLst>
        </c:ser>
        <c:ser>
          <c:idx val="2"/>
          <c:order val="2"/>
          <c:tx>
            <c:strRef>
              <c:f>'Pivot2_Per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'Pivot2_Per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'Pivot2_Per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C-4B94-886A-51EA752B56F1}"/>
            </c:ext>
          </c:extLst>
        </c:ser>
        <c:ser>
          <c:idx val="3"/>
          <c:order val="3"/>
          <c:tx>
            <c:strRef>
              <c:f>'Pivot2_Per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'Pivot2_Per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'Pivot2_Per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C-4B94-886A-51EA752B5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5175487"/>
        <c:axId val="1962762671"/>
      </c:barChart>
      <c:catAx>
        <c:axId val="194517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762671"/>
        <c:crosses val="autoZero"/>
        <c:auto val="1"/>
        <c:lblAlgn val="ctr"/>
        <c:lblOffset val="100"/>
        <c:noMultiLvlLbl val="0"/>
      </c:catAx>
      <c:valAx>
        <c:axId val="19627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7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[StarterBook.xlsx]Pivot3_TimeStamps!PivotTable8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60202"/>
            </a:solidFill>
            <a:round/>
          </a:ln>
          <a:effectLst/>
        </c:spPr>
        <c:marker>
          <c:symbol val="circle"/>
          <c:size val="5"/>
          <c:spPr>
            <a:solidFill>
              <a:srgbClr val="9A0000"/>
            </a:solidFill>
            <a:ln w="9525">
              <a:solidFill>
                <a:srgbClr val="B6020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Pivot3_TimeStamps!$B$4:$B$5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Pivot3_TimeStamps!$A$6:$A$18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Pivot3_TimeStamps!$B$6:$B$18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8-40C2-9B44-A353AB0A5347}"/>
            </c:ext>
          </c:extLst>
        </c:ser>
        <c:ser>
          <c:idx val="1"/>
          <c:order val="1"/>
          <c:tx>
            <c:strRef>
              <c:f>Pivot3_TimeStamps!$C$4:$C$5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6020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A0000"/>
              </a:solidFill>
              <a:ln w="9525">
                <a:solidFill>
                  <a:srgbClr val="B60202"/>
                </a:solidFill>
              </a:ln>
              <a:effectLst/>
            </c:spPr>
          </c:marker>
          <c:cat>
            <c:strRef>
              <c:f>Pivot3_TimeStamps!$A$6:$A$18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Pivot3_TimeStamps!$C$6:$C$18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8-40C2-9B44-A353AB0A5347}"/>
            </c:ext>
          </c:extLst>
        </c:ser>
        <c:ser>
          <c:idx val="2"/>
          <c:order val="2"/>
          <c:tx>
            <c:strRef>
              <c:f>Pivot3_TimeStamps!$D$4:$D$5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Pivot3_TimeStamps!$A$6:$A$18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Pivot3_TimeStamps!$D$6:$D$18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A8-40C2-9B44-A353AB0A5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522607"/>
        <c:axId val="1969871839"/>
      </c:lineChart>
      <c:catAx>
        <c:axId val="21045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71839"/>
        <c:crosses val="autoZero"/>
        <c:auto val="1"/>
        <c:lblAlgn val="ctr"/>
        <c:lblOffset val="100"/>
        <c:noMultiLvlLbl val="0"/>
      </c:catAx>
      <c:valAx>
        <c:axId val="19698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Relationship between a goal's amount and status of the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7-4441-9C54-35093531089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9A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7-4441-9C54-35093531089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47-4441-9C54-35093531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652543"/>
        <c:axId val="413676783"/>
      </c:lineChart>
      <c:catAx>
        <c:axId val="193465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76783"/>
        <c:crosses val="autoZero"/>
        <c:auto val="1"/>
        <c:lblAlgn val="ctr"/>
        <c:lblOffset val="100"/>
        <c:noMultiLvlLbl val="0"/>
      </c:catAx>
      <c:valAx>
        <c:axId val="4136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5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176213</xdr:rowOff>
    </xdr:from>
    <xdr:to>
      <xdr:col>10</xdr:col>
      <xdr:colOff>628650</xdr:colOff>
      <xdr:row>40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1E557-F6B4-4757-BD8D-C3210C7B1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121442</xdr:colOff>
      <xdr:row>2</xdr:row>
      <xdr:rowOff>176211</xdr:rowOff>
    </xdr:from>
    <xdr:to>
      <xdr:col>20</xdr:col>
      <xdr:colOff>61911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78862-32E6-4CB5-9D9F-9EB22E145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350042</xdr:colOff>
      <xdr:row>3</xdr:row>
      <xdr:rowOff>4762</xdr:rowOff>
    </xdr:from>
    <xdr:to>
      <xdr:col>12</xdr:col>
      <xdr:colOff>307180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80AEB-1653-43A5-B928-F1542AAF9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171450</xdr:rowOff>
    </xdr:from>
    <xdr:to>
      <xdr:col>7</xdr:col>
      <xdr:colOff>1257300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C6ABF-433C-4CE5-842F-F097F9632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Patiño M." refreshedDate="43758.75627233796" createdVersion="6" refreshedVersion="6" minRefreshableVersion="3" recordCount="4114" xr:uid="{704204FF-1BAE-48A7-814F-B55DE3CBAFB9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Patiño M." refreshedDate="43758.782191319442" createdVersion="6" refreshedVersion="6" minRefreshableVersion="3" recordCount="4114" xr:uid="{B2970F20-2166-4F97-8E10-605A11569AB9}">
  <cacheSource type="worksheet">
    <worksheetSource ref="A1:T4115" sheet="Kickstarter project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04D92-30C2-4E65-980C-71E6C98B462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16" baseItem="3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73145-64E8-43B3-8ED3-EEFA5B9B1E8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 countASubtotal="1">
      <items count="5">
        <item x="0"/>
        <item x="2"/>
        <item x="1"/>
        <item x="3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goal" fld="3" subtotal="count" baseField="17" baseItem="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6F30F-F6C5-437A-8CD8-571BB97E4C56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9B9450-EF93-481C-9062-E0E26A1F9364}" name="Table2" displayName="Table2" ref="A1:H14" totalsRowShown="0" headerRowDxfId="6" dataDxfId="4" headerRowBorderDxfId="5" tableBorderDxfId="3" dataCellStyle="Percent">
  <autoFilter ref="A1:H14" xr:uid="{51073DBF-FE21-4892-BF6F-1AD3B4FF5359}"/>
  <tableColumns count="8">
    <tableColumn id="1" xr3:uid="{3D1EF939-99FA-4AB6-B0AB-16298D5F2CCF}" name="Goal"/>
    <tableColumn id="2" xr3:uid="{C9E98AC0-3CA6-4686-B85E-7801C9294131}" name="Number Successful"/>
    <tableColumn id="3" xr3:uid="{2D8EB086-A2B5-45DA-9CAE-6190C4C5D28F}" name="Number Failed"/>
    <tableColumn id="4" xr3:uid="{7C2642D2-D626-4E53-99E8-67DAA1D0F4E9}" name="Number Canceled"/>
    <tableColumn id="5" xr3:uid="{4879B9AB-26A0-42DA-88A0-389D7092910D}" name="Total Projects">
      <calculatedColumnFormula>SUM(B2:D2)</calculatedColumnFormula>
    </tableColumn>
    <tableColumn id="6" xr3:uid="{B25498AC-E969-41BB-9D12-E50A0AAA0638}" name="Percentage Successful" dataDxfId="2" dataCellStyle="Percent">
      <calculatedColumnFormula>B2/E2</calculatedColumnFormula>
    </tableColumn>
    <tableColumn id="7" xr3:uid="{861EB577-3D7A-4E58-A139-AEAB4801DF1B}" name="Percentage Failed" dataDxfId="1" dataCellStyle="Percent">
      <calculatedColumnFormula>C2/E2</calculatedColumnFormula>
    </tableColumn>
    <tableColumn id="8" xr3:uid="{D6336D9C-9866-423E-9DAD-DC5B9716C405}" name="Percentage Canceled" dataDxfId="0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P5" sqref="P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59765625" bestFit="1" customWidth="1"/>
    <col min="16" max="16" width="19.796875" customWidth="1"/>
    <col min="17" max="17" width="12.59765625" customWidth="1"/>
    <col min="18" max="18" width="16.796875" customWidth="1"/>
    <col min="19" max="19" width="21.1328125" style="9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LEFT(N2:N4115,(FIND("/",N2))-1)</f>
        <v>film &amp; video</v>
      </c>
      <c r="R2" t="str">
        <f>RIGHT(N2:N4115,LEN(N2:N4115)-(FIND("/",N2)))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LEFT(N3:N4116,(FIND("/",N3))-1)</f>
        <v>film &amp; video</v>
      </c>
      <c r="R3" t="str">
        <f t="shared" ref="R3:R66" si="3">RIGHT(N3:N4116,LEN(N3:N4116)-(FIND("/",N3)))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LEFT(N67:N4180,(FIND("/",N67))-1)</f>
        <v>film &amp; video</v>
      </c>
      <c r="R67" t="str">
        <f t="shared" ref="R67:R130" si="9">RIGHT(N67:N4180,LEN(N67:N4180)-(FIND("/",N67)))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v>0</v>
      </c>
      <c r="Q131" t="str">
        <f t="shared" ref="Q131:Q194" si="13">LEFT(N131:N4244,(FIND("/",N131))-1)</f>
        <v>film &amp; video</v>
      </c>
      <c r="R131" t="str">
        <f t="shared" ref="R131:R194" si="14">RIGHT(N131:N4244,LEN(N131:N4244)-(FIND("/",N131)))</f>
        <v>science fiction</v>
      </c>
      <c r="S131" s="10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v>0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v>0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ref="P131:P194" si="17">E134/L134</f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v>0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v>0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v>0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v>0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v>0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v>0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v>0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v>0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v>0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7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v>0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42243.961273148147</v>
      </c>
      <c r="T165" s="10">
        <f t="shared" si="16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v>0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7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7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v>0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v>0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v>0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v>0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v>0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v>0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v>0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v>0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7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7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v>0</v>
      </c>
      <c r="Q195" t="str">
        <f t="shared" ref="Q195:Q258" si="19">LEFT(N195:N4308,(FIND("/",N195))-1)</f>
        <v>film &amp; video</v>
      </c>
      <c r="R195" t="str">
        <f t="shared" ref="R195:R258" si="20">RIGHT(N195:N4308,LEN(N195:N4308)-(FIND("/",N195)))</f>
        <v>drama</v>
      </c>
      <c r="S195" s="10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ref="P195:P258" si="23">E196/L196</f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v>0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42259.542800925927</v>
      </c>
      <c r="T198" s="10">
        <f t="shared" si="22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42741.848379629635</v>
      </c>
      <c r="T199" s="10">
        <f t="shared" si="22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v>0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v>0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v>0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v>0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v>0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23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23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23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23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v>0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23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v>0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v>0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v>0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v>0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v>0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v>0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23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v>0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v>0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v>0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v>0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42321.08447916666</v>
      </c>
      <c r="T238" s="10">
        <f t="shared" si="22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23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v>0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42713.962499999994</v>
      </c>
      <c r="T240" s="10">
        <f t="shared" si="22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23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42297.110300925924</v>
      </c>
      <c r="T241" s="10">
        <f t="shared" si="22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LEFT(N259:N4372,(FIND("/",N259))-1)</f>
        <v>film &amp; video</v>
      </c>
      <c r="R259" t="str">
        <f t="shared" ref="R259:R322" si="27">RIGHT(N259:N4372,LEN(N259:N4372)-(FIND("/",N259)))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LEFT(N323:N4436,(FIND("/",N323))-1)</f>
        <v>film &amp; video</v>
      </c>
      <c r="R323" t="str">
        <f t="shared" ref="R323:R386" si="33">RIGHT(N323:N4436,LEN(N323:N4436)-(FIND("/",N323)))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LEFT(N387:N4500,(FIND("/",N387))-1)</f>
        <v>film &amp; video</v>
      </c>
      <c r="R387" t="str">
        <f t="shared" ref="R387:R450" si="39">RIGHT(N387:N4500,LEN(N387:N4500)-(FIND("/",N387)))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LEFT(N451:N4564,(FIND("/",N451))-1)</f>
        <v>film &amp; video</v>
      </c>
      <c r="R451" t="str">
        <f t="shared" ref="R451:R514" si="45">RIGHT(N451:N4564,LEN(N451:N4564)-(FIND("/",N451)))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LEFT(N515:N4628,(FIND("/",N515))-1)</f>
        <v>film &amp; video</v>
      </c>
      <c r="R515" t="str">
        <f t="shared" ref="R515:R578" si="51">RIGHT(N515:N4628,LEN(N515:N4628)-(FIND("/",N515)))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LEFT(N579:N4692,(FIND("/",N579))-1)</f>
        <v>technology</v>
      </c>
      <c r="R579" t="str">
        <f t="shared" ref="R579:R642" si="57">RIGHT(N579:N4692,LEN(N579:N4692)-(FIND("/",N579)))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LEFT(N643:N4756,(FIND("/",N643))-1)</f>
        <v>technology</v>
      </c>
      <c r="R643" t="str">
        <f t="shared" ref="R643:R706" si="63">RIGHT(N643:N4756,LEN(N643:N4756)-(FIND("/",N643)))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LEFT(N707:N4820,(FIND("/",N707))-1)</f>
        <v>technology</v>
      </c>
      <c r="R707" t="str">
        <f t="shared" ref="R707:R770" si="69">RIGHT(N707:N4820,LEN(N707:N4820)-(FIND("/",N707)))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LEFT(N771:N4884,(FIND("/",N771))-1)</f>
        <v>publishing</v>
      </c>
      <c r="R771" t="str">
        <f t="shared" ref="R771:R834" si="75">RIGHT(N771:N4884,LEN(N771:N4884)-(FIND("/",N771)))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LEFT(N835:N4948,(FIND("/",N835))-1)</f>
        <v>music</v>
      </c>
      <c r="R835" t="str">
        <f t="shared" ref="R835:R898" si="81">RIGHT(N835:N4948,LEN(N835:N4948)-(FIND("/",N835)))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v>0</v>
      </c>
      <c r="Q899" t="str">
        <f t="shared" ref="Q899:Q962" si="85">LEFT(N899:N5012,(FIND("/",N899))-1)</f>
        <v>music</v>
      </c>
      <c r="R899" t="str">
        <f t="shared" ref="R899:R962" si="86">RIGHT(N899:N5012,LEN(N899:N5012)-(FIND("/",N899)))</f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ref="P899:P962" si="89">E900/L900</f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9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9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v>0</v>
      </c>
      <c r="Q903" t="str">
        <f t="shared" si="85"/>
        <v>music</v>
      </c>
      <c r="R903" t="str">
        <f t="shared" si="86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9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9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v>0</v>
      </c>
      <c r="Q908" t="str">
        <f t="shared" si="85"/>
        <v>music</v>
      </c>
      <c r="R908" t="str">
        <f t="shared" si="86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v>0</v>
      </c>
      <c r="Q909" t="str">
        <f t="shared" si="85"/>
        <v>music</v>
      </c>
      <c r="R909" t="str">
        <f t="shared" si="86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v>0</v>
      </c>
      <c r="Q910" t="str">
        <f t="shared" si="85"/>
        <v>music</v>
      </c>
      <c r="R910" t="str">
        <f t="shared" si="86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9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9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v>0</v>
      </c>
      <c r="Q913" t="str">
        <f t="shared" si="85"/>
        <v>music</v>
      </c>
      <c r="R913" t="str">
        <f t="shared" si="86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9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v>0</v>
      </c>
      <c r="Q916" t="str">
        <f t="shared" si="85"/>
        <v>music</v>
      </c>
      <c r="R916" t="str">
        <f t="shared" si="86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v>0</v>
      </c>
      <c r="Q918" t="str">
        <f t="shared" si="85"/>
        <v>music</v>
      </c>
      <c r="R918" t="str">
        <f t="shared" si="86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9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9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v>0</v>
      </c>
      <c r="Q922" t="str">
        <f t="shared" si="85"/>
        <v>music</v>
      </c>
      <c r="R922" t="str">
        <f t="shared" si="86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9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9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9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9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v>0</v>
      </c>
      <c r="Q928" t="str">
        <f t="shared" si="85"/>
        <v>music</v>
      </c>
      <c r="R928" t="str">
        <f t="shared" si="86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v>0</v>
      </c>
      <c r="Q929" t="str">
        <f t="shared" si="85"/>
        <v>music</v>
      </c>
      <c r="R929" t="str">
        <f t="shared" si="86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9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41180.86241898148</v>
      </c>
      <c r="T930" s="10">
        <f t="shared" si="88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v>0</v>
      </c>
      <c r="Q931" t="str">
        <f t="shared" si="85"/>
        <v>music</v>
      </c>
      <c r="R931" t="str">
        <f t="shared" si="86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9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9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0">
        <f t="shared" si="87"/>
        <v>41733.737083333333</v>
      </c>
      <c r="T936" s="10">
        <f t="shared" si="88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9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v>0</v>
      </c>
      <c r="Q938" t="str">
        <f t="shared" si="85"/>
        <v>music</v>
      </c>
      <c r="R938" t="str">
        <f t="shared" si="86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9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9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9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9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v>0</v>
      </c>
      <c r="Q949" t="str">
        <f t="shared" si="85"/>
        <v>technology</v>
      </c>
      <c r="R949" t="str">
        <f t="shared" si="86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9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9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9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LEFT(N963:N5076,(FIND("/",N963))-1)</f>
        <v>technology</v>
      </c>
      <c r="R963" t="str">
        <f t="shared" ref="R963:R1026" si="93">RIGHT(N963:N5076,LEN(N963:N5076)-(FIND("/",N963)))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LEFT(N1027:N5140,(FIND("/",N1027))-1)</f>
        <v>music</v>
      </c>
      <c r="R1027" t="str">
        <f t="shared" ref="R1027:R1090" si="99">RIGHT(N1027:N5140,LEN(N1027:N5140)-(FIND("/",N1027)))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LEFT(N1091:N5204,(FIND("/",N1091))-1)</f>
        <v>games</v>
      </c>
      <c r="R1091" t="str">
        <f t="shared" ref="R1091:R1154" si="105">RIGHT(N1091:N5204,LEN(N1091:N5204)-(FIND("/",N1091)))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LEFT(N1155:N5268,(FIND("/",N1155))-1)</f>
        <v>food</v>
      </c>
      <c r="R1155" t="str">
        <f t="shared" ref="R1155:R1218" si="111">RIGHT(N1155:N5268,LEN(N1155:N5268)-(FIND("/",N1155)))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LEFT(N1219:N5332,(FIND("/",N1219))-1)</f>
        <v>photography</v>
      </c>
      <c r="R1219" t="str">
        <f t="shared" ref="R1219:R1282" si="117">RIGHT(N1219:N5332,LEN(N1219:N5332)-(FIND("/",N1219)))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LEFT(N1283:N5396,(FIND("/",N1283))-1)</f>
        <v>music</v>
      </c>
      <c r="R1283" t="str">
        <f t="shared" ref="R1283:R1346" si="123">RIGHT(N1283:N5396,LEN(N1283:N5396)-(FIND("/",N1283)))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LEFT(N1347:N5460,(FIND("/",N1347))-1)</f>
        <v>publishing</v>
      </c>
      <c r="R1347" t="str">
        <f t="shared" ref="R1347:R1410" si="129">RIGHT(N1347:N5460,LEN(N1347:N5460)-(FIND("/",N1347)))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v>0</v>
      </c>
      <c r="Q1411" t="str">
        <f t="shared" ref="Q1411:Q1474" si="133">LEFT(N1411:N5524,(FIND("/",N1411))-1)</f>
        <v>publishing</v>
      </c>
      <c r="R1411" t="str">
        <f t="shared" ref="R1411:R1474" si="134">RIGHT(N1411:N5524,LEN(N1411:N5524)-(FIND("/",N1411)))</f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ref="P1411:P1474" si="137">E1412/L1412</f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v>0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v>0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v>0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v>0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v>0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v>0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v>0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v>0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v>0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v>0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v>0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v>0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v>0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v>0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v>0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v>0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v>0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v>0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LEFT(N1475:N5588,(FIND("/",N1475))-1)</f>
        <v>publishing</v>
      </c>
      <c r="R1475" t="str">
        <f t="shared" ref="R1475:R1538" si="141">RIGHT(N1475:N5588,LEN(N1475:N5588)-(FIND("/",N1475)))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LEFT(N1539:N5652,(FIND("/",N1539))-1)</f>
        <v>photography</v>
      </c>
      <c r="R1539" t="str">
        <f t="shared" ref="R1539:R1602" si="147">RIGHT(N1539:N5652,LEN(N1539:N5652)-(FIND("/",N1539)))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LEFT(N1603:N5716,(FIND("/",N1603))-1)</f>
        <v>music</v>
      </c>
      <c r="R1603" t="str">
        <f t="shared" ref="R1603:R1666" si="153">RIGHT(N1603:N5716,LEN(N1603:N5716)-(FIND("/",N1603)))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LEFT(N1667:N5780,(FIND("/",N1667))-1)</f>
        <v>music</v>
      </c>
      <c r="R1667" t="str">
        <f t="shared" ref="R1667:R1730" si="159">RIGHT(N1667:N5780,LEN(N1667:N5780)-(FIND("/",N1667)))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v>0</v>
      </c>
      <c r="Q1731" t="str">
        <f t="shared" ref="Q1731:Q1794" si="163">LEFT(N1731:N5844,(FIND("/",N1731))-1)</f>
        <v>music</v>
      </c>
      <c r="R1731" t="str">
        <f t="shared" ref="R1731:R1794" si="164">RIGHT(N1731:N5844,LEN(N1731:N5844)-(FIND("/",N1731)))</f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v>0</v>
      </c>
      <c r="Q1732" t="str">
        <f t="shared" si="163"/>
        <v>music</v>
      </c>
      <c r="R1732" t="str">
        <f t="shared" si="164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v>0</v>
      </c>
      <c r="Q1733" t="str">
        <f t="shared" si="163"/>
        <v>music</v>
      </c>
      <c r="R1733" t="str">
        <f t="shared" si="164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v>0</v>
      </c>
      <c r="Q1734" t="str">
        <f t="shared" si="163"/>
        <v>music</v>
      </c>
      <c r="R1734" t="str">
        <f t="shared" si="164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v>0</v>
      </c>
      <c r="Q1735" t="str">
        <f t="shared" si="163"/>
        <v>music</v>
      </c>
      <c r="R1735" t="str">
        <f t="shared" si="164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ref="P1731:P1794" si="167">E1736/L1736</f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7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7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7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7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v>0</v>
      </c>
      <c r="Q1742" t="str">
        <f t="shared" si="163"/>
        <v>music</v>
      </c>
      <c r="R1742" t="str">
        <f t="shared" si="164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v>0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LEFT(N1795:N5908,(FIND("/",N1795))-1)</f>
        <v>photography</v>
      </c>
      <c r="R1795" t="str">
        <f t="shared" ref="R1795:R1858" si="171">RIGHT(N1795:N5908,LEN(N1795:N5908)-(FIND("/",N1795)))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LEFT(N1859:N5972,(FIND("/",N1859))-1)</f>
        <v>music</v>
      </c>
      <c r="R1859" t="str">
        <f t="shared" ref="R1859:R1922" si="177">RIGHT(N1859:N5972,LEN(N1859:N5972)-(FIND("/",N1859)))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LEFT(N1923:N6036,(FIND("/",N1923))-1)</f>
        <v>music</v>
      </c>
      <c r="R1923" t="str">
        <f t="shared" ref="R1923:R1986" si="183">RIGHT(N1923:N6036,LEN(N1923:N6036)-(FIND("/",N1923)))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LEFT(N1987:N6100,(FIND("/",N1987))-1)</f>
        <v>photography</v>
      </c>
      <c r="R1987" t="str">
        <f t="shared" ref="R1987:R2050" si="189">RIGHT(N1987:N6100,LEN(N1987:N6100)-(FIND("/",N1987)))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LEFT(N2051:N6164,(FIND("/",N2051))-1)</f>
        <v>technology</v>
      </c>
      <c r="R2051" t="str">
        <f t="shared" ref="R2051:R2114" si="195">RIGHT(N2051:N6164,LEN(N2051:N6164)-(FIND("/",N2051)))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LEFT(N2115:N6228,(FIND("/",N2115))-1)</f>
        <v>music</v>
      </c>
      <c r="R2115" t="str">
        <f t="shared" ref="R2115:R2178" si="201">RIGHT(N2115:N6228,LEN(N2115:N6228)-(FIND("/",N2115)))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LEFT(N2179:N6292,(FIND("/",N2179))-1)</f>
        <v>music</v>
      </c>
      <c r="R2179" t="str">
        <f t="shared" ref="R2179:R2242" si="207">RIGHT(N2179:N6292,LEN(N2179:N6292)-(FIND("/",N2179)))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LEFT(N2243:N6356,(FIND("/",N2243))-1)</f>
        <v>games</v>
      </c>
      <c r="R2243" t="str">
        <f t="shared" ref="R2243:R2306" si="213">RIGHT(N2243:N6356,LEN(N2243:N6356)-(FIND("/",N2243)))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LEFT(N2307:N6420,(FIND("/",N2307))-1)</f>
        <v>music</v>
      </c>
      <c r="R2307" t="str">
        <f t="shared" ref="R2307:R2370" si="219">RIGHT(N2307:N6420,LEN(N2307:N6420)-(FIND("/",N2307)))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v>0</v>
      </c>
      <c r="Q2371" t="str">
        <f t="shared" ref="Q2371:Q2434" si="223">LEFT(N2371:N6484,(FIND("/",N2371))-1)</f>
        <v>technology</v>
      </c>
      <c r="R2371" t="str">
        <f t="shared" ref="R2371:R2434" si="224">RIGHT(N2371:N6484,LEN(N2371:N6484)-(FIND("/",N2371)))</f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ref="P2371:P2434" si="227">E2372/L2372</f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v>0</v>
      </c>
      <c r="Q2373" t="str">
        <f t="shared" si="223"/>
        <v>technology</v>
      </c>
      <c r="R2373" t="str">
        <f t="shared" si="224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7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7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7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v>0</v>
      </c>
      <c r="Q2377" t="str">
        <f t="shared" si="223"/>
        <v>technology</v>
      </c>
      <c r="R2377" t="str">
        <f t="shared" si="224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v>0</v>
      </c>
      <c r="Q2379" t="str">
        <f t="shared" si="223"/>
        <v>technology</v>
      </c>
      <c r="R2379" t="str">
        <f t="shared" si="224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v>0</v>
      </c>
      <c r="Q2380" t="str">
        <f t="shared" si="223"/>
        <v>technology</v>
      </c>
      <c r="R2380" t="str">
        <f t="shared" si="224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v>0</v>
      </c>
      <c r="Q2381" t="str">
        <f t="shared" si="223"/>
        <v>technology</v>
      </c>
      <c r="R2381" t="str">
        <f t="shared" si="224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7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7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7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v>0</v>
      </c>
      <c r="Q2388" t="str">
        <f t="shared" si="223"/>
        <v>technology</v>
      </c>
      <c r="R2388" t="str">
        <f t="shared" si="224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7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7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v>0</v>
      </c>
      <c r="Q2392" t="str">
        <f t="shared" si="223"/>
        <v>technology</v>
      </c>
      <c r="R2392" t="str">
        <f t="shared" si="224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7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v>0</v>
      </c>
      <c r="Q2394" t="str">
        <f t="shared" si="223"/>
        <v>technology</v>
      </c>
      <c r="R2394" t="str">
        <f t="shared" si="224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7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7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v>0</v>
      </c>
      <c r="Q2397" t="str">
        <f t="shared" si="223"/>
        <v>technology</v>
      </c>
      <c r="R2397" t="str">
        <f t="shared" si="224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7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v>0</v>
      </c>
      <c r="Q2399" t="str">
        <f t="shared" si="223"/>
        <v>technology</v>
      </c>
      <c r="R2399" t="str">
        <f t="shared" si="224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v>0</v>
      </c>
      <c r="Q2400" t="str">
        <f t="shared" si="223"/>
        <v>technology</v>
      </c>
      <c r="R2400" t="str">
        <f t="shared" si="224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v>0</v>
      </c>
      <c r="Q2401" t="str">
        <f t="shared" si="223"/>
        <v>technology</v>
      </c>
      <c r="R2401" t="str">
        <f t="shared" si="224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v>0</v>
      </c>
      <c r="Q2402" t="str">
        <f t="shared" si="223"/>
        <v>technology</v>
      </c>
      <c r="R2402" t="str">
        <f t="shared" si="224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7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v>0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7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v>0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v>0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7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v>0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7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v>0</v>
      </c>
      <c r="Q2421" t="str">
        <f t="shared" si="223"/>
        <v>food</v>
      </c>
      <c r="R2421" t="str">
        <f t="shared" si="224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7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7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7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7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v>0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7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7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7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7"/>
        <v>1</v>
      </c>
      <c r="Q2434" t="str">
        <f t="shared" si="223"/>
        <v>food</v>
      </c>
      <c r="R2434" t="str">
        <f t="shared" si="224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v>0</v>
      </c>
      <c r="Q2435" t="str">
        <f t="shared" ref="Q2435:Q2498" si="229">LEFT(N2435:N6548,(FIND("/",N2435))-1)</f>
        <v>food</v>
      </c>
      <c r="R2435" t="str">
        <f t="shared" ref="R2435:R2498" si="230">RIGHT(N2435:N6548,LEN(N2435:N6548)-(FIND("/",N2435)))</f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ref="P2435:P2498" si="233">E2436/L2436</f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v>0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33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v>0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33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33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33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LEFT(N2499:N6612,(FIND("/",N2499))-1)</f>
        <v>music</v>
      </c>
      <c r="R2499" t="str">
        <f t="shared" ref="R2499:R2562" si="237">RIGHT(N2499:N6612,LEN(N2499:N6612)-(FIND("/",N2499)))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v>0</v>
      </c>
      <c r="Q2563" t="str">
        <f t="shared" ref="Q2563:Q2626" si="241">LEFT(N2563:N6676,(FIND("/",N2563))-1)</f>
        <v>food</v>
      </c>
      <c r="R2563" t="str">
        <f t="shared" ref="R2563:R2626" si="242">RIGHT(N2563:N6676,LEN(N2563:N6676)-(FIND("/",N2563)))</f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ref="P2563:P2626" si="245">E2564/L2564</f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v>0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v>0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v>0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5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5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v>0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v>0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v>0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v>0</v>
      </c>
      <c r="Q2577" t="str">
        <f t="shared" si="241"/>
        <v>food</v>
      </c>
      <c r="R2577" t="str">
        <f t="shared" si="242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v>0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v>0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v>0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5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5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v>0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5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5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5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v>0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5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5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v>0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5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5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LEFT(N2627:N6740,(FIND("/",N2627))-1)</f>
        <v>technology</v>
      </c>
      <c r="R2627" t="str">
        <f t="shared" ref="R2627:R2690" si="249">RIGHT(N2627:N6740,LEN(N2627:N6740)-(FIND("/",N2627)))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LEFT(N2691:N6804,(FIND("/",N2691))-1)</f>
        <v>food</v>
      </c>
      <c r="R2691" t="str">
        <f t="shared" ref="R2691:R2754" si="255">RIGHT(N2691:N6804,LEN(N2691:N6804)-(FIND("/",N2691)))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LEFT(N2755:N6868,(FIND("/",N2755))-1)</f>
        <v>publishing</v>
      </c>
      <c r="R2755" t="str">
        <f t="shared" ref="R2755:R2818" si="261">RIGHT(N2755:N6868,LEN(N2755:N6868)-(FIND("/",N2755)))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LEFT(N2819:N6932,(FIND("/",N2819))-1)</f>
        <v>theater</v>
      </c>
      <c r="R2819" t="str">
        <f t="shared" ref="R2819:R2882" si="267">RIGHT(N2819:N6932,LEN(N2819:N6932)-(FIND("/",N2819)))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v>0</v>
      </c>
      <c r="Q2883" t="str">
        <f t="shared" ref="Q2883:Q2946" si="271">LEFT(N2883:N6996,(FIND("/",N2883))-1)</f>
        <v>theater</v>
      </c>
      <c r="R2883" t="str">
        <f t="shared" ref="R2883:R2946" si="272">RIGHT(N2883:N6996,LEN(N2883:N6996)-(FIND("/",N2883)))</f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ref="P2883:P2946" si="275">E2884/L2884</f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5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5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5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5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5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v>0</v>
      </c>
      <c r="Q2890" t="str">
        <f t="shared" si="271"/>
        <v>theater</v>
      </c>
      <c r="R2890" t="str">
        <f t="shared" si="272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5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5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0">
        <f t="shared" si="273"/>
        <v>41869.714166666665</v>
      </c>
      <c r="T2894" s="10">
        <f t="shared" si="274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5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v>0</v>
      </c>
      <c r="Q2896" t="str">
        <f t="shared" si="271"/>
        <v>theater</v>
      </c>
      <c r="R2896" t="str">
        <f t="shared" si="272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5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v>0</v>
      </c>
      <c r="Q2901" t="str">
        <f t="shared" si="271"/>
        <v>theater</v>
      </c>
      <c r="R2901" t="str">
        <f t="shared" si="272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5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5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5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5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5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5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5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5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5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5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5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5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5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5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5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v>0</v>
      </c>
      <c r="Q2945" t="str">
        <f t="shared" si="271"/>
        <v>theater</v>
      </c>
      <c r="R2945" t="str">
        <f t="shared" si="272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5"/>
        <v>100</v>
      </c>
      <c r="Q2946" t="str">
        <f t="shared" si="271"/>
        <v>theater</v>
      </c>
      <c r="R2946" t="str">
        <f t="shared" si="272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v>0</v>
      </c>
      <c r="Q2947" t="str">
        <f t="shared" ref="Q2947:Q3010" si="277">LEFT(N2947:N7060,(FIND("/",N2947))-1)</f>
        <v>theater</v>
      </c>
      <c r="R2947" t="str">
        <f t="shared" ref="R2947:R3010" si="278">RIGHT(N2947:N7060,LEN(N2947:N7060)-(FIND("/",N2947)))</f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ref="P2947:P3010" si="281">E2948/L2948</f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81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v>0</v>
      </c>
      <c r="Q2952" t="str">
        <f t="shared" si="277"/>
        <v>theater</v>
      </c>
      <c r="R2952" t="str">
        <f t="shared" si="278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v>0</v>
      </c>
      <c r="Q2956" t="str">
        <f t="shared" si="277"/>
        <v>theater</v>
      </c>
      <c r="R2956" t="str">
        <f t="shared" si="278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81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v>0</v>
      </c>
      <c r="Q2960" t="str">
        <f t="shared" si="277"/>
        <v>theater</v>
      </c>
      <c r="R2960" t="str">
        <f t="shared" si="278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v>0</v>
      </c>
      <c r="Q2961" t="str">
        <f t="shared" si="277"/>
        <v>theater</v>
      </c>
      <c r="R2961" t="str">
        <f t="shared" si="278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v>0</v>
      </c>
      <c r="Q2962" t="str">
        <f t="shared" si="277"/>
        <v>theater</v>
      </c>
      <c r="R2962" t="str">
        <f t="shared" si="278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81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81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81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81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0">
        <f t="shared" si="279"/>
        <v>41239.83625</v>
      </c>
      <c r="T3004" s="10">
        <f t="shared" si="280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81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LEFT(N3011:N7124,(FIND("/",N3011))-1)</f>
        <v>theater</v>
      </c>
      <c r="R3011" t="str">
        <f t="shared" ref="R3011:R3074" si="285">RIGHT(N3011:N7124,LEN(N3011:N7124)-(FIND("/",N3011)))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LEFT(N3075:N7188,(FIND("/",N3075))-1)</f>
        <v>theater</v>
      </c>
      <c r="R3075" t="str">
        <f t="shared" ref="R3075:R3138" si="291">RIGHT(N3075:N7188,LEN(N3075:N7188)-(FIND("/",N3075)))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LEFT(N3139:N7252,(FIND("/",N3139))-1)</f>
        <v>theater</v>
      </c>
      <c r="R3139" t="str">
        <f t="shared" ref="R3139:R3202" si="297">RIGHT(N3139:N7252,LEN(N3139:N7252)-(FIND("/",N3139)))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LEFT(N3203:N7316,(FIND("/",N3203))-1)</f>
        <v>theater</v>
      </c>
      <c r="R3203" t="str">
        <f t="shared" ref="R3203:R3266" si="303">RIGHT(N3203:N7316,LEN(N3203:N7316)-(FIND("/",N3203)))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LEFT(N3267:N7380,(FIND("/",N3267))-1)</f>
        <v>theater</v>
      </c>
      <c r="R3267" t="str">
        <f t="shared" ref="R3267:R3330" si="309">RIGHT(N3267:N7380,LEN(N3267:N7380)-(FIND("/",N3267)))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LEFT(N3331:N7444,(FIND("/",N3331))-1)</f>
        <v>theater</v>
      </c>
      <c r="R3331" t="str">
        <f t="shared" ref="R3331:R3394" si="315">RIGHT(N3331:N7444,LEN(N3331:N7444)-(FIND("/",N3331)))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LEFT(N3395:N7508,(FIND("/",N3395))-1)</f>
        <v>theater</v>
      </c>
      <c r="R3395" t="str">
        <f t="shared" ref="R3395:R3458" si="321">RIGHT(N3395:N7508,LEN(N3395:N7508)-(FIND("/",N3395)))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LEFT(N3459:N7572,(FIND("/",N3459))-1)</f>
        <v>theater</v>
      </c>
      <c r="R3459" t="str">
        <f t="shared" ref="R3459:R3522" si="327">RIGHT(N3459:N7572,LEN(N3459:N7572)-(FIND("/",N3459)))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LEFT(N3523:N7636,(FIND("/",N3523))-1)</f>
        <v>theater</v>
      </c>
      <c r="R3523" t="str">
        <f t="shared" ref="R3523:R3586" si="333">RIGHT(N3523:N7636,LEN(N3523:N7636)-(FIND("/",N3523)))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LEFT(N3587:N7700,(FIND("/",N3587))-1)</f>
        <v>theater</v>
      </c>
      <c r="R3587" t="str">
        <f t="shared" ref="R3587:R3650" si="339">RIGHT(N3587:N7700,LEN(N3587:N7700)-(FIND("/",N3587)))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LEFT(N3651:N7764,(FIND("/",N3651))-1)</f>
        <v>theater</v>
      </c>
      <c r="R3651" t="str">
        <f t="shared" ref="R3651:R3714" si="345">RIGHT(N3651:N7764,LEN(N3651:N7764)-(FIND("/",N3651)))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LEFT(N3715:N7828,(FIND("/",N3715))-1)</f>
        <v>theater</v>
      </c>
      <c r="R3715" t="str">
        <f t="shared" ref="R3715:R3778" si="351">RIGHT(N3715:N7828,LEN(N3715:N7828)-(FIND("/",N3715)))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LEFT(N3779:N7892,(FIND("/",N3779))-1)</f>
        <v>theater</v>
      </c>
      <c r="R3779" t="str">
        <f t="shared" ref="R3779:R3842" si="357">RIGHT(N3779:N7892,LEN(N3779:N7892)-(FIND("/",N3779)))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LEFT(N3843:N7956,(FIND("/",N3843))-1)</f>
        <v>theater</v>
      </c>
      <c r="R3843" t="str">
        <f t="shared" ref="R3843:R3906" si="363">RIGHT(N3843:N7956,LEN(N3843:N7956)-(FIND("/",N3843)))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LEFT(N3907:N8020,(FIND("/",N3907))-1)</f>
        <v>theater</v>
      </c>
      <c r="R3907" t="str">
        <f t="shared" ref="R3907:R3970" si="369">RIGHT(N3907:N8020,LEN(N3907:N8020)-(FIND("/",N3907)))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LEFT(N3971:N8084,(FIND("/",N3971))-1)</f>
        <v>theater</v>
      </c>
      <c r="R3971" t="str">
        <f t="shared" ref="R3971:R4034" si="375">RIGHT(N3971:N8084,LEN(N3971:N8084)-(FIND("/",N3971)))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LEFT(N4035:N8148,(FIND("/",N4035))-1)</f>
        <v>theater</v>
      </c>
      <c r="R4035" t="str">
        <f t="shared" ref="R4035:R4098" si="381">RIGHT(N4035:N8148,LEN(N4035:N8148)-(FIND("/",N4035)))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v>0</v>
      </c>
      <c r="Q4099" t="str">
        <f t="shared" ref="Q4099:Q4115" si="385">LEFT(N4099:N8212,(FIND("/",N4099))-1)</f>
        <v>theater</v>
      </c>
      <c r="R4099" t="str">
        <f t="shared" ref="R4099:R4115" si="386">RIGHT(N4099:N8212,LEN(N4099:N8212)-(FIND("/",N4099)))</f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v>0</v>
      </c>
      <c r="Q4100" t="str">
        <f t="shared" si="385"/>
        <v>theater</v>
      </c>
      <c r="R4100" t="str">
        <f t="shared" si="386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ref="P4099:P4115" si="389">E4101/L4101</f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v>0</v>
      </c>
      <c r="Q4102" t="str">
        <f t="shared" si="385"/>
        <v>theater</v>
      </c>
      <c r="R4102" t="str">
        <f t="shared" si="386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v>0</v>
      </c>
      <c r="Q4103" t="str">
        <f t="shared" si="385"/>
        <v>theater</v>
      </c>
      <c r="R4103" t="str">
        <f t="shared" si="386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9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9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v>0</v>
      </c>
      <c r="Q4111" t="str">
        <f t="shared" si="385"/>
        <v>theater</v>
      </c>
      <c r="R4111" t="str">
        <f t="shared" si="386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9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42400.946597222224</v>
      </c>
      <c r="T4114" s="10">
        <f t="shared" si="388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9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42358.573182870372</v>
      </c>
      <c r="T4115" s="10">
        <f t="shared" si="388"/>
        <v>42377.273611111115</v>
      </c>
    </row>
  </sheetData>
  <autoFilter ref="A1:T4115" xr:uid="{EA7EEED4-6A8B-47C6-80EE-A07588B06C0D}"/>
  <conditionalFormatting sqref="F2:F4115">
    <cfRule type="cellIs" dxfId="10" priority="5" operator="equal">
      <formula>"live"</formula>
    </cfRule>
    <cfRule type="cellIs" dxfId="9" priority="6" operator="equal">
      <formula>"canceled"</formula>
    </cfRule>
    <cfRule type="cellIs" dxfId="8" priority="7" operator="equal">
      <formula>"successful"</formula>
    </cfRule>
    <cfRule type="cellIs" dxfId="7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B60202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30FC-F4BE-43FA-9C37-5BF4A5FC04D1}">
  <dimension ref="A1:I14"/>
  <sheetViews>
    <sheetView workbookViewId="0">
      <selection activeCell="F9" sqref="F9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7" width="9.06640625" customWidth="1"/>
    <col min="8" max="8" width="15.265625" customWidth="1"/>
  </cols>
  <sheetData>
    <row r="1" spans="1:9" x14ac:dyDescent="0.45">
      <c r="A1" s="6" t="s">
        <v>8223</v>
      </c>
      <c r="B1" t="s">
        <v>8362</v>
      </c>
    </row>
    <row r="2" spans="1:9" x14ac:dyDescent="0.45">
      <c r="H2" s="23"/>
    </row>
    <row r="3" spans="1:9" x14ac:dyDescent="0.45">
      <c r="A3" s="6" t="s">
        <v>8364</v>
      </c>
      <c r="B3" s="6" t="s">
        <v>8363</v>
      </c>
      <c r="H3" s="5"/>
    </row>
    <row r="4" spans="1:9" x14ac:dyDescent="0.4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s="5"/>
    </row>
    <row r="5" spans="1:9" x14ac:dyDescent="0.4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  <c r="G5" s="8"/>
      <c r="H5" s="5"/>
      <c r="I5" s="5"/>
    </row>
    <row r="6" spans="1:9" x14ac:dyDescent="0.45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G6" s="8"/>
      <c r="H6" s="5"/>
      <c r="I6" s="5"/>
    </row>
    <row r="7" spans="1:9" x14ac:dyDescent="0.45">
      <c r="A7" s="7" t="s">
        <v>8314</v>
      </c>
      <c r="B7" s="8">
        <v>80</v>
      </c>
      <c r="C7" s="8">
        <v>140</v>
      </c>
      <c r="D7" s="8"/>
      <c r="E7" s="8"/>
      <c r="F7" s="8">
        <v>220</v>
      </c>
      <c r="G7" s="8"/>
      <c r="H7" s="5"/>
    </row>
    <row r="8" spans="1:9" x14ac:dyDescent="0.45">
      <c r="A8" s="7" t="s">
        <v>8315</v>
      </c>
      <c r="B8" s="8"/>
      <c r="C8" s="8"/>
      <c r="D8" s="8">
        <v>24</v>
      </c>
      <c r="E8" s="8"/>
      <c r="F8" s="8">
        <v>24</v>
      </c>
      <c r="G8" s="8"/>
      <c r="H8" s="5"/>
    </row>
    <row r="9" spans="1:9" x14ac:dyDescent="0.45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G9" s="8"/>
      <c r="H9" s="5"/>
    </row>
    <row r="10" spans="1:9" x14ac:dyDescent="0.45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  <c r="G10" s="8"/>
      <c r="H10" s="5"/>
    </row>
    <row r="11" spans="1:9" x14ac:dyDescent="0.45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  <c r="G11" s="8"/>
      <c r="H11" s="5"/>
    </row>
    <row r="12" spans="1:9" x14ac:dyDescent="0.4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  <c r="G12" s="8"/>
      <c r="H12" s="5"/>
    </row>
    <row r="13" spans="1:9" x14ac:dyDescent="0.45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G13" s="8"/>
      <c r="H13" s="5"/>
    </row>
    <row r="14" spans="1:9" x14ac:dyDescent="0.4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H14" s="2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61FED-EA3C-4E0D-9001-4A270C221496}">
  <dimension ref="A1:G47"/>
  <sheetViews>
    <sheetView workbookViewId="0">
      <selection activeCell="H39" sqref="H3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7" width="5.265625" bestFit="1" customWidth="1"/>
  </cols>
  <sheetData>
    <row r="1" spans="1:7" x14ac:dyDescent="0.45">
      <c r="A1" s="6" t="s">
        <v>8223</v>
      </c>
      <c r="B1" t="s">
        <v>8362</v>
      </c>
    </row>
    <row r="2" spans="1:7" x14ac:dyDescent="0.45">
      <c r="A2" s="6" t="s">
        <v>8308</v>
      </c>
      <c r="B2" t="s">
        <v>8362</v>
      </c>
    </row>
    <row r="4" spans="1:7" x14ac:dyDescent="0.45">
      <c r="A4" s="6" t="s">
        <v>8364</v>
      </c>
      <c r="B4" s="6" t="s">
        <v>8363</v>
      </c>
    </row>
    <row r="5" spans="1:7" x14ac:dyDescent="0.4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G5" t="s">
        <v>8221</v>
      </c>
    </row>
    <row r="6" spans="1:7" x14ac:dyDescent="0.45">
      <c r="A6" s="7" t="s">
        <v>8321</v>
      </c>
      <c r="B6" s="8"/>
      <c r="C6" s="8">
        <v>100</v>
      </c>
      <c r="D6" s="8"/>
      <c r="E6" s="8"/>
      <c r="F6" s="8">
        <v>100</v>
      </c>
      <c r="G6" s="8">
        <v>100</v>
      </c>
    </row>
    <row r="7" spans="1:7" x14ac:dyDescent="0.45">
      <c r="A7" s="7" t="s">
        <v>8347</v>
      </c>
      <c r="B7" s="8"/>
      <c r="C7" s="8"/>
      <c r="D7" s="8">
        <v>20</v>
      </c>
      <c r="E7" s="8"/>
      <c r="F7" s="8">
        <v>20</v>
      </c>
      <c r="G7" s="8"/>
    </row>
    <row r="8" spans="1:7" x14ac:dyDescent="0.45">
      <c r="A8" s="7" t="s">
        <v>8333</v>
      </c>
      <c r="B8" s="8"/>
      <c r="C8" s="8"/>
      <c r="D8" s="8">
        <v>24</v>
      </c>
      <c r="E8" s="8"/>
      <c r="F8" s="8">
        <v>24</v>
      </c>
      <c r="G8" s="8"/>
    </row>
    <row r="9" spans="1:7" x14ac:dyDescent="0.45">
      <c r="A9" s="7" t="s">
        <v>8348</v>
      </c>
      <c r="B9" s="8"/>
      <c r="C9" s="8">
        <v>40</v>
      </c>
      <c r="D9" s="8"/>
      <c r="E9" s="8"/>
      <c r="F9" s="8">
        <v>40</v>
      </c>
      <c r="G9" s="8">
        <v>40</v>
      </c>
    </row>
    <row r="10" spans="1:7" x14ac:dyDescent="0.45">
      <c r="A10" s="7" t="s">
        <v>8334</v>
      </c>
      <c r="B10" s="8">
        <v>40</v>
      </c>
      <c r="C10" s="8"/>
      <c r="D10" s="8"/>
      <c r="E10" s="8"/>
      <c r="F10" s="8">
        <v>40</v>
      </c>
      <c r="G10" s="8"/>
    </row>
    <row r="11" spans="1:7" x14ac:dyDescent="0.45">
      <c r="A11" s="7" t="s">
        <v>8322</v>
      </c>
      <c r="B11" s="8">
        <v>180</v>
      </c>
      <c r="C11" s="8"/>
      <c r="D11" s="8"/>
      <c r="E11" s="8"/>
      <c r="F11" s="8">
        <v>180</v>
      </c>
      <c r="G11" s="8"/>
    </row>
    <row r="12" spans="1:7" x14ac:dyDescent="0.45">
      <c r="A12" s="7" t="s">
        <v>8323</v>
      </c>
      <c r="B12" s="8"/>
      <c r="C12" s="8">
        <v>80</v>
      </c>
      <c r="D12" s="8"/>
      <c r="E12" s="8"/>
      <c r="F12" s="8">
        <v>80</v>
      </c>
      <c r="G12" s="8">
        <v>80</v>
      </c>
    </row>
    <row r="13" spans="1:7" x14ac:dyDescent="0.45">
      <c r="A13" s="7" t="s">
        <v>8335</v>
      </c>
      <c r="B13" s="8">
        <v>40</v>
      </c>
      <c r="C13" s="8"/>
      <c r="D13" s="8"/>
      <c r="E13" s="8"/>
      <c r="F13" s="8">
        <v>40</v>
      </c>
      <c r="G13" s="8"/>
    </row>
    <row r="14" spans="1:7" x14ac:dyDescent="0.45">
      <c r="A14" s="7" t="s">
        <v>8336</v>
      </c>
      <c r="B14" s="8"/>
      <c r="C14" s="8">
        <v>40</v>
      </c>
      <c r="D14" s="8"/>
      <c r="E14" s="8">
        <v>20</v>
      </c>
      <c r="F14" s="8">
        <v>60</v>
      </c>
      <c r="G14" s="8">
        <v>40</v>
      </c>
    </row>
    <row r="15" spans="1:7" x14ac:dyDescent="0.45">
      <c r="A15" s="7" t="s">
        <v>8349</v>
      </c>
      <c r="B15" s="8"/>
      <c r="C15" s="8">
        <v>40</v>
      </c>
      <c r="D15" s="8"/>
      <c r="E15" s="8"/>
      <c r="F15" s="8">
        <v>40</v>
      </c>
      <c r="G15" s="8">
        <v>40</v>
      </c>
    </row>
    <row r="16" spans="1:7" x14ac:dyDescent="0.45">
      <c r="A16" s="7" t="s">
        <v>8327</v>
      </c>
      <c r="B16" s="8"/>
      <c r="C16" s="8">
        <v>120</v>
      </c>
      <c r="D16" s="8">
        <v>20</v>
      </c>
      <c r="E16" s="8"/>
      <c r="F16" s="8">
        <v>140</v>
      </c>
      <c r="G16" s="8">
        <v>120</v>
      </c>
    </row>
    <row r="17" spans="1:7" x14ac:dyDescent="0.45">
      <c r="A17" s="7" t="s">
        <v>8353</v>
      </c>
      <c r="B17" s="8"/>
      <c r="C17" s="8">
        <v>20</v>
      </c>
      <c r="D17" s="8"/>
      <c r="E17" s="8"/>
      <c r="F17" s="8">
        <v>20</v>
      </c>
      <c r="G17" s="8">
        <v>20</v>
      </c>
    </row>
    <row r="18" spans="1:7" x14ac:dyDescent="0.45">
      <c r="A18" s="7" t="s">
        <v>8354</v>
      </c>
      <c r="B18" s="8">
        <v>140</v>
      </c>
      <c r="C18" s="8"/>
      <c r="D18" s="8"/>
      <c r="E18" s="8"/>
      <c r="F18" s="8">
        <v>140</v>
      </c>
      <c r="G18" s="8"/>
    </row>
    <row r="19" spans="1:7" x14ac:dyDescent="0.4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  <c r="G19" s="8">
        <v>20</v>
      </c>
    </row>
    <row r="20" spans="1:7" x14ac:dyDescent="0.45">
      <c r="A20" s="7" t="s">
        <v>8338</v>
      </c>
      <c r="B20" s="8"/>
      <c r="C20" s="8">
        <v>60</v>
      </c>
      <c r="D20" s="8"/>
      <c r="E20" s="8"/>
      <c r="F20" s="8">
        <v>60</v>
      </c>
      <c r="G20" s="8">
        <v>60</v>
      </c>
    </row>
    <row r="21" spans="1:7" x14ac:dyDescent="0.45">
      <c r="A21" s="7" t="s">
        <v>8355</v>
      </c>
      <c r="B21" s="8">
        <v>9</v>
      </c>
      <c r="C21" s="8">
        <v>11</v>
      </c>
      <c r="D21" s="8"/>
      <c r="E21" s="8"/>
      <c r="F21" s="8">
        <v>20</v>
      </c>
      <c r="G21" s="8">
        <v>11</v>
      </c>
    </row>
    <row r="22" spans="1:7" x14ac:dyDescent="0.45">
      <c r="A22" s="7" t="s">
        <v>8339</v>
      </c>
      <c r="B22" s="8">
        <v>20</v>
      </c>
      <c r="C22" s="8"/>
      <c r="D22" s="8"/>
      <c r="E22" s="8"/>
      <c r="F22" s="8">
        <v>20</v>
      </c>
      <c r="G22" s="8"/>
    </row>
    <row r="23" spans="1:7" x14ac:dyDescent="0.45">
      <c r="A23" s="7" t="s">
        <v>8330</v>
      </c>
      <c r="B23" s="8"/>
      <c r="C23" s="8">
        <v>40</v>
      </c>
      <c r="D23" s="8"/>
      <c r="E23" s="8"/>
      <c r="F23" s="8">
        <v>40</v>
      </c>
      <c r="G23" s="8">
        <v>40</v>
      </c>
    </row>
    <row r="24" spans="1:7" x14ac:dyDescent="0.4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  <c r="G24" s="8">
        <v>60</v>
      </c>
    </row>
    <row r="25" spans="1:7" x14ac:dyDescent="0.45">
      <c r="A25" s="7" t="s">
        <v>8343</v>
      </c>
      <c r="B25" s="8"/>
      <c r="C25" s="8">
        <v>20</v>
      </c>
      <c r="D25" s="8"/>
      <c r="E25" s="8"/>
      <c r="F25" s="8">
        <v>20</v>
      </c>
      <c r="G25" s="8">
        <v>20</v>
      </c>
    </row>
    <row r="26" spans="1:7" x14ac:dyDescent="0.45">
      <c r="A26" s="7" t="s">
        <v>8350</v>
      </c>
      <c r="B26" s="8">
        <v>60</v>
      </c>
      <c r="C26" s="8"/>
      <c r="D26" s="8"/>
      <c r="E26" s="8"/>
      <c r="F26" s="8">
        <v>60</v>
      </c>
      <c r="G26" s="8"/>
    </row>
    <row r="27" spans="1:7" x14ac:dyDescent="0.45">
      <c r="A27" s="7" t="s">
        <v>8344</v>
      </c>
      <c r="B27" s="8"/>
      <c r="C27" s="8">
        <v>20</v>
      </c>
      <c r="D27" s="8"/>
      <c r="E27" s="8"/>
      <c r="F27" s="8">
        <v>20</v>
      </c>
      <c r="G27" s="8">
        <v>20</v>
      </c>
    </row>
    <row r="28" spans="1:7" x14ac:dyDescent="0.4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  <c r="G28" s="8">
        <v>57</v>
      </c>
    </row>
    <row r="29" spans="1:7" x14ac:dyDescent="0.45">
      <c r="A29" s="7" t="s">
        <v>8346</v>
      </c>
      <c r="B29" s="8"/>
      <c r="C29" s="8">
        <v>20</v>
      </c>
      <c r="D29" s="8"/>
      <c r="E29" s="8"/>
      <c r="F29" s="8">
        <v>20</v>
      </c>
      <c r="G29" s="8">
        <v>20</v>
      </c>
    </row>
    <row r="30" spans="1:7" x14ac:dyDescent="0.45">
      <c r="A30" s="7" t="s">
        <v>8360</v>
      </c>
      <c r="B30" s="8">
        <v>694</v>
      </c>
      <c r="C30" s="8">
        <v>353</v>
      </c>
      <c r="D30" s="8"/>
      <c r="E30" s="8">
        <v>19</v>
      </c>
      <c r="F30" s="8">
        <v>1066</v>
      </c>
      <c r="G30" s="8">
        <v>353</v>
      </c>
    </row>
    <row r="31" spans="1:7" x14ac:dyDescent="0.45">
      <c r="A31" s="7" t="s">
        <v>8340</v>
      </c>
      <c r="B31" s="8">
        <v>40</v>
      </c>
      <c r="C31" s="8"/>
      <c r="D31" s="8"/>
      <c r="E31" s="8"/>
      <c r="F31" s="8">
        <v>40</v>
      </c>
      <c r="G31" s="8"/>
    </row>
    <row r="32" spans="1:7" x14ac:dyDescent="0.45">
      <c r="A32" s="7" t="s">
        <v>8351</v>
      </c>
      <c r="B32" s="8">
        <v>20</v>
      </c>
      <c r="C32" s="8"/>
      <c r="D32" s="8"/>
      <c r="E32" s="8"/>
      <c r="F32" s="8">
        <v>20</v>
      </c>
      <c r="G32" s="8"/>
    </row>
    <row r="33" spans="1:7" x14ac:dyDescent="0.45">
      <c r="A33" s="7" t="s">
        <v>8328</v>
      </c>
      <c r="B33" s="8"/>
      <c r="C33" s="8">
        <v>20</v>
      </c>
      <c r="D33" s="8"/>
      <c r="E33" s="8"/>
      <c r="F33" s="8">
        <v>20</v>
      </c>
      <c r="G33" s="8">
        <v>20</v>
      </c>
    </row>
    <row r="34" spans="1:7" x14ac:dyDescent="0.45">
      <c r="A34" s="7" t="s">
        <v>8341</v>
      </c>
      <c r="B34" s="8">
        <v>260</v>
      </c>
      <c r="C34" s="8"/>
      <c r="D34" s="8"/>
      <c r="E34" s="8"/>
      <c r="F34" s="8">
        <v>260</v>
      </c>
      <c r="G34" s="8"/>
    </row>
    <row r="35" spans="1:7" x14ac:dyDescent="0.45">
      <c r="A35" s="7" t="s">
        <v>8324</v>
      </c>
      <c r="B35" s="8"/>
      <c r="C35" s="8"/>
      <c r="D35" s="8">
        <v>40</v>
      </c>
      <c r="E35" s="8"/>
      <c r="F35" s="8">
        <v>40</v>
      </c>
      <c r="G35" s="8"/>
    </row>
    <row r="36" spans="1:7" x14ac:dyDescent="0.45">
      <c r="A36" s="7" t="s">
        <v>8325</v>
      </c>
      <c r="B36" s="8">
        <v>60</v>
      </c>
      <c r="C36" s="8"/>
      <c r="D36" s="8"/>
      <c r="E36" s="8"/>
      <c r="F36" s="8">
        <v>60</v>
      </c>
      <c r="G36" s="8"/>
    </row>
    <row r="37" spans="1:7" x14ac:dyDescent="0.45">
      <c r="A37" s="7" t="s">
        <v>8329</v>
      </c>
      <c r="B37" s="8">
        <v>34</v>
      </c>
      <c r="C37" s="8"/>
      <c r="D37" s="8"/>
      <c r="E37" s="8">
        <v>6</v>
      </c>
      <c r="F37" s="8">
        <v>40</v>
      </c>
      <c r="G37" s="8"/>
    </row>
    <row r="38" spans="1:7" x14ac:dyDescent="0.4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  <c r="G38" s="8">
        <v>2</v>
      </c>
    </row>
    <row r="39" spans="1:7" x14ac:dyDescent="0.45">
      <c r="A39" s="7" t="s">
        <v>8361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  <c r="G39" s="8">
        <v>80</v>
      </c>
    </row>
    <row r="40" spans="1:7" x14ac:dyDescent="0.45">
      <c r="A40" s="7" t="s">
        <v>8331</v>
      </c>
      <c r="B40" s="8">
        <v>80</v>
      </c>
      <c r="C40" s="8"/>
      <c r="D40" s="8"/>
      <c r="E40" s="8"/>
      <c r="F40" s="8">
        <v>80</v>
      </c>
      <c r="G40" s="8"/>
    </row>
    <row r="41" spans="1:7" x14ac:dyDescent="0.45">
      <c r="A41" s="7" t="s">
        <v>8326</v>
      </c>
      <c r="B41" s="8">
        <v>60</v>
      </c>
      <c r="C41" s="8"/>
      <c r="D41" s="8"/>
      <c r="E41" s="8"/>
      <c r="F41" s="8">
        <v>60</v>
      </c>
      <c r="G41" s="8"/>
    </row>
    <row r="42" spans="1:7" x14ac:dyDescent="0.45">
      <c r="A42" s="7" t="s">
        <v>8352</v>
      </c>
      <c r="B42" s="8"/>
      <c r="C42" s="8">
        <v>47</v>
      </c>
      <c r="D42" s="8">
        <v>10</v>
      </c>
      <c r="E42" s="8"/>
      <c r="F42" s="8">
        <v>57</v>
      </c>
      <c r="G42" s="8">
        <v>47</v>
      </c>
    </row>
    <row r="43" spans="1:7" x14ac:dyDescent="0.45">
      <c r="A43" s="7" t="s">
        <v>8332</v>
      </c>
      <c r="B43" s="8"/>
      <c r="C43" s="8">
        <v>100</v>
      </c>
      <c r="D43" s="8"/>
      <c r="E43" s="8"/>
      <c r="F43" s="8">
        <v>100</v>
      </c>
      <c r="G43" s="8">
        <v>100</v>
      </c>
    </row>
    <row r="44" spans="1:7" x14ac:dyDescent="0.45">
      <c r="A44" s="7" t="s">
        <v>8357</v>
      </c>
      <c r="B44" s="8">
        <v>20</v>
      </c>
      <c r="C44" s="8">
        <v>120</v>
      </c>
      <c r="D44" s="8">
        <v>60</v>
      </c>
      <c r="E44" s="8"/>
      <c r="F44" s="8">
        <v>200</v>
      </c>
      <c r="G44" s="8">
        <v>120</v>
      </c>
    </row>
    <row r="45" spans="1:7" x14ac:dyDescent="0.45">
      <c r="A45" s="7" t="s">
        <v>8358</v>
      </c>
      <c r="B45" s="8"/>
      <c r="C45" s="8">
        <v>60</v>
      </c>
      <c r="D45" s="8">
        <v>100</v>
      </c>
      <c r="E45" s="8"/>
      <c r="F45" s="8">
        <v>160</v>
      </c>
      <c r="G45" s="8">
        <v>60</v>
      </c>
    </row>
    <row r="46" spans="1:7" x14ac:dyDescent="0.45">
      <c r="A46" s="7" t="s">
        <v>8342</v>
      </c>
      <c r="B46" s="8"/>
      <c r="C46" s="8"/>
      <c r="D46" s="8">
        <v>20</v>
      </c>
      <c r="E46" s="8"/>
      <c r="F46" s="8">
        <v>20</v>
      </c>
      <c r="G46" s="8"/>
    </row>
    <row r="47" spans="1:7" x14ac:dyDescent="0.4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  <c r="G47" s="8">
        <v>1530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61651-79A3-4C8D-8757-2666AF0FB777}">
  <dimension ref="A1:E18"/>
  <sheetViews>
    <sheetView workbookViewId="0">
      <selection activeCell="B9" sqref="B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6" t="s">
        <v>8308</v>
      </c>
      <c r="B1" t="s">
        <v>8362</v>
      </c>
    </row>
    <row r="2" spans="1:5" x14ac:dyDescent="0.45">
      <c r="A2" s="6" t="s">
        <v>8380</v>
      </c>
      <c r="B2" t="s">
        <v>8362</v>
      </c>
    </row>
    <row r="4" spans="1:5" x14ac:dyDescent="0.45">
      <c r="A4" s="6" t="s">
        <v>8365</v>
      </c>
      <c r="B4" s="6" t="s">
        <v>8363</v>
      </c>
    </row>
    <row r="5" spans="1:5" x14ac:dyDescent="0.4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45">
      <c r="A6" s="11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45">
      <c r="A7" s="11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45">
      <c r="A8" s="11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45">
      <c r="A9" s="11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45">
      <c r="A10" s="11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45">
      <c r="A11" s="11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45">
      <c r="A12" s="11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45">
      <c r="A13" s="11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45">
      <c r="A14" s="11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45">
      <c r="A15" s="11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45">
      <c r="A16" s="11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4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45">
      <c r="A18" s="11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11A04-60B6-4C6B-8543-2CADAF099CE2}">
  <dimension ref="A1:H19"/>
  <sheetViews>
    <sheetView tabSelected="1" zoomScale="101" workbookViewId="0">
      <selection activeCell="E4" sqref="E4"/>
    </sheetView>
  </sheetViews>
  <sheetFormatPr defaultRowHeight="14.25" x14ac:dyDescent="0.45"/>
  <cols>
    <col min="1" max="1" width="25.59765625" bestFit="1" customWidth="1"/>
    <col min="2" max="2" width="18.06640625" customWidth="1"/>
    <col min="3" max="3" width="14.53125" customWidth="1"/>
    <col min="4" max="4" width="17.06640625" customWidth="1"/>
    <col min="5" max="5" width="13.59765625" customWidth="1"/>
    <col min="6" max="6" width="20.46484375" customWidth="1"/>
    <col min="7" max="7" width="16.9296875" customWidth="1"/>
    <col min="8" max="8" width="19.46484375" customWidth="1"/>
  </cols>
  <sheetData>
    <row r="1" spans="1:8" x14ac:dyDescent="0.45">
      <c r="A1" s="14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3" t="s">
        <v>8386</v>
      </c>
      <c r="G1" s="13" t="s">
        <v>8387</v>
      </c>
      <c r="H1" s="15" t="s">
        <v>8388</v>
      </c>
    </row>
    <row r="2" spans="1:8" x14ac:dyDescent="0.45">
      <c r="A2" s="16" t="s">
        <v>8389</v>
      </c>
      <c r="B2" s="16">
        <f>COUNTIFS('Kickstarter projects'!$F$2:$F$4115,"successful",'Kickstarter projects'!$D$2:$D$4115,"&lt;1000")</f>
        <v>322</v>
      </c>
      <c r="C2" s="16">
        <f>COUNTIFS('Kickstarter projects'!$F$2:$F$4115,"failed",'Kickstarter projects'!$D$2:$D$4115,"&lt;1000")</f>
        <v>113</v>
      </c>
      <c r="D2" s="16">
        <f>COUNTIFS('Kickstarter projects'!$F$2:$F$4115,"canceled",'Kickstarter projects'!$D$2:$D$4115,"&lt;1000")</f>
        <v>18</v>
      </c>
      <c r="E2" s="16">
        <f>SUM(B2:D2)</f>
        <v>453</v>
      </c>
      <c r="F2" s="25">
        <f>B2/E2</f>
        <v>0.71081677704194257</v>
      </c>
      <c r="G2" s="25">
        <f>C2/E2</f>
        <v>0.24944812362030905</v>
      </c>
      <c r="H2" s="17">
        <f>D2/E2</f>
        <v>3.9735099337748346E-2</v>
      </c>
    </row>
    <row r="3" spans="1:8" x14ac:dyDescent="0.45">
      <c r="A3" s="16" t="s">
        <v>8390</v>
      </c>
      <c r="B3" s="16">
        <f>COUNTIFS('Kickstarter projects'!$F$2:$F$4116,"successful",'Kickstarter projects'!$D$2:$D$4116,"&gt;=1000",'Kickstarter projects'!$D$2:$D$4116,"&lt;=4999")</f>
        <v>932</v>
      </c>
      <c r="C3" s="16">
        <f>COUNTIFS('Kickstarter projects'!$F$2:$F$4116,"failed",'Kickstarter projects'!$D$2:$D$4116,"&gt;=1000",'Kickstarter projects'!$D$2:$D$4116,"&lt;=4999")</f>
        <v>420</v>
      </c>
      <c r="D3" s="16">
        <f>COUNTIFS('Kickstarter projects'!$F$2:$F$4116,"canceled",'Kickstarter projects'!$D$2:$D$4116,"&gt;=1000",'Kickstarter projects'!$D$2:$D$4116,"&lt;=4999")</f>
        <v>60</v>
      </c>
      <c r="E3" s="16">
        <f t="shared" ref="E3:E14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45">
      <c r="A4" s="16" t="s">
        <v>8391</v>
      </c>
      <c r="B4" s="16">
        <f>COUNTIFS('Kickstarter projects'!$F$2:$F$4116,"successful",'Kickstarter projects'!$D$2:$D$4116,"&gt;=5000",'Kickstarter projects'!$D$2:$D$4116,"&lt;=9999")</f>
        <v>381</v>
      </c>
      <c r="C4" s="16">
        <f>COUNTIFS('Kickstarter projects'!$F$2:$F$4116,"failed",'Kickstarter projects'!$D$2:$D$4116,"&gt;=5000",'Kickstarter projects'!$D$2:$D$4116,"&lt;=9999")</f>
        <v>283</v>
      </c>
      <c r="D4" s="16">
        <f>COUNTIFS('Kickstarter projects'!$F$2:$F$4116,"canceled",'Kickstarter projects'!$D$2:$D$4116,"&gt;=5000",'Kickstarter projects'!$D$2:$D$4116,"&lt;=9999")</f>
        <v>52</v>
      </c>
      <c r="E4" s="16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17">
        <f t="shared" si="3"/>
        <v>7.2625698324022353E-2</v>
      </c>
    </row>
    <row r="5" spans="1:8" x14ac:dyDescent="0.45">
      <c r="A5" s="16" t="s">
        <v>8392</v>
      </c>
      <c r="B5" s="16">
        <f>COUNTIFS('Kickstarter projects'!$F$2:$F$4116,"successful",'Kickstarter projects'!$D$2:$D$4116,"&gt;=10000",'Kickstarter projects'!$D$2:$D$4116,"&lt;=14999")</f>
        <v>168</v>
      </c>
      <c r="C5" s="16">
        <f>COUNTIFS('Kickstarter projects'!$F$2:$F$4116,"failed",'Kickstarter projects'!$D$2:$D$4116,"&gt;=10000",'Kickstarter projects'!$D$2:$D$4116,"&lt;=14999")</f>
        <v>144</v>
      </c>
      <c r="D5" s="16">
        <f>COUNTIFS('Kickstarter projects'!$F$2:$F$4116,"canceled",'Kickstarter projects'!$D$2:$D$4116,"&gt;=10000",'Kickstarter projects'!$D$2:$D$4116,"&lt;=14999")</f>
        <v>40</v>
      </c>
      <c r="E5" s="16">
        <f t="shared" si="0"/>
        <v>352</v>
      </c>
      <c r="F5" s="30">
        <f t="shared" si="1"/>
        <v>0.47727272727272729</v>
      </c>
      <c r="G5" s="30">
        <f t="shared" si="2"/>
        <v>0.40909090909090912</v>
      </c>
      <c r="H5" s="17">
        <f t="shared" si="3"/>
        <v>0.11363636363636363</v>
      </c>
    </row>
    <row r="6" spans="1:8" x14ac:dyDescent="0.45">
      <c r="A6" s="16" t="s">
        <v>8393</v>
      </c>
      <c r="B6" s="16">
        <f>COUNTIFS('Kickstarter projects'!$F$2:$F$4116,"successful",'Kickstarter projects'!$D$2:$D$4116,"&gt;=15000",'Kickstarter projects'!$D$2:$D$4116,"&lt;=19999")</f>
        <v>94</v>
      </c>
      <c r="C6" s="16">
        <f>COUNTIFS('Kickstarter projects'!$F$2:$F$4116,"failed",'Kickstarter projects'!$D$2:$D$4116,"&gt;=15000",'Kickstarter projects'!$D$2:$D$4116,"&lt;=19999")</f>
        <v>90</v>
      </c>
      <c r="D6" s="16">
        <f>COUNTIFS('Kickstarter projects'!$F$2:$F$4116,"canceled",'Kickstarter projects'!$D$2:$D$4116,"&gt;=15000",'Kickstarter projects'!$D$2:$D$4116,"&lt;=19999")</f>
        <v>17</v>
      </c>
      <c r="E6" s="16">
        <f t="shared" si="0"/>
        <v>201</v>
      </c>
      <c r="F6" s="30">
        <f t="shared" si="1"/>
        <v>0.46766169154228854</v>
      </c>
      <c r="G6" s="30">
        <f t="shared" si="2"/>
        <v>0.44776119402985076</v>
      </c>
      <c r="H6" s="17">
        <f t="shared" si="3"/>
        <v>8.45771144278607E-2</v>
      </c>
    </row>
    <row r="7" spans="1:8" x14ac:dyDescent="0.45">
      <c r="A7" s="16" t="s">
        <v>8394</v>
      </c>
      <c r="B7" s="16">
        <f>COUNTIFS('Kickstarter projects'!$F$2:$F$4116,"successful",'Kickstarter projects'!$D$2:$D$4116,"&gt;=20000",'Kickstarter projects'!$D$2:$D$4116,"&lt;=24999")</f>
        <v>62</v>
      </c>
      <c r="C7" s="16">
        <f>COUNTIFS('Kickstarter projects'!$F$2:$F$4116,"failed",'Kickstarter projects'!$D$2:$D$4116,"&gt;=20000",'Kickstarter projects'!$D$2:$D$4116,"&lt;=24999")</f>
        <v>72</v>
      </c>
      <c r="D7" s="16">
        <f>COUNTIFS('Kickstarter projects'!$F$2:$F$4116,"canceled",'Kickstarter projects'!$D$2:$D$4116,"&gt;=20000",'Kickstarter projects'!$D$2:$D$4116,"&lt;=24999")</f>
        <v>14</v>
      </c>
      <c r="E7" s="1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45">
      <c r="A8" s="16" t="s">
        <v>8395</v>
      </c>
      <c r="B8" s="16">
        <f>COUNTIFS('Kickstarter projects'!$F$2:$F$4116,"successful",'Kickstarter projects'!$D$2:$D$4116,"&gt;=25000",'Kickstarter projects'!$D$2:$D$4116,"&lt;=29999")</f>
        <v>55</v>
      </c>
      <c r="C8" s="16">
        <f>COUNTIFS('Kickstarter projects'!$F$2:$F$4116,"failed",'Kickstarter projects'!$D$2:$D$4116,"&gt;=25000",'Kickstarter projects'!$D$2:$D$4116,"&lt;=29999")</f>
        <v>64</v>
      </c>
      <c r="D8" s="16">
        <f>COUNTIFS('Kickstarter projects'!$F$2:$F$4116,"canceled",'Kickstarter projects'!$D$2:$D$4116,"&gt;=25000",'Kickstarter projects'!$D$2:$D$4116,"&lt;=29999")</f>
        <v>18</v>
      </c>
      <c r="E8" s="16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45">
      <c r="A9" s="16" t="s">
        <v>8396</v>
      </c>
      <c r="B9" s="16">
        <f>COUNTIFS('Kickstarter projects'!$F$2:$F$4116,"successful",'Kickstarter projects'!$D$2:$D$4116,"&gt;=30000",'Kickstarter projects'!$D$2:$D$4116,"&lt;=34999")</f>
        <v>32</v>
      </c>
      <c r="C9" s="16">
        <f>COUNTIFS('Kickstarter projects'!$F$2:$F$4116,"failed",'Kickstarter projects'!$D$2:$D$4116,"&gt;=30000",'Kickstarter projects'!$D$2:$D$4116,"&lt;=34999")</f>
        <v>37</v>
      </c>
      <c r="D9" s="16">
        <f>COUNTIFS('Kickstarter projects'!$F$2:$F$4116,"canceled",'Kickstarter projects'!$D$2:$D$4116,"&gt;=30000",'Kickstarter projects'!$D$2:$D$4116,"&lt;=34999")</f>
        <v>13</v>
      </c>
      <c r="E9" s="16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45">
      <c r="A10" s="16" t="s">
        <v>8397</v>
      </c>
      <c r="B10" s="16">
        <f>COUNTIFS('Kickstarter projects'!$F$2:$F$4116,"successful",'Kickstarter projects'!$D$2:$D$4116,"&gt;=35000",'Kickstarter projects'!$D$2:$D$4116,"&lt;=39999")</f>
        <v>26</v>
      </c>
      <c r="C10" s="16">
        <f>COUNTIFS('Kickstarter projects'!$F$2:$F$4116,"failed",'Kickstarter projects'!$D$2:$D$4116,"&gt;=35000",'Kickstarter projects'!$D$2:$D$4116,"&lt;=39999")</f>
        <v>22</v>
      </c>
      <c r="D10" s="16">
        <f>COUNTIFS('Kickstarter projects'!$F$2:$F$4116,"canceled",'Kickstarter projects'!$D$2:$D$4116,"&gt;=35000",'Kickstarter projects'!$D$2:$D$4116,"&lt;=39999")</f>
        <v>7</v>
      </c>
      <c r="E10" s="16">
        <f t="shared" si="0"/>
        <v>55</v>
      </c>
      <c r="F10" s="25">
        <f t="shared" si="1"/>
        <v>0.47272727272727272</v>
      </c>
      <c r="G10" s="25">
        <f t="shared" si="2"/>
        <v>0.4</v>
      </c>
      <c r="H10" s="17">
        <f t="shared" si="3"/>
        <v>0.12727272727272726</v>
      </c>
    </row>
    <row r="11" spans="1:8" x14ac:dyDescent="0.45">
      <c r="A11" s="16" t="s">
        <v>8398</v>
      </c>
      <c r="B11" s="16">
        <f>COUNTIFS('Kickstarter projects'!$F$2:$F$4116,"successful",'Kickstarter projects'!$D$2:$D$4116,"&gt;=40000",'Kickstarter projects'!$D$2:$D$4116,"&lt;=44999")</f>
        <v>21</v>
      </c>
      <c r="C11" s="16">
        <f>COUNTIFS('Kickstarter projects'!$F$2:$F$4116,"failed",'Kickstarter projects'!$D$2:$D$4116,"&gt;=40000",'Kickstarter projects'!$D$2:$D$4116,"&lt;=44999")</f>
        <v>16</v>
      </c>
      <c r="D11" s="16">
        <f>COUNTIFS('Kickstarter projects'!$F$2:$F$4116,"canceled",'Kickstarter projects'!$D$2:$D$4116,"&gt;=40000",'Kickstarter projects'!$D$2:$D$4116,"&lt;=44999")</f>
        <v>6</v>
      </c>
      <c r="E11" s="16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</row>
    <row r="12" spans="1:8" x14ac:dyDescent="0.45">
      <c r="A12" s="16" t="s">
        <v>8399</v>
      </c>
      <c r="B12" s="16">
        <f>COUNTIFS('Kickstarter projects'!$F$2:$F$4116,"successful",'Kickstarter projects'!$D$2:$D$4116,"&gt;=45000",'Kickstarter projects'!$D$2:$D$4116,"&lt;=49999")</f>
        <v>6</v>
      </c>
      <c r="C12" s="16">
        <f>COUNTIFS('Kickstarter projects'!$F$2:$F$4116,"failed",'Kickstarter projects'!$D$2:$D$4116,"&gt;=45000",'Kickstarter projects'!$D$2:$D$4116,"&lt;=49999")</f>
        <v>11</v>
      </c>
      <c r="D12" s="16">
        <f>COUNTIFS('Kickstarter projects'!$F$2:$F$4116,"canceled",'Kickstarter projects'!$D$2:$D$4116,"&gt;=45000",'Kickstarter projects'!$D$2:$D$4116,"&lt;=49999")</f>
        <v>4</v>
      </c>
      <c r="E12" s="16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25">
        <f t="shared" si="3"/>
        <v>0.19047619047619047</v>
      </c>
    </row>
    <row r="13" spans="1:8" x14ac:dyDescent="0.45">
      <c r="A13" s="16" t="s">
        <v>8400</v>
      </c>
      <c r="B13" s="16">
        <f>COUNTIFS('Kickstarter projects'!$F$2:$F$4116,"successful",'Kickstarter projects'!$D$2:$D$4116,"&gt;=50000")</f>
        <v>86</v>
      </c>
      <c r="C13" s="16">
        <f>COUNTIFS('Kickstarter projects'!$F$2:$F$4116,"failed",'Kickstarter projects'!$D$2:$D$4116,"&gt;=50000")</f>
        <v>258</v>
      </c>
      <c r="D13" s="16">
        <f>COUNTIFS('Kickstarter projects'!$F$2:$F$4116,"canceled",'Kickstarter projects'!$D$2:$D$4116,"&gt;=50000")</f>
        <v>100</v>
      </c>
      <c r="E13" s="16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25">
        <f t="shared" si="3"/>
        <v>0.22522522522522523</v>
      </c>
    </row>
    <row r="14" spans="1:8" x14ac:dyDescent="0.45">
      <c r="A14" s="16" t="s">
        <v>8404</v>
      </c>
      <c r="B14" s="16">
        <f>SUM(B2:B13)</f>
        <v>2185</v>
      </c>
      <c r="C14" s="16">
        <f t="shared" ref="C14:D14" si="4">SUM(C2:C13)</f>
        <v>1530</v>
      </c>
      <c r="D14" s="16">
        <f t="shared" si="4"/>
        <v>349</v>
      </c>
      <c r="E14" s="16">
        <f t="shared" si="0"/>
        <v>4064</v>
      </c>
      <c r="F14" s="17">
        <f>B14/E14</f>
        <v>0.53764763779527558</v>
      </c>
      <c r="G14" s="17">
        <f>C14/E14</f>
        <v>0.3764763779527559</v>
      </c>
      <c r="H14" s="17">
        <f>D14/E14</f>
        <v>8.5875984251968504E-2</v>
      </c>
    </row>
    <row r="16" spans="1:8" ht="14.65" thickBot="1" x14ac:dyDescent="0.5"/>
    <row r="17" spans="1:3" ht="14.65" thickBot="1" x14ac:dyDescent="0.5">
      <c r="A17" s="27" t="s">
        <v>8401</v>
      </c>
      <c r="B17" s="21">
        <f>COUNTIF('Kickstarter projects'!F2:F4115,"successful")</f>
        <v>2185</v>
      </c>
      <c r="C17" s="18" t="s">
        <v>8405</v>
      </c>
    </row>
    <row r="18" spans="1:3" ht="14.65" thickBot="1" x14ac:dyDescent="0.5">
      <c r="A18" s="28" t="s">
        <v>8402</v>
      </c>
      <c r="B18" s="26">
        <f>COUNTIF('Kickstarter projects'!F3:F4116,"failed")</f>
        <v>1530</v>
      </c>
      <c r="C18" s="19"/>
    </row>
    <row r="19" spans="1:3" ht="14.65" thickBot="1" x14ac:dyDescent="0.5">
      <c r="A19" s="29" t="s">
        <v>8403</v>
      </c>
      <c r="B19" s="22">
        <f>COUNTIF('Kickstarter projects'!F4:F4117,"canceled")</f>
        <v>349</v>
      </c>
      <c r="C19" s="20"/>
    </row>
  </sheetData>
  <mergeCells count="1">
    <mergeCell ref="C17:C19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Pivot1_Per Category</vt:lpstr>
      <vt:lpstr>Pivot2_Per Sub-Category</vt:lpstr>
      <vt:lpstr>Pivot3_TimeStamps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Victoria Patiño M.</cp:lastModifiedBy>
  <dcterms:created xsi:type="dcterms:W3CDTF">2017-04-20T15:17:24Z</dcterms:created>
  <dcterms:modified xsi:type="dcterms:W3CDTF">2019-10-22T23:07:58Z</dcterms:modified>
</cp:coreProperties>
</file>