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88A7E5D-D691-47DC-848A-F64E6628CBB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8" i="11" l="1"/>
  <c r="F7" i="9" s="1"/>
  <c r="G48" i="11"/>
  <c r="F6" i="9" s="1"/>
  <c r="F48" i="11"/>
  <c r="F5" i="9" s="1"/>
  <c r="E48" i="11"/>
  <c r="F4" i="9" s="1"/>
  <c r="D48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1" i="1"/>
  <c r="C4" i="9" s="1"/>
  <c r="F31" i="1"/>
  <c r="C5" i="9" s="1"/>
  <c r="G31" i="1"/>
  <c r="C6" i="9" s="1"/>
  <c r="H31" i="1"/>
  <c r="C7" i="9" s="1"/>
  <c r="D24" i="8"/>
  <c r="D3" i="9" s="1"/>
  <c r="D3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<sst xmlns="http://schemas.openxmlformats.org/spreadsheetml/2006/main" count="397" uniqueCount="143">
  <si>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</si>
  <si>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</si>
  <si>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</si>
  <si>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</si>
  <si>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</si>
  <si>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</si>
  <si>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</si>
  <si>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</si>
  <si>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</si>
  <si>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</si>
  <si>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</si>
  <si>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</si>
  <si>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</si>
  <si>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</si>
  <si>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</si>
  <si>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</si>
  <si>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</si>
  <si>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</si>
  <si>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</si>
  <si>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</si>
  <si>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</si>
  <si>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</si>
  <si>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</si>
  <si>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</si>
  <si>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</si>
  <si>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</si>
  <si>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</si>
  <si>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</si>
  <si>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</si>
  <si>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</si>
  <si>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</si>
  <si>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</si>
  <si>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</si>
  <si>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</si>
  <si>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</si>
  <si>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</si>
  <si>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</si>
  <si>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</si>
  <si>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</si>
  <si>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</si>
  <si>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</si>
  <si>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</si>
  <si>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</si>
  <si>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</si>
  <si>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</si>
  <si>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</si>
  <si>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</si>
  <si>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</si>
  <si>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</si>
  <si>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</si>
  <si>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</si>
  <si>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</si>
  <si>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</si>
  <si>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</si>
  <si>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</si>
  <si>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</si>
  <si>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</si>
  <si>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</si>
  <si>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</si>
  <si>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</si>
  <si>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</si>
  <si>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</si>
  <si>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</si>
  <si>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</si>
  <si>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</si>
  <si>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</si>
  <si>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</si>
  <si>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</si>
  <si>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</si>
  <si>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</si>
  <si>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</si>
  <si>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</si>
  <si>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</si>
  <si>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</si>
  <si>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</si>
  <si>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</si>
  <si>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</si>
  <si>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</si>
  <si>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</si>
  <si>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</si>
  <si>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</si>
  <si>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</si>
  <si>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</si>
  <si>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</si>
  <si>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</si>
  <si>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</si>
  <si>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</si>
  <si>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</si>
  <si>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</si>
  <si>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</si>
  <si>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</si>
  <si>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</si>
  <si>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</si>
  <si>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</si>
  <si>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</si>
  <si>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</si>
  <si>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</si>
  <si>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</si>
  <si>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</si>
  <si>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</si>
  <si>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</si>
  <si>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</si>
  <si>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</si>
  <si>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</si>
  <si>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</si>
  <si>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</si>
  <si>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</si>
  <si>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</si>
  <si>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</si>
  <si>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</si>
  <si>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</si>
  <si>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</si>
  <si>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</si>
  <si>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</si>
  <si>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</si>
  <si>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</si>
  <si>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</si>
  <si>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</si>
  <si>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</si>
  <si>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</si>
  <si>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</si>
  <si>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</si>
  <si>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</si>
  <si>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</si>
  <si>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</si>
  <si>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</si>
  <si>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</si>
  <si>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</si>
  <si>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</si>
  <si>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</si>
  <si>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</si>
  <si>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</si>
  <si>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</si>
  <si>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</si>
  <si>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</si>
  <si>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</si>
  <si>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</si>
  <si>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</si>
  <si>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</si>
  <si>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</si>
  <si>
    <t>Kerusakan</t>
  </si>
  <si>
    <t>Ajukan Kerusakan Alat</t>
  </si>
  <si>
    <t>Daftar Alat yang 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</si>
</sst>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1" totalsRowCount="1" headerRowDxfId="101" dataDxfId="100">
  <autoFilter ref="A1:I3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33"/>
    <tableColumn id="2" xr3:uid="{2C05DE00-293B-4F1C-9081-C8FBAEB06757}" name="FITUR" dataDxfId="98" totalsRowDxfId="32"/>
    <tableColumn id="3" xr3:uid="{52CE83E0-AB43-4FFD-991A-1B4A15094CF1}" name="UJI COBA" dataDxfId="97" totalsRowDxfId="31"/>
    <tableColumn id="10" xr3:uid="{17708C48-9DDA-47DF-8919-5E16F04F1A16}" name="STATUS" totalsRowFunction="custom" dataDxfId="96" totalsRowDxfId="30">
      <totalsRowFormula>COUNTIF(Admin[STATUS], "v") / ROWS(Admin[STATUS])</totalsRowFormula>
    </tableColumn>
    <tableColumn id="4" xr3:uid="{A17B1182-B49C-4DD5-B0B5-5B31BB7E906C}" name="LOKAL WEB" totalsRowFunction="custom" dataDxfId="95" totalsRowDxfId="29">
      <totalsRowFormula>COUNTIF(Admin[LOKAL WEB], "v") / ROWS(Admin[LOKAL WEB])</totalsRowFormula>
    </tableColumn>
    <tableColumn id="5" xr3:uid="{7A2E29E2-6D5C-40BE-87D8-A7FFB6B96262}" name="LOKAL MOBILE" totalsRowFunction="custom" dataDxfId="94" totalsRowDxfId="28">
      <totalsRowFormula>COUNTIF(Admin[LOKAL MOBILE], "v") / ROWS(Admin[LOKAL MOBILE])</totalsRowFormula>
    </tableColumn>
    <tableColumn id="6" xr3:uid="{BE3CCCE5-7F83-40BA-94AD-D11FE9765D7B}" name="HOSTING WEB" totalsRowFunction="custom" dataDxfId="93" totalsRowDxfId="27">
      <totalsRowFormula>COUNTIF(Admin[HOSTING WEB], "v") / ROWS(Admin[HOSTING WEB])</totalsRowFormula>
    </tableColumn>
    <tableColumn id="7" xr3:uid="{13A3FA70-03D9-40CC-8956-0269F5889D02}" name="HOSTING MOBILE" totalsRowFunction="custom" dataDxfId="92" totalsRowDxfId="26">
      <totalsRowFormula>COUNTIF(Admin[HOSTING MOBILE], "v") / ROWS(Admin[HOSTING MOBILE])</totalsRowFormula>
    </tableColumn>
    <tableColumn id="8" xr3:uid="{25D86C63-318C-4B06-885C-BD0FDE174436}" name="KETERANGAN" dataDxfId="91" totalsRowDxfId="2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90" dataDxfId="88" headerRowBorderDxfId="89" tableBorderDxfId="87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42"/>
    <tableColumn id="2" xr3:uid="{01DF50A6-3050-4DFE-85BD-09E09F7AD3A7}" name="FITUR" dataDxfId="85" totalsRowDxfId="41"/>
    <tableColumn id="3" xr3:uid="{7803D969-9E85-4539-8F8B-B6B79572FAAA}" name="UJI COBA" dataDxfId="84" totalsRowDxfId="40"/>
    <tableColumn id="9" xr3:uid="{B1CB7C17-0FC9-49AB-9C31-0341D2DB2041}" name="STATUS" totalsRowFunction="custom" dataDxfId="83" totalsRowDxfId="39">
      <totalsRowFormula>COUNTIF(Customer[STATUS], "v") / ROWS(Customer[STATUS])</totalsRowFormula>
    </tableColumn>
    <tableColumn id="4" xr3:uid="{D60BDC58-696B-4E7D-9C02-DE500DA99DBF}" name="LOKAL WEB" totalsRowFunction="custom" dataDxfId="82" totalsRowDxfId="38">
      <totalsRowFormula>COUNTIF(Customer[LOKAL WEB], "v") / ROWS(Customer[LOKAL WEB])</totalsRowFormula>
    </tableColumn>
    <tableColumn id="5" xr3:uid="{AFD41AF9-ED33-4248-A69E-1097C255C613}" name="LOKAL MOBILE" totalsRowFunction="custom" dataDxfId="81" totalsRowDxfId="37">
      <totalsRowFormula>COUNTIF(Customer[LOKAL MOBILE], "v") / ROWS(Customer[LOKAL MOBILE])</totalsRowFormula>
    </tableColumn>
    <tableColumn id="6" xr3:uid="{3D4493AD-0EFF-422C-9B5C-8F058D0FE38B}" name="HOSTING WEB" totalsRowFunction="custom" dataDxfId="80" totalsRowDxfId="36">
      <totalsRowFormula>COUNTIF(Customer[HOSTING WEB], "v") / ROWS(Customer[HOSTING WEB])</totalsRowFormula>
    </tableColumn>
    <tableColumn id="7" xr3:uid="{68EA555E-90BB-461D-A5EA-D2CDCFC9E7A4}" name="HOSTING MOBILE" totalsRowFunction="custom" dataDxfId="79" totalsRowDxfId="35">
      <totalsRowFormula>COUNTIF(Customer[HOSTING MOBILE], "v") / ROWS(Customer[HOSTING MOBILE])</totalsRowFormula>
    </tableColumn>
    <tableColumn id="8" xr3:uid="{902FB9D4-FC4F-439F-806B-768330E75AFA}" name="KETERANGAN" dataDxfId="78" totalsRowDxfId="34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77" dataDxfId="75" headerRowBorderDxfId="76" tableBorderDxfId="74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73" totalsRowDxfId="72"/>
    <tableColumn id="2" xr3:uid="{7B6C15A7-3C40-4BB3-9F3C-7DFE57D6E567}" name="FITUR" dataDxfId="71" totalsRowDxfId="70"/>
    <tableColumn id="3" xr3:uid="{112EC755-C154-4925-9D17-B7E181566E49}" name="UJI COBA" dataDxfId="69" totalsRowDxfId="68"/>
    <tableColumn id="9" xr3:uid="{A160A6EB-FC7C-4954-A0B8-E97B048223E0}" name="STATUS" totalsRowFunction="custom" dataDxfId="67" totalsRowDxfId="66">
      <totalsRowFormula>COUNTIF(Pemilik_Alat[STATUS], "v") / ROWS(Pemilik_Alat[STATUS])</totalsRowFormula>
    </tableColumn>
    <tableColumn id="4" xr3:uid="{9C02A588-16D3-46E9-82B7-CBE2953D1A6E}" name="LOKAL WEB" totalsRowFunction="custom" dataDxfId="65" totalsRowDxfId="64">
      <totalsRowFormula>COUNTIF(Pemilik_Alat[LOKAL WEB], "v") / ROWS(Pemilik_Alat[LOKAL WEB])</totalsRowFormula>
    </tableColumn>
    <tableColumn id="5" xr3:uid="{92D23465-FAC9-45DC-8C78-74066B7C9518}" name="LOKAL MOBILE" totalsRowFunction="custom" dataDxfId="63" totalsRowDxfId="62">
      <totalsRowFormula>COUNTIF(Pemilik_Alat[LOKAL MOBILE], "v") / ROWS(Pemilik_Alat[LOKAL MOBILE])</totalsRowFormula>
    </tableColumn>
    <tableColumn id="6" xr3:uid="{1636528F-4D39-45B8-9E7A-A5822F4CE031}" name="HOSTING WEB" totalsRowFunction="custom" dataDxfId="61" totalsRowDxfId="60">
      <totalsRowFormula>COUNTIF(Pemilik_Alat[HOSTING WEB], "v") / ROWS(Pemilik_Alat[HOSTING WEB])</totalsRowFormula>
    </tableColumn>
    <tableColumn id="7" xr3:uid="{5F5BAF72-883C-4E34-B009-BBDFB70FBB1F}" name="HOSTING MOBILE" totalsRowFunction="custom" dataDxfId="59" totalsRowDxfId="58">
      <totalsRowFormula>COUNTIF(Pemilik_Alat[HOSTING MOBILE], "v") / ROWS(Pemilik_Alat[HOSTING MOBILE])</totalsRowFormula>
    </tableColumn>
    <tableColumn id="8" xr3:uid="{AFEA982B-71DC-431F-8810-D242D9F5B9AB}" name="KETERANGAN" dataDxfId="57" totalsRowDxfId="5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8" totalsRowCount="1" headerRowDxfId="55" dataDxfId="53" headerRowBorderDxfId="54" tableBorderDxfId="52">
  <autoFilter ref="A1:I4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8"/>
    <tableColumn id="2" xr3:uid="{973E9EB9-0200-462D-8423-5DC164D35977}" name="FITUR" dataDxfId="50" totalsRowDxfId="7"/>
    <tableColumn id="3" xr3:uid="{35525563-21C1-44C5-9AB1-FCB2E9CECC0E}" name="UJI COBA" dataDxfId="49" totalsRowDxfId="6"/>
    <tableColumn id="9" xr3:uid="{A160946F-38E3-49FE-82A8-B2F5D46372D1}" name="STATUS" totalsRowFunction="custom" dataDxfId="48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1">
      <totalsRowFormula>COUNTIF(Tempat_Olahraga[HOSTING MOBILE], "v") / ROWS(Tempat_Olahraga[HOSTING MOBILE])</totalsRowFormula>
    </tableColumn>
    <tableColumn id="8" xr3:uid="{F2C334FF-FD67-4E94-8545-D6F75EDF81B1}" name="KETERANGAN" dataDxfId="43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0.93103448275862066</v>
      </c>
      <c r="D3" s="16">
        <f>Customer[[#Totals],[STATUS]]</f>
        <v>0.95454545454545459</v>
      </c>
      <c r="E3" s="16">
        <f>Pemilik_Alat[[#Totals],[STATUS]]</f>
        <v>0.93939393939393945</v>
      </c>
      <c r="F3" s="16">
        <f>Tempat_Olahraga[[#Totals],[STATUS]]</f>
        <v>0.93478260869565222</v>
      </c>
      <c r="G3" s="17">
        <f>SUM(C3:F3) / 4</f>
        <v>0.93993912134841673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zoomScaleNormal="100" workbookViewId="0">
      <pane ySplit="1" topLeftCell="A9" activePane="bottomLeft" state="frozen"/>
      <selection pane="bottomLeft" activeCell="E28" sqref="E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 t="s">
        <v>24</v>
      </c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 t="s">
        <v>24</v>
      </c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 t="s">
        <v>24</v>
      </c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 t="s">
        <v>24</v>
      </c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20"/>
      <c r="B27" s="20" t="s">
        <v>142</v>
      </c>
      <c r="C27" s="20" t="s">
        <v>142</v>
      </c>
      <c r="D27" s="5" t="s">
        <v>24</v>
      </c>
      <c r="E27" s="21"/>
      <c r="F27" s="21"/>
      <c r="G27" s="21"/>
      <c r="H27" s="21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 t="s">
        <v>63</v>
      </c>
      <c r="B28" s="6" t="s">
        <v>65</v>
      </c>
      <c r="C28" s="6" t="s">
        <v>69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66</v>
      </c>
      <c r="C29" s="6" t="s">
        <v>70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6" x14ac:dyDescent="0.25">
      <c r="A30" s="18"/>
      <c r="B30" s="6" t="s">
        <v>67</v>
      </c>
      <c r="C30" s="6" t="s">
        <v>71</v>
      </c>
      <c r="D30" s="5" t="s">
        <v>24</v>
      </c>
      <c r="E30" s="19"/>
      <c r="F30" s="19"/>
      <c r="G30" s="19"/>
      <c r="H30" s="19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12">
        <f>COUNTIF(Admin[STATUS], "v") / ROWS(Admin[STATUS])</f>
        <v>0.93103448275862066</v>
      </c>
      <c r="E31" s="12">
        <f>COUNTIF(Admin[LOKAL WEB], "v") / ROWS(Admin[LOKAL WEB])</f>
        <v>0</v>
      </c>
      <c r="F31" s="12">
        <f>COUNTIF(Admin[LOKAL MOBILE], "v") / ROWS(Admin[LOKAL MOBILE])</f>
        <v>0</v>
      </c>
      <c r="G31" s="12">
        <f>COUNTIF(Admin[HOSTING WEB], "v") / ROWS(Admin[HOSTING WEB])</f>
        <v>0</v>
      </c>
      <c r="H31" s="12">
        <f>COUNTIF(Admin[HOSTING MOBILE], "v") / ROWS(Admin[HOSTING MOBILE])</f>
        <v>0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6"/>
      <c r="B39" s="6"/>
      <c r="C39" s="6"/>
      <c r="D39" s="6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  <row r="999" spans="1:9" ht="15.75" customHeight="1" x14ac:dyDescent="0.25">
      <c r="A999" s="1"/>
      <c r="B999" s="1"/>
      <c r="C999" s="1"/>
      <c r="D999" s="1"/>
      <c r="E999" s="2"/>
      <c r="F999" s="2"/>
      <c r="G999" s="2"/>
      <c r="H999" s="2"/>
      <c r="I999" s="1"/>
    </row>
  </sheetData>
  <conditionalFormatting sqref="D32:H38 D2:H30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zoomScaleNormal="100" workbookViewId="0">
      <pane ySplit="1" topLeftCell="A8" activePane="bottomLeft" state="frozen"/>
      <selection pane="bottomLeft" activeCell="D8" sqref="D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48</v>
      </c>
      <c r="B9" s="6" t="s">
        <v>14</v>
      </c>
      <c r="C9" s="6" t="s">
        <v>110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82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83</v>
      </c>
      <c r="C14" s="6" t="s">
        <v>84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96</v>
      </c>
      <c r="C15" s="6" t="s">
        <v>98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135</v>
      </c>
      <c r="C16" s="6" t="s">
        <v>136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85</v>
      </c>
      <c r="B17" s="6" t="s">
        <v>86</v>
      </c>
      <c r="C17" s="6" t="s">
        <v>87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88</v>
      </c>
      <c r="B18" s="6" t="s">
        <v>14</v>
      </c>
      <c r="C18" s="6" t="s">
        <v>90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28</v>
      </c>
      <c r="C19" s="6" t="s">
        <v>91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89</v>
      </c>
      <c r="B20" s="6" t="s">
        <v>14</v>
      </c>
      <c r="C20" s="6" t="s">
        <v>92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28</v>
      </c>
      <c r="C21" s="6" t="s">
        <v>93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137</v>
      </c>
      <c r="B22" s="6" t="s">
        <v>138</v>
      </c>
      <c r="C22" s="6" t="s">
        <v>138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94</v>
      </c>
      <c r="B23" s="6" t="s">
        <v>97</v>
      </c>
      <c r="C23" s="6" t="s">
        <v>95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0.95454545454545459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4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28</v>
      </c>
      <c r="C8" s="6" t="s">
        <v>29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33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48</v>
      </c>
      <c r="B11" s="6" t="s">
        <v>14</v>
      </c>
      <c r="C11" s="6" t="s">
        <v>49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108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59</v>
      </c>
      <c r="C14" s="6" t="s">
        <v>58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50</v>
      </c>
      <c r="B15" s="6" t="s">
        <v>52</v>
      </c>
      <c r="C15" s="6" t="s">
        <v>60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61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124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130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132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51</v>
      </c>
      <c r="C23" s="6" t="s">
        <v>62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73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130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53</v>
      </c>
      <c r="C29" s="6" t="s">
        <v>118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117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63</v>
      </c>
      <c r="B31" s="6" t="s">
        <v>64</v>
      </c>
      <c r="C31" s="6" t="s">
        <v>68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65</v>
      </c>
      <c r="C32" s="6" t="s">
        <v>69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66</v>
      </c>
      <c r="C33" s="6" t="s">
        <v>70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67</v>
      </c>
      <c r="C34" s="6" t="s">
        <v>71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4"/>
  <sheetViews>
    <sheetView tabSelected="1" zoomScaleNormal="100" workbookViewId="0">
      <pane ySplit="1" topLeftCell="A2" activePane="bottomLeft" state="frozen"/>
      <selection pane="bottomLeft" activeCell="E44" sqref="E4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35</v>
      </c>
      <c r="C8" s="6" t="s">
        <v>36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44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29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34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125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126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48</v>
      </c>
      <c r="B16" s="6" t="s">
        <v>42</v>
      </c>
      <c r="C16" s="6" t="s">
        <v>46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28</v>
      </c>
      <c r="C17" s="6" t="s">
        <v>58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74</v>
      </c>
      <c r="C19" s="6" t="s">
        <v>75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109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59</v>
      </c>
      <c r="C21" s="6" t="s">
        <v>58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22"/>
      <c r="B23" s="22" t="s">
        <v>142</v>
      </c>
      <c r="C23" s="22" t="s">
        <v>142</v>
      </c>
      <c r="D23" s="5" t="s">
        <v>24</v>
      </c>
      <c r="E23" s="23"/>
      <c r="F23" s="23"/>
      <c r="G23" s="23"/>
      <c r="H23" s="23"/>
      <c r="I23" s="2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50</v>
      </c>
      <c r="B24" s="6" t="s">
        <v>51</v>
      </c>
      <c r="C24" s="6" t="s">
        <v>56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57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114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122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119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129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5" x14ac:dyDescent="0.25">
      <c r="A30" s="6"/>
      <c r="B30" s="6"/>
      <c r="C30" s="6" t="s">
        <v>131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52</v>
      </c>
      <c r="C31" s="6" t="s">
        <v>55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72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115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121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129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5" x14ac:dyDescent="0.25">
      <c r="A37" s="6"/>
      <c r="B37" s="6"/>
      <c r="C37" s="6" t="s">
        <v>131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53</v>
      </c>
      <c r="C38" s="6" t="s">
        <v>117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 t="s">
        <v>118</v>
      </c>
      <c r="D39" s="5" t="s">
        <v>24</v>
      </c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76</v>
      </c>
      <c r="B40" s="6" t="s">
        <v>77</v>
      </c>
      <c r="C40" s="6" t="s">
        <v>78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 t="s">
        <v>79</v>
      </c>
      <c r="B41" s="6" t="s">
        <v>80</v>
      </c>
      <c r="C41" s="6" t="s">
        <v>116</v>
      </c>
      <c r="D41" s="5" t="s">
        <v>24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 t="s">
        <v>81</v>
      </c>
      <c r="D42" s="5" t="s">
        <v>24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 t="s">
        <v>140</v>
      </c>
      <c r="B43" s="6" t="s">
        <v>141</v>
      </c>
      <c r="C43" s="6" t="s">
        <v>141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 t="s">
        <v>63</v>
      </c>
      <c r="B44" s="6" t="s">
        <v>64</v>
      </c>
      <c r="C44" s="6" t="s">
        <v>68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65</v>
      </c>
      <c r="C45" s="6" t="s">
        <v>69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 t="s">
        <v>66</v>
      </c>
      <c r="C46" s="6" t="s">
        <v>70</v>
      </c>
      <c r="D46" s="5" t="s">
        <v>24</v>
      </c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 t="s">
        <v>67</v>
      </c>
      <c r="C47" s="6" t="s">
        <v>71</v>
      </c>
      <c r="D47" s="5" t="s">
        <v>24</v>
      </c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12">
        <f>COUNTIF(Tempat_Olahraga[STATUS], "v") / ROWS(Tempat_Olahraga[STATUS])</f>
        <v>0.93478260869565222</v>
      </c>
      <c r="E48" s="12">
        <f>COUNTIF(Tempat_Olahraga[LOKAL WEB], "v") / ROWS(Tempat_Olahraga[LOKAL WEB])</f>
        <v>0</v>
      </c>
      <c r="F48" s="12">
        <f>COUNTIF(Tempat_Olahraga[LOKAL MOBILE], "v") / ROWS(Tempat_Olahraga[LOKAL MOBILE])</f>
        <v>0</v>
      </c>
      <c r="G48" s="12">
        <f>COUNTIF(Tempat_Olahraga[HOSTING WEB], "v") / ROWS(Tempat_Olahraga[HOSTING WEB])</f>
        <v>0</v>
      </c>
      <c r="H48" s="12">
        <f>COUNTIF(Tempat_Olahraga[HOSTING MOBILE], "v") / ROWS(Tempat_Olahraga[HOSTING MOBILE])</f>
        <v>0</v>
      </c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6"/>
      <c r="B150" s="6"/>
      <c r="C150" s="6"/>
      <c r="D150" s="5"/>
      <c r="E150" s="5"/>
      <c r="F150" s="5"/>
      <c r="G150" s="5"/>
      <c r="H150" s="5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6"/>
      <c r="B151" s="6"/>
      <c r="C151" s="6"/>
      <c r="D151" s="5"/>
      <c r="E151" s="5"/>
      <c r="F151" s="5"/>
      <c r="G151" s="5"/>
      <c r="H151" s="5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  <row r="1033" spans="1:9" ht="15.75" customHeight="1" x14ac:dyDescent="0.25">
      <c r="A1033" s="1"/>
      <c r="B1033" s="1"/>
      <c r="C1033" s="1"/>
      <c r="D1033" s="1"/>
      <c r="E1033" s="2"/>
      <c r="F1033" s="2"/>
      <c r="G1033" s="2"/>
      <c r="H1033" s="2"/>
      <c r="I1033" s="1"/>
    </row>
    <row r="1034" spans="1:9" ht="15.75" customHeight="1" x14ac:dyDescent="0.25">
      <c r="A1034" s="1"/>
      <c r="B1034" s="1"/>
      <c r="C1034" s="1"/>
      <c r="D1034" s="1"/>
      <c r="E1034" s="2"/>
      <c r="F1034" s="2"/>
      <c r="G1034" s="2"/>
      <c r="H1034" s="2"/>
      <c r="I1034" s="1"/>
    </row>
  </sheetData>
  <conditionalFormatting sqref="D2:H151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2023-10-11T07:56:10Z</dcterms:modified>
</cp:coreProperties>
</file>