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D45C676F-4368-4E65-97C5-6B33653F8E6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4" i="11" l="1"/>
  <c r="F7" i="9" s="1"/>
  <c r="G44" i="11"/>
  <c r="F6" i="9" s="1"/>
  <c r="F44" i="11"/>
  <c r="F5" i="9" s="1"/>
  <c r="E44" i="11"/>
  <c r="F4" i="9" s="1"/>
  <c r="D44" i="11"/>
  <c r="F3" i="9" s="1"/>
  <c r="H36" i="10"/>
  <c r="E7" i="9" s="1"/>
  <c r="G36" i="10"/>
  <c r="E6" i="9" s="1"/>
  <c r="F36" i="10"/>
  <c r="E5" i="9" s="1"/>
  <c r="E36" i="10"/>
  <c r="E4" i="9" s="1"/>
  <c r="D36" i="10"/>
  <c r="E3" i="9" s="1"/>
  <c r="E21" i="8"/>
  <c r="D4" i="9" s="1"/>
  <c r="F21" i="8"/>
  <c r="D5" i="9" s="1"/>
  <c r="G21" i="8"/>
  <c r="D6" i="9" s="1"/>
  <c r="H21" i="8"/>
  <c r="D7" i="9" s="1"/>
  <c r="E26" i="1"/>
  <c r="C4" i="9" s="1"/>
  <c r="F26" i="1"/>
  <c r="C5" i="9" s="1"/>
  <c r="G26" i="1"/>
  <c r="C6" i="9" s="1"/>
  <c r="H26" i="1"/>
  <c r="C7" i="9" s="1"/>
  <c r="D21" i="8"/>
  <c r="D3" i="9" s="1"/>
  <c r="D26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<sst xmlns="http://schemas.openxmlformats.org/spreadsheetml/2006/main" count="338" uniqueCount="137">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</sst>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6" totalsRowCount="1" headerRowDxfId="101" dataDxfId="100">
  <autoFilter ref="A1:I25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6" totalsRowCount="1" headerRowDxfId="59" dataDxfId="57" headerRowBorderDxfId="58" tableBorderDxfId="56">
  <autoFilter ref="A1:I3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4" totalsRowCount="1" headerRowDxfId="46" dataDxfId="44" headerRowBorderDxfId="45" tableBorderDxfId="43">
  <autoFilter ref="A1:I4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33"/>
    <tableColumn id="2" xr3:uid="{973E9EB9-0200-462D-8423-5DC164D35977}" name="FITUR" dataDxfId="41" totalsRowDxfId="32"/>
    <tableColumn id="3" xr3:uid="{35525563-21C1-44C5-9AB1-FCB2E9CECC0E}" name="UJI COBA" dataDxfId="40" totalsRowDxfId="31"/>
    <tableColumn id="9" xr3:uid="{A160946F-38E3-49FE-82A8-B2F5D46372D1}" name="STATUS" totalsRowFunction="custom" dataDxfId="39" totalsRowDxfId="30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29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28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7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26">
      <totalsRowFormula>COUNTIF(Tempat_Olahraga[HOSTING MOBILE], "v") / ROWS(Tempat_Olahraga[HOSTING MOBILE])</totalsRowFormula>
    </tableColumn>
    <tableColumn id="8" xr3:uid="{F2C334FF-FD67-4E94-8545-D6F75EDF81B1}" name="KETERANGAN" dataDxfId="34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0.66666666666666663</v>
      </c>
      <c r="D3" s="16">
        <f>Customer[[#Totals],[STATUS]]</f>
        <v>0.10526315789473684</v>
      </c>
      <c r="E3" s="16">
        <f>Pemilik_Alat[[#Totals],[STATUS]]</f>
        <v>0.73529411764705888</v>
      </c>
      <c r="F3" s="16">
        <f>Tempat_Olahraga[[#Totals],[STATUS]]</f>
        <v>0.7857142857142857</v>
      </c>
      <c r="G3" s="17">
        <f>SUM(C3:F3) / 4</f>
        <v>0.57323455698068704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zoomScaleNormal="100" workbookViewId="0">
      <pane ySplit="1" topLeftCell="A1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116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115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117</v>
      </c>
      <c r="C16" s="18" t="s">
        <v>118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114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110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134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111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112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 t="s">
        <v>66</v>
      </c>
      <c r="B23" s="6" t="s">
        <v>68</v>
      </c>
      <c r="C23" s="6" t="s">
        <v>72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69</v>
      </c>
      <c r="C24" s="6" t="s">
        <v>73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 t="s">
        <v>70</v>
      </c>
      <c r="C25" s="6" t="s">
        <v>74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12">
        <f>COUNTIF(Admin[STATUS], "v") / ROWS(Admin[STATUS])</f>
        <v>0.66666666666666663</v>
      </c>
      <c r="E26" s="12">
        <f>COUNTIF(Admin[LOKAL WEB], "v") / ROWS(Admin[LOKAL WEB])</f>
        <v>0</v>
      </c>
      <c r="F26" s="12">
        <f>COUNTIF(Admin[LOKAL MOBILE], "v") / ROWS(Admin[LOKAL MOBILE])</f>
        <v>0</v>
      </c>
      <c r="G26" s="12">
        <f>COUNTIF(Admin[HOSTING WEB], "v") / ROWS(Admin[HOSTING WEB])</f>
        <v>0</v>
      </c>
      <c r="H26" s="12">
        <f>COUNTIF(Admin[HOSTING MOBILE], "v") / ROWS(Admin[HOSTING MOBILE])</f>
        <v>0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6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</sheetData>
  <conditionalFormatting sqref="D2:H25 D27:H33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9"/>
  <sheetViews>
    <sheetView tabSelected="1" zoomScaleNormal="100" workbookViewId="0">
      <pane ySplit="1" topLeftCell="A12" activePane="bottomLeft" state="frozen"/>
      <selection pane="bottomLeft" activeCell="E31" sqref="E3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133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133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114</v>
      </c>
      <c r="D17" s="5" t="s">
        <v>133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125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20"/>
      <c r="B24" s="20"/>
      <c r="C24" s="20" t="s">
        <v>136</v>
      </c>
      <c r="D24" s="5" t="s">
        <v>25</v>
      </c>
      <c r="E24" s="21"/>
      <c r="F24" s="21"/>
      <c r="G24" s="21"/>
      <c r="H24" s="2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52</v>
      </c>
      <c r="C25" s="6" t="s">
        <v>63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76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119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20"/>
      <c r="B29" s="20"/>
      <c r="C29" s="20" t="s">
        <v>136</v>
      </c>
      <c r="D29" s="5" t="s">
        <v>25</v>
      </c>
      <c r="E29" s="21"/>
      <c r="F29" s="21"/>
      <c r="G29" s="21"/>
      <c r="H29" s="2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54</v>
      </c>
      <c r="C30" s="6" t="s">
        <v>123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122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 t="s">
        <v>66</v>
      </c>
      <c r="B32" s="6" t="s">
        <v>67</v>
      </c>
      <c r="C32" s="6" t="s">
        <v>71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68</v>
      </c>
      <c r="C33" s="6" t="s">
        <v>72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69</v>
      </c>
      <c r="C34" s="6" t="s">
        <v>73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70</v>
      </c>
      <c r="C35" s="6" t="s">
        <v>74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12">
        <f>COUNTIF(Pemilik_Alat[STATUS], "v") / ROWS(Pemilik_Alat[STATUS])</f>
        <v>0.73529411764705888</v>
      </c>
      <c r="E36" s="12">
        <f>COUNTIF(Pemilik_Alat[LOKAL WEB], "v") / ROWS(Pemilik_Alat[LOKAL WEB])</f>
        <v>0</v>
      </c>
      <c r="F36" s="12">
        <f>COUNTIF(Pemilik_Alat[LOKAL MOBILE], "v") / ROWS(Pemilik_Alat[LOKAL MOBILE])</f>
        <v>0</v>
      </c>
      <c r="G36" s="12">
        <f>COUNTIF(Pemilik_Alat[HOSTING WEB], "v") / ROWS(Pemilik_Alat[HOSTING WEB])</f>
        <v>0</v>
      </c>
      <c r="H36" s="12">
        <f>COUNTIF(Pemilik_Alat[HOSTING MOBILE], "v") / ROWS(Pemilik_Alat[HOSTING MOBILE])</f>
        <v>0</v>
      </c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</sheetData>
  <conditionalFormatting sqref="D2:H146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0"/>
  <sheetViews>
    <sheetView zoomScaleNormal="100" workbookViewId="0">
      <pane ySplit="1" topLeftCell="A22" activePane="bottomLeft" state="frozen"/>
      <selection pane="bottomLeft" activeCell="E34" sqref="E3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114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133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133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119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20"/>
      <c r="B28" s="20"/>
      <c r="C28" s="20" t="s">
        <v>135</v>
      </c>
      <c r="D28" s="5" t="s">
        <v>25</v>
      </c>
      <c r="E28" s="21"/>
      <c r="F28" s="21"/>
      <c r="G28" s="21"/>
      <c r="H28" s="21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56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75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120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128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126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25" x14ac:dyDescent="0.25">
      <c r="A34" s="20"/>
      <c r="B34" s="20"/>
      <c r="C34" s="20" t="s">
        <v>135</v>
      </c>
      <c r="D34" s="5" t="s">
        <v>25</v>
      </c>
      <c r="E34" s="21"/>
      <c r="F34" s="21"/>
      <c r="G34" s="21"/>
      <c r="H34" s="21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54</v>
      </c>
      <c r="C35" s="6" t="s">
        <v>122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 t="s">
        <v>123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 t="s">
        <v>79</v>
      </c>
      <c r="B37" s="6" t="s">
        <v>80</v>
      </c>
      <c r="C37" s="6" t="s">
        <v>81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82</v>
      </c>
      <c r="B38" s="6" t="s">
        <v>83</v>
      </c>
      <c r="C38" s="6" t="s">
        <v>121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 t="s">
        <v>84</v>
      </c>
      <c r="D39" s="5" t="s">
        <v>25</v>
      </c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66</v>
      </c>
      <c r="B40" s="6" t="s">
        <v>67</v>
      </c>
      <c r="C40" s="6" t="s">
        <v>71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68</v>
      </c>
      <c r="C41" s="6" t="s">
        <v>72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 t="s">
        <v>69</v>
      </c>
      <c r="C42" s="6" t="s">
        <v>73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70</v>
      </c>
      <c r="C43" s="6" t="s">
        <v>74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12">
        <f>COUNTIF(Tempat_Olahraga[STATUS], "v") / ROWS(Tempat_Olahraga[STATUS])</f>
        <v>0.7857142857142857</v>
      </c>
      <c r="E44" s="12">
        <f>COUNTIF(Tempat_Olahraga[LOKAL WEB], "v") / ROWS(Tempat_Olahraga[LOKAL WEB])</f>
        <v>0</v>
      </c>
      <c r="F44" s="12">
        <f>COUNTIF(Tempat_Olahraga[LOKAL MOBILE], "v") / ROWS(Tempat_Olahraga[LOKAL MOBILE])</f>
        <v>0</v>
      </c>
      <c r="G44" s="12">
        <f>COUNTIF(Tempat_Olahraga[HOSTING WEB], "v") / ROWS(Tempat_Olahraga[HOSTING WEB])</f>
        <v>0</v>
      </c>
      <c r="H44" s="12">
        <f>COUNTIF(Tempat_Olahraga[HOSTING MOBILE], "v") / ROWS(Tempat_Olahraga[HOSTING MOBILE])</f>
        <v>0</v>
      </c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</sheetData>
  <conditionalFormatting sqref="D2:H147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2023-09-19T10:33:35Z</dcterms:modified>
</cp:coreProperties>
</file>