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5928C7A1-73A4-49E4-9D25-1FC715ADD0D8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33" i="11" l="1"/>
  <c r="F7" i="9" s="1"/>
  <c r="G33" i="11"/>
  <c r="F6" i="9" s="1"/>
  <c r="F33" i="11"/>
  <c r="F5" i="9" s="1"/>
  <c r="E33" i="11"/>
  <c r="F4" i="9" s="1"/>
  <c r="D33" i="11"/>
  <c r="F3" i="9" s="1"/>
  <c r="H27" i="10"/>
  <c r="E7" i="9" s="1"/>
  <c r="G27" i="10"/>
  <c r="E6" i="9" s="1"/>
  <c r="F27" i="10"/>
  <c r="E5" i="9" s="1"/>
  <c r="E27" i="10"/>
  <c r="E4" i="9" s="1"/>
  <c r="D27" i="10"/>
  <c r="E3" i="9" s="1"/>
  <c r="E20" i="8"/>
  <c r="D4" i="9" s="1"/>
  <c r="F20" i="8"/>
  <c r="D5" i="9" s="1"/>
  <c r="G20" i="8"/>
  <c r="D6" i="9" s="1"/>
  <c r="H20" i="8"/>
  <c r="D7" i="9" s="1"/>
  <c r="E23" i="1"/>
  <c r="C4" i="9" s="1"/>
  <c r="F23" i="1"/>
  <c r="C5" i="9" s="1"/>
  <c r="G23" i="1"/>
  <c r="C6" i="9" s="1"/>
  <c r="H23" i="1"/>
  <c r="C7" i="9" s="1"/>
  <c r="D20" i="8"/>
  <c r="D3" i="9" s="1"/>
  <c r="D23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<sst xmlns="http://schemas.openxmlformats.org/spreadsheetml/2006/main" count="257" uniqueCount="117">
  <si>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</si>
  <si>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</si>
  <si>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</si>
  <si>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</si>
  <si>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</si>
  <si>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</si>
  <si>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</si>
  <si>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</si>
  <si>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</si>
  <si>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</si>
  <si>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</si>
  <si>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</si>
  <si>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</si>
  <si>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</si>
  <si>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</si>
  <si>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</si>
  <si>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</si>
  <si>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</si>
  <si>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</si>
  <si>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</si>
  <si>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</si>
  <si>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</si>
  <si>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</si>
  <si>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</si>
  <si>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</si>
  <si>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</si>
  <si>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</si>
  <si>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</si>
  <si>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</si>
  <si>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</si>
  <si>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</si>
  <si>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</si>
  <si>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</si>
  <si>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</si>
  <si>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</si>
  <si>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</si>
  <si>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</si>
  <si>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</si>
  <si>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</si>
  <si>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</si>
  <si>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</si>
  <si>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</si>
  <si>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</si>
  <si>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</si>
  <si>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</si>
  <si>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</si>
  <si>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</si>
  <si>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</si>
  <si>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</si>
  <si>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</si>
  <si>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</si>
  <si>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</si>
  <si>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</si>
  <si>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</si>
  <si>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</si>
  <si>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</si>
  <si>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</si>
  <si>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</si>
  <si>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</si>
  <si>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</si>
  <si>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</si>
  <si>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</si>
  <si>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</si>
  <si>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</si>
  <si>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</si>
  <si>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</si>
  <si>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</si>
  <si>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</si>
  <si>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</si>
  <si>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</si>
  <si>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</si>
  <si>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</si>
  <si>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</si>
  <si>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</si>
  <si>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</si>
  <si>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</si>
  <si>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</si>
  <si>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</si>
  <si>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</si>
  <si>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</si>
  <si>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</si>
  <si>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</si>
  <si>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</si>
  <si>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</si>
  <si>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</si>
  <si>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Tambah Slot 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</si>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</sst>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3" totalsRowCount="1" headerRowDxfId="101" dataDxfId="100">
  <autoFilter ref="A1:I22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27" totalsRowCount="1" headerRowDxfId="59" dataDxfId="57" headerRowBorderDxfId="58" tableBorderDxfId="56">
  <autoFilter ref="A1:I26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17" totalsRowDxfId="16"/>
    <tableColumn id="2" xr3:uid="{7B6C15A7-3C40-4BB3-9F3C-7DFE57D6E567}" name="FITUR" dataDxfId="15" totalsRowDxfId="14"/>
    <tableColumn id="3" xr3:uid="{112EC755-C154-4925-9D17-B7E181566E49}" name="UJI COBA" dataDxfId="13" totalsRowDxfId="12"/>
    <tableColumn id="9" xr3:uid="{A160A6EB-FC7C-4954-A0B8-E97B048223E0}" name="STATUS" totalsRowFunction="custom" dataDxfId="11" totalsRowDxfId="10">
      <totalsRowFormula>COUNTIF(Pemilik_Alat[STATUS], "v") / ROWS(Pemilik_Alat[STATUS])</totalsRowFormula>
    </tableColumn>
    <tableColumn id="4" xr3:uid="{9C02A588-16D3-46E9-82B7-CBE2953D1A6E}" name="LOKAL WEB" totalsRowFunction="custom" dataDxfId="9" totalsRowDxfId="8">
      <totalsRowFormula>COUNTIF(Pemilik_Alat[LOKAL WEB], "v") / ROWS(Pemilik_Alat[LOKAL WEB])</totalsRowFormula>
    </tableColumn>
    <tableColumn id="5" xr3:uid="{92D23465-FAC9-45DC-8C78-74066B7C9518}" name="LOKAL MOBILE" totalsRowFunction="custom" dataDxfId="7" totalsRowDxfId="6">
      <totalsRowFormula>COUNTIF(Pemilik_Alat[LOKAL MOBILE], "v") / ROWS(Pemilik_Alat[LOKAL MOBILE])</totalsRowFormula>
    </tableColumn>
    <tableColumn id="6" xr3:uid="{1636528F-4D39-45B8-9E7A-A5822F4CE031}" name="HOSTING WEB" totalsRowFunction="custom" dataDxfId="5" totalsRowDxfId="4">
      <totalsRowFormula>COUNTIF(Pemilik_Alat[HOSTING WEB], "v") / ROWS(Pemilik_Alat[HOSTING WEB])</totalsRowFormula>
    </tableColumn>
    <tableColumn id="7" xr3:uid="{5F5BAF72-883C-4E34-B009-BBDFB70FBB1F}" name="HOSTING MOBILE" totalsRowFunction="custom" dataDxfId="3" totalsRowDxfId="2">
      <totalsRowFormula>COUNTIF(Pemilik_Alat[HOSTING MOBILE], "v") / ROWS(Pemilik_Alat[HOSTING MOBILE])</totalsRowFormula>
    </tableColumn>
    <tableColumn id="8" xr3:uid="{AFEA982B-71DC-431F-8810-D242D9F5B9AB}" name="KETERANGAN" dataDxfId="1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33" totalsRowCount="1" headerRowDxfId="55" dataDxfId="53" headerRowBorderDxfId="54" tableBorderDxfId="52">
  <autoFilter ref="A1:I32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51" totalsRowDxfId="50"/>
    <tableColumn id="2" xr3:uid="{973E9EB9-0200-462D-8423-5DC164D35977}" name="FITUR" dataDxfId="49" totalsRowDxfId="48"/>
    <tableColumn id="3" xr3:uid="{35525563-21C1-44C5-9AB1-FCB2E9CECC0E}" name="UJI COBA" dataDxfId="47" totalsRowDxfId="46"/>
    <tableColumn id="9" xr3:uid="{A160946F-38E3-49FE-82A8-B2F5D46372D1}" name="STATUS" totalsRowFunction="custom" dataDxfId="45" totalsRowDxfId="44">
      <totalsRowFormula>COUNTIF(Tempat_Olahraga[STATUS], "v") / ROWS(Tempat_Olahraga[STATUS])</totalsRowFormula>
    </tableColumn>
    <tableColumn id="4" xr3:uid="{116D6469-A977-4C5C-9347-CC1663CC387C}" name="LOKAL WEB" totalsRowFunction="custom" dataDxfId="43" totalsRowDxfId="42">
      <totalsRowFormula>COUNTIF(Tempat_Olahraga[LOKAL WEB], "v") / ROWS(Tempat_Olahraga[LOKAL WEB])</totalsRowFormula>
    </tableColumn>
    <tableColumn id="5" xr3:uid="{5DE3A2FF-E7F4-4183-B727-BEE90008CD8F}" name="LOKAL MOBILE" totalsRowFunction="custom" dataDxfId="41" totalsRowDxfId="40">
      <totalsRowFormula>COUNTIF(Tempat_Olahraga[LOKAL MOBILE], "v") / ROWS(Tempat_Olahraga[LOKAL MOBILE])</totalsRowFormula>
    </tableColumn>
    <tableColumn id="6" xr3:uid="{D82E6B94-206F-4934-B92D-111B3AD84617}" name="HOSTING WEB" totalsRowFunction="custom" dataDxfId="39" totalsRowDxfId="38">
      <totalsRowFormula>COUNTIF(Tempat_Olahraga[HOSTING WEB], "v") / ROWS(Tempat_Olahraga[HOSTING WEB])</totalsRowFormula>
    </tableColumn>
    <tableColumn id="7" xr3:uid="{67704FA7-4E5D-42DB-86BA-F6EA64F358B0}" name="HOSTING MOBILE" totalsRowFunction="custom" dataDxfId="37" totalsRowDxfId="36">
      <totalsRowFormula>COUNTIF(Tempat_Olahraga[HOSTING MOBILE], "v") / ROWS(Tempat_Olahraga[HOSTING MOBILE])</totalsRowFormula>
    </tableColumn>
    <tableColumn id="8" xr3:uid="{F2C334FF-FD67-4E94-8545-D6F75EDF81B1}" name="KETERANGAN" dataDxfId="35" totalsRowDxfId="3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H7" sqref="H7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0.23809523809523808</v>
      </c>
      <c r="D3" s="16">
        <f>Customer[[#Totals],[STATUS]]</f>
        <v>5.5555555555555552E-2</v>
      </c>
      <c r="E3" s="16">
        <f>Pemilik_Alat[[#Totals],[STATUS]]</f>
        <v>0.32</v>
      </c>
      <c r="F3" s="16">
        <f>Tempat_Olahraga[[#Totals],[STATUS]]</f>
        <v>0.38709677419354838</v>
      </c>
      <c r="G3" s="17">
        <f>SUM(C3:F3) / 4</f>
        <v>0.25018689196108546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2"/>
  <sheetViews>
    <sheetView zoomScaleNormal="100" workbookViewId="0">
      <pane ySplit="1" topLeftCell="A2" activePane="bottomLeft" state="frozen"/>
      <selection pane="bottomLeft" activeCell="D10" sqref="D10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/>
      <c r="B7" s="6" t="s">
        <v>43</v>
      </c>
      <c r="C7" s="6" t="s">
        <v>47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6"/>
      <c r="B8" s="6"/>
      <c r="C8" s="6" t="s">
        <v>44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6" t="s">
        <v>27</v>
      </c>
      <c r="B9" s="6" t="s">
        <v>15</v>
      </c>
      <c r="C9" s="6" t="s">
        <v>26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56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18" t="s">
        <v>28</v>
      </c>
      <c r="B11" s="18" t="s">
        <v>31</v>
      </c>
      <c r="C11" s="18" t="s">
        <v>32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18"/>
      <c r="B12" s="18"/>
      <c r="C12" s="18" t="s">
        <v>33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 t="s">
        <v>50</v>
      </c>
      <c r="B13" s="6" t="s">
        <v>105</v>
      </c>
      <c r="C13" s="6" t="s">
        <v>107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6"/>
      <c r="B14" s="6" t="s">
        <v>15</v>
      </c>
      <c r="C14" s="6" t="s">
        <v>106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6"/>
      <c r="B15" s="6" t="s">
        <v>13</v>
      </c>
      <c r="C15" s="6" t="s">
        <v>108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6"/>
      <c r="B16" s="6" t="s">
        <v>110</v>
      </c>
      <c r="C16" s="6" t="s">
        <v>111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 t="s">
        <v>40</v>
      </c>
      <c r="B17" s="6" t="s">
        <v>112</v>
      </c>
      <c r="C17" s="6" t="s">
        <v>109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/>
      <c r="C18" s="6" t="s">
        <v>113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/>
      <c r="B19" s="6"/>
      <c r="C19" s="6" t="s">
        <v>114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 t="s">
        <v>67</v>
      </c>
      <c r="B20" s="6" t="s">
        <v>69</v>
      </c>
      <c r="C20" s="6" t="s">
        <v>73</v>
      </c>
      <c r="D20" s="5"/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18"/>
      <c r="B21" s="6" t="s">
        <v>70</v>
      </c>
      <c r="C21" s="6" t="s">
        <v>74</v>
      </c>
      <c r="D21" s="5"/>
      <c r="E21" s="19"/>
      <c r="F21" s="19"/>
      <c r="G21" s="19"/>
      <c r="H21" s="19"/>
      <c r="I21" s="1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/>
      <c r="B22" s="6" t="s">
        <v>71</v>
      </c>
      <c r="C22" s="6" t="s">
        <v>75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6"/>
      <c r="B23" s="6"/>
      <c r="C23" s="6"/>
      <c r="D23" s="12">
        <f>COUNTIF(Admin[STATUS], "v") / ROWS(Admin[STATUS])</f>
        <v>0.23809523809523808</v>
      </c>
      <c r="E23" s="12">
        <f>COUNTIF(Admin[LOKAL WEB], "v") / ROWS(Admin[LOKAL WEB])</f>
        <v>0</v>
      </c>
      <c r="F23" s="12">
        <f>COUNTIF(Admin[LOKAL MOBILE], "v") / ROWS(Admin[LOKAL MOBILE])</f>
        <v>0</v>
      </c>
      <c r="G23" s="12">
        <f>COUNTIF(Admin[HOSTING WEB], "v") / ROWS(Admin[HOSTING WEB])</f>
        <v>0</v>
      </c>
      <c r="H23" s="12">
        <f>COUNTIF(Admin[HOSTING MOBILE], "v") / ROWS(Admin[HOSTING MOBILE])</f>
        <v>0</v>
      </c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6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1"/>
      <c r="B32" s="1"/>
      <c r="C32" s="1"/>
      <c r="D32" s="1"/>
      <c r="E32" s="2"/>
      <c r="F32" s="2"/>
      <c r="G32" s="2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1"/>
      <c r="B33" s="1"/>
      <c r="C33" s="1"/>
      <c r="D33" s="1"/>
      <c r="E33" s="2"/>
      <c r="F33" s="2"/>
      <c r="G33" s="2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2.5" x14ac:dyDescent="0.25"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</sheetData>
  <conditionalFormatting sqref="D2:H22 D24:H30">
    <cfRule type="cellIs" dxfId="33" priority="5" operator="equal">
      <formula>"?"</formula>
    </cfRule>
    <cfRule type="cellIs" dxfId="32" priority="6" operator="equal">
      <formula>"V"</formula>
    </cfRule>
    <cfRule type="cellIs" dxfId="31" priority="7" operator="equal">
      <formula>"x"</formula>
    </cfRule>
    <cfRule type="containsBlanks" dxfId="30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87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88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89</v>
      </c>
      <c r="C12" s="6" t="s">
        <v>90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102</v>
      </c>
      <c r="C13" s="6" t="s">
        <v>104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91</v>
      </c>
      <c r="B14" s="6" t="s">
        <v>92</v>
      </c>
      <c r="C14" s="6" t="s">
        <v>93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94</v>
      </c>
      <c r="B15" s="6" t="s">
        <v>15</v>
      </c>
      <c r="C15" s="6" t="s">
        <v>96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97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95</v>
      </c>
      <c r="B17" s="6" t="s">
        <v>15</v>
      </c>
      <c r="C17" s="6" t="s">
        <v>98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99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100</v>
      </c>
      <c r="B19" s="6" t="s">
        <v>103</v>
      </c>
      <c r="C19" s="6" t="s">
        <v>101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9" priority="5" operator="equal">
      <formula>"?"</formula>
    </cfRule>
    <cfRule type="cellIs" dxfId="28" priority="6" operator="equal">
      <formula>"V"</formula>
    </cfRule>
    <cfRule type="cellIs" dxfId="27" priority="7" operator="equal">
      <formula>"x"</formula>
    </cfRule>
    <cfRule type="containsBlanks" dxfId="26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0"/>
  <sheetViews>
    <sheetView tabSelected="1" zoomScaleNormal="100" workbookViewId="0">
      <pane ySplit="1" topLeftCell="A2" activePane="bottomLeft" state="frozen"/>
      <selection pane="bottomLeft" activeCell="D12" sqref="D12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115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116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 t="s">
        <v>53</v>
      </c>
      <c r="C20" s="6" t="s">
        <v>64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77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 t="s">
        <v>55</v>
      </c>
      <c r="C22" s="6" t="s">
        <v>55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67</v>
      </c>
      <c r="B23" s="6" t="s">
        <v>68</v>
      </c>
      <c r="C23" s="6" t="s">
        <v>72</v>
      </c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69</v>
      </c>
      <c r="C24" s="6" t="s">
        <v>73</v>
      </c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 t="s">
        <v>70</v>
      </c>
      <c r="C25" s="6" t="s">
        <v>74</v>
      </c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 t="s">
        <v>71</v>
      </c>
      <c r="C26" s="6" t="s">
        <v>75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12">
        <f>COUNTIF(Pemilik_Alat[STATUS], "v") / ROWS(Pemilik_Alat[STATUS])</f>
        <v>0.32</v>
      </c>
      <c r="E27" s="12">
        <f>COUNTIF(Pemilik_Alat[LOKAL WEB], "v") / ROWS(Pemilik_Alat[LOKAL WEB])</f>
        <v>0</v>
      </c>
      <c r="F27" s="12">
        <f>COUNTIF(Pemilik_Alat[LOKAL MOBILE], "v") / ROWS(Pemilik_Alat[LOKAL MOBILE])</f>
        <v>0</v>
      </c>
      <c r="G27" s="12">
        <f>COUNTIF(Pemilik_Alat[HOSTING WEB], "v") / ROWS(Pemilik_Alat[HOSTING WEB])</f>
        <v>0</v>
      </c>
      <c r="H27" s="12">
        <f>COUNTIF(Pemilik_Alat[HOSTING MOBILE], "v") / ROWS(Pemilik_Alat[HOSTING MOBILE])</f>
        <v>0</v>
      </c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37">
    <cfRule type="cellIs" dxfId="25" priority="5" operator="equal">
      <formula>"?"</formula>
    </cfRule>
    <cfRule type="cellIs" dxfId="24" priority="6" operator="equal">
      <formula>"V"</formula>
    </cfRule>
    <cfRule type="cellIs" dxfId="23" priority="7" operator="equal">
      <formula>"x"</formula>
    </cfRule>
    <cfRule type="containsBlanks" dxfId="22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19"/>
  <sheetViews>
    <sheetView zoomScaleNormal="100" workbookViewId="0">
      <pane ySplit="1" topLeftCell="A2" activePane="bottomLeft" state="frozen"/>
      <selection pane="bottomLeft" activeCell="B19" sqref="B19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50</v>
      </c>
      <c r="B14" s="6" t="s">
        <v>43</v>
      </c>
      <c r="C14" s="6" t="s">
        <v>47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29</v>
      </c>
      <c r="C15" s="6" t="s">
        <v>60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34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78</v>
      </c>
      <c r="C17" s="6" t="s">
        <v>79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116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61</v>
      </c>
      <c r="C19" s="6" t="s">
        <v>60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34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 t="s">
        <v>52</v>
      </c>
      <c r="B21" s="6" t="s">
        <v>53</v>
      </c>
      <c r="C21" s="6" t="s">
        <v>58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59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54</v>
      </c>
      <c r="C23" s="6" t="s">
        <v>57</v>
      </c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76</v>
      </c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 t="s">
        <v>55</v>
      </c>
      <c r="C25" s="6" t="s">
        <v>55</v>
      </c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 t="s">
        <v>80</v>
      </c>
      <c r="B26" s="6" t="s">
        <v>81</v>
      </c>
      <c r="C26" s="6" t="s">
        <v>82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 t="s">
        <v>83</v>
      </c>
      <c r="B27" s="6" t="s">
        <v>84</v>
      </c>
      <c r="C27" s="6" t="s">
        <v>85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86</v>
      </c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 t="s">
        <v>67</v>
      </c>
      <c r="B29" s="6" t="s">
        <v>68</v>
      </c>
      <c r="C29" s="6" t="s">
        <v>72</v>
      </c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69</v>
      </c>
      <c r="C30" s="6" t="s">
        <v>73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70</v>
      </c>
      <c r="C31" s="6" t="s">
        <v>74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71</v>
      </c>
      <c r="C32" s="6" t="s">
        <v>75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12">
        <f>COUNTIF(Tempat_Olahraga[STATUS], "v") / ROWS(Tempat_Olahraga[STATUS])</f>
        <v>0.38709677419354838</v>
      </c>
      <c r="E33" s="12">
        <f>COUNTIF(Tempat_Olahraga[LOKAL WEB], "v") / ROWS(Tempat_Olahraga[LOKAL WEB])</f>
        <v>0</v>
      </c>
      <c r="F33" s="12">
        <f>COUNTIF(Tempat_Olahraga[LOKAL MOBILE], "v") / ROWS(Tempat_Olahraga[LOKAL MOBILE])</f>
        <v>0</v>
      </c>
      <c r="G33" s="12">
        <f>COUNTIF(Tempat_Olahraga[HOSTING WEB], "v") / ROWS(Tempat_Olahraga[HOSTING WEB])</f>
        <v>0</v>
      </c>
      <c r="H33" s="12">
        <f>COUNTIF(Tempat_Olahraga[HOSTING MOBILE], "v") / ROWS(Tempat_Olahraga[HOSTING MOBILE])</f>
        <v>0</v>
      </c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</sheetData>
  <conditionalFormatting sqref="D2:H136">
    <cfRule type="cellIs" dxfId="21" priority="5" operator="equal">
      <formula>"?"</formula>
    </cfRule>
    <cfRule type="cellIs" dxfId="20" priority="6" operator="equal">
      <formula>"V"</formula>
    </cfRule>
    <cfRule type="cellIs" dxfId="19" priority="7" operator="equal">
      <formula>"x"</formula>
    </cfRule>
    <cfRule type="containsBlanks" dxfId="18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2023-09-01T07:54:09Z</dcterms:modified>
</cp:coreProperties>
</file>