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2D58E58-E599-4CFA-9003-62348FEA578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0" i="11" l="1"/>
  <c r="F7" i="9" s="1"/>
  <c r="G30" i="11"/>
  <c r="F6" i="9" s="1"/>
  <c r="F30" i="11"/>
  <c r="F5" i="9" s="1"/>
  <c r="E30" i="11"/>
  <c r="F4" i="9" s="1"/>
  <c r="D30" i="11"/>
  <c r="F3" i="9" s="1"/>
  <c r="H25" i="10"/>
  <c r="E7" i="9" s="1"/>
  <c r="G25" i="10"/>
  <c r="E6" i="9" s="1"/>
  <c r="F25" i="10"/>
  <c r="E5" i="9" s="1"/>
  <c r="E25" i="10"/>
  <c r="E4" i="9" s="1"/>
  <c r="D25" i="10"/>
  <c r="E3" i="9" s="1"/>
  <c r="E20" i="8"/>
  <c r="D4" i="9" s="1"/>
  <c r="F20" i="8"/>
  <c r="D5" i="9" s="1"/>
  <c r="G20" i="8"/>
  <c r="D6" i="9" s="1"/>
  <c r="H20" i="8"/>
  <c r="D7" i="9" s="1"/>
  <c r="E23" i="1"/>
  <c r="C4" i="9" s="1"/>
  <c r="F23" i="1"/>
  <c r="C5" i="9" s="1"/>
  <c r="G23" i="1"/>
  <c r="C6" i="9" s="1"/>
  <c r="H23" i="1"/>
  <c r="C7" i="9" s="1"/>
  <c r="D20" i="8"/>
  <c r="D3" i="9" s="1"/>
  <c r="D23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<sst xmlns="http://schemas.openxmlformats.org/spreadsheetml/2006/main" count="248" uniqueCount="117">
  <si>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</si>
  <si>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</si>
  <si>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</si>
  <si>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</si>
  <si>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</si>
  <si>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</si>
  <si>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</si>
  <si>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</si>
  <si>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</si>
  <si>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</si>
  <si>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</si>
  <si>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</si>
  <si>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</si>
  <si>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</si>
  <si>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</si>
  <si>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</si>
  <si>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</si>
  <si>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</si>
  <si>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</si>
  <si>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</si>
  <si>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</si>
  <si>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</si>
  <si>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</si>
  <si>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</si>
  <si>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</si>
  <si>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</si>
  <si>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</si>
  <si>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</si>
  <si>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</si>
  <si>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</si>
  <si>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</si>
  <si>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</si>
  <si>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</si>
  <si>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</si>
  <si>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</si>
  <si>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</si>
  <si>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</si>
  <si>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</si>
  <si>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</si>
  <si>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</si>
  <si>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</si>
  <si>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</si>
  <si>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</si>
  <si>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</si>
  <si>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</si>
  <si>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</si>
  <si>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</si>
  <si>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</si>
  <si>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</si>
  <si>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</si>
  <si>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</si>
  <si>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</si>
  <si>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</si>
  <si>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</si>
  <si>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</si>
  <si>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</si>
  <si>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</si>
  <si>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</si>
  <si>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</si>
  <si>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</si>
  <si>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</si>
  <si>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</si>
  <si>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</si>
  <si>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</si>
  <si>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</si>
  <si>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</si>
  <si>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</si>
  <si>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</si>
  <si>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</si>
  <si>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</si>
  <si>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</si>
  <si>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</si>
  <si>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</si>
  <si>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</si>
  <si>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</si>
  <si>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</si>
  <si>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</si>
  <si>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</si>
  <si>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</si>
  <si>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</si>
  <si>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</si>
  <si>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</si>
  <si>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</si>
  <si>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Alat Olahraga Dipinjam</t>
  </si>
  <si>
    <t>Lihat Daftar Alat Dipinjam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</si>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</sst>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3" totalsRowCount="1" headerRowDxfId="101" dataDxfId="100">
  <autoFilter ref="A1:I22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5" totalsRowCount="1" headerRowDxfId="59" dataDxfId="57" headerRowBorderDxfId="58" tableBorderDxfId="56">
  <autoFilter ref="A1:I2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0" totalsRowCount="1" headerRowDxfId="37" dataDxfId="35" headerRowBorderDxfId="36" tableBorderDxfId="34">
  <autoFilter ref="A1:I2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0.23809523809523808</v>
      </c>
      <c r="D3" s="16">
        <f>Customer[[#Totals],[STATUS]]</f>
        <v>5.5555555555555552E-2</v>
      </c>
      <c r="E3" s="16">
        <f>Pemilik_Alat[[#Totals],[STATUS]]</f>
        <v>0.2608695652173913</v>
      </c>
      <c r="F3" s="16">
        <f>Tempat_Olahraga[[#Totals],[STATUS]]</f>
        <v>0.32142857142857145</v>
      </c>
      <c r="G3" s="17">
        <f>SUM(C3:F3) / 4</f>
        <v>0.21898723257418906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tabSelected="1" zoomScaleNormal="100" workbookViewId="0">
      <pane ySplit="1" topLeftCell="A2" activePane="bottomLeft" state="frozen"/>
      <selection pane="bottomLeft" activeCell="B28" sqref="B2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 t="s">
        <v>43</v>
      </c>
      <c r="C7" s="6" t="s">
        <v>47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 t="s">
        <v>44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 t="s">
        <v>27</v>
      </c>
      <c r="B9" s="6" t="s">
        <v>15</v>
      </c>
      <c r="C9" s="6" t="s">
        <v>26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56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18" t="s">
        <v>28</v>
      </c>
      <c r="B11" s="18" t="s">
        <v>31</v>
      </c>
      <c r="C11" s="18" t="s">
        <v>32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18"/>
      <c r="B12" s="18"/>
      <c r="C12" s="18" t="s">
        <v>33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 t="s">
        <v>50</v>
      </c>
      <c r="B13" s="6" t="s">
        <v>107</v>
      </c>
      <c r="C13" s="6" t="s">
        <v>109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 t="s">
        <v>15</v>
      </c>
      <c r="C14" s="6" t="s">
        <v>108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 t="s">
        <v>13</v>
      </c>
      <c r="C15" s="6" t="s">
        <v>110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 t="s">
        <v>112</v>
      </c>
      <c r="C16" s="6" t="s">
        <v>113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 t="s">
        <v>40</v>
      </c>
      <c r="B17" s="6" t="s">
        <v>114</v>
      </c>
      <c r="C17" s="6" t="s">
        <v>111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 t="s">
        <v>116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 t="s">
        <v>67</v>
      </c>
      <c r="B20" s="6" t="s">
        <v>69</v>
      </c>
      <c r="C20" s="6" t="s">
        <v>73</v>
      </c>
      <c r="D20" s="5"/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18"/>
      <c r="B21" s="6" t="s">
        <v>70</v>
      </c>
      <c r="C21" s="6" t="s">
        <v>74</v>
      </c>
      <c r="D21" s="5"/>
      <c r="E21" s="19"/>
      <c r="F21" s="19"/>
      <c r="G21" s="19"/>
      <c r="H21" s="19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/>
      <c r="B22" s="6" t="s">
        <v>71</v>
      </c>
      <c r="C22" s="6" t="s">
        <v>75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12">
        <f>COUNTIF(Admin[STATUS], "v") / ROWS(Admin[STATUS])</f>
        <v>0.23809523809523808</v>
      </c>
      <c r="E23" s="12">
        <f>COUNTIF(Admin[LOKAL WEB], "v") / ROWS(Admin[LOKAL WEB])</f>
        <v>0</v>
      </c>
      <c r="F23" s="12">
        <f>COUNTIF(Admin[LOKAL MOBILE], "v") / ROWS(Admin[LOKAL MOBILE])</f>
        <v>0</v>
      </c>
      <c r="G23" s="12">
        <f>COUNTIF(Admin[HOSTING WEB], "v") / ROWS(Admin[HOSTING WEB])</f>
        <v>0</v>
      </c>
      <c r="H23" s="12">
        <f>COUNTIF(Admin[HOSTING MOBILE], "v") / ROWS(Admin[HOSTING MOBILE])</f>
        <v>0</v>
      </c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6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1"/>
      <c r="B32" s="1"/>
      <c r="C32" s="1"/>
      <c r="D32" s="1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5" x14ac:dyDescent="0.25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2 D24:H30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89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90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91</v>
      </c>
      <c r="C12" s="6" t="s">
        <v>92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104</v>
      </c>
      <c r="C13" s="6" t="s">
        <v>106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93</v>
      </c>
      <c r="B14" s="6" t="s">
        <v>94</v>
      </c>
      <c r="C14" s="6" t="s">
        <v>95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96</v>
      </c>
      <c r="B15" s="6" t="s">
        <v>15</v>
      </c>
      <c r="C15" s="6" t="s">
        <v>98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97</v>
      </c>
      <c r="B17" s="6" t="s">
        <v>15</v>
      </c>
      <c r="C17" s="6" t="s">
        <v>100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101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102</v>
      </c>
      <c r="B19" s="6" t="s">
        <v>105</v>
      </c>
      <c r="C19" s="6" t="s">
        <v>103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8"/>
  <sheetViews>
    <sheetView zoomScaleNormal="100" workbookViewId="0">
      <pane ySplit="1" topLeftCell="A5" activePane="bottomLeft" state="frozen"/>
      <selection pane="bottomLeft" activeCell="C25" sqref="C2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43</v>
      </c>
      <c r="C8" s="6" t="s">
        <v>47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28</v>
      </c>
      <c r="B9" s="6" t="s">
        <v>29</v>
      </c>
      <c r="C9" s="6" t="s">
        <v>30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35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 t="s">
        <v>50</v>
      </c>
      <c r="B12" s="6" t="s">
        <v>15</v>
      </c>
      <c r="C12" s="6" t="s">
        <v>51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65</v>
      </c>
      <c r="C15" s="6" t="s">
        <v>66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52</v>
      </c>
      <c r="B16" s="6" t="s">
        <v>54</v>
      </c>
      <c r="C16" s="6" t="s">
        <v>62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63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53</v>
      </c>
      <c r="C18" s="6" t="s">
        <v>64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77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55</v>
      </c>
      <c r="C20" s="6" t="s">
        <v>55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67</v>
      </c>
      <c r="B21" s="6" t="s">
        <v>68</v>
      </c>
      <c r="C21" s="6" t="s">
        <v>72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69</v>
      </c>
      <c r="C22" s="6" t="s">
        <v>73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70</v>
      </c>
      <c r="C23" s="6" t="s">
        <v>74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71</v>
      </c>
      <c r="C24" s="6" t="s">
        <v>75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12">
        <f>COUNTIF(Pemilik_Alat[STATUS], "v") / ROWS(Pemilik_Alat[STATUS])</f>
        <v>0.2608695652173913</v>
      </c>
      <c r="E25" s="12">
        <f>COUNTIF(Pemilik_Alat[LOKAL WEB], "v") / ROWS(Pemilik_Alat[LOKAL WEB])</f>
        <v>0</v>
      </c>
      <c r="F25" s="12">
        <f>COUNTIF(Pemilik_Alat[LOKAL MOBILE], "v") / ROWS(Pemilik_Alat[LOKAL MOBILE])</f>
        <v>0</v>
      </c>
      <c r="G25" s="12">
        <f>COUNTIF(Pemilik_Alat[HOSTING WEB], "v") / ROWS(Pemilik_Alat[HOSTING WEB])</f>
        <v>0</v>
      </c>
      <c r="H25" s="12">
        <f>COUNTIF(Pemilik_Alat[HOSTING MOBILE], "v") / ROWS(Pemilik_Alat[HOSTING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</sheetData>
  <conditionalFormatting sqref="D2:H13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14" sqref="D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78</v>
      </c>
      <c r="C16" s="6" t="s">
        <v>79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83</v>
      </c>
      <c r="C17" s="6" t="s">
        <v>84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53</v>
      </c>
      <c r="C18" s="6" t="s">
        <v>58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59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54</v>
      </c>
      <c r="C20" s="6" t="s">
        <v>57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76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55</v>
      </c>
      <c r="C22" s="6" t="s">
        <v>55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80</v>
      </c>
      <c r="B23" s="6" t="s">
        <v>81</v>
      </c>
      <c r="C23" s="6" t="s">
        <v>82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 t="s">
        <v>85</v>
      </c>
      <c r="B24" s="6" t="s">
        <v>86</v>
      </c>
      <c r="C24" s="6" t="s">
        <v>87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88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67</v>
      </c>
      <c r="B26" s="6" t="s">
        <v>68</v>
      </c>
      <c r="C26" s="6" t="s">
        <v>72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69</v>
      </c>
      <c r="C27" s="6" t="s">
        <v>73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70</v>
      </c>
      <c r="C28" s="6" t="s">
        <v>74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71</v>
      </c>
      <c r="C29" s="6" t="s">
        <v>75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12">
        <f>COUNTIF(Tempat_Olahraga[STATUS], "v") / ROWS(Tempat_Olahraga[STATUS])</f>
        <v>0.32142857142857145</v>
      </c>
      <c r="E30" s="12">
        <f>COUNTIF(Tempat_Olahraga[LOKAL WEB], "v") / ROWS(Tempat_Olahraga[LOKAL WEB])</f>
        <v>0</v>
      </c>
      <c r="F30" s="12">
        <f>COUNTIF(Tempat_Olahraga[LOKAL MOBILE], "v") / ROWS(Tempat_Olahraga[LOKAL MOBILE])</f>
        <v>0</v>
      </c>
      <c r="G30" s="12">
        <f>COUNTIF(Tempat_Olahraga[HOSTING WEB], "v") / ROWS(Tempat_Olahraga[HOSTING WEB])</f>
        <v>0</v>
      </c>
      <c r="H30" s="12">
        <f>COUNTIF(Tempat_Olahraga[HOSTING MOBILE], "v") / ROWS(Tempat_Olahraga[HOSTING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5" x14ac:dyDescent="0.25"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3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2023-08-31T06:03:51Z</dcterms:modified>
</cp:coreProperties>
</file>