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C727A079-3502-4B56-B0B6-DDCA9C56ED81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0" i="11" l="1"/>
  <c r="F7" i="9" s="1"/>
  <c r="G40" i="11"/>
  <c r="F6" i="9" s="1"/>
  <c r="F40" i="11"/>
  <c r="F5" i="9" s="1"/>
  <c r="E40" i="11"/>
  <c r="F4" i="9" s="1"/>
  <c r="D40" i="11"/>
  <c r="F3" i="9" s="1"/>
  <c r="H33" i="10"/>
  <c r="E7" i="9" s="1"/>
  <c r="G33" i="10"/>
  <c r="E6" i="9" s="1"/>
  <c r="F33" i="10"/>
  <c r="E5" i="9" s="1"/>
  <c r="E33" i="10"/>
  <c r="E4" i="9" s="1"/>
  <c r="D33" i="10"/>
  <c r="E3" i="9" s="1"/>
  <c r="E20" i="8"/>
  <c r="D4" i="9" s="1"/>
  <c r="F20" i="8"/>
  <c r="D5" i="9" s="1"/>
  <c r="G20" i="8"/>
  <c r="D6" i="9" s="1"/>
  <c r="H20" i="8"/>
  <c r="D7" i="9" s="1"/>
  <c r="E25" i="1"/>
  <c r="C4" i="9" s="1"/>
  <c r="F25" i="1"/>
  <c r="C5" i="9" s="1"/>
  <c r="G25" i="1"/>
  <c r="C6" i="9" s="1"/>
  <c r="H25" i="1"/>
  <c r="C7" i="9" s="1"/>
  <c r="D20" i="8"/>
  <c r="D3" i="9" s="1"/>
  <c r="D25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<sst xmlns="http://schemas.openxmlformats.org/spreadsheetml/2006/main" count="299" uniqueCount="130">
  <si>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</si>
  <si>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</si>
  <si>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</si>
  <si>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</si>
  <si>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</si>
  <si>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</si>
  <si>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</si>
  <si>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</si>
  <si>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</si>
  <si>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</si>
  <si>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</si>
  <si>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</si>
  <si>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</si>
  <si>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</si>
  <si>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</si>
  <si>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</si>
  <si>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</si>
  <si>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</si>
  <si>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</si>
  <si>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</si>
  <si>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</si>
  <si>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</si>
  <si>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</si>
  <si>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</si>
  <si>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</si>
  <si>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</si>
  <si>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</si>
  <si>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</si>
  <si>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</si>
  <si>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</si>
  <si>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</si>
  <si>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</si>
  <si>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</si>
  <si>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</si>
  <si>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</si>
  <si>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</si>
  <si>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</si>
  <si>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</si>
  <si>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</si>
  <si>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</si>
  <si>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</si>
  <si>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</si>
  <si>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</si>
  <si>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</si>
  <si>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</si>
  <si>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</si>
  <si>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</si>
  <si>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</si>
  <si>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</si>
  <si>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Menangani Komplain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</si>
  <si>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</si>
  <si>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</si>
  <si>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</si>
  <si>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</si>
  <si>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</si>
  <si>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</si>
  <si>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</si>
  <si>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</si>
  <si>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</si>
  <si>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</si>
  <si>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</si>
  <si>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</si>
  <si>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</si>
  <si>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</si>
  <si>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</si>
  <si>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</si>
  <si>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</si>
  <si>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</si>
  <si>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</si>
  <si>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</si>
  <si>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</si>
  <si>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</si>
  <si>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</si>
  <si>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</si>
  <si>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</si>
  <si>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</si>
  <si>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</si>
  <si>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</si>
  <si>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</si>
  <si>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</si>
  <si>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</si>
  <si>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</si>
  <si>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</si>
  <si>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</si>
  <si>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</si>
  <si>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</si>
  <si>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</si>
  <si>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</si>
  <si>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</si>
  <si>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</si>
  <si>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</si>
  <si>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</si>
  <si>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</si>
  <si>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</si>
  <si>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</si>
  <si>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</si>
  <si>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</si>
  <si>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</si>
  <si>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</si>
  <si>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</si>
  <si>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</si>
  <si>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</si>
  <si>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</si>
  <si>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</si>
  <si>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</si>
  <si>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</si>
  <si>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</si>
  <si>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</si>
  <si>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</si>
  <si>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</si>
  <si>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</si>
  <si>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Daftar Komplain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</si>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</sst>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5" totalsRowCount="1" headerRowDxfId="101" dataDxfId="100">
  <autoFilter ref="A1:I24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0" totalsRowCount="1" headerRowDxfId="81" dataDxfId="79" headerRowBorderDxfId="80" tableBorderDxfId="78">
  <autoFilter ref="A1:I1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3" totalsRowCount="1" headerRowDxfId="59" dataDxfId="57" headerRowBorderDxfId="58" tableBorderDxfId="56">
  <autoFilter ref="A1:I3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0" totalsRowCount="1" headerRowDxfId="46" dataDxfId="44" headerRowBorderDxfId="45" tableBorderDxfId="43">
  <autoFilter ref="A1:I39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0.52173913043478259</v>
      </c>
      <c r="D3" s="16">
        <f>Customer[[#Totals],[STATUS]]</f>
        <v>5.5555555555555552E-2</v>
      </c>
      <c r="E3" s="16">
        <f>Pemilik_Alat[[#Totals],[STATUS]]</f>
        <v>0.58064516129032262</v>
      </c>
      <c r="F3" s="16">
        <f>Tempat_Olahraga[[#Totals],[STATUS]]</f>
        <v>0.5</v>
      </c>
      <c r="G3" s="17">
        <f>SUM(C3:F3) / 4</f>
        <v>0.4144849618201652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3"/>
  <sheetViews>
    <sheetView zoomScaleNormal="100" workbookViewId="0">
      <pane ySplit="1" topLeftCell="A2" activePane="bottomLeft" state="frozen"/>
      <selection pane="bottomLeft" activeCell="D18" sqref="D18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40</v>
      </c>
      <c r="C5" s="6" t="s">
        <v>49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 t="s">
        <v>42</v>
      </c>
      <c r="C6" s="6" t="s">
        <v>42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 t="s">
        <v>27</v>
      </c>
      <c r="B7" s="6" t="s">
        <v>15</v>
      </c>
      <c r="C7" s="6" t="s">
        <v>26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/>
      <c r="B8" s="18"/>
      <c r="C8" s="18" t="s">
        <v>56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 t="s">
        <v>28</v>
      </c>
      <c r="B9" s="18" t="s">
        <v>31</v>
      </c>
      <c r="C9" s="18" t="s">
        <v>32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18"/>
      <c r="B10" s="18"/>
      <c r="C10" s="18" t="s">
        <v>33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 t="s">
        <v>50</v>
      </c>
      <c r="B11" s="6" t="s">
        <v>104</v>
      </c>
      <c r="C11" s="6" t="s">
        <v>106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15</v>
      </c>
      <c r="C12" s="6" t="s">
        <v>105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 t="s">
        <v>13</v>
      </c>
      <c r="C13" s="6" t="s">
        <v>107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29</v>
      </c>
      <c r="C14" s="18" t="s">
        <v>60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117</v>
      </c>
      <c r="C15" s="18" t="s">
        <v>44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36</v>
      </c>
      <c r="C16" s="18" t="s">
        <v>116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18"/>
      <c r="B17" s="18" t="s">
        <v>118</v>
      </c>
      <c r="C17" s="18" t="s">
        <v>119</v>
      </c>
      <c r="D17" s="5" t="s">
        <v>25</v>
      </c>
      <c r="E17" s="19"/>
      <c r="F17" s="19"/>
      <c r="G17" s="19"/>
      <c r="H17" s="19"/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 t="s">
        <v>109</v>
      </c>
      <c r="C18" s="6" t="s">
        <v>110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111</v>
      </c>
      <c r="C19" s="6" t="s">
        <v>108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 t="s">
        <v>112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113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18" t="s">
        <v>67</v>
      </c>
      <c r="B22" s="6" t="s">
        <v>69</v>
      </c>
      <c r="C22" s="6" t="s">
        <v>73</v>
      </c>
      <c r="D22" s="5"/>
      <c r="E22" s="19"/>
      <c r="F22" s="19"/>
      <c r="G22" s="19"/>
      <c r="H22" s="19"/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70</v>
      </c>
      <c r="C23" s="6" t="s">
        <v>74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6" t="s">
        <v>71</v>
      </c>
      <c r="C24" s="6" t="s">
        <v>75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12">
        <f>COUNTIF(Admin[STATUS], "v") / ROWS(Admin[STATUS])</f>
        <v>0.52173913043478259</v>
      </c>
      <c r="E25" s="12">
        <f>COUNTIF(Admin[LOKAL WEB], "v") / ROWS(Admin[LOKAL WEB])</f>
        <v>0</v>
      </c>
      <c r="F25" s="12">
        <f>COUNTIF(Admin[LOKAL MOBILE], "v") / ROWS(Admin[LOKAL MOBILE])</f>
        <v>0</v>
      </c>
      <c r="G25" s="12">
        <f>COUNTIF(Admin[HOSTING WEB], "v") / ROWS(Admin[HOSTING WEB])</f>
        <v>0</v>
      </c>
      <c r="H25" s="12">
        <f>COUNTIF(Admin[HOSTING MOBILE], "v") / ROWS(Admin[HOSTING MOBILE])</f>
        <v>0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6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</sheetData>
  <conditionalFormatting sqref="D2:H24 D26:H32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0"/>
  <sheetViews>
    <sheetView zoomScaleNormal="100" workbookViewId="0">
      <pane ySplit="1" topLeftCell="A2" activePane="bottomLeft" state="frozen"/>
      <selection pane="bottomLeft" activeCell="K23" sqref="K2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50</v>
      </c>
      <c r="B8" s="6" t="s">
        <v>15</v>
      </c>
      <c r="C8" s="6" t="s">
        <v>86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 t="s">
        <v>29</v>
      </c>
      <c r="C9" s="6" t="s">
        <v>87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43</v>
      </c>
      <c r="C10" s="6" t="s">
        <v>47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 t="s">
        <v>44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 t="s">
        <v>88</v>
      </c>
      <c r="C12" s="6" t="s">
        <v>89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101</v>
      </c>
      <c r="C13" s="6" t="s">
        <v>103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90</v>
      </c>
      <c r="B14" s="6" t="s">
        <v>91</v>
      </c>
      <c r="C14" s="6" t="s">
        <v>92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93</v>
      </c>
      <c r="B15" s="6" t="s">
        <v>15</v>
      </c>
      <c r="C15" s="6" t="s">
        <v>95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29</v>
      </c>
      <c r="C16" s="6" t="s">
        <v>96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94</v>
      </c>
      <c r="B17" s="6" t="s">
        <v>15</v>
      </c>
      <c r="C17" s="6" t="s">
        <v>97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98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99</v>
      </c>
      <c r="B19" s="6" t="s">
        <v>102</v>
      </c>
      <c r="C19" s="6" t="s">
        <v>100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12">
        <f>COUNTIF(Customer[STATUS], "v") / ROWS(Customer[STATUS])</f>
        <v>5.5555555555555552E-2</v>
      </c>
      <c r="E20" s="12">
        <f>COUNTIF(Customer[LOKAL WEB], "v") / ROWS(Customer[LOKAL WEB])</f>
        <v>0</v>
      </c>
      <c r="F20" s="12">
        <f>COUNTIF(Customer[LOKAL MOBILE], "v") / ROWS(Customer[LOKAL MOBILE])</f>
        <v>0</v>
      </c>
      <c r="G20" s="12">
        <f>COUNTIF(Customer[HOSTING WEB], "v") / ROWS(Customer[HOSTING WEB])</f>
        <v>0</v>
      </c>
      <c r="H20" s="12">
        <f>COUNTIF(Customer[HOSTING MOBILE], "v") / ROWS(Customer[HOSTING MOBILE])</f>
        <v>0</v>
      </c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</sheetData>
  <conditionalFormatting sqref="D2:H19 D21:H137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6"/>
  <sheetViews>
    <sheetView zoomScaleNormal="100" workbookViewId="0">
      <pane ySplit="1" topLeftCell="A24" activePane="bottomLeft" state="frozen"/>
      <selection pane="bottomLeft" activeCell="D21" sqref="D21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50</v>
      </c>
      <c r="B11" s="6" t="s">
        <v>15</v>
      </c>
      <c r="C11" s="6" t="s">
        <v>51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61</v>
      </c>
      <c r="C14" s="6" t="s">
        <v>60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65</v>
      </c>
      <c r="C16" s="6" t="s">
        <v>66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52</v>
      </c>
      <c r="B18" s="6" t="s">
        <v>54</v>
      </c>
      <c r="C18" s="6" t="s">
        <v>62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63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129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126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53</v>
      </c>
      <c r="C23" s="6" t="s">
        <v>64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77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120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128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 t="s">
        <v>55</v>
      </c>
      <c r="C27" s="6" t="s">
        <v>124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 t="s">
        <v>67</v>
      </c>
      <c r="B29" s="6" t="s">
        <v>68</v>
      </c>
      <c r="C29" s="6" t="s">
        <v>72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69</v>
      </c>
      <c r="C30" s="6" t="s">
        <v>73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70</v>
      </c>
      <c r="C31" s="6" t="s">
        <v>74</v>
      </c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71</v>
      </c>
      <c r="C32" s="6" t="s">
        <v>75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12">
        <f>COUNTIF(Pemilik_Alat[STATUS], "v") / ROWS(Pemilik_Alat[STATUS])</f>
        <v>0.58064516129032262</v>
      </c>
      <c r="E33" s="12">
        <f>COUNTIF(Pemilik_Alat[LOKAL WEB], "v") / ROWS(Pemilik_Alat[LOKAL WEB])</f>
        <v>0</v>
      </c>
      <c r="F33" s="12">
        <f>COUNTIF(Pemilik_Alat[LOKAL MOBILE], "v") / ROWS(Pemilik_Alat[LOKAL MOBILE])</f>
        <v>0</v>
      </c>
      <c r="G33" s="12">
        <f>COUNTIF(Pemilik_Alat[HOSTING WEB], "v") / ROWS(Pemilik_Alat[HOSTING WEB])</f>
        <v>0</v>
      </c>
      <c r="H33" s="12">
        <f>COUNTIF(Pemilik_Alat[HOSTING MOBILE], "v") / ROWS(Pemilik_Alat[HOSTING MOBILE])</f>
        <v>0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26"/>
  <sheetViews>
    <sheetView tabSelected="1" zoomScaleNormal="100" workbookViewId="0">
      <pane ySplit="1" topLeftCell="A13" activePane="bottomLeft" state="frozen"/>
      <selection pane="bottomLeft" activeCell="D26" sqref="D26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 t="s">
        <v>50</v>
      </c>
      <c r="B14" s="6" t="s">
        <v>43</v>
      </c>
      <c r="C14" s="6" t="s">
        <v>47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29</v>
      </c>
      <c r="C15" s="6" t="s">
        <v>60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34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78</v>
      </c>
      <c r="C17" s="6" t="s">
        <v>79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115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61</v>
      </c>
      <c r="C19" s="6" t="s">
        <v>60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34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52</v>
      </c>
      <c r="B21" s="6" t="s">
        <v>53</v>
      </c>
      <c r="C21" s="6" t="s">
        <v>58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59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120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128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125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54</v>
      </c>
      <c r="C26" s="6" t="s">
        <v>57</v>
      </c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121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129</v>
      </c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127</v>
      </c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 t="s">
        <v>55</v>
      </c>
      <c r="C31" s="6" t="s">
        <v>123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124</v>
      </c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 t="s">
        <v>80</v>
      </c>
      <c r="B33" s="6" t="s">
        <v>81</v>
      </c>
      <c r="C33" s="6" t="s">
        <v>82</v>
      </c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83</v>
      </c>
      <c r="B34" s="6" t="s">
        <v>84</v>
      </c>
      <c r="C34" s="6" t="s">
        <v>122</v>
      </c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 t="s">
        <v>85</v>
      </c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 t="s">
        <v>67</v>
      </c>
      <c r="B36" s="6" t="s">
        <v>68</v>
      </c>
      <c r="C36" s="6" t="s">
        <v>72</v>
      </c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69</v>
      </c>
      <c r="C37" s="6" t="s">
        <v>73</v>
      </c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 t="s">
        <v>70</v>
      </c>
      <c r="C38" s="6" t="s">
        <v>74</v>
      </c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 t="s">
        <v>71</v>
      </c>
      <c r="C39" s="6" t="s">
        <v>75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12">
        <f>COUNTIF(Tempat_Olahraga[STATUS], "v") / ROWS(Tempat_Olahraga[STATUS])</f>
        <v>0.5</v>
      </c>
      <c r="E40" s="12">
        <f>COUNTIF(Tempat_Olahraga[LOKAL WEB], "v") / ROWS(Tempat_Olahraga[LOKAL WEB])</f>
        <v>0</v>
      </c>
      <c r="F40" s="12">
        <f>COUNTIF(Tempat_Olahraga[LOKAL MOBILE], "v") / ROWS(Tempat_Olahraga[LOKAL MOBILE])</f>
        <v>0</v>
      </c>
      <c r="G40" s="12">
        <f>COUNTIF(Tempat_Olahraga[HOSTING WEB], "v") / ROWS(Tempat_Olahraga[HOSTING WEB])</f>
        <v>0</v>
      </c>
      <c r="H40" s="12">
        <f>COUNTIF(Tempat_Olahraga[HOSTING MOBILE], "v") / ROWS(Tempat_Olahraga[HOSTING MOBILE])</f>
        <v>0</v>
      </c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</sheetData>
  <conditionalFormatting sqref="D2:H143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2023-09-10T03:27:56Z</dcterms:modified>
</cp:coreProperties>
</file>