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E:\KULIAH\Tugas Akhir\tugas_akhir\"/>
    </mc:Choice>
  </mc:AlternateContent>
  <xr:revisionPtr revIDLastSave="0" documentId="13_ncr:1_{C6DF25CC-6BCC-4A28-BE3F-72B26C1B56FD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DASHBOARD" sheetId="9" r:id="rId1"/>
    <sheet name="ADMIN" sheetId="1" r:id="rId2"/>
    <sheet name="CUSTOMER" sheetId="8" r:id="rId3"/>
    <sheet name="PEMILIK ALAT" sheetId="10" r:id="rId4"/>
    <sheet name="TEMPAT OLAHRAGA" sheetId="11" r:id="rId5"/>
  </sheets>
  <calcPr calcId="191029"/>
</workbook>
</file>

<file path=xl/calcChain.xml><?xml version="1.0" encoding="utf-8"?>
<calcChain xmlns="http://schemas.openxmlformats.org/spreadsheetml/2006/main">
  <c r="H41" i="11" l="1"/>
  <c r="F7" i="9" s="1"/>
  <c r="G41" i="11"/>
  <c r="F6" i="9" s="1"/>
  <c r="F41" i="11"/>
  <c r="F5" i="9" s="1"/>
  <c r="E41" i="11"/>
  <c r="F4" i="9" s="1"/>
  <c r="D41" i="11"/>
  <c r="F3" i="9" s="1"/>
  <c r="H34" i="10"/>
  <c r="E7" i="9" s="1"/>
  <c r="G34" i="10"/>
  <c r="E6" i="9" s="1"/>
  <c r="F34" i="10"/>
  <c r="E5" i="9" s="1"/>
  <c r="E34" i="10"/>
  <c r="E4" i="9" s="1"/>
  <c r="D34" i="10"/>
  <c r="E3" i="9" s="1"/>
  <c r="E20" i="8"/>
  <c r="D4" i="9" s="1"/>
  <c r="F20" i="8"/>
  <c r="D5" i="9" s="1"/>
  <c r="G20" i="8"/>
  <c r="D6" i="9" s="1"/>
  <c r="H20" i="8"/>
  <c r="D7" i="9" s="1"/>
  <c r="E25" i="1"/>
  <c r="C4" i="9" s="1"/>
  <c r="F25" i="1"/>
  <c r="C5" i="9" s="1"/>
  <c r="G25" i="1"/>
  <c r="C6" i="9" s="1"/>
  <c r="H25" i="1"/>
  <c r="C7" i="9" s="1"/>
  <c r="D20" i="8"/>
  <c r="D3" i="9" s="1"/>
  <c r="D25" i="1"/>
  <c r="C3" i="9" s="1"/>
  <c r="G3" i="9" l="1"/>
  <c r="G7" i="9"/>
  <c r="G6" i="9"/>
  <c r="G5" i="9"/>
  <c r="G4" i="9"/>
</calcChain>
</file>

<file path=xl/sharedStrings.xml><?xml version="1.0" encoding="utf-8"?>
<sst xmlns="http://schemas.openxmlformats.org/spreadsheetml/2006/main" count="309" uniqueCount="132">
  <si>
    <t>FITUR</t>
  </si>
  <si>
    <t>KETERANGAN</t>
  </si>
  <si>
    <t>Umum</t>
  </si>
  <si>
    <t>KATEGORI</t>
  </si>
  <si>
    <t>UJI COBA</t>
  </si>
  <si>
    <t>LOKAL WEB</t>
  </si>
  <si>
    <t>LOKAL MOBILE</t>
  </si>
  <si>
    <t>HOSTING WEB</t>
  </si>
  <si>
    <t>HOSTING MOBILE</t>
  </si>
  <si>
    <t>STATUS</t>
  </si>
  <si>
    <t>PROGRESS</t>
  </si>
  <si>
    <t>Status Development</t>
  </si>
  <si>
    <t>Admin</t>
  </si>
  <si>
    <t>Customer</t>
  </si>
  <si>
    <t>Pemiilik Alat</t>
  </si>
  <si>
    <t>Tempat Olahraga</t>
  </si>
  <si>
    <t>Lokal Web</t>
  </si>
  <si>
    <t>Lokal Mobile</t>
  </si>
  <si>
    <t>Hosting Web</t>
  </si>
  <si>
    <t>Hosting Mobile</t>
  </si>
  <si>
    <t>TOTAL</t>
  </si>
  <si>
    <t>Otentikasi</t>
  </si>
  <si>
    <t>Login</t>
  </si>
  <si>
    <t>Logout</t>
  </si>
  <si>
    <t>Register</t>
  </si>
  <si>
    <t>V</t>
  </si>
  <si>
    <t>Konfirmasi Registrasi</t>
  </si>
  <si>
    <t>Konfirmasi</t>
  </si>
  <si>
    <t>Master</t>
  </si>
  <si>
    <t>Alat Olahraga</t>
  </si>
  <si>
    <t>Tambah Alat</t>
  </si>
  <si>
    <t>Kategori</t>
  </si>
  <si>
    <t>Tambah Kategori</t>
  </si>
  <si>
    <t>Hapus Kategori</t>
  </si>
  <si>
    <t>Detail Alat</t>
  </si>
  <si>
    <t>Update Alat</t>
  </si>
  <si>
    <t>Lapangan Olahraga</t>
  </si>
  <si>
    <t>Tambah Lapangan</t>
  </si>
  <si>
    <t>Saldo Wallet</t>
  </si>
  <si>
    <t>Penarikan Dana</t>
  </si>
  <si>
    <t>Komplain</t>
  </si>
  <si>
    <t>Mengajukan Komplain</t>
  </si>
  <si>
    <t>Notifikasi</t>
  </si>
  <si>
    <t>Search</t>
  </si>
  <si>
    <t>Cari Alat Olahraga</t>
  </si>
  <si>
    <t>Detail Lapangan</t>
  </si>
  <si>
    <t>Update Lapangan</t>
  </si>
  <si>
    <t>Cari Tempat Olahraga</t>
  </si>
  <si>
    <t>Top Up</t>
  </si>
  <si>
    <t>Menangani Komplain</t>
  </si>
  <si>
    <t>Daftar</t>
  </si>
  <si>
    <t>Lihat Daftar Tempat</t>
  </si>
  <si>
    <t>Request</t>
  </si>
  <si>
    <t>Permintaan</t>
  </si>
  <si>
    <t>Penawaran</t>
  </si>
  <si>
    <t>Negoisasi</t>
  </si>
  <si>
    <t>Menolak Konfirmasi Registrasi</t>
  </si>
  <si>
    <t>Konfirmasi Penawaran Alat</t>
  </si>
  <si>
    <t>Permintaan Alat</t>
  </si>
  <si>
    <t>Batalkan Permintaan Alat</t>
  </si>
  <si>
    <t>Lihat Daftar Alat</t>
  </si>
  <si>
    <t>Alat Olahraga Disewakan</t>
  </si>
  <si>
    <t>Penawaran Alat</t>
  </si>
  <si>
    <t>Batalkan Penawaran Alat</t>
  </si>
  <si>
    <t>Konfirmasi Permintaan Alat</t>
  </si>
  <si>
    <t>Transaksi Alat</t>
  </si>
  <si>
    <t>Lihat Transaksi Alat</t>
  </si>
  <si>
    <t>Laporan</t>
  </si>
  <si>
    <t>Laporan Stok Alat</t>
  </si>
  <si>
    <t>Laporan Alat Disewakan</t>
  </si>
  <si>
    <t>Laporan Pendapatan</t>
  </si>
  <si>
    <t>Laporan Tempat Olahraga</t>
  </si>
  <si>
    <t>Lihat Laporan Stok Alat</t>
  </si>
  <si>
    <t>Lihat Laporan Alat Disewakan</t>
  </si>
  <si>
    <t>Lihat Laporan Pendapatan</t>
  </si>
  <si>
    <t>Lihat Laporan Tempat Olahraga</t>
  </si>
  <si>
    <t>Tolak Penawaran Alat</t>
  </si>
  <si>
    <t>Tolak Permintaan Alat</t>
  </si>
  <si>
    <t>Transaksi Tempat</t>
  </si>
  <si>
    <t>Lihat Transaksi Tempat Olahraga</t>
  </si>
  <si>
    <t>Nota</t>
  </si>
  <si>
    <t>Cetak</t>
  </si>
  <si>
    <t>Cetak Nota</t>
  </si>
  <si>
    <t>Slot</t>
  </si>
  <si>
    <t>Waktu</t>
  </si>
  <si>
    <t>Update Slot Waktu</t>
  </si>
  <si>
    <t>Lihat Daftar Tempat Olahraga</t>
  </si>
  <si>
    <t>Lihat Daftar Alat Olahraga</t>
  </si>
  <si>
    <t>Jadwal</t>
  </si>
  <si>
    <t>Jadwal Ketersediaan Tempat</t>
  </si>
  <si>
    <t>Extend</t>
  </si>
  <si>
    <t>Extend Waktu</t>
  </si>
  <si>
    <t>Extend Waktu Persewaan</t>
  </si>
  <si>
    <t>Rating</t>
  </si>
  <si>
    <t>Review</t>
  </si>
  <si>
    <t>Tambah Rating Tempat Olahraga</t>
  </si>
  <si>
    <t>Tambah Rating Alat Olahraga</t>
  </si>
  <si>
    <t>Tambah Review Tempat Olahraga</t>
  </si>
  <si>
    <t>Tambah Review Alat Olahraga</t>
  </si>
  <si>
    <t>Pembatalan</t>
  </si>
  <si>
    <t>Batal Pesan</t>
  </si>
  <si>
    <t>Riwayat Transaksi</t>
  </si>
  <si>
    <t>Pemesanan</t>
  </si>
  <si>
    <t>Lihat Riwayat Transaksi</t>
  </si>
  <si>
    <t>Pemilik Alat Olahraga</t>
  </si>
  <si>
    <t>Lihat Data Tempat</t>
  </si>
  <si>
    <t>Lihat Data Pemilik</t>
  </si>
  <si>
    <t>Lihat Data Customer</t>
  </si>
  <si>
    <t>Lihat Daftar Komplain</t>
  </si>
  <si>
    <t>Transaksi</t>
  </si>
  <si>
    <t>Lihat Daftar Transaksi</t>
  </si>
  <si>
    <t>Daftar Komplain</t>
  </si>
  <si>
    <t>Mengkonfirmasi Komplain</t>
  </si>
  <si>
    <t>Menolak Komplain</t>
  </si>
  <si>
    <t>Detail Tempat</t>
  </si>
  <si>
    <t>Detail Transaksi</t>
  </si>
  <si>
    <t>Lihat Daftar Lapangan</t>
  </si>
  <si>
    <t>Search Alat</t>
  </si>
  <si>
    <t>Search Lapangan</t>
  </si>
  <si>
    <t xml:space="preserve"> Cari Lapangan Olahraga</t>
  </si>
  <si>
    <t>Daftar Permintaan</t>
  </si>
  <si>
    <t>Daftar Penawaran</t>
  </si>
  <si>
    <t>Tambah Slot Waktu Lapangan</t>
  </si>
  <si>
    <t>Negoisasi Permintaan</t>
  </si>
  <si>
    <t>Negoisasi Penawaran</t>
  </si>
  <si>
    <t>Update Harga Sewa</t>
  </si>
  <si>
    <t>Update Harga Komisi</t>
  </si>
  <si>
    <t>Update Harga Sewa, Durasi</t>
  </si>
  <si>
    <t>Detail Permintaan</t>
  </si>
  <si>
    <t>Detail Penawaran</t>
  </si>
  <si>
    <t>Konfirmasi Penawaran</t>
  </si>
  <si>
    <t>Tambahkan alat olahraga miliknya ke lapangannya sendiri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</si>
</sst>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0"/>
      <name val="Arial"/>
      <family val="2"/>
      <scheme val="minor"/>
    </font>
    <font>
      <sz val="10"/>
      <color theme="0"/>
      <name val="Arial"/>
      <family val="2"/>
      <scheme val="minor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scheme val="minor"/>
    </font>
    <font>
      <b/>
      <sz val="1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4">
    <border>
      <left/>
      <right/>
      <top/>
      <bottom/>
      <diagonal/>
    </border>
    <border>
      <left style="thin">
        <color theme="7" tint="0.39997558519241921"/>
      </left>
      <right/>
      <top/>
      <bottom style="thin">
        <color theme="7" tint="0.39997558519241921"/>
      </bottom>
      <diagonal/>
    </border>
    <border>
      <left/>
      <right/>
      <top/>
      <bottom style="thin">
        <color theme="7" tint="0.39997558519241921"/>
      </bottom>
      <diagonal/>
    </border>
    <border>
      <left/>
      <right style="thin">
        <color theme="7" tint="0.39997558519241921"/>
      </right>
      <top/>
      <bottom style="thin">
        <color theme="7" tint="0.3999755851924192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 indent="1"/>
    </xf>
    <xf numFmtId="0" fontId="4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9" fontId="5" fillId="0" borderId="0" xfId="0" applyNumberFormat="1" applyFont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9" fontId="8" fillId="0" borderId="0" xfId="1" applyFont="1" applyAlignment="1">
      <alignment horizontal="center"/>
    </xf>
    <xf numFmtId="0" fontId="10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center" vertical="center" wrapText="1"/>
    </xf>
    <xf numFmtId="0" fontId="6" fillId="0" borderId="0" xfId="0" applyFont="1" applyFill="1" applyAlignment="1">
      <alignment horizontal="left" vertical="center" wrapText="1" indent="1"/>
    </xf>
    <xf numFmtId="0" fontId="5" fillId="0" borderId="0" xfId="0" applyFont="1" applyFill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theme="7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938174-2BBE-42F7-A30B-99D57763BABB}" name="Table5" displayName="Table5" ref="B2:G7" totalsRowShown="0" headerRowDxfId="109" dataDxfId="108">
  <autoFilter ref="B2:G7" xr:uid="{A3938174-2BBE-42F7-A30B-99D57763BABB}"/>
  <tableColumns count="6">
    <tableColumn id="1" xr3:uid="{09A6E457-4A98-4EC4-95E6-83D201768A45}" name="PROGRESS" dataDxfId="107"/>
    <tableColumn id="2" xr3:uid="{F7FE035A-536E-4A77-B16C-9CC1D57BFA4F}" name="Admin" dataDxfId="106"/>
    <tableColumn id="3" xr3:uid="{4160BC35-3948-4E8E-A2F2-377EF64C5C22}" name="Customer" dataDxfId="105"/>
    <tableColumn id="4" xr3:uid="{0E633D5C-1C31-464E-A407-2A165B7D2C6F}" name="Pemiilik Alat" dataDxfId="104"/>
    <tableColumn id="5" xr3:uid="{C1AF42F5-EBB0-444F-BD52-9F65A10C89C6}" name="Tempat Olahraga" dataDxfId="103"/>
    <tableColumn id="6" xr3:uid="{D3632C82-D66C-4E09-B8B9-C1959E7851EC}" name="TOTAL" dataDxfId="102" dataCellStyle="Percent">
      <calculatedColumnFormula>SUM(C3:F3) / 4</calculatedColumnFormula>
    </tableColumn>
  </tableColumns>
  <tableStyleInfo name="TableStyleMedium19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5BD9B0-6950-4DDB-A7B9-53BA2CCBBFFD}" name="Admin" displayName="Admin" ref="A1:I25" totalsRowCount="1" headerRowDxfId="101" dataDxfId="100">
  <autoFilter ref="A1:I24" xr:uid="{725BD9B0-6950-4DDB-A7B9-53BA2CCBBF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96C6976-E5FD-4FFE-838F-41A4966CDB7E}" name="KATEGORI" dataDxfId="99" totalsRowDxfId="98"/>
    <tableColumn id="2" xr3:uid="{2C05DE00-293B-4F1C-9081-C8FBAEB06757}" name="FITUR" dataDxfId="97" totalsRowDxfId="96"/>
    <tableColumn id="3" xr3:uid="{52CE83E0-AB43-4FFD-991A-1B4A15094CF1}" name="UJI COBA" dataDxfId="95" totalsRowDxfId="94"/>
    <tableColumn id="10" xr3:uid="{17708C48-9DDA-47DF-8919-5E16F04F1A16}" name="STATUS" totalsRowFunction="custom" dataDxfId="93" totalsRowDxfId="92">
      <totalsRowFormula>COUNTIF(Admin[STATUS], "v") / ROWS(Admin[STATUS])</totalsRowFormula>
    </tableColumn>
    <tableColumn id="4" xr3:uid="{A17B1182-B49C-4DD5-B0B5-5B31BB7E906C}" name="LOKAL WEB" totalsRowFunction="custom" dataDxfId="91" totalsRowDxfId="90">
      <totalsRowFormula>COUNTIF(Admin[LOKAL WEB], "v") / ROWS(Admin[LOKAL WEB])</totalsRowFormula>
    </tableColumn>
    <tableColumn id="5" xr3:uid="{7A2E29E2-6D5C-40BE-87D8-A7FFB6B96262}" name="LOKAL MOBILE" totalsRowFunction="custom" dataDxfId="89" totalsRowDxfId="88">
      <totalsRowFormula>COUNTIF(Admin[LOKAL MOBILE], "v") / ROWS(Admin[LOKAL MOBILE])</totalsRowFormula>
    </tableColumn>
    <tableColumn id="6" xr3:uid="{BE3CCCE5-7F83-40BA-94AD-D11FE9765D7B}" name="HOSTING WEB" totalsRowFunction="custom" dataDxfId="87" totalsRowDxfId="86">
      <totalsRowFormula>COUNTIF(Admin[HOSTING WEB], "v") / ROWS(Admin[HOSTING WEB])</totalsRowFormula>
    </tableColumn>
    <tableColumn id="7" xr3:uid="{13A3FA70-03D9-40CC-8956-0269F5889D02}" name="HOSTING MOBILE" totalsRowFunction="custom" dataDxfId="85" totalsRowDxfId="84">
      <totalsRowFormula>COUNTIF(Admin[HOSTING MOBILE], "v") / ROWS(Admin[HOSTING MOBILE])</totalsRowFormula>
    </tableColumn>
    <tableColumn id="8" xr3:uid="{25D86C63-318C-4B06-885C-BD0FDE174436}" name="KETERANGAN" dataDxfId="83" totalsRowDxfId="82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901B3C-8689-41D3-971F-FBA477F8979E}" name="Customer" displayName="Customer" ref="A1:I20" totalsRowCount="1" headerRowDxfId="81" dataDxfId="79" headerRowBorderDxfId="80" tableBorderDxfId="78">
  <autoFilter ref="A1:I19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10E6335-12A4-454C-B3D0-254F612C61D0}" name="KATEGORI" dataDxfId="77" totalsRowDxfId="76"/>
    <tableColumn id="2" xr3:uid="{01DF50A6-3050-4DFE-85BD-09E09F7AD3A7}" name="FITUR" dataDxfId="75" totalsRowDxfId="74"/>
    <tableColumn id="3" xr3:uid="{7803D969-9E85-4539-8F8B-B6B79572FAAA}" name="UJI COBA" dataDxfId="73" totalsRowDxfId="72"/>
    <tableColumn id="9" xr3:uid="{B1CB7C17-0FC9-49AB-9C31-0341D2DB2041}" name="STATUS" totalsRowFunction="custom" dataDxfId="71" totalsRowDxfId="70">
      <totalsRowFormula>COUNTIF(Customer[STATUS], "v") / ROWS(Customer[STATUS])</totalsRowFormula>
    </tableColumn>
    <tableColumn id="4" xr3:uid="{D60BDC58-696B-4E7D-9C02-DE500DA99DBF}" name="LOKAL WEB" totalsRowFunction="custom" dataDxfId="69" totalsRowDxfId="68">
      <totalsRowFormula>COUNTIF(Customer[LOKAL WEB], "v") / ROWS(Customer[LOKAL WEB])</totalsRowFormula>
    </tableColumn>
    <tableColumn id="5" xr3:uid="{AFD41AF9-ED33-4248-A69E-1097C255C613}" name="LOKAL MOBILE" totalsRowFunction="custom" dataDxfId="67" totalsRowDxfId="66">
      <totalsRowFormula>COUNTIF(Customer[LOKAL MOBILE], "v") / ROWS(Customer[LOKAL MOBILE])</totalsRowFormula>
    </tableColumn>
    <tableColumn id="6" xr3:uid="{3D4493AD-0EFF-422C-9B5C-8F058D0FE38B}" name="HOSTING WEB" totalsRowFunction="custom" dataDxfId="65" totalsRowDxfId="64">
      <totalsRowFormula>COUNTIF(Customer[HOSTING WEB], "v") / ROWS(Customer[HOSTING WEB])</totalsRowFormula>
    </tableColumn>
    <tableColumn id="7" xr3:uid="{68EA555E-90BB-461D-A5EA-D2CDCFC9E7A4}" name="HOSTING MOBILE" totalsRowFunction="custom" dataDxfId="63" totalsRowDxfId="62">
      <totalsRowFormula>COUNTIF(Customer[HOSTING MOBILE], "v") / ROWS(Customer[HOSTING MOBILE])</totalsRowFormula>
    </tableColumn>
    <tableColumn id="8" xr3:uid="{902FB9D4-FC4F-439F-806B-768330E75AFA}" name="KETERANGAN" dataDxfId="61" totalsRowDxfId="60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FBA763-0BC5-43F0-A478-C317BFB46331}" name="Pemilik_Alat" displayName="Pemilik_Alat" ref="A1:I34" totalsRowCount="1" headerRowDxfId="59" dataDxfId="57" headerRowBorderDxfId="58" tableBorderDxfId="56">
  <autoFilter ref="A1:I33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15CCCCB-02C4-4889-85DC-CA38C1EFE22B}" name="KATEGORI" dataDxfId="55" totalsRowDxfId="54"/>
    <tableColumn id="2" xr3:uid="{7B6C15A7-3C40-4BB3-9F3C-7DFE57D6E567}" name="FITUR" dataDxfId="53" totalsRowDxfId="52"/>
    <tableColumn id="3" xr3:uid="{112EC755-C154-4925-9D17-B7E181566E49}" name="UJI COBA" dataDxfId="51" totalsRowDxfId="50"/>
    <tableColumn id="9" xr3:uid="{A160A6EB-FC7C-4954-A0B8-E97B048223E0}" name="STATUS" totalsRowFunction="custom" dataDxfId="49" totalsRowDxfId="48">
      <totalsRowFormula>COUNTIF(Pemilik_Alat[STATUS], "v") / ROWS(Pemilik_Alat[STATUS])</totalsRowFormula>
    </tableColumn>
    <tableColumn id="4" xr3:uid="{9C02A588-16D3-46E9-82B7-CBE2953D1A6E}" name="LOKAL WEB" totalsRowFunction="custom" dataDxfId="47" totalsRowDxfId="46">
      <totalsRowFormula>COUNTIF(Pemilik_Alat[LOKAL WEB], "v") / ROWS(Pemilik_Alat[LOKAL WEB])</totalsRowFormula>
    </tableColumn>
    <tableColumn id="5" xr3:uid="{92D23465-FAC9-45DC-8C78-74066B7C9518}" name="LOKAL MOBILE" totalsRowFunction="custom" dataDxfId="45" totalsRowDxfId="44">
      <totalsRowFormula>COUNTIF(Pemilik_Alat[LOKAL MOBILE], "v") / ROWS(Pemilik_Alat[LOKAL MOBILE])</totalsRowFormula>
    </tableColumn>
    <tableColumn id="6" xr3:uid="{1636528F-4D39-45B8-9E7A-A5822F4CE031}" name="HOSTING WEB" totalsRowFunction="custom" dataDxfId="43" totalsRowDxfId="42">
      <totalsRowFormula>COUNTIF(Pemilik_Alat[HOSTING WEB], "v") / ROWS(Pemilik_Alat[HOSTING WEB])</totalsRowFormula>
    </tableColumn>
    <tableColumn id="7" xr3:uid="{5F5BAF72-883C-4E34-B009-BBDFB70FBB1F}" name="HOSTING MOBILE" totalsRowFunction="custom" dataDxfId="41" totalsRowDxfId="40">
      <totalsRowFormula>COUNTIF(Pemilik_Alat[HOSTING MOBILE], "v") / ROWS(Pemilik_Alat[HOSTING MOBILE])</totalsRowFormula>
    </tableColumn>
    <tableColumn id="8" xr3:uid="{AFEA982B-71DC-431F-8810-D242D9F5B9AB}" name="KETERANGAN" dataDxfId="39" totalsRowDxfId="38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E0925D-5E29-4785-BF1F-175FEFA8B21E}" name="Tempat_Olahraga" displayName="Tempat_Olahraga" ref="A1:I41" totalsRowCount="1" headerRowDxfId="37" dataDxfId="35" headerRowBorderDxfId="36" tableBorderDxfId="34">
  <autoFilter ref="A1:I40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8BE7BF09-3BF8-48E8-873E-5F133B592F25}" name="KATEGORI" dataDxfId="33" totalsRowDxfId="8"/>
    <tableColumn id="2" xr3:uid="{973E9EB9-0200-462D-8423-5DC164D35977}" name="FITUR" dataDxfId="32" totalsRowDxfId="7"/>
    <tableColumn id="3" xr3:uid="{35525563-21C1-44C5-9AB1-FCB2E9CECC0E}" name="UJI COBA" dataDxfId="31" totalsRowDxfId="6"/>
    <tableColumn id="9" xr3:uid="{A160946F-38E3-49FE-82A8-B2F5D46372D1}" name="STATUS" totalsRowFunction="custom" dataDxfId="30" totalsRowDxfId="5">
      <totalsRowFormula>COUNTIF(Tempat_Olahraga[STATUS], "v") / ROWS(Tempat_Olahraga[STATUS])</totalsRowFormula>
    </tableColumn>
    <tableColumn id="4" xr3:uid="{116D6469-A977-4C5C-9347-CC1663CC387C}" name="LOKAL WEB" totalsRowFunction="custom" dataDxfId="29" totalsRowDxfId="4">
      <totalsRowFormula>COUNTIF(Tempat_Olahraga[LOKAL WEB], "v") / ROWS(Tempat_Olahraga[LOKAL WEB])</totalsRowFormula>
    </tableColumn>
    <tableColumn id="5" xr3:uid="{5DE3A2FF-E7F4-4183-B727-BEE90008CD8F}" name="LOKAL MOBILE" totalsRowFunction="custom" dataDxfId="28" totalsRowDxfId="3">
      <totalsRowFormula>COUNTIF(Tempat_Olahraga[LOKAL MOBILE], "v") / ROWS(Tempat_Olahraga[LOKAL MOBILE])</totalsRowFormula>
    </tableColumn>
    <tableColumn id="6" xr3:uid="{D82E6B94-206F-4934-B92D-111B3AD84617}" name="HOSTING WEB" totalsRowFunction="custom" dataDxfId="27" totalsRowDxfId="2">
      <totalsRowFormula>COUNTIF(Tempat_Olahraga[HOSTING WEB], "v") / ROWS(Tempat_Olahraga[HOSTING WEB])</totalsRowFormula>
    </tableColumn>
    <tableColumn id="7" xr3:uid="{67704FA7-4E5D-42DB-86BA-F6EA64F358B0}" name="HOSTING MOBILE" totalsRowFunction="custom" dataDxfId="26" totalsRowDxfId="1">
      <totalsRowFormula>COUNTIF(Tempat_Olahraga[HOSTING MOBILE], "v") / ROWS(Tempat_Olahraga[HOSTING MOBILE])</totalsRowFormula>
    </tableColumn>
    <tableColumn id="8" xr3:uid="{F2C334FF-FD67-4E94-8545-D6F75EDF81B1}" name="KETERANGAN" dataDxfId="25" totalsRow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507B-6D25-44EB-94B3-7A2599FD8B56}">
  <dimension ref="B2:G7"/>
  <sheetViews>
    <sheetView workbookViewId="0">
      <selection activeCell="D25" sqref="D25"/>
    </sheetView>
  </sheetViews>
  <sheetFormatPr defaultRowHeight="12.5" x14ac:dyDescent="0.25"/>
  <cols>
    <col min="2" max="2" width="18.81640625" bestFit="1" customWidth="1"/>
    <col min="3" max="3" width="10.90625" bestFit="1" customWidth="1"/>
    <col min="4" max="4" width="14" bestFit="1" customWidth="1"/>
    <col min="5" max="5" width="15.90625" bestFit="1" customWidth="1"/>
    <col min="6" max="6" width="20.453125" bestFit="1" customWidth="1"/>
  </cols>
  <sheetData>
    <row r="2" spans="2:7" ht="13" x14ac:dyDescent="0.3">
      <c r="B2" s="13" t="s">
        <v>10</v>
      </c>
      <c r="C2" s="15" t="s">
        <v>12</v>
      </c>
      <c r="D2" s="15" t="s">
        <v>13</v>
      </c>
      <c r="E2" s="15" t="s">
        <v>14</v>
      </c>
      <c r="F2" s="15" t="s">
        <v>15</v>
      </c>
      <c r="G2" s="15" t="s">
        <v>20</v>
      </c>
    </row>
    <row r="3" spans="2:7" ht="13" x14ac:dyDescent="0.3">
      <c r="B3" s="14" t="s">
        <v>11</v>
      </c>
      <c r="C3" s="16">
        <f>Admin[[#Totals],[STATUS]]</f>
        <v>0.52173913043478259</v>
      </c>
      <c r="D3" s="16">
        <f>Customer[[#Totals],[STATUS]]</f>
        <v>5.5555555555555552E-2</v>
      </c>
      <c r="E3" s="16">
        <f>Pemilik_Alat[[#Totals],[STATUS]]</f>
        <v>0.65625</v>
      </c>
      <c r="F3" s="16">
        <f>Tempat_Olahraga[[#Totals],[STATUS]]</f>
        <v>0.61538461538461542</v>
      </c>
      <c r="G3" s="17">
        <f>SUM(C3:F3) / 4</f>
        <v>0.46223232534373837</v>
      </c>
    </row>
    <row r="4" spans="2:7" ht="13" x14ac:dyDescent="0.3">
      <c r="B4" s="14" t="s">
        <v>16</v>
      </c>
      <c r="C4" s="16">
        <f>Admin[[#Totals],[LOKAL WEB]]</f>
        <v>0</v>
      </c>
      <c r="D4" s="16">
        <f>Customer[[#Totals],[LOKAL WEB]]</f>
        <v>0</v>
      </c>
      <c r="E4" s="16">
        <f>Pemilik_Alat[[#Totals],[LOKAL WEB]]</f>
        <v>0</v>
      </c>
      <c r="F4" s="16">
        <f>Tempat_Olahraga[[#Totals],[LOKAL WEB]]</f>
        <v>0</v>
      </c>
      <c r="G4" s="17">
        <f t="shared" ref="G4:G6" si="0">SUM(C4:F4) / 4</f>
        <v>0</v>
      </c>
    </row>
    <row r="5" spans="2:7" ht="13" x14ac:dyDescent="0.3">
      <c r="B5" s="14" t="s">
        <v>17</v>
      </c>
      <c r="C5" s="16">
        <f>Admin[[#Totals],[LOKAL MOBILE]]</f>
        <v>0</v>
      </c>
      <c r="D5" s="16">
        <f>Customer[[#Totals],[LOKAL MOBILE]]</f>
        <v>0</v>
      </c>
      <c r="E5" s="16">
        <f>Pemilik_Alat[[#Totals],[LOKAL MOBILE]]</f>
        <v>0</v>
      </c>
      <c r="F5" s="16">
        <f>Tempat_Olahraga[[#Totals],[LOKAL MOBILE]]</f>
        <v>0</v>
      </c>
      <c r="G5" s="17">
        <f t="shared" si="0"/>
        <v>0</v>
      </c>
    </row>
    <row r="6" spans="2:7" ht="13" x14ac:dyDescent="0.3">
      <c r="B6" s="14" t="s">
        <v>18</v>
      </c>
      <c r="C6" s="16">
        <f>Admin[[#Totals],[HOSTING WEB]]</f>
        <v>0</v>
      </c>
      <c r="D6" s="16">
        <f>Customer[[#Totals],[HOSTING WEB]]</f>
        <v>0</v>
      </c>
      <c r="E6" s="16">
        <f>Pemilik_Alat[[#Totals],[HOSTING WEB]]</f>
        <v>0</v>
      </c>
      <c r="F6" s="16">
        <f>Tempat_Olahraga[[#Totals],[HOSTING WEB]]</f>
        <v>0</v>
      </c>
      <c r="G6" s="17">
        <f t="shared" si="0"/>
        <v>0</v>
      </c>
    </row>
    <row r="7" spans="2:7" ht="13" x14ac:dyDescent="0.3">
      <c r="B7" s="14" t="s">
        <v>19</v>
      </c>
      <c r="C7" s="16">
        <f>Admin[[#Totals],[HOSTING MOBILE]]</f>
        <v>0</v>
      </c>
      <c r="D7" s="16">
        <f>Customer[[#Totals],[HOSTING MOBILE]]</f>
        <v>0</v>
      </c>
      <c r="E7" s="16">
        <f>Pemilik_Alat[[#Totals],[HOSTING MOBILE]]</f>
        <v>0</v>
      </c>
      <c r="F7" s="16">
        <f>Tempat_Olahraga[[#Totals],[HOSTING MOBILE]]</f>
        <v>0</v>
      </c>
      <c r="G7" s="17">
        <f t="shared" ref="G7" si="1">SUM(C7:F7) / 4</f>
        <v>0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93"/>
  <sheetViews>
    <sheetView zoomScaleNormal="100" workbookViewId="0">
      <pane ySplit="1" topLeftCell="A11" activePane="bottomLeft" state="frozen"/>
      <selection pane="bottomLeft" activeCell="D18" sqref="D18"/>
    </sheetView>
  </sheetViews>
  <sheetFormatPr defaultColWidth="12.6328125" defaultRowHeight="15.75" customHeight="1" x14ac:dyDescent="0.25"/>
  <cols>
    <col min="1" max="1" width="15" customWidth="1"/>
    <col min="2" max="2" width="24.54296875" customWidth="1"/>
    <col min="3" max="3" width="32.36328125" customWidth="1"/>
    <col min="4" max="4" width="11.542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30" s="7" customFormat="1" ht="15.75" customHeight="1" x14ac:dyDescent="0.3">
      <c r="A1" s="3" t="s">
        <v>3</v>
      </c>
      <c r="B1" s="3" t="s">
        <v>0</v>
      </c>
      <c r="C1" s="3" t="s">
        <v>4</v>
      </c>
      <c r="D1" s="4" t="s">
        <v>9</v>
      </c>
      <c r="E1" s="4" t="s">
        <v>5</v>
      </c>
      <c r="F1" s="4" t="s">
        <v>6</v>
      </c>
      <c r="G1" s="4" t="s">
        <v>7</v>
      </c>
      <c r="H1" s="4" t="s">
        <v>8</v>
      </c>
      <c r="I1" s="3" t="s">
        <v>1</v>
      </c>
    </row>
    <row r="2" spans="1:30" ht="13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3" x14ac:dyDescent="0.25">
      <c r="A4" s="6"/>
      <c r="B4" s="6" t="s">
        <v>38</v>
      </c>
      <c r="C4" s="6" t="s">
        <v>39</v>
      </c>
      <c r="D4" s="5"/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3" x14ac:dyDescent="0.25">
      <c r="A5" s="6"/>
      <c r="B5" s="6" t="s">
        <v>40</v>
      </c>
      <c r="C5" s="6" t="s">
        <v>49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3" x14ac:dyDescent="0.25">
      <c r="A6" s="6"/>
      <c r="B6" s="6" t="s">
        <v>42</v>
      </c>
      <c r="C6" s="6" t="s">
        <v>42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3" x14ac:dyDescent="0.25">
      <c r="A7" s="6" t="s">
        <v>27</v>
      </c>
      <c r="B7" s="6" t="s">
        <v>15</v>
      </c>
      <c r="C7" s="6" t="s">
        <v>26</v>
      </c>
      <c r="D7" s="5" t="s">
        <v>25</v>
      </c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3" x14ac:dyDescent="0.25">
      <c r="A8" s="18"/>
      <c r="B8" s="18"/>
      <c r="C8" s="18" t="s">
        <v>56</v>
      </c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3" x14ac:dyDescent="0.25">
      <c r="A9" s="18" t="s">
        <v>28</v>
      </c>
      <c r="B9" s="18" t="s">
        <v>31</v>
      </c>
      <c r="C9" s="18" t="s">
        <v>32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3" x14ac:dyDescent="0.25">
      <c r="A10" s="18"/>
      <c r="B10" s="18"/>
      <c r="C10" s="18" t="s">
        <v>33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3" x14ac:dyDescent="0.25">
      <c r="A11" s="6" t="s">
        <v>50</v>
      </c>
      <c r="B11" s="6" t="s">
        <v>104</v>
      </c>
      <c r="C11" s="6" t="s">
        <v>106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3" x14ac:dyDescent="0.25">
      <c r="A12" s="6"/>
      <c r="B12" s="6" t="s">
        <v>15</v>
      </c>
      <c r="C12" s="6" t="s">
        <v>105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3" x14ac:dyDescent="0.25">
      <c r="A13" s="6"/>
      <c r="B13" s="6" t="s">
        <v>13</v>
      </c>
      <c r="C13" s="6" t="s">
        <v>107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3" x14ac:dyDescent="0.25">
      <c r="A14" s="18"/>
      <c r="B14" s="18" t="s">
        <v>29</v>
      </c>
      <c r="C14" s="18" t="s">
        <v>60</v>
      </c>
      <c r="D14" s="5" t="s">
        <v>25</v>
      </c>
      <c r="E14" s="19"/>
      <c r="F14" s="19"/>
      <c r="G14" s="19"/>
      <c r="H14" s="19"/>
      <c r="I14" s="18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3" x14ac:dyDescent="0.25">
      <c r="A15" s="18"/>
      <c r="B15" s="18" t="s">
        <v>117</v>
      </c>
      <c r="C15" s="18" t="s">
        <v>44</v>
      </c>
      <c r="D15" s="5" t="s">
        <v>25</v>
      </c>
      <c r="E15" s="19"/>
      <c r="F15" s="19"/>
      <c r="G15" s="19"/>
      <c r="H15" s="19"/>
      <c r="I15" s="1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3" x14ac:dyDescent="0.25">
      <c r="A16" s="18"/>
      <c r="B16" s="18" t="s">
        <v>36</v>
      </c>
      <c r="C16" s="18" t="s">
        <v>116</v>
      </c>
      <c r="D16" s="5" t="s">
        <v>25</v>
      </c>
      <c r="E16" s="19"/>
      <c r="F16" s="19"/>
      <c r="G16" s="19"/>
      <c r="H16" s="19"/>
      <c r="I16" s="1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3" x14ac:dyDescent="0.25">
      <c r="A17" s="18"/>
      <c r="B17" s="18" t="s">
        <v>118</v>
      </c>
      <c r="C17" s="18" t="s">
        <v>119</v>
      </c>
      <c r="D17" s="5" t="s">
        <v>25</v>
      </c>
      <c r="E17" s="19"/>
      <c r="F17" s="19"/>
      <c r="G17" s="19"/>
      <c r="H17" s="19"/>
      <c r="I17" s="18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3" x14ac:dyDescent="0.25">
      <c r="A18" s="6"/>
      <c r="B18" s="6" t="s">
        <v>109</v>
      </c>
      <c r="C18" s="6" t="s">
        <v>110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3" x14ac:dyDescent="0.25">
      <c r="A19" s="6" t="s">
        <v>40</v>
      </c>
      <c r="B19" s="6" t="s">
        <v>111</v>
      </c>
      <c r="C19" s="6" t="s">
        <v>108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3" x14ac:dyDescent="0.25">
      <c r="A20" s="6"/>
      <c r="B20" s="6"/>
      <c r="C20" s="6" t="s">
        <v>112</v>
      </c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3" x14ac:dyDescent="0.25">
      <c r="A21" s="6"/>
      <c r="B21" s="6"/>
      <c r="C21" s="6" t="s">
        <v>113</v>
      </c>
      <c r="D21" s="5"/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3" x14ac:dyDescent="0.25">
      <c r="A22" s="18" t="s">
        <v>67</v>
      </c>
      <c r="B22" s="6" t="s">
        <v>69</v>
      </c>
      <c r="C22" s="6" t="s">
        <v>73</v>
      </c>
      <c r="D22" s="5"/>
      <c r="E22" s="19"/>
      <c r="F22" s="19"/>
      <c r="G22" s="19"/>
      <c r="H22" s="19"/>
      <c r="I22" s="18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3" x14ac:dyDescent="0.25">
      <c r="A23" s="18"/>
      <c r="B23" s="6" t="s">
        <v>70</v>
      </c>
      <c r="C23" s="6" t="s">
        <v>74</v>
      </c>
      <c r="D23" s="5"/>
      <c r="E23" s="19"/>
      <c r="F23" s="19"/>
      <c r="G23" s="19"/>
      <c r="H23" s="19"/>
      <c r="I23" s="18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3" x14ac:dyDescent="0.25">
      <c r="A24" s="18"/>
      <c r="B24" s="6" t="s">
        <v>71</v>
      </c>
      <c r="C24" s="6" t="s">
        <v>75</v>
      </c>
      <c r="D24" s="5"/>
      <c r="E24" s="19"/>
      <c r="F24" s="19"/>
      <c r="G24" s="19"/>
      <c r="H24" s="19"/>
      <c r="I24" s="1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3" x14ac:dyDescent="0.25">
      <c r="A25" s="6"/>
      <c r="B25" s="6"/>
      <c r="C25" s="6"/>
      <c r="D25" s="12">
        <f>COUNTIF(Admin[STATUS], "v") / ROWS(Admin[STATUS])</f>
        <v>0.52173913043478259</v>
      </c>
      <c r="E25" s="12">
        <f>COUNTIF(Admin[LOKAL WEB], "v") / ROWS(Admin[LOKAL WEB])</f>
        <v>0</v>
      </c>
      <c r="F25" s="12">
        <f>COUNTIF(Admin[LOKAL MOBILE], "v") / ROWS(Admin[LOKAL MOBILE])</f>
        <v>0</v>
      </c>
      <c r="G25" s="12">
        <f>COUNTIF(Admin[HOSTING WEB], "v") / ROWS(Admin[HOSTING WEB])</f>
        <v>0</v>
      </c>
      <c r="H25" s="12">
        <f>COUNTIF(Admin[HOSTING MOBILE], "v") / ROWS(Admin[HOSTING MOBILE])</f>
        <v>0</v>
      </c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3" x14ac:dyDescent="0.25">
      <c r="A33" s="6"/>
      <c r="B33" s="6"/>
      <c r="C33" s="6"/>
      <c r="D33" s="6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3" x14ac:dyDescent="0.25">
      <c r="A34" s="1"/>
      <c r="B34" s="1"/>
      <c r="C34" s="1"/>
      <c r="D34" s="1"/>
      <c r="E34" s="2"/>
      <c r="F34" s="2"/>
      <c r="G34" s="2"/>
      <c r="H34" s="2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3" x14ac:dyDescent="0.25">
      <c r="A35" s="1"/>
      <c r="B35" s="1"/>
      <c r="C35" s="1"/>
      <c r="D35" s="1"/>
      <c r="E35" s="2"/>
      <c r="F35" s="2"/>
      <c r="G35" s="2"/>
      <c r="H35" s="2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3" x14ac:dyDescent="0.25">
      <c r="A36" s="1"/>
      <c r="B36" s="1"/>
      <c r="C36" s="1"/>
      <c r="D36" s="1"/>
      <c r="E36" s="2"/>
      <c r="F36" s="2"/>
      <c r="G36" s="2"/>
      <c r="H36" s="2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3" x14ac:dyDescent="0.25">
      <c r="A37" s="1"/>
      <c r="B37" s="1"/>
      <c r="C37" s="1"/>
      <c r="D37" s="1"/>
      <c r="E37" s="2"/>
      <c r="F37" s="2"/>
      <c r="G37" s="2"/>
      <c r="H37" s="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3" x14ac:dyDescent="0.25">
      <c r="A38" s="1"/>
      <c r="B38" s="1"/>
      <c r="C38" s="1"/>
      <c r="D38" s="1"/>
      <c r="E38" s="2"/>
      <c r="F38" s="2"/>
      <c r="G38" s="2"/>
      <c r="H38" s="2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3" x14ac:dyDescent="0.25">
      <c r="A39" s="1"/>
      <c r="B39" s="1"/>
      <c r="C39" s="1"/>
      <c r="D39" s="1"/>
      <c r="E39" s="2"/>
      <c r="F39" s="2"/>
      <c r="G39" s="2"/>
      <c r="H39" s="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3" x14ac:dyDescent="0.25">
      <c r="A40" s="1"/>
      <c r="B40" s="1"/>
      <c r="C40" s="1"/>
      <c r="D40" s="1"/>
      <c r="E40" s="2"/>
      <c r="F40" s="2"/>
      <c r="G40" s="2"/>
      <c r="H40" s="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3" x14ac:dyDescent="0.25">
      <c r="A41" s="1"/>
      <c r="B41" s="1"/>
      <c r="C41" s="1"/>
      <c r="D41" s="1"/>
      <c r="E41" s="2"/>
      <c r="F41" s="2"/>
      <c r="G41" s="2"/>
      <c r="H41" s="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3" x14ac:dyDescent="0.25">
      <c r="A42" s="1"/>
      <c r="B42" s="1"/>
      <c r="C42" s="1"/>
      <c r="D42" s="1"/>
      <c r="E42" s="2"/>
      <c r="F42" s="2"/>
      <c r="G42" s="2"/>
      <c r="H42" s="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3" x14ac:dyDescent="0.25">
      <c r="A43" s="1"/>
      <c r="B43" s="1"/>
      <c r="C43" s="1"/>
      <c r="D43" s="1"/>
      <c r="E43" s="2"/>
      <c r="F43" s="2"/>
      <c r="G43" s="2"/>
      <c r="H43" s="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3" x14ac:dyDescent="0.25">
      <c r="A44" s="1"/>
      <c r="B44" s="1"/>
      <c r="C44" s="1"/>
      <c r="D44" s="1"/>
      <c r="E44" s="2"/>
      <c r="F44" s="2"/>
      <c r="G44" s="2"/>
      <c r="H44" s="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3" x14ac:dyDescent="0.25">
      <c r="A45" s="1"/>
      <c r="B45" s="1"/>
      <c r="C45" s="1"/>
      <c r="D45" s="1"/>
      <c r="E45" s="2"/>
      <c r="F45" s="2"/>
      <c r="G45" s="2"/>
      <c r="H45" s="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3" x14ac:dyDescent="0.25">
      <c r="A46" s="1"/>
      <c r="B46" s="1"/>
      <c r="C46" s="1"/>
      <c r="D46" s="1"/>
      <c r="E46" s="2"/>
      <c r="F46" s="2"/>
      <c r="G46" s="2"/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3" x14ac:dyDescent="0.25">
      <c r="A47" s="1"/>
      <c r="B47" s="1"/>
      <c r="C47" s="1"/>
      <c r="D47" s="1"/>
      <c r="E47" s="2"/>
      <c r="F47" s="2"/>
      <c r="G47" s="2"/>
      <c r="H47" s="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3" x14ac:dyDescent="0.25">
      <c r="A48" s="1"/>
      <c r="B48" s="1"/>
      <c r="C48" s="1"/>
      <c r="D48" s="1"/>
      <c r="E48" s="2"/>
      <c r="F48" s="2"/>
      <c r="G48" s="2"/>
      <c r="H48" s="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3" x14ac:dyDescent="0.25">
      <c r="A49" s="1"/>
      <c r="B49" s="1"/>
      <c r="C49" s="1"/>
      <c r="D49" s="1"/>
      <c r="E49" s="2"/>
      <c r="F49" s="2"/>
      <c r="G49" s="2"/>
      <c r="H49" s="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3" x14ac:dyDescent="0.25">
      <c r="A50" s="1"/>
      <c r="B50" s="1"/>
      <c r="C50" s="1"/>
      <c r="D50" s="1"/>
      <c r="E50" s="2"/>
      <c r="F50" s="2"/>
      <c r="G50" s="2"/>
      <c r="H50" s="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3" x14ac:dyDescent="0.25">
      <c r="A51" s="1"/>
      <c r="B51" s="1"/>
      <c r="C51" s="1"/>
      <c r="D51" s="1"/>
      <c r="E51" s="2"/>
      <c r="F51" s="2"/>
      <c r="G51" s="2"/>
      <c r="H51" s="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3" x14ac:dyDescent="0.25">
      <c r="A52" s="1"/>
      <c r="B52" s="1"/>
      <c r="C52" s="1"/>
      <c r="D52" s="1"/>
      <c r="E52" s="2"/>
      <c r="F52" s="2"/>
      <c r="G52" s="2"/>
      <c r="H52" s="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3" x14ac:dyDescent="0.25">
      <c r="A53" s="1"/>
      <c r="B53" s="1"/>
      <c r="C53" s="1"/>
      <c r="D53" s="1"/>
      <c r="E53" s="2"/>
      <c r="F53" s="2"/>
      <c r="G53" s="2"/>
      <c r="H53" s="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3" x14ac:dyDescent="0.25">
      <c r="A54" s="1"/>
      <c r="B54" s="1"/>
      <c r="C54" s="1"/>
      <c r="D54" s="1"/>
      <c r="E54" s="2"/>
      <c r="F54" s="2"/>
      <c r="G54" s="2"/>
      <c r="H54" s="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3" x14ac:dyDescent="0.25">
      <c r="A55" s="1"/>
      <c r="B55" s="1"/>
      <c r="C55" s="1"/>
      <c r="D55" s="1"/>
      <c r="E55" s="2"/>
      <c r="F55" s="2"/>
      <c r="G55" s="2"/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3" x14ac:dyDescent="0.25">
      <c r="A56" s="1"/>
      <c r="B56" s="1"/>
      <c r="C56" s="1"/>
      <c r="D56" s="1"/>
      <c r="E56" s="2"/>
      <c r="F56" s="2"/>
      <c r="G56" s="2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3" x14ac:dyDescent="0.25">
      <c r="A57" s="1"/>
      <c r="B57" s="1"/>
      <c r="C57" s="1"/>
      <c r="D57" s="1"/>
      <c r="E57" s="2"/>
      <c r="F57" s="2"/>
      <c r="G57" s="2"/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3" x14ac:dyDescent="0.25">
      <c r="A58" s="1"/>
      <c r="B58" s="1"/>
      <c r="C58" s="1"/>
      <c r="D58" s="1"/>
      <c r="E58" s="2"/>
      <c r="F58" s="2"/>
      <c r="G58" s="2"/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3" x14ac:dyDescent="0.25">
      <c r="A59" s="1"/>
      <c r="B59" s="1"/>
      <c r="C59" s="1"/>
      <c r="D59" s="1"/>
      <c r="E59" s="2"/>
      <c r="F59" s="2"/>
      <c r="G59" s="2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3" x14ac:dyDescent="0.25">
      <c r="A60" s="1"/>
      <c r="B60" s="1"/>
      <c r="C60" s="1"/>
      <c r="D60" s="1"/>
      <c r="E60" s="2"/>
      <c r="F60" s="2"/>
      <c r="G60" s="2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3" x14ac:dyDescent="0.25">
      <c r="A61" s="1"/>
      <c r="B61" s="1"/>
      <c r="C61" s="1"/>
      <c r="D61" s="1"/>
      <c r="E61" s="2"/>
      <c r="F61" s="2"/>
      <c r="G61" s="2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3" x14ac:dyDescent="0.25">
      <c r="A62" s="1"/>
      <c r="B62" s="1"/>
      <c r="C62" s="1"/>
      <c r="D62" s="1"/>
      <c r="E62" s="2"/>
      <c r="F62" s="2"/>
      <c r="G62" s="2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3" x14ac:dyDescent="0.25">
      <c r="A63" s="1"/>
      <c r="B63" s="1"/>
      <c r="C63" s="1"/>
      <c r="D63" s="1"/>
      <c r="E63" s="2"/>
      <c r="F63" s="2"/>
      <c r="G63" s="2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3" x14ac:dyDescent="0.25">
      <c r="A64" s="1"/>
      <c r="B64" s="1"/>
      <c r="C64" s="1"/>
      <c r="D64" s="1"/>
      <c r="E64" s="2"/>
      <c r="F64" s="2"/>
      <c r="G64" s="2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3" x14ac:dyDescent="0.25">
      <c r="A65" s="1"/>
      <c r="B65" s="1"/>
      <c r="C65" s="1"/>
      <c r="D65" s="1"/>
      <c r="E65" s="2"/>
      <c r="F65" s="2"/>
      <c r="G65" s="2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3" x14ac:dyDescent="0.25">
      <c r="A66" s="1"/>
      <c r="B66" s="1"/>
      <c r="C66" s="1"/>
      <c r="D66" s="1"/>
      <c r="E66" s="2"/>
      <c r="F66" s="2"/>
      <c r="G66" s="2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3" x14ac:dyDescent="0.25">
      <c r="A67" s="1"/>
      <c r="B67" s="1"/>
      <c r="C67" s="1"/>
      <c r="D67" s="1"/>
      <c r="E67" s="2"/>
      <c r="F67" s="2"/>
      <c r="G67" s="2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3" x14ac:dyDescent="0.25">
      <c r="A68" s="1"/>
      <c r="B68" s="1"/>
      <c r="C68" s="1"/>
      <c r="D68" s="1"/>
      <c r="E68" s="2"/>
      <c r="F68" s="2"/>
      <c r="G68" s="2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3" x14ac:dyDescent="0.25">
      <c r="A69" s="1"/>
      <c r="B69" s="1"/>
      <c r="C69" s="1"/>
      <c r="D69" s="1"/>
      <c r="E69" s="2"/>
      <c r="F69" s="2"/>
      <c r="G69" s="2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3" x14ac:dyDescent="0.25">
      <c r="A70" s="1"/>
      <c r="B70" s="1"/>
      <c r="C70" s="1"/>
      <c r="D70" s="1"/>
      <c r="E70" s="2"/>
      <c r="F70" s="2"/>
      <c r="G70" s="2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3" x14ac:dyDescent="0.25">
      <c r="A71" s="1"/>
      <c r="B71" s="1"/>
      <c r="C71" s="1"/>
      <c r="D71" s="1"/>
      <c r="E71" s="2"/>
      <c r="F71" s="2"/>
      <c r="G71" s="2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3" x14ac:dyDescent="0.25">
      <c r="A72" s="1"/>
      <c r="B72" s="1"/>
      <c r="C72" s="1"/>
      <c r="D72" s="1"/>
      <c r="E72" s="2"/>
      <c r="F72" s="2"/>
      <c r="G72" s="2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3" x14ac:dyDescent="0.25">
      <c r="A73" s="1"/>
      <c r="B73" s="1"/>
      <c r="C73" s="1"/>
      <c r="D73" s="1"/>
      <c r="E73" s="2"/>
      <c r="F73" s="2"/>
      <c r="G73" s="2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3" x14ac:dyDescent="0.25">
      <c r="A74" s="1"/>
      <c r="B74" s="1"/>
      <c r="C74" s="1"/>
      <c r="D74" s="1"/>
      <c r="E74" s="2"/>
      <c r="F74" s="2"/>
      <c r="G74" s="2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3" x14ac:dyDescent="0.25">
      <c r="A75" s="1"/>
      <c r="B75" s="1"/>
      <c r="C75" s="1"/>
      <c r="D75" s="1"/>
      <c r="E75" s="2"/>
      <c r="F75" s="2"/>
      <c r="G75" s="2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3" x14ac:dyDescent="0.25">
      <c r="A76" s="1"/>
      <c r="B76" s="1"/>
      <c r="C76" s="1"/>
      <c r="D76" s="1"/>
      <c r="E76" s="2"/>
      <c r="F76" s="2"/>
      <c r="G76" s="2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3" x14ac:dyDescent="0.25">
      <c r="A77" s="1"/>
      <c r="B77" s="1"/>
      <c r="C77" s="1"/>
      <c r="D77" s="1"/>
      <c r="E77" s="2"/>
      <c r="F77" s="2"/>
      <c r="G77" s="2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3" x14ac:dyDescent="0.25">
      <c r="A78" s="1"/>
      <c r="B78" s="1"/>
      <c r="C78" s="1"/>
      <c r="D78" s="1"/>
      <c r="E78" s="2"/>
      <c r="F78" s="2"/>
      <c r="G78" s="2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3" x14ac:dyDescent="0.25">
      <c r="A79" s="1"/>
      <c r="B79" s="1"/>
      <c r="C79" s="1"/>
      <c r="D79" s="1"/>
      <c r="E79" s="2"/>
      <c r="F79" s="2"/>
      <c r="G79" s="2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3" x14ac:dyDescent="0.25">
      <c r="A80" s="1"/>
      <c r="B80" s="1"/>
      <c r="C80" s="1"/>
      <c r="D80" s="1"/>
      <c r="E80" s="2"/>
      <c r="F80" s="2"/>
      <c r="G80" s="2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3" x14ac:dyDescent="0.25">
      <c r="A81" s="1"/>
      <c r="B81" s="1"/>
      <c r="C81" s="1"/>
      <c r="D81" s="1"/>
      <c r="E81" s="2"/>
      <c r="F81" s="2"/>
      <c r="G81" s="2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3" x14ac:dyDescent="0.25">
      <c r="A82" s="1"/>
      <c r="B82" s="1"/>
      <c r="C82" s="1"/>
      <c r="D82" s="1"/>
      <c r="E82" s="2"/>
      <c r="F82" s="2"/>
      <c r="G82" s="2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3" x14ac:dyDescent="0.25">
      <c r="A83" s="1"/>
      <c r="B83" s="1"/>
      <c r="C83" s="1"/>
      <c r="D83" s="1"/>
      <c r="E83" s="2"/>
      <c r="F83" s="2"/>
      <c r="G83" s="2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3" x14ac:dyDescent="0.25">
      <c r="A84" s="1"/>
      <c r="B84" s="1"/>
      <c r="C84" s="1"/>
      <c r="D84" s="1"/>
      <c r="E84" s="2"/>
      <c r="F84" s="2"/>
      <c r="G84" s="2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3" x14ac:dyDescent="0.25">
      <c r="A85" s="1"/>
      <c r="B85" s="1"/>
      <c r="C85" s="1"/>
      <c r="D85" s="1"/>
      <c r="E85" s="2"/>
      <c r="F85" s="2"/>
      <c r="G85" s="2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3" x14ac:dyDescent="0.25">
      <c r="A86" s="1"/>
      <c r="B86" s="1"/>
      <c r="C86" s="1"/>
      <c r="D86" s="1"/>
      <c r="E86" s="2"/>
      <c r="F86" s="2"/>
      <c r="G86" s="2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3" x14ac:dyDescent="0.25">
      <c r="A87" s="1"/>
      <c r="B87" s="1"/>
      <c r="C87" s="1"/>
      <c r="D87" s="1"/>
      <c r="E87" s="2"/>
      <c r="F87" s="2"/>
      <c r="G87" s="2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3" x14ac:dyDescent="0.25">
      <c r="A88" s="1"/>
      <c r="B88" s="1"/>
      <c r="C88" s="1"/>
      <c r="D88" s="1"/>
      <c r="E88" s="2"/>
      <c r="F88" s="2"/>
      <c r="G88" s="2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3" x14ac:dyDescent="0.25">
      <c r="A89" s="1"/>
      <c r="B89" s="1"/>
      <c r="C89" s="1"/>
      <c r="D89" s="1"/>
      <c r="E89" s="2"/>
      <c r="F89" s="2"/>
      <c r="G89" s="2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3" x14ac:dyDescent="0.25">
      <c r="A90" s="1"/>
      <c r="B90" s="1"/>
      <c r="C90" s="1"/>
      <c r="D90" s="1"/>
      <c r="E90" s="2"/>
      <c r="F90" s="2"/>
      <c r="G90" s="2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3" x14ac:dyDescent="0.25">
      <c r="A91" s="1"/>
      <c r="B91" s="1"/>
      <c r="C91" s="1"/>
      <c r="D91" s="1"/>
      <c r="E91" s="2"/>
      <c r="F91" s="2"/>
      <c r="G91" s="2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3" x14ac:dyDescent="0.25">
      <c r="A92" s="1"/>
      <c r="B92" s="1"/>
      <c r="C92" s="1"/>
      <c r="D92" s="1"/>
      <c r="E92" s="2"/>
      <c r="F92" s="2"/>
      <c r="G92" s="2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3" x14ac:dyDescent="0.25">
      <c r="A93" s="1"/>
      <c r="B93" s="1"/>
      <c r="C93" s="1"/>
      <c r="D93" s="1"/>
      <c r="E93" s="2"/>
      <c r="F93" s="2"/>
      <c r="G93" s="2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3" x14ac:dyDescent="0.25">
      <c r="A94" s="1"/>
      <c r="B94" s="1"/>
      <c r="C94" s="1"/>
      <c r="D94" s="1"/>
      <c r="E94" s="2"/>
      <c r="F94" s="2"/>
      <c r="G94" s="2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3" x14ac:dyDescent="0.25">
      <c r="A95" s="1"/>
      <c r="B95" s="1"/>
      <c r="C95" s="1"/>
      <c r="D95" s="1"/>
      <c r="E95" s="2"/>
      <c r="F95" s="2"/>
      <c r="G95" s="2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3" x14ac:dyDescent="0.25">
      <c r="A96" s="1"/>
      <c r="B96" s="1"/>
      <c r="C96" s="1"/>
      <c r="D96" s="1"/>
      <c r="E96" s="2"/>
      <c r="F96" s="2"/>
      <c r="G96" s="2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3" x14ac:dyDescent="0.25">
      <c r="A97" s="1"/>
      <c r="B97" s="1"/>
      <c r="C97" s="1"/>
      <c r="D97" s="1"/>
      <c r="E97" s="2"/>
      <c r="F97" s="2"/>
      <c r="G97" s="2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3" x14ac:dyDescent="0.25">
      <c r="A98" s="1"/>
      <c r="B98" s="1"/>
      <c r="C98" s="1"/>
      <c r="D98" s="1"/>
      <c r="E98" s="2"/>
      <c r="F98" s="2"/>
      <c r="G98" s="2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3" x14ac:dyDescent="0.25">
      <c r="A99" s="1"/>
      <c r="B99" s="1"/>
      <c r="C99" s="1"/>
      <c r="D99" s="1"/>
      <c r="E99" s="2"/>
      <c r="F99" s="2"/>
      <c r="G99" s="2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3" x14ac:dyDescent="0.25">
      <c r="A100" s="1"/>
      <c r="B100" s="1"/>
      <c r="C100" s="1"/>
      <c r="D100" s="1"/>
      <c r="E100" s="2"/>
      <c r="F100" s="2"/>
      <c r="G100" s="2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3" x14ac:dyDescent="0.25">
      <c r="A101" s="1"/>
      <c r="B101" s="1"/>
      <c r="C101" s="1"/>
      <c r="D101" s="1"/>
      <c r="E101" s="2"/>
      <c r="F101" s="2"/>
      <c r="G101" s="2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3" x14ac:dyDescent="0.25">
      <c r="A102" s="1"/>
      <c r="B102" s="1"/>
      <c r="C102" s="1"/>
      <c r="D102" s="1"/>
      <c r="E102" s="2"/>
      <c r="F102" s="2"/>
      <c r="G102" s="2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3" x14ac:dyDescent="0.25">
      <c r="A103" s="1"/>
      <c r="B103" s="1"/>
      <c r="C103" s="1"/>
      <c r="D103" s="1"/>
      <c r="E103" s="2"/>
      <c r="F103" s="2"/>
      <c r="G103" s="2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3" x14ac:dyDescent="0.25">
      <c r="A104" s="1"/>
      <c r="B104" s="1"/>
      <c r="C104" s="1"/>
      <c r="D104" s="1"/>
      <c r="E104" s="2"/>
      <c r="F104" s="2"/>
      <c r="G104" s="2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3" x14ac:dyDescent="0.25">
      <c r="A105" s="1"/>
      <c r="B105" s="1"/>
      <c r="C105" s="1"/>
      <c r="D105" s="1"/>
      <c r="E105" s="2"/>
      <c r="F105" s="2"/>
      <c r="G105" s="2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3" x14ac:dyDescent="0.25">
      <c r="A106" s="1"/>
      <c r="B106" s="1"/>
      <c r="C106" s="1"/>
      <c r="D106" s="1"/>
      <c r="E106" s="2"/>
      <c r="F106" s="2"/>
      <c r="G106" s="2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3" x14ac:dyDescent="0.25">
      <c r="A107" s="1"/>
      <c r="B107" s="1"/>
      <c r="C107" s="1"/>
      <c r="D107" s="1"/>
      <c r="E107" s="2"/>
      <c r="F107" s="2"/>
      <c r="G107" s="2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3" x14ac:dyDescent="0.25">
      <c r="A108" s="1"/>
      <c r="B108" s="1"/>
      <c r="C108" s="1"/>
      <c r="D108" s="1"/>
      <c r="E108" s="2"/>
      <c r="F108" s="2"/>
      <c r="G108" s="2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3" x14ac:dyDescent="0.25">
      <c r="A109" s="1"/>
      <c r="B109" s="1"/>
      <c r="C109" s="1"/>
      <c r="D109" s="1"/>
      <c r="E109" s="2"/>
      <c r="F109" s="2"/>
      <c r="G109" s="2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3" x14ac:dyDescent="0.25">
      <c r="A110" s="1"/>
      <c r="B110" s="1"/>
      <c r="C110" s="1"/>
      <c r="D110" s="1"/>
      <c r="E110" s="2"/>
      <c r="F110" s="2"/>
      <c r="G110" s="2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3" x14ac:dyDescent="0.25">
      <c r="A111" s="1"/>
      <c r="B111" s="1"/>
      <c r="C111" s="1"/>
      <c r="D111" s="1"/>
      <c r="E111" s="2"/>
      <c r="F111" s="2"/>
      <c r="G111" s="2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3" x14ac:dyDescent="0.25">
      <c r="A112" s="1"/>
      <c r="B112" s="1"/>
      <c r="C112" s="1"/>
      <c r="D112" s="1"/>
      <c r="E112" s="2"/>
      <c r="F112" s="2"/>
      <c r="G112" s="2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3" x14ac:dyDescent="0.25">
      <c r="A113" s="1"/>
      <c r="B113" s="1"/>
      <c r="C113" s="1"/>
      <c r="D113" s="1"/>
      <c r="E113" s="2"/>
      <c r="F113" s="2"/>
      <c r="G113" s="2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3" x14ac:dyDescent="0.25">
      <c r="A114" s="1"/>
      <c r="B114" s="1"/>
      <c r="C114" s="1"/>
      <c r="D114" s="1"/>
      <c r="E114" s="2"/>
      <c r="F114" s="2"/>
      <c r="G114" s="2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3" x14ac:dyDescent="0.25">
      <c r="A115" s="1"/>
      <c r="B115" s="1"/>
      <c r="C115" s="1"/>
      <c r="D115" s="1"/>
      <c r="E115" s="2"/>
      <c r="F115" s="2"/>
      <c r="G115" s="2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3" x14ac:dyDescent="0.25">
      <c r="A116" s="1"/>
      <c r="B116" s="1"/>
      <c r="C116" s="1"/>
      <c r="D116" s="1"/>
      <c r="E116" s="2"/>
      <c r="F116" s="2"/>
      <c r="G116" s="2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3" x14ac:dyDescent="0.25">
      <c r="A117" s="1"/>
      <c r="B117" s="1"/>
      <c r="C117" s="1"/>
      <c r="D117" s="1"/>
      <c r="E117" s="2"/>
      <c r="F117" s="2"/>
      <c r="G117" s="2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3" x14ac:dyDescent="0.25">
      <c r="A118" s="1"/>
      <c r="B118" s="1"/>
      <c r="C118" s="1"/>
      <c r="D118" s="1"/>
      <c r="E118" s="2"/>
      <c r="F118" s="2"/>
      <c r="G118" s="2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3" x14ac:dyDescent="0.25">
      <c r="A119" s="1"/>
      <c r="B119" s="1"/>
      <c r="C119" s="1"/>
      <c r="D119" s="1"/>
      <c r="E119" s="2"/>
      <c r="F119" s="2"/>
      <c r="G119" s="2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3" x14ac:dyDescent="0.25">
      <c r="A120" s="1"/>
      <c r="B120" s="1"/>
      <c r="C120" s="1"/>
      <c r="D120" s="1"/>
      <c r="E120" s="2"/>
      <c r="F120" s="2"/>
      <c r="G120" s="2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3" x14ac:dyDescent="0.25">
      <c r="A121" s="1"/>
      <c r="B121" s="1"/>
      <c r="C121" s="1"/>
      <c r="D121" s="1"/>
      <c r="E121" s="2"/>
      <c r="F121" s="2"/>
      <c r="G121" s="2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3" x14ac:dyDescent="0.25">
      <c r="A122" s="1"/>
      <c r="B122" s="1"/>
      <c r="C122" s="1"/>
      <c r="D122" s="1"/>
      <c r="E122" s="2"/>
      <c r="F122" s="2"/>
      <c r="G122" s="2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3" x14ac:dyDescent="0.25">
      <c r="A123" s="1"/>
      <c r="B123" s="1"/>
      <c r="C123" s="1"/>
      <c r="D123" s="1"/>
      <c r="E123" s="2"/>
      <c r="F123" s="2"/>
      <c r="G123" s="2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3" x14ac:dyDescent="0.25">
      <c r="A124" s="1"/>
      <c r="B124" s="1"/>
      <c r="C124" s="1"/>
      <c r="D124" s="1"/>
      <c r="E124" s="2"/>
      <c r="F124" s="2"/>
      <c r="G124" s="2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3" x14ac:dyDescent="0.25">
      <c r="A125" s="1"/>
      <c r="B125" s="1"/>
      <c r="C125" s="1"/>
      <c r="D125" s="1"/>
      <c r="E125" s="2"/>
      <c r="F125" s="2"/>
      <c r="G125" s="2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3" x14ac:dyDescent="0.25">
      <c r="A126" s="1"/>
      <c r="B126" s="1"/>
      <c r="C126" s="1"/>
      <c r="D126" s="1"/>
      <c r="E126" s="2"/>
      <c r="F126" s="2"/>
      <c r="G126" s="2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3" x14ac:dyDescent="0.25">
      <c r="A127" s="1"/>
      <c r="B127" s="1"/>
      <c r="C127" s="1"/>
      <c r="D127" s="1"/>
      <c r="E127" s="2"/>
      <c r="F127" s="2"/>
      <c r="G127" s="2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3" x14ac:dyDescent="0.25">
      <c r="A128" s="1"/>
      <c r="B128" s="1"/>
      <c r="C128" s="1"/>
      <c r="D128" s="1"/>
      <c r="E128" s="2"/>
      <c r="F128" s="2"/>
      <c r="G128" s="2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3" x14ac:dyDescent="0.25">
      <c r="A129" s="1"/>
      <c r="B129" s="1"/>
      <c r="C129" s="1"/>
      <c r="D129" s="1"/>
      <c r="E129" s="2"/>
      <c r="F129" s="2"/>
      <c r="G129" s="2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3" x14ac:dyDescent="0.25">
      <c r="A130" s="1"/>
      <c r="B130" s="1"/>
      <c r="C130" s="1"/>
      <c r="D130" s="1"/>
      <c r="E130" s="2"/>
      <c r="F130" s="2"/>
      <c r="G130" s="2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3" x14ac:dyDescent="0.25">
      <c r="A131" s="1"/>
      <c r="B131" s="1"/>
      <c r="C131" s="1"/>
      <c r="D131" s="1"/>
      <c r="E131" s="2"/>
      <c r="F131" s="2"/>
      <c r="G131" s="2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3" x14ac:dyDescent="0.25">
      <c r="A132" s="1"/>
      <c r="B132" s="1"/>
      <c r="C132" s="1"/>
      <c r="D132" s="1"/>
      <c r="E132" s="2"/>
      <c r="F132" s="2"/>
      <c r="G132" s="2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3" x14ac:dyDescent="0.25">
      <c r="A133" s="1"/>
      <c r="B133" s="1"/>
      <c r="C133" s="1"/>
      <c r="D133" s="1"/>
      <c r="E133" s="2"/>
      <c r="F133" s="2"/>
      <c r="G133" s="2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3" x14ac:dyDescent="0.25">
      <c r="A134" s="1"/>
      <c r="B134" s="1"/>
      <c r="C134" s="1"/>
      <c r="D134" s="1"/>
      <c r="E134" s="2"/>
      <c r="F134" s="2"/>
      <c r="G134" s="2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3" x14ac:dyDescent="0.25">
      <c r="A135" s="1"/>
      <c r="B135" s="1"/>
      <c r="C135" s="1"/>
      <c r="D135" s="1"/>
      <c r="E135" s="2"/>
      <c r="F135" s="2"/>
      <c r="G135" s="2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3" x14ac:dyDescent="0.25">
      <c r="A136" s="1"/>
      <c r="B136" s="1"/>
      <c r="C136" s="1"/>
      <c r="D136" s="1"/>
      <c r="E136" s="2"/>
      <c r="F136" s="2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3" x14ac:dyDescent="0.25">
      <c r="A137" s="1"/>
      <c r="B137" s="1"/>
      <c r="C137" s="1"/>
      <c r="D137" s="1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9" ht="15.75" customHeight="1" x14ac:dyDescent="0.25">
      <c r="A993" s="1"/>
      <c r="B993" s="1"/>
      <c r="C993" s="1"/>
      <c r="D993" s="1"/>
      <c r="E993" s="2"/>
      <c r="F993" s="2"/>
      <c r="G993" s="2"/>
      <c r="H993" s="2"/>
      <c r="I993" s="1"/>
    </row>
  </sheetData>
  <conditionalFormatting sqref="D2:H24 D26:H32">
    <cfRule type="cellIs" dxfId="24" priority="5" operator="equal">
      <formula>"?"</formula>
    </cfRule>
    <cfRule type="cellIs" dxfId="23" priority="6" operator="equal">
      <formula>"V"</formula>
    </cfRule>
    <cfRule type="cellIs" dxfId="22" priority="7" operator="equal">
      <formula>"x"</formula>
    </cfRule>
    <cfRule type="containsBlanks" dxfId="21" priority="9">
      <formula>LEN(TRIM(D2))=0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AFD4E-F59E-4D53-80F5-A28DA191FCE6}">
  <sheetPr>
    <outlinePr summaryBelow="0" summaryRight="0"/>
  </sheetPr>
  <dimension ref="A1:AC1020"/>
  <sheetViews>
    <sheetView zoomScaleNormal="100" workbookViewId="0">
      <pane ySplit="1" topLeftCell="A2" activePane="bottomLeft" state="frozen"/>
      <selection pane="bottomLeft" activeCell="K23" sqref="K23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/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/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48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50</v>
      </c>
      <c r="B8" s="6" t="s">
        <v>15</v>
      </c>
      <c r="C8" s="6" t="s">
        <v>86</v>
      </c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 t="s">
        <v>29</v>
      </c>
      <c r="C9" s="6" t="s">
        <v>87</v>
      </c>
      <c r="D9" s="5"/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 t="s">
        <v>43</v>
      </c>
      <c r="C10" s="6" t="s">
        <v>47</v>
      </c>
      <c r="D10" s="5"/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/>
      <c r="C11" s="6" t="s">
        <v>44</v>
      </c>
      <c r="D11" s="5"/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 t="s">
        <v>88</v>
      </c>
      <c r="C12" s="6" t="s">
        <v>89</v>
      </c>
      <c r="D12" s="5"/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101</v>
      </c>
      <c r="C13" s="6" t="s">
        <v>103</v>
      </c>
      <c r="D13" s="5"/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 t="s">
        <v>90</v>
      </c>
      <c r="B14" s="6" t="s">
        <v>91</v>
      </c>
      <c r="C14" s="6" t="s">
        <v>92</v>
      </c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 t="s">
        <v>93</v>
      </c>
      <c r="B15" s="6" t="s">
        <v>15</v>
      </c>
      <c r="C15" s="6" t="s">
        <v>95</v>
      </c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 t="s">
        <v>29</v>
      </c>
      <c r="C16" s="6" t="s">
        <v>96</v>
      </c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 t="s">
        <v>94</v>
      </c>
      <c r="B17" s="6" t="s">
        <v>15</v>
      </c>
      <c r="C17" s="6" t="s">
        <v>97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 t="s">
        <v>29</v>
      </c>
      <c r="C18" s="6" t="s">
        <v>98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 t="s">
        <v>99</v>
      </c>
      <c r="B19" s="6" t="s">
        <v>102</v>
      </c>
      <c r="C19" s="6" t="s">
        <v>100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/>
      <c r="D20" s="12">
        <f>COUNTIF(Customer[STATUS], "v") / ROWS(Customer[STATUS])</f>
        <v>5.5555555555555552E-2</v>
      </c>
      <c r="E20" s="12">
        <f>COUNTIF(Customer[LOKAL WEB], "v") / ROWS(Customer[LOKAL WEB])</f>
        <v>0</v>
      </c>
      <c r="F20" s="12">
        <f>COUNTIF(Customer[LOKAL MOBILE], "v") / ROWS(Customer[LOKAL MOBILE])</f>
        <v>0</v>
      </c>
      <c r="G20" s="12">
        <f>COUNTIF(Customer[HOSTING WEB], "v") / ROWS(Customer[HOSTING WEB])</f>
        <v>0</v>
      </c>
      <c r="H20" s="12">
        <f>COUNTIF(Customer[HOSTING MOBILE], "v") / ROWS(Customer[HOSTING MOBILE])</f>
        <v>0</v>
      </c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/>
      <c r="D21" s="5"/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/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/>
      <c r="D23" s="5"/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/>
      <c r="D24" s="5"/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/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</sheetData>
  <conditionalFormatting sqref="D2:H19 D21:H137">
    <cfRule type="cellIs" dxfId="20" priority="5" operator="equal">
      <formula>"?"</formula>
    </cfRule>
    <cfRule type="cellIs" dxfId="19" priority="6" operator="equal">
      <formula>"V"</formula>
    </cfRule>
    <cfRule type="cellIs" dxfId="18" priority="7" operator="equal">
      <formula>"x"</formula>
    </cfRule>
    <cfRule type="containsBlanks" dxfId="17" priority="9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A237-660F-4B06-9D5D-43E5416F81EA}">
  <sheetPr>
    <outlinePr summaryBelow="0" summaryRight="0"/>
  </sheetPr>
  <dimension ref="A1:AC1027"/>
  <sheetViews>
    <sheetView zoomScaleNormal="100" workbookViewId="0">
      <pane ySplit="1" topLeftCell="A11" activePane="bottomLeft" state="frozen"/>
      <selection pane="bottomLeft" activeCell="E24" sqref="E24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39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28</v>
      </c>
      <c r="B8" s="6" t="s">
        <v>29</v>
      </c>
      <c r="C8" s="6" t="s">
        <v>30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34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35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 t="s">
        <v>50</v>
      </c>
      <c r="B11" s="6" t="s">
        <v>15</v>
      </c>
      <c r="C11" s="6" t="s">
        <v>51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114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43</v>
      </c>
      <c r="C13" s="6" t="s">
        <v>47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 t="s">
        <v>61</v>
      </c>
      <c r="C14" s="6" t="s">
        <v>60</v>
      </c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/>
      <c r="B15" s="6"/>
      <c r="C15" s="6" t="s">
        <v>34</v>
      </c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 t="s">
        <v>65</v>
      </c>
      <c r="C16" s="6" t="s">
        <v>66</v>
      </c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/>
      <c r="C17" s="6" t="s">
        <v>115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 t="s">
        <v>52</v>
      </c>
      <c r="B18" s="6" t="s">
        <v>54</v>
      </c>
      <c r="C18" s="6" t="s">
        <v>62</v>
      </c>
      <c r="D18" s="5" t="s">
        <v>25</v>
      </c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/>
      <c r="C19" s="6" t="s">
        <v>63</v>
      </c>
      <c r="D19" s="5" t="s">
        <v>25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 t="s">
        <v>121</v>
      </c>
      <c r="D20" s="5" t="s">
        <v>25</v>
      </c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 t="s">
        <v>129</v>
      </c>
      <c r="D21" s="5" t="s">
        <v>25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 t="s">
        <v>126</v>
      </c>
      <c r="D22" s="5" t="s">
        <v>25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 t="s">
        <v>130</v>
      </c>
      <c r="D23" s="5" t="s">
        <v>25</v>
      </c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 t="s">
        <v>53</v>
      </c>
      <c r="C24" s="6" t="s">
        <v>64</v>
      </c>
      <c r="D24" s="5" t="s">
        <v>25</v>
      </c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 t="s">
        <v>77</v>
      </c>
      <c r="D25" s="5" t="s">
        <v>25</v>
      </c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 t="s">
        <v>120</v>
      </c>
      <c r="D26" s="5" t="s">
        <v>25</v>
      </c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 t="s">
        <v>128</v>
      </c>
      <c r="D27" s="5" t="s">
        <v>25</v>
      </c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 t="s">
        <v>55</v>
      </c>
      <c r="C28" s="6" t="s">
        <v>124</v>
      </c>
      <c r="D28" s="5" t="s">
        <v>25</v>
      </c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 t="s">
        <v>123</v>
      </c>
      <c r="D29" s="5" t="s">
        <v>25</v>
      </c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 t="s">
        <v>67</v>
      </c>
      <c r="B30" s="6" t="s">
        <v>68</v>
      </c>
      <c r="C30" s="6" t="s">
        <v>72</v>
      </c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 t="s">
        <v>69</v>
      </c>
      <c r="C31" s="6" t="s">
        <v>73</v>
      </c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 t="s">
        <v>70</v>
      </c>
      <c r="C32" s="6" t="s">
        <v>74</v>
      </c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 t="s">
        <v>71</v>
      </c>
      <c r="C33" s="6" t="s">
        <v>75</v>
      </c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12">
        <f>COUNTIF(Pemilik_Alat[STATUS], "v") / ROWS(Pemilik_Alat[STATUS])</f>
        <v>0.65625</v>
      </c>
      <c r="E34" s="12">
        <f>COUNTIF(Pemilik_Alat[LOKAL WEB], "v") / ROWS(Pemilik_Alat[LOKAL WEB])</f>
        <v>0</v>
      </c>
      <c r="F34" s="12">
        <f>COUNTIF(Pemilik_Alat[LOKAL MOBILE], "v") / ROWS(Pemilik_Alat[LOKAL MOBILE])</f>
        <v>0</v>
      </c>
      <c r="G34" s="12">
        <f>COUNTIF(Pemilik_Alat[HOSTING WEB], "v") / ROWS(Pemilik_Alat[HOSTING WEB])</f>
        <v>0</v>
      </c>
      <c r="H34" s="12">
        <f>COUNTIF(Pemilik_Alat[HOSTING MOBILE], "v") / ROWS(Pemilik_Alat[HOSTING MOBILE])</f>
        <v>0</v>
      </c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6"/>
      <c r="B142" s="6"/>
      <c r="C142" s="6"/>
      <c r="D142" s="5"/>
      <c r="E142" s="5"/>
      <c r="F142" s="5"/>
      <c r="G142" s="5"/>
      <c r="H142" s="5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6"/>
      <c r="B143" s="6"/>
      <c r="C143" s="6"/>
      <c r="D143" s="5"/>
      <c r="E143" s="5"/>
      <c r="F143" s="5"/>
      <c r="G143" s="5"/>
      <c r="H143" s="5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6"/>
      <c r="B144" s="6"/>
      <c r="C144" s="6"/>
      <c r="D144" s="5"/>
      <c r="E144" s="5"/>
      <c r="F144" s="5"/>
      <c r="G144" s="5"/>
      <c r="H144" s="5"/>
      <c r="I144" s="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  <row r="1025" spans="1:9" ht="15.75" customHeight="1" x14ac:dyDescent="0.25">
      <c r="A1025" s="1"/>
      <c r="B1025" s="1"/>
      <c r="C1025" s="1"/>
      <c r="D1025" s="1"/>
      <c r="E1025" s="2"/>
      <c r="F1025" s="2"/>
      <c r="G1025" s="2"/>
      <c r="H1025" s="2"/>
      <c r="I1025" s="1"/>
    </row>
    <row r="1026" spans="1:9" ht="15.75" customHeight="1" x14ac:dyDescent="0.25">
      <c r="A1026" s="1"/>
      <c r="B1026" s="1"/>
      <c r="C1026" s="1"/>
      <c r="D1026" s="1"/>
      <c r="E1026" s="2"/>
      <c r="F1026" s="2"/>
      <c r="G1026" s="2"/>
      <c r="H1026" s="2"/>
      <c r="I1026" s="1"/>
    </row>
    <row r="1027" spans="1:9" ht="15.75" customHeight="1" x14ac:dyDescent="0.25">
      <c r="A1027" s="1"/>
      <c r="B1027" s="1"/>
      <c r="C1027" s="1"/>
      <c r="D1027" s="1"/>
      <c r="E1027" s="2"/>
      <c r="F1027" s="2"/>
      <c r="G1027" s="2"/>
      <c r="H1027" s="2"/>
      <c r="I1027" s="1"/>
    </row>
  </sheetData>
  <conditionalFormatting sqref="D2:H144">
    <cfRule type="cellIs" dxfId="16" priority="5" operator="equal">
      <formula>"?"</formula>
    </cfRule>
    <cfRule type="cellIs" dxfId="15" priority="6" operator="equal">
      <formula>"V"</formula>
    </cfRule>
    <cfRule type="cellIs" dxfId="14" priority="7" operator="equal">
      <formula>"x"</formula>
    </cfRule>
    <cfRule type="containsBlanks" dxfId="13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85DEF-6166-4137-AC42-A0E62E02B3CC}">
  <sheetPr>
    <outlinePr summaryBelow="0" summaryRight="0"/>
  </sheetPr>
  <dimension ref="A1:AC1027"/>
  <sheetViews>
    <sheetView tabSelected="1" zoomScaleNormal="100" workbookViewId="0">
      <pane ySplit="1" topLeftCell="A2" activePane="bottomLeft" state="frozen"/>
      <selection pane="bottomLeft" activeCell="C15" sqref="C15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39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28</v>
      </c>
      <c r="B8" s="6" t="s">
        <v>36</v>
      </c>
      <c r="C8" s="6" t="s">
        <v>37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45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46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 t="s">
        <v>29</v>
      </c>
      <c r="C11" s="6" t="s">
        <v>30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34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/>
      <c r="C13" s="6" t="s">
        <v>35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5" x14ac:dyDescent="0.25">
      <c r="A14" s="20"/>
      <c r="B14" s="20"/>
      <c r="C14" s="20" t="s">
        <v>131</v>
      </c>
      <c r="D14" s="5"/>
      <c r="E14" s="21"/>
      <c r="F14" s="21"/>
      <c r="G14" s="21"/>
      <c r="H14" s="21"/>
      <c r="I14" s="20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 t="s">
        <v>50</v>
      </c>
      <c r="B15" s="6" t="s">
        <v>43</v>
      </c>
      <c r="C15" s="6" t="s">
        <v>47</v>
      </c>
      <c r="D15" s="5" t="s">
        <v>25</v>
      </c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 t="s">
        <v>29</v>
      </c>
      <c r="C16" s="6" t="s">
        <v>60</v>
      </c>
      <c r="D16" s="5" t="s">
        <v>25</v>
      </c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/>
      <c r="C17" s="6" t="s">
        <v>34</v>
      </c>
      <c r="D17" s="5" t="s">
        <v>25</v>
      </c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 t="s">
        <v>78</v>
      </c>
      <c r="C18" s="6" t="s">
        <v>79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/>
      <c r="C19" s="6" t="s">
        <v>115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 t="s">
        <v>61</v>
      </c>
      <c r="C20" s="6" t="s">
        <v>60</v>
      </c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 t="s">
        <v>34</v>
      </c>
      <c r="D21" s="5"/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 t="s">
        <v>52</v>
      </c>
      <c r="B22" s="6" t="s">
        <v>53</v>
      </c>
      <c r="C22" s="6" t="s">
        <v>58</v>
      </c>
      <c r="D22" s="5" t="s">
        <v>25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 t="s">
        <v>59</v>
      </c>
      <c r="D23" s="5" t="s">
        <v>25</v>
      </c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 t="s">
        <v>120</v>
      </c>
      <c r="D24" s="5" t="s">
        <v>25</v>
      </c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 t="s">
        <v>128</v>
      </c>
      <c r="D25" s="5" t="s">
        <v>25</v>
      </c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 t="s">
        <v>125</v>
      </c>
      <c r="D26" s="5" t="s">
        <v>25</v>
      </c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 t="s">
        <v>54</v>
      </c>
      <c r="C27" s="6" t="s">
        <v>57</v>
      </c>
      <c r="D27" s="5" t="s">
        <v>25</v>
      </c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 t="s">
        <v>76</v>
      </c>
      <c r="D28" s="5" t="s">
        <v>25</v>
      </c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 t="s">
        <v>121</v>
      </c>
      <c r="D29" s="5" t="s">
        <v>25</v>
      </c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 t="s">
        <v>129</v>
      </c>
      <c r="D30" s="5" t="s">
        <v>25</v>
      </c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 t="s">
        <v>127</v>
      </c>
      <c r="D31" s="5" t="s">
        <v>25</v>
      </c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 t="s">
        <v>55</v>
      </c>
      <c r="C32" s="6" t="s">
        <v>123</v>
      </c>
      <c r="D32" s="5" t="s">
        <v>25</v>
      </c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 t="s">
        <v>124</v>
      </c>
      <c r="D33" s="5" t="s">
        <v>25</v>
      </c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 t="s">
        <v>80</v>
      </c>
      <c r="B34" s="6" t="s">
        <v>81</v>
      </c>
      <c r="C34" s="6" t="s">
        <v>82</v>
      </c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 t="s">
        <v>83</v>
      </c>
      <c r="B35" s="6" t="s">
        <v>84</v>
      </c>
      <c r="C35" s="6" t="s">
        <v>122</v>
      </c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 t="s">
        <v>85</v>
      </c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 t="s">
        <v>67</v>
      </c>
      <c r="B37" s="6" t="s">
        <v>68</v>
      </c>
      <c r="C37" s="6" t="s">
        <v>72</v>
      </c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 t="s">
        <v>69</v>
      </c>
      <c r="C38" s="6" t="s">
        <v>73</v>
      </c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 t="s">
        <v>70</v>
      </c>
      <c r="C39" s="6" t="s">
        <v>74</v>
      </c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 t="s">
        <v>71</v>
      </c>
      <c r="C40" s="6" t="s">
        <v>75</v>
      </c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12">
        <f>COUNTIF(Tempat_Olahraga[STATUS], "v") / ROWS(Tempat_Olahraga[STATUS])</f>
        <v>0.61538461538461542</v>
      </c>
      <c r="E41" s="12">
        <f>COUNTIF(Tempat_Olahraga[LOKAL WEB], "v") / ROWS(Tempat_Olahraga[LOKAL WEB])</f>
        <v>0</v>
      </c>
      <c r="F41" s="12">
        <f>COUNTIF(Tempat_Olahraga[LOKAL MOBILE], "v") / ROWS(Tempat_Olahraga[LOKAL MOBILE])</f>
        <v>0</v>
      </c>
      <c r="G41" s="12">
        <f>COUNTIF(Tempat_Olahraga[HOSTING WEB], "v") / ROWS(Tempat_Olahraga[HOSTING WEB])</f>
        <v>0</v>
      </c>
      <c r="H41" s="12">
        <f>COUNTIF(Tempat_Olahraga[HOSTING MOBILE], "v") / ROWS(Tempat_Olahraga[HOSTING MOBILE])</f>
        <v>0</v>
      </c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6"/>
      <c r="B142" s="6"/>
      <c r="C142" s="6"/>
      <c r="D142" s="5"/>
      <c r="E142" s="5"/>
      <c r="F142" s="5"/>
      <c r="G142" s="5"/>
      <c r="H142" s="5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6"/>
      <c r="B143" s="6"/>
      <c r="C143" s="6"/>
      <c r="D143" s="5"/>
      <c r="E143" s="5"/>
      <c r="F143" s="5"/>
      <c r="G143" s="5"/>
      <c r="H143" s="5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6"/>
      <c r="B144" s="6"/>
      <c r="C144" s="6"/>
      <c r="D144" s="5"/>
      <c r="E144" s="5"/>
      <c r="F144" s="5"/>
      <c r="G144" s="5"/>
      <c r="H144" s="5"/>
      <c r="I144" s="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  <row r="1025" spans="1:9" ht="15.75" customHeight="1" x14ac:dyDescent="0.25">
      <c r="A1025" s="1"/>
      <c r="B1025" s="1"/>
      <c r="C1025" s="1"/>
      <c r="D1025" s="1"/>
      <c r="E1025" s="2"/>
      <c r="F1025" s="2"/>
      <c r="G1025" s="2"/>
      <c r="H1025" s="2"/>
      <c r="I1025" s="1"/>
    </row>
    <row r="1026" spans="1:9" ht="15.75" customHeight="1" x14ac:dyDescent="0.25">
      <c r="A1026" s="1"/>
      <c r="B1026" s="1"/>
      <c r="C1026" s="1"/>
      <c r="D1026" s="1"/>
      <c r="E1026" s="2"/>
      <c r="F1026" s="2"/>
      <c r="G1026" s="2"/>
      <c r="H1026" s="2"/>
      <c r="I1026" s="1"/>
    </row>
    <row r="1027" spans="1:9" ht="15.75" customHeight="1" x14ac:dyDescent="0.25">
      <c r="A1027" s="1"/>
      <c r="B1027" s="1"/>
      <c r="C1027" s="1"/>
      <c r="D1027" s="1"/>
      <c r="E1027" s="2"/>
      <c r="F1027" s="2"/>
      <c r="G1027" s="2"/>
      <c r="H1027" s="2"/>
      <c r="I1027" s="1"/>
    </row>
  </sheetData>
  <conditionalFormatting sqref="D2:H144">
    <cfRule type="cellIs" dxfId="12" priority="5" operator="equal">
      <formula>"?"</formula>
    </cfRule>
    <cfRule type="cellIs" dxfId="11" priority="6" operator="equal">
      <formula>"V"</formula>
    </cfRule>
    <cfRule type="cellIs" dxfId="10" priority="7" operator="equal">
      <formula>"x"</formula>
    </cfRule>
    <cfRule type="containsBlanks" dxfId="9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ADMIN</vt:lpstr>
      <vt:lpstr>CUSTOMER</vt:lpstr>
      <vt:lpstr>PEMILIK ALAT</vt:lpstr>
      <vt:lpstr>TEMPAT OLAHRAGA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 Wijaya</dc:creator>
  <cp:lastModifiedBy>Maria</cp:lastModifiedBy>
  <dcterms:created xsi:type="dcterms:W3CDTF">2023-03-01T11:46:46Z</dcterms:created>
  <dcterms:modified xsi:type="dcterms:W3CDTF">2023-09-11T07:50:26Z</dcterms:modified>
</cp:coreProperties>
</file>