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156CE5D5-3A87-448A-B120-035E59DFED7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42" i="11" l="1"/>
  <c r="F7" i="9" s="1"/>
  <c r="G42" i="11"/>
  <c r="F6" i="9" s="1"/>
  <c r="F42" i="11"/>
  <c r="F5" i="9" s="1"/>
  <c r="E42" i="11"/>
  <c r="F4" i="9" s="1"/>
  <c r="D42" i="11"/>
  <c r="F3" i="9" s="1"/>
  <c r="H34" i="10"/>
  <c r="E7" i="9" s="1"/>
  <c r="G34" i="10"/>
  <c r="E6" i="9" s="1"/>
  <c r="F34" i="10"/>
  <c r="E5" i="9" s="1"/>
  <c r="E34" i="10"/>
  <c r="E4" i="9" s="1"/>
  <c r="D34" i="10"/>
  <c r="E3" i="9" s="1"/>
  <c r="E21" i="8"/>
  <c r="D4" i="9" s="1"/>
  <c r="F21" i="8"/>
  <c r="D5" i="9" s="1"/>
  <c r="G21" i="8"/>
  <c r="D6" i="9" s="1"/>
  <c r="H21" i="8"/>
  <c r="D7" i="9" s="1"/>
  <c r="E26" i="1"/>
  <c r="C4" i="9" s="1"/>
  <c r="F26" i="1"/>
  <c r="C5" i="9" s="1"/>
  <c r="G26" i="1"/>
  <c r="C6" i="9" s="1"/>
  <c r="H26" i="1"/>
  <c r="C7" i="9" s="1"/>
  <c r="D21" i="8"/>
  <c r="D3" i="9" s="1"/>
  <c r="D26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<sst xmlns="http://schemas.openxmlformats.org/spreadsheetml/2006/main" count="330" uniqueCount="135">
  <si>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</si>
  <si>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</si>
  <si>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</si>
  <si>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</si>
  <si>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</si>
  <si>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</si>
  <si>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</si>
  <si>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</si>
  <si>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</si>
  <si>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</si>
  <si>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</si>
  <si>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</si>
  <si>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</si>
  <si>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</si>
  <si>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</si>
  <si>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</si>
  <si>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</si>
  <si>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</si>
  <si>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</si>
  <si>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</si>
  <si>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</si>
  <si>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</si>
  <si>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</si>
  <si>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</si>
  <si>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</si>
  <si>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</si>
  <si>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</si>
  <si>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</si>
  <si>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</si>
  <si>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</si>
  <si>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</si>
  <si>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</si>
  <si>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</si>
  <si>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</si>
  <si>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</si>
  <si>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</si>
  <si>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</si>
  <si>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</si>
  <si>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</si>
  <si>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</si>
  <si>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</si>
  <si>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</si>
  <si>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</si>
  <si>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</si>
  <si>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</si>
  <si>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</si>
  <si>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</si>
  <si>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</si>
  <si>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</si>
  <si>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</si>
  <si>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</si>
  <si>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</si>
  <si>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</si>
  <si>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</si>
  <si>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</si>
  <si>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</si>
  <si>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</si>
  <si>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</si>
  <si>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</si>
  <si>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</si>
  <si>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</si>
  <si>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</si>
  <si>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</si>
  <si>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</si>
  <si>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Transaksi Alat</t>
  </si>
  <si>
    <t>Lihat Transaksi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</si>
  <si>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</si>
  <si>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</si>
  <si>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</si>
  <si>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</si>
  <si>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</si>
  <si>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</si>
  <si>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</si>
  <si>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</si>
  <si>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</si>
  <si>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</si>
  <si>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</si>
  <si>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</si>
  <si>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</si>
  <si>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</si>
  <si>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</si>
  <si>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</si>
  <si>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</si>
  <si>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</si>
  <si>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Update Slot Waktu</t>
  </si>
  <si>
    <t>Lihat Daftar Tempat Olahraga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</si>
  <si>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</si>
  <si>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</si>
  <si>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</si>
  <si>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</si>
  <si>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</si>
  <si>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</si>
  <si>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</si>
  <si>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</si>
  <si>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</si>
  <si>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</si>
  <si>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</si>
  <si>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</si>
  <si>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</si>
  <si>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</si>
  <si>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</si>
  <si>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</si>
  <si>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</si>
  <si>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</si>
  <si>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</si>
  <si>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</si>
  <si>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</si>
  <si>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</si>
  <si>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</si>
  <si>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</si>
  <si>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Daftar Komplain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</si>
  <si>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</si>
  <si>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</si>
  <si>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</si>
  <si>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</si>
  <si>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</si>
  <si>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</si>
  <si>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</si>
  <si>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</si>
  <si>
    <t>Daftar Permintaan</t>
  </si>
  <si>
    <t>Daftar Penawaran</t>
  </si>
  <si>
    <t>Tambah Slot Waktu Lapangan</t>
  </si>
  <si>
    <t>Negoisasi Permintaan</t>
  </si>
  <si>
    <t>Negoisasi Penawaran</t>
  </si>
  <si>
    <t>Update Harga Sewa</t>
  </si>
  <si>
    <t>Update Harga Komisi</t>
  </si>
  <si>
    <t>Update Harga Sewa, Durasi</t>
  </si>
  <si>
    <t>Detail Permintaan</t>
  </si>
  <si>
    <t>Detail Penawaran</t>
  </si>
  <si>
    <t>Konfirmasi Penawaran</t>
  </si>
  <si>
    <t>Tambahkan alat olahraga miliknya ke lapangannya sendiri</t>
  </si>
  <si>
    <t>Delete alat olahraga miliknya di lapangannya sendiri</t>
  </si>
  <si>
    <t>API Midtrans</t>
  </si>
  <si>
    <t>?</t>
  </si>
  <si>
    <t>Detail Komplain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</si>
</sst>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  <xf numFmtId="0" fontId="10" fillId="0" borderId="0" xfId="0" applyFont="1" applyFill="1" applyAlignment="1">
      <alignment horizontal="left" vertical="center" wrapText="1" indent="1"/>
    </xf>
    <xf numFmtId="0" fontId="11" fillId="0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26" totalsRowCount="1" headerRowDxfId="101" dataDxfId="100">
  <autoFilter ref="A1:I25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8"/>
    <tableColumn id="2" xr3:uid="{2C05DE00-293B-4F1C-9081-C8FBAEB06757}" name="FITUR" dataDxfId="98" totalsRowDxfId="7"/>
    <tableColumn id="3" xr3:uid="{52CE83E0-AB43-4FFD-991A-1B4A15094CF1}" name="UJI COBA" dataDxfId="97" totalsRowDxfId="6"/>
    <tableColumn id="10" xr3:uid="{17708C48-9DDA-47DF-8919-5E16F04F1A16}" name="STATUS" totalsRowFunction="custom" dataDxfId="96" totalsRowDxfId="5">
      <totalsRowFormula>COUNTIF(Admin[STATUS], "v") / ROWS(Admin[STATUS])</totalsRowFormula>
    </tableColumn>
    <tableColumn id="4" xr3:uid="{A17B1182-B49C-4DD5-B0B5-5B31BB7E906C}" name="LOKAL WEB" totalsRowFunction="custom" dataDxfId="95" totalsRowDxfId="4">
      <totalsRowFormula>COUNTIF(Admin[LOKAL WEB], "v") / ROWS(Admin[LOKAL WEB])</totalsRowFormula>
    </tableColumn>
    <tableColumn id="5" xr3:uid="{7A2E29E2-6D5C-40BE-87D8-A7FFB6B96262}" name="LOKAL MOBILE" totalsRowFunction="custom" dataDxfId="94" totalsRowDxfId="3">
      <totalsRowFormula>COUNTIF(Admin[LOKAL MOBILE], "v") / ROWS(Admin[LOKAL MOBILE])</totalsRowFormula>
    </tableColumn>
    <tableColumn id="6" xr3:uid="{BE3CCCE5-7F83-40BA-94AD-D11FE9765D7B}" name="HOSTING WEB" totalsRowFunction="custom" dataDxfId="93" totalsRowDxfId="2">
      <totalsRowFormula>COUNTIF(Admin[HOSTING WEB], "v") / ROWS(Admin[HOSTING WEB])</totalsRowFormula>
    </tableColumn>
    <tableColumn id="7" xr3:uid="{13A3FA70-03D9-40CC-8956-0269F5889D02}" name="HOSTING MOBILE" totalsRowFunction="custom" dataDxfId="92" totalsRowDxfId="1">
      <totalsRowFormula>COUNTIF(Admin[HOSTING MOBILE], "v") / ROWS(Admin[HOSTING MOBILE])</totalsRowFormula>
    </tableColumn>
    <tableColumn id="8" xr3:uid="{25D86C63-318C-4B06-885C-BD0FDE174436}" name="KETERANGAN" dataDxfId="91" totalsRowDxfId="0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1" totalsRowCount="1" headerRowDxfId="90" dataDxfId="88" headerRowBorderDxfId="89" tableBorderDxfId="87">
  <autoFilter ref="A1:I20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86" totalsRowDxfId="85"/>
    <tableColumn id="2" xr3:uid="{01DF50A6-3050-4DFE-85BD-09E09F7AD3A7}" name="FITUR" dataDxfId="84" totalsRowDxfId="83"/>
    <tableColumn id="3" xr3:uid="{7803D969-9E85-4539-8F8B-B6B79572FAAA}" name="UJI COBA" dataDxfId="82" totalsRowDxfId="81"/>
    <tableColumn id="9" xr3:uid="{B1CB7C17-0FC9-49AB-9C31-0341D2DB2041}" name="STATUS" totalsRowFunction="custom" dataDxfId="80" totalsRowDxfId="79">
      <totalsRowFormula>COUNTIF(Customer[STATUS], "v") / ROWS(Customer[STATUS])</totalsRowFormula>
    </tableColumn>
    <tableColumn id="4" xr3:uid="{D60BDC58-696B-4E7D-9C02-DE500DA99DBF}" name="LOKAL WEB" totalsRowFunction="custom" dataDxfId="78" totalsRowDxfId="77">
      <totalsRowFormula>COUNTIF(Customer[LOKAL WEB], "v") / ROWS(Customer[LOKAL WEB])</totalsRowFormula>
    </tableColumn>
    <tableColumn id="5" xr3:uid="{AFD41AF9-ED33-4248-A69E-1097C255C613}" name="LOKAL MOBILE" totalsRowFunction="custom" dataDxfId="76" totalsRowDxfId="75">
      <totalsRowFormula>COUNTIF(Customer[LOKAL MOBILE], "v") / ROWS(Customer[LOKAL MOBILE])</totalsRowFormula>
    </tableColumn>
    <tableColumn id="6" xr3:uid="{3D4493AD-0EFF-422C-9B5C-8F058D0FE38B}" name="HOSTING WEB" totalsRowFunction="custom" dataDxfId="74" totalsRowDxfId="73">
      <totalsRowFormula>COUNTIF(Customer[HOSTING WEB], "v") / ROWS(Customer[HOSTING WEB])</totalsRowFormula>
    </tableColumn>
    <tableColumn id="7" xr3:uid="{68EA555E-90BB-461D-A5EA-D2CDCFC9E7A4}" name="HOSTING MOBILE" totalsRowFunction="custom" dataDxfId="72" totalsRowDxfId="71">
      <totalsRowFormula>COUNTIF(Customer[HOSTING MOBILE], "v") / ROWS(Customer[HOSTING MOBILE])</totalsRowFormula>
    </tableColumn>
    <tableColumn id="8" xr3:uid="{902FB9D4-FC4F-439F-806B-768330E75AFA}" name="KETERANGAN" dataDxfId="70" totalsRowDxfId="69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34" totalsRowCount="1" headerRowDxfId="68" dataDxfId="66" headerRowBorderDxfId="67" tableBorderDxfId="65">
  <autoFilter ref="A1:I33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64" totalsRowDxfId="63"/>
    <tableColumn id="2" xr3:uid="{7B6C15A7-3C40-4BB3-9F3C-7DFE57D6E567}" name="FITUR" dataDxfId="62" totalsRowDxfId="61"/>
    <tableColumn id="3" xr3:uid="{112EC755-C154-4925-9D17-B7E181566E49}" name="UJI COBA" dataDxfId="60" totalsRowDxfId="59"/>
    <tableColumn id="9" xr3:uid="{A160A6EB-FC7C-4954-A0B8-E97B048223E0}" name="STATUS" totalsRowFunction="custom" dataDxfId="58" totalsRowDxfId="57">
      <totalsRowFormula>COUNTIF(Pemilik_Alat[STATUS], "v") / ROWS(Pemilik_Alat[STATUS])</totalsRowFormula>
    </tableColumn>
    <tableColumn id="4" xr3:uid="{9C02A588-16D3-46E9-82B7-CBE2953D1A6E}" name="LOKAL WEB" totalsRowFunction="custom" dataDxfId="56" totalsRowDxfId="55">
      <totalsRowFormula>COUNTIF(Pemilik_Alat[LOKAL WEB], "v") / ROWS(Pemilik_Alat[LOKAL WEB])</totalsRowFormula>
    </tableColumn>
    <tableColumn id="5" xr3:uid="{92D23465-FAC9-45DC-8C78-74066B7C9518}" name="LOKAL MOBILE" totalsRowFunction="custom" dataDxfId="54" totalsRowDxfId="53">
      <totalsRowFormula>COUNTIF(Pemilik_Alat[LOKAL MOBILE], "v") / ROWS(Pemilik_Alat[LOKAL MOBILE])</totalsRowFormula>
    </tableColumn>
    <tableColumn id="6" xr3:uid="{1636528F-4D39-45B8-9E7A-A5822F4CE031}" name="HOSTING WEB" totalsRowFunction="custom" dataDxfId="52" totalsRowDxfId="51">
      <totalsRowFormula>COUNTIF(Pemilik_Alat[HOSTING WEB], "v") / ROWS(Pemilik_Alat[HOSTING WEB])</totalsRowFormula>
    </tableColumn>
    <tableColumn id="7" xr3:uid="{5F5BAF72-883C-4E34-B009-BBDFB70FBB1F}" name="HOSTING MOBILE" totalsRowFunction="custom" dataDxfId="50" totalsRowDxfId="49">
      <totalsRowFormula>COUNTIF(Pemilik_Alat[HOSTING MOBILE], "v") / ROWS(Pemilik_Alat[HOSTING MOBILE])</totalsRowFormula>
    </tableColumn>
    <tableColumn id="8" xr3:uid="{AFEA982B-71DC-431F-8810-D242D9F5B9AB}" name="KETERANGAN" dataDxfId="48" totalsRowDxfId="47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42" totalsRowCount="1" headerRowDxfId="46" dataDxfId="44" headerRowBorderDxfId="45" tableBorderDxfId="43">
  <autoFilter ref="A1:I41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42" totalsRowDxfId="41"/>
    <tableColumn id="2" xr3:uid="{973E9EB9-0200-462D-8423-5DC164D35977}" name="FITUR" dataDxfId="40" totalsRowDxfId="39"/>
    <tableColumn id="3" xr3:uid="{35525563-21C1-44C5-9AB1-FCB2E9CECC0E}" name="UJI COBA" dataDxfId="38" totalsRowDxfId="37"/>
    <tableColumn id="9" xr3:uid="{A160946F-38E3-49FE-82A8-B2F5D46372D1}" name="STATUS" totalsRowFunction="custom" dataDxfId="36" totalsRowDxfId="35">
      <totalsRowFormula>COUNTIF(Tempat_Olahraga[STATUS], "v") / ROWS(Tempat_Olahraga[STATUS])</totalsRowFormula>
    </tableColumn>
    <tableColumn id="4" xr3:uid="{116D6469-A977-4C5C-9347-CC1663CC387C}" name="LOKAL WEB" totalsRowFunction="custom" dataDxfId="34" totalsRowDxfId="33">
      <totalsRowFormula>COUNTIF(Tempat_Olahraga[LOKAL WEB], "v") / ROWS(Tempat_Olahraga[LOKAL WEB])</totalsRowFormula>
    </tableColumn>
    <tableColumn id="5" xr3:uid="{5DE3A2FF-E7F4-4183-B727-BEE90008CD8F}" name="LOKAL MOBILE" totalsRowFunction="custom" dataDxfId="32" totalsRowDxfId="31">
      <totalsRowFormula>COUNTIF(Tempat_Olahraga[LOKAL MOBILE], "v") / ROWS(Tempat_Olahraga[LOKAL MOBILE])</totalsRowFormula>
    </tableColumn>
    <tableColumn id="6" xr3:uid="{D82E6B94-206F-4934-B92D-111B3AD84617}" name="HOSTING WEB" totalsRowFunction="custom" dataDxfId="30" totalsRowDxfId="29">
      <totalsRowFormula>COUNTIF(Tempat_Olahraga[HOSTING WEB], "v") / ROWS(Tempat_Olahraga[HOSTING WEB])</totalsRowFormula>
    </tableColumn>
    <tableColumn id="7" xr3:uid="{67704FA7-4E5D-42DB-86BA-F6EA64F358B0}" name="HOSTING MOBILE" totalsRowFunction="custom" dataDxfId="28" totalsRowDxfId="27">
      <totalsRowFormula>COUNTIF(Tempat_Olahraga[HOSTING MOBILE], "v") / ROWS(Tempat_Olahraga[HOSTING MOBILE])</totalsRowFormula>
    </tableColumn>
    <tableColumn id="8" xr3:uid="{F2C334FF-FD67-4E94-8545-D6F75EDF81B1}" name="KETERANGAN" dataDxfId="26" totalsRowDxfId="25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D25" sqref="D25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0.66666666666666663</v>
      </c>
      <c r="D3" s="16">
        <f>Customer[[#Totals],[STATUS]]</f>
        <v>0.10526315789473684</v>
      </c>
      <c r="E3" s="16">
        <f>Pemilik_Alat[[#Totals],[STATUS]]</f>
        <v>0.71875</v>
      </c>
      <c r="F3" s="16">
        <f>Tempat_Olahraga[[#Totals],[STATUS]]</f>
        <v>0.77500000000000002</v>
      </c>
      <c r="G3" s="17">
        <f>SUM(C3:F3) / 4</f>
        <v>0.5664199561403509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4"/>
  <sheetViews>
    <sheetView tabSelected="1" zoomScaleNormal="100" workbookViewId="0">
      <pane ySplit="1" topLeftCell="A12" activePane="bottomLeft" state="frozen"/>
      <selection pane="bottomLeft" activeCell="D21" sqref="D21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38</v>
      </c>
      <c r="C4" s="6" t="s">
        <v>39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42</v>
      </c>
      <c r="C5" s="6" t="s">
        <v>42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 t="s">
        <v>27</v>
      </c>
      <c r="B6" s="6" t="s">
        <v>15</v>
      </c>
      <c r="C6" s="6" t="s">
        <v>26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18"/>
      <c r="B7" s="18"/>
      <c r="C7" s="18" t="s">
        <v>55</v>
      </c>
      <c r="D7" s="5" t="s">
        <v>25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 t="s">
        <v>28</v>
      </c>
      <c r="B8" s="18" t="s">
        <v>31</v>
      </c>
      <c r="C8" s="18" t="s">
        <v>32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/>
      <c r="B9" s="18"/>
      <c r="C9" s="18" t="s">
        <v>33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6" t="s">
        <v>49</v>
      </c>
      <c r="B10" s="6" t="s">
        <v>103</v>
      </c>
      <c r="C10" s="6" t="s">
        <v>105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/>
      <c r="B11" s="6" t="s">
        <v>15</v>
      </c>
      <c r="C11" s="6" t="s">
        <v>104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13</v>
      </c>
      <c r="C12" s="6" t="s">
        <v>106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18"/>
      <c r="B13" s="18" t="s">
        <v>29</v>
      </c>
      <c r="C13" s="18" t="s">
        <v>59</v>
      </c>
      <c r="D13" s="5" t="s">
        <v>25</v>
      </c>
      <c r="E13" s="19"/>
      <c r="F13" s="19"/>
      <c r="G13" s="19"/>
      <c r="H13" s="19"/>
      <c r="I13" s="1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18"/>
      <c r="B14" s="18" t="s">
        <v>116</v>
      </c>
      <c r="C14" s="18" t="s">
        <v>44</v>
      </c>
      <c r="D14" s="5" t="s">
        <v>25</v>
      </c>
      <c r="E14" s="19"/>
      <c r="F14" s="19"/>
      <c r="G14" s="19"/>
      <c r="H14" s="1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18"/>
      <c r="B15" s="18" t="s">
        <v>36</v>
      </c>
      <c r="C15" s="18" t="s">
        <v>115</v>
      </c>
      <c r="D15" s="5" t="s">
        <v>25</v>
      </c>
      <c r="E15" s="19"/>
      <c r="F15" s="19"/>
      <c r="G15" s="19"/>
      <c r="H15" s="19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18"/>
      <c r="B16" s="18" t="s">
        <v>117</v>
      </c>
      <c r="C16" s="18" t="s">
        <v>118</v>
      </c>
      <c r="D16" s="5" t="s">
        <v>25</v>
      </c>
      <c r="E16" s="19"/>
      <c r="F16" s="19"/>
      <c r="G16" s="19"/>
      <c r="H16" s="1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6"/>
      <c r="B17" s="6" t="s">
        <v>108</v>
      </c>
      <c r="C17" s="6" t="s">
        <v>109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18"/>
      <c r="B18" s="18"/>
      <c r="C18" s="18" t="s">
        <v>114</v>
      </c>
      <c r="D18" s="5" t="s">
        <v>25</v>
      </c>
      <c r="E18" s="19"/>
      <c r="F18" s="19"/>
      <c r="G18" s="19"/>
      <c r="H18" s="19"/>
      <c r="I18" s="1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 t="s">
        <v>40</v>
      </c>
      <c r="B19" s="6" t="s">
        <v>110</v>
      </c>
      <c r="C19" s="6" t="s">
        <v>107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20"/>
      <c r="B20" s="20"/>
      <c r="C20" s="20" t="s">
        <v>134</v>
      </c>
      <c r="D20" s="5"/>
      <c r="E20" s="21"/>
      <c r="F20" s="21"/>
      <c r="G20" s="21"/>
      <c r="H20" s="21"/>
      <c r="I20" s="20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111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6"/>
      <c r="B22" s="6"/>
      <c r="C22" s="6" t="s">
        <v>112</v>
      </c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18" t="s">
        <v>66</v>
      </c>
      <c r="B23" s="6" t="s">
        <v>68</v>
      </c>
      <c r="C23" s="6" t="s">
        <v>72</v>
      </c>
      <c r="D23" s="5"/>
      <c r="E23" s="19"/>
      <c r="F23" s="19"/>
      <c r="G23" s="19"/>
      <c r="H23" s="19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18"/>
      <c r="B24" s="6" t="s">
        <v>69</v>
      </c>
      <c r="C24" s="6" t="s">
        <v>73</v>
      </c>
      <c r="D24" s="5"/>
      <c r="E24" s="19"/>
      <c r="F24" s="19"/>
      <c r="G24" s="19"/>
      <c r="H24" s="1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26" x14ac:dyDescent="0.25">
      <c r="A25" s="18"/>
      <c r="B25" s="6" t="s">
        <v>70</v>
      </c>
      <c r="C25" s="6" t="s">
        <v>74</v>
      </c>
      <c r="D25" s="5"/>
      <c r="E25" s="19"/>
      <c r="F25" s="19"/>
      <c r="G25" s="19"/>
      <c r="H25" s="19"/>
      <c r="I25" s="1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6"/>
      <c r="B26" s="6"/>
      <c r="C26" s="6"/>
      <c r="D26" s="12">
        <f>COUNTIF(Admin[STATUS], "v") / ROWS(Admin[STATUS])</f>
        <v>0.66666666666666663</v>
      </c>
      <c r="E26" s="12">
        <f>COUNTIF(Admin[LOKAL WEB], "v") / ROWS(Admin[LOKAL WEB])</f>
        <v>0</v>
      </c>
      <c r="F26" s="12">
        <f>COUNTIF(Admin[LOKAL MOBILE], "v") / ROWS(Admin[LOKAL MOBILE])</f>
        <v>0</v>
      </c>
      <c r="G26" s="12">
        <f>COUNTIF(Admin[HOSTING WEB], "v") / ROWS(Admin[HOSTING WEB])</f>
        <v>0</v>
      </c>
      <c r="H26" s="12">
        <f>COUNTIF(Admin[HOSTING MOBILE], "v") / ROWS(Admin[HOSTING MOBILE])</f>
        <v>0</v>
      </c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6"/>
      <c r="B34" s="6"/>
      <c r="C34" s="6"/>
      <c r="D34" s="6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1"/>
      <c r="B35" s="1"/>
      <c r="C35" s="1"/>
      <c r="D35" s="1"/>
      <c r="E35" s="2"/>
      <c r="F35" s="2"/>
      <c r="G35" s="2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1"/>
      <c r="B36" s="1"/>
      <c r="C36" s="1"/>
      <c r="D36" s="1"/>
      <c r="E36" s="2"/>
      <c r="F36" s="2"/>
      <c r="G36" s="2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1"/>
      <c r="B37" s="1"/>
      <c r="C37" s="1"/>
      <c r="D37" s="1"/>
      <c r="E37" s="2"/>
      <c r="F37" s="2"/>
      <c r="G37" s="2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1"/>
      <c r="B38" s="1"/>
      <c r="C38" s="1"/>
      <c r="D38" s="1"/>
      <c r="E38" s="2"/>
      <c r="F38" s="2"/>
      <c r="G38" s="2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  <row r="994" spans="1:9" ht="15.75" customHeight="1" x14ac:dyDescent="0.25">
      <c r="A994" s="1"/>
      <c r="B994" s="1"/>
      <c r="C994" s="1"/>
      <c r="D994" s="1"/>
      <c r="E994" s="2"/>
      <c r="F994" s="2"/>
      <c r="G994" s="2"/>
      <c r="H994" s="2"/>
      <c r="I994" s="1"/>
    </row>
  </sheetData>
  <conditionalFormatting sqref="D27:H33 D2:H25">
    <cfRule type="cellIs" dxfId="24" priority="5" operator="equal">
      <formula>"?"</formula>
    </cfRule>
    <cfRule type="cellIs" dxfId="23" priority="6" operator="equal">
      <formula>"V"</formula>
    </cfRule>
    <cfRule type="cellIs" dxfId="22" priority="7" operator="equal">
      <formula>"x"</formula>
    </cfRule>
    <cfRule type="containsBlanks" dxfId="21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1"/>
  <sheetViews>
    <sheetView zoomScaleNormal="100" workbookViewId="0">
      <pane ySplit="1" topLeftCell="A2" activePane="bottomLeft" state="frozen"/>
      <selection pane="bottomLeft" activeCell="E14" sqref="E14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48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/>
      <c r="C6" s="6" t="s">
        <v>132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40</v>
      </c>
      <c r="C7" s="6" t="s">
        <v>41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 t="s">
        <v>42</v>
      </c>
      <c r="C8" s="6" t="s">
        <v>42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 t="s">
        <v>49</v>
      </c>
      <c r="B9" s="6" t="s">
        <v>15</v>
      </c>
      <c r="C9" s="6" t="s">
        <v>85</v>
      </c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 t="s">
        <v>29</v>
      </c>
      <c r="C10" s="6" t="s">
        <v>86</v>
      </c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43</v>
      </c>
      <c r="C11" s="6" t="s">
        <v>47</v>
      </c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44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87</v>
      </c>
      <c r="C13" s="6" t="s">
        <v>88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100</v>
      </c>
      <c r="C14" s="6" t="s">
        <v>102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89</v>
      </c>
      <c r="B15" s="6" t="s">
        <v>90</v>
      </c>
      <c r="C15" s="6" t="s">
        <v>91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92</v>
      </c>
      <c r="B16" s="6" t="s">
        <v>15</v>
      </c>
      <c r="C16" s="6" t="s">
        <v>94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29</v>
      </c>
      <c r="C17" s="6" t="s">
        <v>95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93</v>
      </c>
      <c r="B18" s="6" t="s">
        <v>15</v>
      </c>
      <c r="C18" s="6" t="s">
        <v>96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29</v>
      </c>
      <c r="C19" s="6" t="s">
        <v>97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 t="s">
        <v>98</v>
      </c>
      <c r="B20" s="6" t="s">
        <v>101</v>
      </c>
      <c r="C20" s="6" t="s">
        <v>99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12">
        <f>COUNTIF(Customer[STATUS], "v") / ROWS(Customer[STATUS])</f>
        <v>0.10526315789473684</v>
      </c>
      <c r="E21" s="12">
        <f>COUNTIF(Customer[LOKAL WEB], "v") / ROWS(Customer[LOKAL WEB])</f>
        <v>0</v>
      </c>
      <c r="F21" s="12">
        <f>COUNTIF(Customer[LOKAL MOBILE], "v") / ROWS(Customer[LOKAL MOBILE])</f>
        <v>0</v>
      </c>
      <c r="G21" s="12">
        <f>COUNTIF(Customer[HOSTING WEB], "v") / ROWS(Customer[HOSTING WEB])</f>
        <v>0</v>
      </c>
      <c r="H21" s="12">
        <f>COUNTIF(Customer[HOSTING MOBILE], "v") / ROWS(Customer[HOSTING MOBILE])</f>
        <v>0</v>
      </c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</sheetData>
  <conditionalFormatting sqref="D2:H20 D22:H138">
    <cfRule type="cellIs" dxfId="20" priority="5" operator="equal">
      <formula>"?"</formula>
    </cfRule>
    <cfRule type="cellIs" dxfId="19" priority="6" operator="equal">
      <formula>"V"</formula>
    </cfRule>
    <cfRule type="cellIs" dxfId="18" priority="7" operator="equal">
      <formula>"x"</formula>
    </cfRule>
    <cfRule type="containsBlanks" dxfId="17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27"/>
  <sheetViews>
    <sheetView zoomScaleNormal="100" workbookViewId="0">
      <pane ySplit="1" topLeftCell="A2" activePane="bottomLeft" state="frozen"/>
      <selection pane="bottomLeft" activeCell="F7" sqref="F7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29</v>
      </c>
      <c r="C8" s="6" t="s">
        <v>30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34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 t="s">
        <v>49</v>
      </c>
      <c r="B11" s="6" t="s">
        <v>15</v>
      </c>
      <c r="C11" s="6" t="s">
        <v>50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113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60</v>
      </c>
      <c r="C14" s="6" t="s">
        <v>59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 t="s">
        <v>34</v>
      </c>
      <c r="D15" s="5" t="s">
        <v>133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64</v>
      </c>
      <c r="C16" s="6" t="s">
        <v>65</v>
      </c>
      <c r="D16" s="5" t="s">
        <v>133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114</v>
      </c>
      <c r="D17" s="5" t="s">
        <v>133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51</v>
      </c>
      <c r="B18" s="6" t="s">
        <v>53</v>
      </c>
      <c r="C18" s="6" t="s">
        <v>61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62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120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128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125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 t="s">
        <v>129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 t="s">
        <v>52</v>
      </c>
      <c r="C24" s="6" t="s">
        <v>63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76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119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127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 t="s">
        <v>54</v>
      </c>
      <c r="C28" s="6" t="s">
        <v>123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 t="s">
        <v>122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 t="s">
        <v>66</v>
      </c>
      <c r="B30" s="6" t="s">
        <v>67</v>
      </c>
      <c r="C30" s="6" t="s">
        <v>71</v>
      </c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 t="s">
        <v>68</v>
      </c>
      <c r="C31" s="6" t="s">
        <v>72</v>
      </c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 t="s">
        <v>69</v>
      </c>
      <c r="C32" s="6" t="s">
        <v>73</v>
      </c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 t="s">
        <v>70</v>
      </c>
      <c r="C33" s="6" t="s">
        <v>74</v>
      </c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12">
        <f>COUNTIF(Pemilik_Alat[STATUS], "v") / ROWS(Pemilik_Alat[STATUS])</f>
        <v>0.71875</v>
      </c>
      <c r="E34" s="12">
        <f>COUNTIF(Pemilik_Alat[LOKAL WEB], "v") / ROWS(Pemilik_Alat[LOKAL WEB])</f>
        <v>0</v>
      </c>
      <c r="F34" s="12">
        <f>COUNTIF(Pemilik_Alat[LOKAL MOBILE], "v") / ROWS(Pemilik_Alat[LOKAL MOBILE])</f>
        <v>0</v>
      </c>
      <c r="G34" s="12">
        <f>COUNTIF(Pemilik_Alat[HOSTING WEB], "v") / ROWS(Pemilik_Alat[HOSTING WEB])</f>
        <v>0</v>
      </c>
      <c r="H34" s="12">
        <f>COUNTIF(Pemilik_Alat[HOSTING MOBILE], "v") / ROWS(Pemilik_Alat[HOSTING MOBILE])</f>
        <v>0</v>
      </c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</sheetData>
  <conditionalFormatting sqref="D2:H144">
    <cfRule type="cellIs" dxfId="16" priority="5" operator="equal">
      <formula>"?"</formula>
    </cfRule>
    <cfRule type="cellIs" dxfId="15" priority="6" operator="equal">
      <formula>"V"</formula>
    </cfRule>
    <cfRule type="cellIs" dxfId="14" priority="7" operator="equal">
      <formula>"x"</formula>
    </cfRule>
    <cfRule type="containsBlanks" dxfId="13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28"/>
  <sheetViews>
    <sheetView zoomScaleNormal="100" workbookViewId="0">
      <pane ySplit="1" topLeftCell="A19" activePane="bottomLeft" state="frozen"/>
      <selection pane="bottomLeft" activeCell="D38" sqref="D38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36</v>
      </c>
      <c r="C8" s="6" t="s">
        <v>37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45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46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30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35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5" x14ac:dyDescent="0.25">
      <c r="A14" s="6"/>
      <c r="B14" s="6"/>
      <c r="C14" s="6" t="s">
        <v>130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5" x14ac:dyDescent="0.25">
      <c r="A15" s="6"/>
      <c r="B15" s="6"/>
      <c r="C15" s="6" t="s">
        <v>131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49</v>
      </c>
      <c r="B16" s="6" t="s">
        <v>43</v>
      </c>
      <c r="C16" s="6" t="s">
        <v>47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29</v>
      </c>
      <c r="C17" s="6" t="s">
        <v>59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34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77</v>
      </c>
      <c r="C19" s="6" t="s">
        <v>78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114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 t="s">
        <v>60</v>
      </c>
      <c r="C21" s="6" t="s">
        <v>59</v>
      </c>
      <c r="D21" s="5" t="s">
        <v>133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34</v>
      </c>
      <c r="D22" s="5" t="s">
        <v>133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51</v>
      </c>
      <c r="B23" s="6" t="s">
        <v>52</v>
      </c>
      <c r="C23" s="6" t="s">
        <v>57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58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119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127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124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 t="s">
        <v>53</v>
      </c>
      <c r="C28" s="6" t="s">
        <v>56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 t="s">
        <v>75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 t="s">
        <v>120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 t="s">
        <v>128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 t="s">
        <v>126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 t="s">
        <v>54</v>
      </c>
      <c r="C33" s="6" t="s">
        <v>122</v>
      </c>
      <c r="D33" s="5" t="s">
        <v>25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 t="s">
        <v>123</v>
      </c>
      <c r="D34" s="5" t="s">
        <v>25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 t="s">
        <v>79</v>
      </c>
      <c r="B35" s="6" t="s">
        <v>80</v>
      </c>
      <c r="C35" s="6" t="s">
        <v>81</v>
      </c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 t="s">
        <v>82</v>
      </c>
      <c r="B36" s="6" t="s">
        <v>83</v>
      </c>
      <c r="C36" s="6" t="s">
        <v>121</v>
      </c>
      <c r="D36" s="5" t="s">
        <v>25</v>
      </c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 t="s">
        <v>84</v>
      </c>
      <c r="D37" s="5" t="s">
        <v>25</v>
      </c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 t="s">
        <v>66</v>
      </c>
      <c r="B38" s="6" t="s">
        <v>67</v>
      </c>
      <c r="C38" s="6" t="s">
        <v>71</v>
      </c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 t="s">
        <v>68</v>
      </c>
      <c r="C39" s="6" t="s">
        <v>72</v>
      </c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 t="s">
        <v>69</v>
      </c>
      <c r="C40" s="6" t="s">
        <v>73</v>
      </c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 t="s">
        <v>70</v>
      </c>
      <c r="C41" s="6" t="s">
        <v>74</v>
      </c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12">
        <f>COUNTIF(Tempat_Olahraga[STATUS], "v") / ROWS(Tempat_Olahraga[STATUS])</f>
        <v>0.77500000000000002</v>
      </c>
      <c r="E42" s="12">
        <f>COUNTIF(Tempat_Olahraga[LOKAL WEB], "v") / ROWS(Tempat_Olahraga[LOKAL WEB])</f>
        <v>0</v>
      </c>
      <c r="F42" s="12">
        <f>COUNTIF(Tempat_Olahraga[LOKAL MOBILE], "v") / ROWS(Tempat_Olahraga[LOKAL MOBILE])</f>
        <v>0</v>
      </c>
      <c r="G42" s="12">
        <f>COUNTIF(Tempat_Olahraga[HOSTING WEB], "v") / ROWS(Tempat_Olahraga[HOSTING WEB])</f>
        <v>0</v>
      </c>
      <c r="H42" s="12">
        <f>COUNTIF(Tempat_Olahraga[HOSTING MOBILE], "v") / ROWS(Tempat_Olahraga[HOSTING MOBILE])</f>
        <v>0</v>
      </c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</sheetData>
  <conditionalFormatting sqref="D2:H145">
    <cfRule type="cellIs" dxfId="12" priority="5" operator="equal">
      <formula>"?"</formula>
    </cfRule>
    <cfRule type="cellIs" dxfId="11" priority="6" operator="equal">
      <formula>"V"</formula>
    </cfRule>
    <cfRule type="cellIs" dxfId="10" priority="7" operator="equal">
      <formula>"x"</formula>
    </cfRule>
    <cfRule type="containsBlanks" dxfId="9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 Yerossi</cp:lastModifiedBy>
  <dcterms:created xsi:type="dcterms:W3CDTF">2023-03-01T11:46:46Z</dcterms:created>
  <dcterms:modified xsi:type="dcterms:W3CDTF">2023-09-17T05:42:43Z</dcterms:modified>
</cp:coreProperties>
</file>