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C792DC2A-6421-4494-9B37-0F7AA5298C85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6" i="11" l="1"/>
  <c r="F7" i="9" s="1"/>
  <c r="G46" i="11"/>
  <c r="F6" i="9" s="1"/>
  <c r="F46" i="11"/>
  <c r="F5" i="9" s="1"/>
  <c r="E46" i="11"/>
  <c r="F4" i="9" s="1"/>
  <c r="D46" i="11"/>
  <c r="F3" i="9" s="1"/>
  <c r="H35" i="10"/>
  <c r="E7" i="9" s="1"/>
  <c r="G35" i="10"/>
  <c r="E6" i="9" s="1"/>
  <c r="F35" i="10"/>
  <c r="E5" i="9" s="1"/>
  <c r="E35" i="10"/>
  <c r="E4" i="9" s="1"/>
  <c r="D35" i="10"/>
  <c r="E3" i="9" s="1"/>
  <c r="E20" i="8"/>
  <c r="D4" i="9" s="1"/>
  <c r="F20" i="8"/>
  <c r="D5" i="9" s="1"/>
  <c r="G20" i="8"/>
  <c r="D6" i="9" s="1"/>
  <c r="H20" i="8"/>
  <c r="D7" i="9" s="1"/>
  <c r="E30" i="1"/>
  <c r="C4" i="9" s="1"/>
  <c r="F30" i="1"/>
  <c r="C5" i="9" s="1"/>
  <c r="G30" i="1"/>
  <c r="C6" i="9" s="1"/>
  <c r="H30" i="1"/>
  <c r="C7" i="9" s="1"/>
  <c r="D20" i="8"/>
  <c r="D3" i="9" s="1"/>
  <c r="D30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<sst xmlns="http://schemas.openxmlformats.org/spreadsheetml/2006/main" count="362" uniqueCount="137">
  <si>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</si>
  <si>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</si>
  <si>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</si>
  <si>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</si>
  <si>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</si>
  <si>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</si>
  <si>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</si>
  <si>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</si>
  <si>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</si>
  <si>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</si>
  <si>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</si>
  <si>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</si>
  <si>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</si>
  <si>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</si>
  <si>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</si>
  <si>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</si>
  <si>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</si>
  <si>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</si>
  <si>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</si>
  <si>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</si>
  <si>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</si>
  <si>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</si>
  <si>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</si>
  <si>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</si>
  <si>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</si>
  <si>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</si>
  <si>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</si>
  <si>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</si>
  <si>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</si>
  <si>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</si>
  <si>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</si>
  <si>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</si>
  <si>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</si>
  <si>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</si>
  <si>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</si>
  <si>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</si>
  <si>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</si>
  <si>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</si>
  <si>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</si>
  <si>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</si>
  <si>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</si>
  <si>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</si>
  <si>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</si>
  <si>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</si>
  <si>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</si>
  <si>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</si>
  <si>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</si>
  <si>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</si>
  <si>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</si>
  <si>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</si>
  <si>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</si>
  <si>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</si>
  <si>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</si>
  <si>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</si>
  <si>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</si>
  <si>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</si>
  <si>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</si>
  <si>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</si>
  <si>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</si>
  <si>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</si>
  <si>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</si>
  <si>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</si>
  <si>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</si>
  <si>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</si>
  <si>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</si>
  <si>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</si>
  <si>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</si>
  <si>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</si>
  <si>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</si>
  <si>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</si>
  <si>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</si>
  <si>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</si>
  <si>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</si>
  <si>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</si>
  <si>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</si>
  <si>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</si>
  <si>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</si>
  <si>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</si>
  <si>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</si>
  <si>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</si>
  <si>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</si>
  <si>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</si>
  <si>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</si>
  <si>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</si>
  <si>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</si>
  <si>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</si>
  <si>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</si>
  <si>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</si>
  <si>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</si>
  <si>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</si>
  <si>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</si>
  <si>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</si>
  <si>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</si>
  <si>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</si>
  <si>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</si>
  <si>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</si>
  <si>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</si>
  <si>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</si>
  <si>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</si>
  <si>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</si>
  <si>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</si>
  <si>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</si>
  <si>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</si>
  <si>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</si>
  <si>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</si>
  <si>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</si>
  <si>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</si>
  <si>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</si>
  <si>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</si>
  <si>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</si>
  <si>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</si>
  <si>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</si>
  <si>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</si>
  <si>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</si>
  <si>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</si>
  <si>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</si>
  <si>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</si>
  <si>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</si>
  <si>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</si>
  <si>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</si>
  <si>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</si>
  <si>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</si>
  <si>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</si>
  <si>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</si>
  <si>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</si>
  <si>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</si>
  <si>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</si>
  <si>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</si>
  <si>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</si>
  <si>
    <t>API Midtrans</t>
  </si>
  <si>
    <t>Detail Komplain</t>
  </si>
  <si>
    <t>Generate kode konfirmasi alat disewakan</t>
  </si>
  <si>
    <t>Memasukkan kode alat disewakan</t>
  </si>
  <si>
    <t>Generate kode konfirmasi alat selesai disewakan</t>
  </si>
  <si>
    <t>Memasukkan kode alat selesai disewakan</t>
  </si>
  <si>
    <t>Daftar Komplain Request</t>
  </si>
  <si>
    <t>Daftar Komplain Transaksi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</si>
</sst>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30" totalsRowCount="1" headerRowDxfId="101" dataDxfId="100">
  <autoFilter ref="A1:I29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0" totalsRowCount="1" headerRowDxfId="81" dataDxfId="79" headerRowBorderDxfId="80" tableBorderDxfId="78">
  <autoFilter ref="A1:I1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8"/>
    <tableColumn id="2" xr3:uid="{01DF50A6-3050-4DFE-85BD-09E09F7AD3A7}" name="FITUR" dataDxfId="76" totalsRowDxfId="7"/>
    <tableColumn id="3" xr3:uid="{7803D969-9E85-4539-8F8B-B6B79572FAAA}" name="UJI COBA" dataDxfId="75" totalsRowDxfId="6"/>
    <tableColumn id="9" xr3:uid="{B1CB7C17-0FC9-49AB-9C31-0341D2DB2041}" name="STATUS" totalsRowFunction="custom" dataDxfId="74" totalsRowDxfId="5">
      <totalsRowFormula>COUNTIF(Customer[STATUS], "v") / ROWS(Customer[STATUS])</totalsRowFormula>
    </tableColumn>
    <tableColumn id="4" xr3:uid="{D60BDC58-696B-4E7D-9C02-DE500DA99DBF}" name="LOKAL WEB" totalsRowFunction="custom" dataDxfId="73" totalsRowDxfId="4">
      <totalsRowFormula>COUNTIF(Customer[LOKAL WEB], "v") / ROWS(Customer[LOKAL WEB])</totalsRowFormula>
    </tableColumn>
    <tableColumn id="5" xr3:uid="{AFD41AF9-ED33-4248-A69E-1097C255C613}" name="LOKAL MOBILE" totalsRowFunction="custom" dataDxfId="72" totalsRowDxfId="3">
      <totalsRowFormula>COUNTIF(Customer[LOKAL MOBILE], "v") / ROWS(Customer[LOKAL MOBILE])</totalsRowFormula>
    </tableColumn>
    <tableColumn id="6" xr3:uid="{3D4493AD-0EFF-422C-9B5C-8F058D0FE38B}" name="HOSTING WEB" totalsRowFunction="custom" dataDxfId="71" totalsRowDxfId="2">
      <totalsRowFormula>COUNTIF(Customer[HOSTING WEB], "v") / ROWS(Customer[HOSTING WEB])</totalsRowFormula>
    </tableColumn>
    <tableColumn id="7" xr3:uid="{68EA555E-90BB-461D-A5EA-D2CDCFC9E7A4}" name="HOSTING MOBILE" totalsRowFunction="custom" dataDxfId="70" totalsRowDxfId="1">
      <totalsRowFormula>COUNTIF(Customer[HOSTING MOBILE], "v") / ROWS(Customer[HOSTING MOBILE])</totalsRowFormula>
    </tableColumn>
    <tableColumn id="8" xr3:uid="{902FB9D4-FC4F-439F-806B-768330E75AFA}" name="KETERANGAN" dataDxfId="69" totalsRowDxfId="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5" totalsRowCount="1" headerRowDxfId="68" dataDxfId="66" headerRowBorderDxfId="67" tableBorderDxfId="65">
  <autoFilter ref="A1:I34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64" totalsRowDxfId="63"/>
    <tableColumn id="2" xr3:uid="{7B6C15A7-3C40-4BB3-9F3C-7DFE57D6E567}" name="FITUR" dataDxfId="62" totalsRowDxfId="61"/>
    <tableColumn id="3" xr3:uid="{112EC755-C154-4925-9D17-B7E181566E49}" name="UJI COBA" dataDxfId="60" totalsRowDxfId="59"/>
    <tableColumn id="9" xr3:uid="{A160A6EB-FC7C-4954-A0B8-E97B048223E0}" name="STATUS" totalsRowFunction="custom" dataDxfId="58" totalsRowDxfId="57">
      <totalsRowFormula>COUNTIF(Pemilik_Alat[STATUS], "v") / ROWS(Pemilik_Alat[STATUS])</totalsRowFormula>
    </tableColumn>
    <tableColumn id="4" xr3:uid="{9C02A588-16D3-46E9-82B7-CBE2953D1A6E}" name="LOKAL WEB" totalsRowFunction="custom" dataDxfId="56" totalsRowDxfId="55">
      <totalsRowFormula>COUNTIF(Pemilik_Alat[LOKAL WEB], "v") / ROWS(Pemilik_Alat[LOKAL WEB])</totalsRowFormula>
    </tableColumn>
    <tableColumn id="5" xr3:uid="{92D23465-FAC9-45DC-8C78-74066B7C9518}" name="LOKAL MOBILE" totalsRowFunction="custom" dataDxfId="54" totalsRowDxfId="53">
      <totalsRowFormula>COUNTIF(Pemilik_Alat[LOKAL MOBILE], "v") / ROWS(Pemilik_Alat[LOKAL MOBILE])</totalsRowFormula>
    </tableColumn>
    <tableColumn id="6" xr3:uid="{1636528F-4D39-45B8-9E7A-A5822F4CE031}" name="HOSTING WEB" totalsRowFunction="custom" dataDxfId="52" totalsRowDxfId="51">
      <totalsRowFormula>COUNTIF(Pemilik_Alat[HOSTING WEB], "v") / ROWS(Pemilik_Alat[HOSTING WEB])</totalsRowFormula>
    </tableColumn>
    <tableColumn id="7" xr3:uid="{5F5BAF72-883C-4E34-B009-BBDFB70FBB1F}" name="HOSTING MOBILE" totalsRowFunction="custom" dataDxfId="50" totalsRowDxfId="49">
      <totalsRowFormula>COUNTIF(Pemilik_Alat[HOSTING MOBILE], "v") / ROWS(Pemilik_Alat[HOSTING MOBILE])</totalsRowFormula>
    </tableColumn>
    <tableColumn id="8" xr3:uid="{AFEA982B-71DC-431F-8810-D242D9F5B9AB}" name="KETERANGAN" dataDxfId="48" totalsRowDxfId="47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6" totalsRowCount="1" headerRowDxfId="46" dataDxfId="44" headerRowBorderDxfId="45" tableBorderDxfId="43">
  <autoFilter ref="A1:I45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41"/>
    <tableColumn id="2" xr3:uid="{973E9EB9-0200-462D-8423-5DC164D35977}" name="FITUR" dataDxfId="40" totalsRowDxfId="39"/>
    <tableColumn id="3" xr3:uid="{35525563-21C1-44C5-9AB1-FCB2E9CECC0E}" name="UJI COBA" dataDxfId="38" totalsRowDxfId="37"/>
    <tableColumn id="9" xr3:uid="{A160946F-38E3-49FE-82A8-B2F5D46372D1}" name="STATUS" totalsRowFunction="custom" dataDxfId="36" totalsRowDxfId="35">
      <totalsRowFormula>COUNTIF(Tempat_Olahraga[STATUS], "v") / ROWS(Tempat_Olahraga[STATUS])</totalsRowFormula>
    </tableColumn>
    <tableColumn id="4" xr3:uid="{116D6469-A977-4C5C-9347-CC1663CC387C}" name="LOKAL WEB" totalsRowFunction="custom" dataDxfId="34" totalsRowDxfId="33">
      <totalsRowFormula>COUNTIF(Tempat_Olahraga[LOKAL WEB], "v") / ROWS(Tempat_Olahraga[LOKAL WEB])</totalsRowFormula>
    </tableColumn>
    <tableColumn id="5" xr3:uid="{5DE3A2FF-E7F4-4183-B727-BEE90008CD8F}" name="LOKAL MOBILE" totalsRowFunction="custom" dataDxfId="32" totalsRowDxfId="31">
      <totalsRowFormula>COUNTIF(Tempat_Olahraga[LOKAL MOBILE], "v") / ROWS(Tempat_Olahraga[LOKAL MOBILE])</totalsRowFormula>
    </tableColumn>
    <tableColumn id="6" xr3:uid="{D82E6B94-206F-4934-B92D-111B3AD84617}" name="HOSTING WEB" totalsRowFunction="custom" dataDxfId="30" totalsRowDxfId="29">
      <totalsRowFormula>COUNTIF(Tempat_Olahraga[HOSTING WEB], "v") / ROWS(Tempat_Olahraga[HOSTING WEB])</totalsRowFormula>
    </tableColumn>
    <tableColumn id="7" xr3:uid="{67704FA7-4E5D-42DB-86BA-F6EA64F358B0}" name="HOSTING MOBILE" totalsRowFunction="custom" dataDxfId="28" totalsRowDxfId="27">
      <totalsRowFormula>COUNTIF(Tempat_Olahraga[HOSTING MOBILE], "v") / ROWS(Tempat_Olahraga[HOSTING MOBILE])</totalsRowFormula>
    </tableColumn>
    <tableColumn id="8" xr3:uid="{F2C334FF-FD67-4E94-8545-D6F75EDF81B1}" name="KETERANGAN" dataDxfId="26" totalsRowDxfId="2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0.7857142857142857</v>
      </c>
      <c r="D3" s="16">
        <f>Customer[[#Totals],[STATUS]]</f>
        <v>0.3888888888888889</v>
      </c>
      <c r="E3" s="16">
        <f>Pemilik_Alat[[#Totals],[STATUS]]</f>
        <v>0.93939393939393945</v>
      </c>
      <c r="F3" s="16">
        <f>Tempat_Olahraga[[#Totals],[STATUS]]</f>
        <v>0.93181818181818177</v>
      </c>
      <c r="G3" s="17">
        <f>SUM(C3:F3) / 4</f>
        <v>0.76145382395382399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8"/>
  <sheetViews>
    <sheetView zoomScaleNormal="100" workbookViewId="0">
      <pane ySplit="1" topLeftCell="A9" activePane="bottomLeft" state="frozen"/>
      <selection pane="bottomLeft" activeCell="B23" sqref="B23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42</v>
      </c>
      <c r="C5" s="6" t="s">
        <v>42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 t="s">
        <v>27</v>
      </c>
      <c r="B6" s="6" t="s">
        <v>15</v>
      </c>
      <c r="C6" s="6" t="s">
        <v>26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18"/>
      <c r="B7" s="18"/>
      <c r="C7" s="18" t="s">
        <v>55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 t="s">
        <v>28</v>
      </c>
      <c r="B8" s="18" t="s">
        <v>31</v>
      </c>
      <c r="C8" s="18" t="s">
        <v>32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/>
      <c r="B9" s="18"/>
      <c r="C9" s="18" t="s">
        <v>33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 t="s">
        <v>49</v>
      </c>
      <c r="B10" s="6" t="s">
        <v>101</v>
      </c>
      <c r="C10" s="6" t="s">
        <v>103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 t="s">
        <v>15</v>
      </c>
      <c r="C11" s="6" t="s">
        <v>102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13</v>
      </c>
      <c r="C12" s="6" t="s">
        <v>104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18"/>
      <c r="B13" s="18" t="s">
        <v>29</v>
      </c>
      <c r="C13" s="18" t="s">
        <v>59</v>
      </c>
      <c r="D13" s="5" t="s">
        <v>25</v>
      </c>
      <c r="E13" s="19"/>
      <c r="F13" s="19"/>
      <c r="G13" s="19"/>
      <c r="H13" s="19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113</v>
      </c>
      <c r="C14" s="18" t="s">
        <v>44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36</v>
      </c>
      <c r="C15" s="18" t="s">
        <v>112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114</v>
      </c>
      <c r="C16" s="18" t="s">
        <v>115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 t="s">
        <v>106</v>
      </c>
      <c r="C17" s="6" t="s">
        <v>107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18"/>
      <c r="B18" s="18"/>
      <c r="C18" s="18" t="s">
        <v>111</v>
      </c>
      <c r="D18" s="5" t="s">
        <v>25</v>
      </c>
      <c r="E18" s="19"/>
      <c r="F18" s="19"/>
      <c r="G18" s="19"/>
      <c r="H18" s="19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135</v>
      </c>
      <c r="C19" s="6" t="s">
        <v>105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18"/>
      <c r="B20" s="18"/>
      <c r="C20" s="18" t="s">
        <v>130</v>
      </c>
      <c r="D20" s="5" t="s">
        <v>25</v>
      </c>
      <c r="E20" s="19"/>
      <c r="F20" s="19"/>
      <c r="G20" s="19"/>
      <c r="H20" s="19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108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 t="s">
        <v>109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136</v>
      </c>
      <c r="C23" s="6" t="s">
        <v>105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18"/>
      <c r="C24" s="18" t="s">
        <v>130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18"/>
      <c r="B25" s="6"/>
      <c r="C25" s="6" t="s">
        <v>108</v>
      </c>
      <c r="D25" s="5"/>
      <c r="E25" s="19"/>
      <c r="F25" s="19"/>
      <c r="G25" s="19"/>
      <c r="H25" s="19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18"/>
      <c r="B26" s="6"/>
      <c r="C26" s="6" t="s">
        <v>109</v>
      </c>
      <c r="D26" s="5"/>
      <c r="E26" s="19"/>
      <c r="F26" s="19"/>
      <c r="G26" s="19"/>
      <c r="H26" s="19"/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18" t="s">
        <v>64</v>
      </c>
      <c r="B27" s="6" t="s">
        <v>66</v>
      </c>
      <c r="C27" s="6" t="s">
        <v>70</v>
      </c>
      <c r="D27" s="5" t="s">
        <v>25</v>
      </c>
      <c r="E27" s="19"/>
      <c r="F27" s="19"/>
      <c r="G27" s="19"/>
      <c r="H27" s="19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18"/>
      <c r="B28" s="6" t="s">
        <v>67</v>
      </c>
      <c r="C28" s="6" t="s">
        <v>71</v>
      </c>
      <c r="D28" s="5" t="s">
        <v>25</v>
      </c>
      <c r="E28" s="19"/>
      <c r="F28" s="19"/>
      <c r="G28" s="19"/>
      <c r="H28" s="19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18"/>
      <c r="B29" s="6" t="s">
        <v>68</v>
      </c>
      <c r="C29" s="6" t="s">
        <v>72</v>
      </c>
      <c r="D29" s="5" t="s">
        <v>25</v>
      </c>
      <c r="E29" s="19"/>
      <c r="F29" s="19"/>
      <c r="G29" s="19"/>
      <c r="H29" s="19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12">
        <f>COUNTIF(Admin[STATUS], "v") / ROWS(Admin[STATUS])</f>
        <v>0.7857142857142857</v>
      </c>
      <c r="E30" s="12">
        <f>COUNTIF(Admin[LOKAL WEB], "v") / ROWS(Admin[LOKAL WEB])</f>
        <v>0</v>
      </c>
      <c r="F30" s="12">
        <f>COUNTIF(Admin[LOKAL MOBILE], "v") / ROWS(Admin[LOKAL MOBILE])</f>
        <v>0</v>
      </c>
      <c r="G30" s="12">
        <f>COUNTIF(Admin[HOSTING WEB], "v") / ROWS(Admin[HOSTING WEB])</f>
        <v>0</v>
      </c>
      <c r="H30" s="12">
        <f>COUNTIF(Admin[HOSTING MOBILE], "v") / ROWS(Admin[HOSTING MOBILE])</f>
        <v>0</v>
      </c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6"/>
      <c r="B38" s="6"/>
      <c r="C38" s="6"/>
      <c r="D38" s="6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  <row r="994" spans="1:9" ht="15.75" customHeight="1" x14ac:dyDescent="0.25">
      <c r="A994" s="1"/>
      <c r="B994" s="1"/>
      <c r="C994" s="1"/>
      <c r="D994" s="1"/>
      <c r="E994" s="2"/>
      <c r="F994" s="2"/>
      <c r="G994" s="2"/>
      <c r="H994" s="2"/>
      <c r="I994" s="1"/>
    </row>
    <row r="995" spans="1:9" ht="15.75" customHeight="1" x14ac:dyDescent="0.25">
      <c r="A995" s="1"/>
      <c r="B995" s="1"/>
      <c r="C995" s="1"/>
      <c r="D995" s="1"/>
      <c r="E995" s="2"/>
      <c r="F995" s="2"/>
      <c r="G995" s="2"/>
      <c r="H995" s="2"/>
      <c r="I995" s="1"/>
    </row>
    <row r="996" spans="1:9" ht="15.75" customHeight="1" x14ac:dyDescent="0.25">
      <c r="A996" s="1"/>
      <c r="B996" s="1"/>
      <c r="C996" s="1"/>
      <c r="D996" s="1"/>
      <c r="E996" s="2"/>
      <c r="F996" s="2"/>
      <c r="G996" s="2"/>
      <c r="H996" s="2"/>
      <c r="I996" s="1"/>
    </row>
    <row r="997" spans="1:9" ht="15.75" customHeight="1" x14ac:dyDescent="0.25">
      <c r="A997" s="1"/>
      <c r="B997" s="1"/>
      <c r="C997" s="1"/>
      <c r="D997" s="1"/>
      <c r="E997" s="2"/>
      <c r="F997" s="2"/>
      <c r="G997" s="2"/>
      <c r="H997" s="2"/>
      <c r="I997" s="1"/>
    </row>
    <row r="998" spans="1:9" ht="15.75" customHeight="1" x14ac:dyDescent="0.25">
      <c r="A998" s="1"/>
      <c r="B998" s="1"/>
      <c r="C998" s="1"/>
      <c r="D998" s="1"/>
      <c r="E998" s="2"/>
      <c r="F998" s="2"/>
      <c r="G998" s="2"/>
      <c r="H998" s="2"/>
      <c r="I998" s="1"/>
    </row>
  </sheetData>
  <conditionalFormatting sqref="D2:H29 D31:H37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0"/>
  <sheetViews>
    <sheetView tabSelected="1" zoomScaleNormal="100" workbookViewId="0">
      <pane ySplit="1" topLeftCell="A2" activePane="bottomLeft" state="frozen"/>
      <selection pane="bottomLeft" activeCell="D13" sqref="D1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129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40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42</v>
      </c>
      <c r="C8" s="6" t="s">
        <v>42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49</v>
      </c>
      <c r="B9" s="6" t="s">
        <v>15</v>
      </c>
      <c r="C9" s="6" t="s">
        <v>83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29</v>
      </c>
      <c r="C10" s="6" t="s">
        <v>84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43</v>
      </c>
      <c r="C11" s="6" t="s">
        <v>47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 t="s">
        <v>85</v>
      </c>
      <c r="C12" s="6" t="s">
        <v>86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98</v>
      </c>
      <c r="C13" s="6" t="s">
        <v>100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87</v>
      </c>
      <c r="B14" s="6" t="s">
        <v>88</v>
      </c>
      <c r="C14" s="6" t="s">
        <v>89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90</v>
      </c>
      <c r="B15" s="6" t="s">
        <v>15</v>
      </c>
      <c r="C15" s="6" t="s">
        <v>92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29</v>
      </c>
      <c r="C16" s="6" t="s">
        <v>93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91</v>
      </c>
      <c r="B17" s="6" t="s">
        <v>15</v>
      </c>
      <c r="C17" s="6" t="s">
        <v>94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29</v>
      </c>
      <c r="C18" s="6" t="s">
        <v>95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 t="s">
        <v>96</v>
      </c>
      <c r="B19" s="6" t="s">
        <v>99</v>
      </c>
      <c r="C19" s="6" t="s">
        <v>97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12">
        <f>COUNTIF(Customer[STATUS], "v") / ROWS(Customer[STATUS])</f>
        <v>0.3888888888888889</v>
      </c>
      <c r="E20" s="12">
        <f>COUNTIF(Customer[LOKAL WEB], "v") / ROWS(Customer[LOKAL WEB])</f>
        <v>0</v>
      </c>
      <c r="F20" s="12">
        <f>COUNTIF(Customer[LOKAL MOBILE], "v") / ROWS(Customer[LOKAL MOBILE])</f>
        <v>0</v>
      </c>
      <c r="G20" s="12">
        <f>COUNTIF(Customer[HOSTING WEB], "v") / ROWS(Customer[HOSTING WEB])</f>
        <v>0</v>
      </c>
      <c r="H20" s="12">
        <f>COUNTIF(Customer[HOSTING MOBILE], "v") / ROWS(Customer[HOSTING MOBILE])</f>
        <v>0</v>
      </c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</sheetData>
  <conditionalFormatting sqref="D2:H19 D21:H137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8"/>
  <sheetViews>
    <sheetView zoomScaleNormal="100" workbookViewId="0">
      <pane ySplit="1" topLeftCell="A2" activePane="bottomLeft" state="frozen"/>
      <selection pane="bottomLeft" activeCell="C19" sqref="C19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49</v>
      </c>
      <c r="B11" s="6" t="s">
        <v>15</v>
      </c>
      <c r="C11" s="6" t="s">
        <v>50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110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60</v>
      </c>
      <c r="C14" s="6" t="s">
        <v>59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51</v>
      </c>
      <c r="B15" s="6" t="s">
        <v>53</v>
      </c>
      <c r="C15" s="6" t="s">
        <v>61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 t="s">
        <v>62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117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125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122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126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132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25" x14ac:dyDescent="0.25">
      <c r="A22" s="6"/>
      <c r="B22" s="6"/>
      <c r="C22" s="6" t="s">
        <v>134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 t="s">
        <v>52</v>
      </c>
      <c r="C23" s="6" t="s">
        <v>63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74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116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124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132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134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 t="s">
        <v>54</v>
      </c>
      <c r="C29" s="6" t="s">
        <v>120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119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 t="s">
        <v>64</v>
      </c>
      <c r="B31" s="6" t="s">
        <v>65</v>
      </c>
      <c r="C31" s="6" t="s">
        <v>69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66</v>
      </c>
      <c r="C32" s="6" t="s">
        <v>70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67</v>
      </c>
      <c r="C33" s="6" t="s">
        <v>71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 t="s">
        <v>68</v>
      </c>
      <c r="C34" s="6" t="s">
        <v>72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12">
        <f>COUNTIF(Pemilik_Alat[STATUS], "v") / ROWS(Pemilik_Alat[STATUS])</f>
        <v>0.93939393939393945</v>
      </c>
      <c r="E35" s="12">
        <f>COUNTIF(Pemilik_Alat[LOKAL WEB], "v") / ROWS(Pemilik_Alat[LOKAL WEB])</f>
        <v>0</v>
      </c>
      <c r="F35" s="12">
        <f>COUNTIF(Pemilik_Alat[LOKAL MOBILE], "v") / ROWS(Pemilik_Alat[LOKAL MOBILE])</f>
        <v>0</v>
      </c>
      <c r="G35" s="12">
        <f>COUNTIF(Pemilik_Alat[HOSTING WEB], "v") / ROWS(Pemilik_Alat[HOSTING WEB])</f>
        <v>0</v>
      </c>
      <c r="H35" s="12">
        <f>COUNTIF(Pemilik_Alat[HOSTING MOBILE], "v") / ROWS(Pemilik_Alat[HOSTING MOBILE])</f>
        <v>0</v>
      </c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</sheetData>
  <conditionalFormatting sqref="D2:H145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32"/>
  <sheetViews>
    <sheetView zoomScaleNormal="100" workbookViewId="0">
      <pane ySplit="1" topLeftCell="A2" activePane="bottomLeft" state="frozen"/>
      <selection pane="bottomLeft" activeCell="D5" sqref="D5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127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128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49</v>
      </c>
      <c r="B16" s="6" t="s">
        <v>43</v>
      </c>
      <c r="C16" s="6" t="s">
        <v>47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59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75</v>
      </c>
      <c r="C19" s="6" t="s">
        <v>76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111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60</v>
      </c>
      <c r="C21" s="6" t="s">
        <v>59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34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51</v>
      </c>
      <c r="B23" s="6" t="s">
        <v>52</v>
      </c>
      <c r="C23" s="6" t="s">
        <v>57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58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116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124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121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131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5" x14ac:dyDescent="0.25">
      <c r="A29" s="6"/>
      <c r="B29" s="6"/>
      <c r="C29" s="6" t="s">
        <v>133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53</v>
      </c>
      <c r="C30" s="6" t="s">
        <v>56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73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117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125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123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25" x14ac:dyDescent="0.25">
      <c r="A35" s="6"/>
      <c r="B35" s="6"/>
      <c r="C35" s="6" t="s">
        <v>131</v>
      </c>
      <c r="D35" s="5" t="s">
        <v>25</v>
      </c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25" x14ac:dyDescent="0.25">
      <c r="A36" s="6"/>
      <c r="B36" s="6"/>
      <c r="C36" s="6" t="s">
        <v>133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54</v>
      </c>
      <c r="C37" s="6" t="s">
        <v>119</v>
      </c>
      <c r="D37" s="5" t="s">
        <v>25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 t="s">
        <v>120</v>
      </c>
      <c r="D38" s="5" t="s">
        <v>25</v>
      </c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 t="s">
        <v>77</v>
      </c>
      <c r="B39" s="6" t="s">
        <v>78</v>
      </c>
      <c r="C39" s="6" t="s">
        <v>79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 t="s">
        <v>80</v>
      </c>
      <c r="B40" s="6" t="s">
        <v>81</v>
      </c>
      <c r="C40" s="6" t="s">
        <v>118</v>
      </c>
      <c r="D40" s="5" t="s">
        <v>25</v>
      </c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 t="s">
        <v>82</v>
      </c>
      <c r="D41" s="5" t="s">
        <v>25</v>
      </c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 t="s">
        <v>64</v>
      </c>
      <c r="B42" s="6" t="s">
        <v>65</v>
      </c>
      <c r="C42" s="6" t="s">
        <v>69</v>
      </c>
      <c r="D42" s="5" t="s">
        <v>25</v>
      </c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 t="s">
        <v>66</v>
      </c>
      <c r="C43" s="6" t="s">
        <v>70</v>
      </c>
      <c r="D43" s="5" t="s">
        <v>25</v>
      </c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 t="s">
        <v>67</v>
      </c>
      <c r="C44" s="6" t="s">
        <v>71</v>
      </c>
      <c r="D44" s="5" t="s">
        <v>25</v>
      </c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 t="s">
        <v>68</v>
      </c>
      <c r="C45" s="6" t="s">
        <v>72</v>
      </c>
      <c r="D45" s="5" t="s">
        <v>25</v>
      </c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12">
        <f>COUNTIF(Tempat_Olahraga[STATUS], "v") / ROWS(Tempat_Olahraga[STATUS])</f>
        <v>0.93181818181818177</v>
      </c>
      <c r="E46" s="12">
        <f>COUNTIF(Tempat_Olahraga[LOKAL WEB], "v") / ROWS(Tempat_Olahraga[LOKAL WEB])</f>
        <v>0</v>
      </c>
      <c r="F46" s="12">
        <f>COUNTIF(Tempat_Olahraga[LOKAL MOBILE], "v") / ROWS(Tempat_Olahraga[LOKAL MOBILE])</f>
        <v>0</v>
      </c>
      <c r="G46" s="12">
        <f>COUNTIF(Tempat_Olahraga[HOSTING WEB], "v") / ROWS(Tempat_Olahraga[HOSTING WEB])</f>
        <v>0</v>
      </c>
      <c r="H46" s="12">
        <f>COUNTIF(Tempat_Olahraga[HOSTING MOBILE], "v") / ROWS(Tempat_Olahraga[HOSTING MOBILE])</f>
        <v>0</v>
      </c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6"/>
      <c r="B149" s="6"/>
      <c r="C149" s="6"/>
      <c r="D149" s="5"/>
      <c r="E149" s="5"/>
      <c r="F149" s="5"/>
      <c r="G149" s="5"/>
      <c r="H149" s="5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  <row r="1032" spans="1:9" ht="15.75" customHeight="1" x14ac:dyDescent="0.25">
      <c r="A1032" s="1"/>
      <c r="B1032" s="1"/>
      <c r="C1032" s="1"/>
      <c r="D1032" s="1"/>
      <c r="E1032" s="2"/>
      <c r="F1032" s="2"/>
      <c r="G1032" s="2"/>
      <c r="H1032" s="2"/>
      <c r="I1032" s="1"/>
    </row>
  </sheetData>
  <conditionalFormatting sqref="D2:H149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 Yerossi</cp:lastModifiedBy>
  <dcterms:created xsi:type="dcterms:W3CDTF">2023-03-01T11:46:46Z</dcterms:created>
  <dcterms:modified xsi:type="dcterms:W3CDTF">2023-10-01T11:43:12Z</dcterms:modified>
</cp:coreProperties>
</file>