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26643AF5-9D8A-48C6-A69C-F092F363AC4D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2" i="11" l="1"/>
  <c r="F7" i="9" s="1"/>
  <c r="G42" i="11"/>
  <c r="F6" i="9" s="1"/>
  <c r="F42" i="11"/>
  <c r="F5" i="9" s="1"/>
  <c r="E42" i="11"/>
  <c r="F4" i="9" s="1"/>
  <c r="D42" i="11"/>
  <c r="F3" i="9" s="1"/>
  <c r="H34" i="10"/>
  <c r="E7" i="9" s="1"/>
  <c r="G34" i="10"/>
  <c r="E6" i="9" s="1"/>
  <c r="F34" i="10"/>
  <c r="E5" i="9" s="1"/>
  <c r="E34" i="10"/>
  <c r="E4" i="9" s="1"/>
  <c r="D34" i="10"/>
  <c r="E3" i="9" s="1"/>
  <c r="E20" i="8"/>
  <c r="D4" i="9" s="1"/>
  <c r="F20" i="8"/>
  <c r="D5" i="9" s="1"/>
  <c r="G20" i="8"/>
  <c r="D6" i="9" s="1"/>
  <c r="H20" i="8"/>
  <c r="D7" i="9" s="1"/>
  <c r="E25" i="1"/>
  <c r="C4" i="9" s="1"/>
  <c r="F25" i="1"/>
  <c r="C5" i="9" s="1"/>
  <c r="G25" i="1"/>
  <c r="C6" i="9" s="1"/>
  <c r="H25" i="1"/>
  <c r="C7" i="9" s="1"/>
  <c r="D20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<sst xmlns="http://schemas.openxmlformats.org/spreadsheetml/2006/main" count="310" uniqueCount="133">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</sst>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 indent="1"/>
    </xf>
    <xf numFmtId="0" fontId="5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4" totalsRowCount="1" headerRowDxfId="59" dataDxfId="57" headerRowBorderDxfId="58" tableBorderDxfId="56">
  <autoFilter ref="A1:I3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54"/>
    <tableColumn id="2" xr3:uid="{7B6C15A7-3C40-4BB3-9F3C-7DFE57D6E567}" name="FITUR" dataDxfId="53" totalsRowDxfId="52"/>
    <tableColumn id="3" xr3:uid="{112EC755-C154-4925-9D17-B7E181566E49}" name="UJI COBA" dataDxfId="51" totalsRowDxfId="50"/>
    <tableColumn id="9" xr3:uid="{A160A6EB-FC7C-4954-A0B8-E97B048223E0}" name="STATUS" totalsRowFunction="custom" dataDxfId="49" totalsRowDxfId="48">
      <totalsRowFormula>COUNTIF(Pemilik_Alat[STATUS], "v") / ROWS(Pemilik_Alat[STATUS])</totalsRowFormula>
    </tableColumn>
    <tableColumn id="4" xr3:uid="{9C02A588-16D3-46E9-82B7-CBE2953D1A6E}" name="LOKAL WEB" totalsRowFunction="custom" dataDxfId="47" totalsRowDxfId="46">
      <totalsRowFormula>COUNTIF(Pemilik_Alat[LOKAL WEB], "v") / ROWS(Pemilik_Alat[LOKAL WEB])</totalsRowFormula>
    </tableColumn>
    <tableColumn id="5" xr3:uid="{92D23465-FAC9-45DC-8C78-74066B7C9518}" name="LOKAL MOBILE" totalsRowFunction="custom" dataDxfId="45" totalsRowDxfId="44">
      <totalsRowFormula>COUNTIF(Pemilik_Alat[LOKAL MOBILE], "v") / ROWS(Pemilik_Alat[LOKAL MOBILE])</totalsRowFormula>
    </tableColumn>
    <tableColumn id="6" xr3:uid="{1636528F-4D39-45B8-9E7A-A5822F4CE031}" name="HOSTING WEB" totalsRowFunction="custom" dataDxfId="43" totalsRowDxfId="42">
      <totalsRowFormula>COUNTIF(Pemilik_Alat[HOSTING WEB], "v") / ROWS(Pemilik_Alat[HOSTING WEB])</totalsRowFormula>
    </tableColumn>
    <tableColumn id="7" xr3:uid="{5F5BAF72-883C-4E34-B009-BBDFB70FBB1F}" name="HOSTING MOBILE" totalsRowFunction="custom" dataDxfId="41" totalsRowDxfId="40">
      <totalsRowFormula>COUNTIF(Pemilik_Alat[HOSTING MOBILE], "v") / ROWS(Pemilik_Alat[HOSTING MOBILE])</totalsRowFormula>
    </tableColumn>
    <tableColumn id="8" xr3:uid="{AFEA982B-71DC-431F-8810-D242D9F5B9AB}" name="KETERANGAN" dataDxfId="39" totalsRowDxfId="3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2" totalsRowCount="1" headerRowDxfId="37" dataDxfId="35" headerRowBorderDxfId="36" tableBorderDxfId="34">
  <autoFilter ref="A1:I41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33" totalsRowDxfId="8"/>
    <tableColumn id="2" xr3:uid="{973E9EB9-0200-462D-8423-5DC164D35977}" name="FITUR" dataDxfId="32" totalsRowDxfId="7"/>
    <tableColumn id="3" xr3:uid="{35525563-21C1-44C5-9AB1-FCB2E9CECC0E}" name="UJI COBA" dataDxfId="31" totalsRowDxfId="6"/>
    <tableColumn id="9" xr3:uid="{A160946F-38E3-49FE-82A8-B2F5D46372D1}" name="STATUS" totalsRowFunction="custom" dataDxfId="30" totalsRowDxfId="5">
      <totalsRowFormula>COUNTIF(Tempat_Olahraga[STATUS], "v") / ROWS(Tempat_Olahraga[STATUS])</totalsRowFormula>
    </tableColumn>
    <tableColumn id="4" xr3:uid="{116D6469-A977-4C5C-9347-CC1663CC387C}" name="LOKAL WEB" totalsRowFunction="custom" dataDxfId="29" totalsRowDxfId="4">
      <totalsRowFormula>COUNTIF(Tempat_Olahraga[LOKAL WEB], "v") / ROWS(Tempat_Olahraga[LOKAL WEB])</totalsRowFormula>
    </tableColumn>
    <tableColumn id="5" xr3:uid="{5DE3A2FF-E7F4-4183-B727-BEE90008CD8F}" name="LOKAL MOBILE" totalsRowFunction="custom" dataDxfId="28" totalsRowDxfId="3">
      <totalsRowFormula>COUNTIF(Tempat_Olahraga[LOKAL MOBILE], "v") / ROWS(Tempat_Olahraga[LOKAL MOBILE])</totalsRowFormula>
    </tableColumn>
    <tableColumn id="6" xr3:uid="{D82E6B94-206F-4934-B92D-111B3AD84617}" name="HOSTING WEB" totalsRowFunction="custom" dataDxfId="27" totalsRowDxfId="2">
      <totalsRowFormula>COUNTIF(Tempat_Olahraga[HOSTING WEB], "v") / ROWS(Tempat_Olahraga[HOSTING WEB])</totalsRowFormula>
    </tableColumn>
    <tableColumn id="7" xr3:uid="{67704FA7-4E5D-42DB-86BA-F6EA64F358B0}" name="HOSTING MOBILE" totalsRowFunction="custom" dataDxfId="26" totalsRowDxfId="1">
      <totalsRowFormula>COUNTIF(Tempat_Olahraga[HOSTING MOBILE], "v") / ROWS(Tempat_Olahraga[HOSTING MOBILE])</totalsRowFormula>
    </tableColumn>
    <tableColumn id="8" xr3:uid="{F2C334FF-FD67-4E94-8545-D6F75EDF81B1}" name="KETERANGAN" dataDxfId="25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0.52173913043478259</v>
      </c>
      <c r="D3" s="16">
        <f>Customer[[#Totals],[STATUS]]</f>
        <v>5.5555555555555552E-2</v>
      </c>
      <c r="E3" s="16">
        <f>Pemilik_Alat[[#Totals],[STATUS]]</f>
        <v>0.65625</v>
      </c>
      <c r="F3" s="16">
        <f>Tempat_Olahraga[[#Totals],[STATUS]]</f>
        <v>0.6</v>
      </c>
      <c r="G3" s="17">
        <f>SUM(C3:F3) / 4</f>
        <v>0.45838617149758454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zoomScaleNormal="100" workbookViewId="0">
      <pane ySplit="1" topLeftCell="A11" activePane="bottomLeft" state="frozen"/>
      <selection pane="bottomLeft" activeCell="D18" sqref="D1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 t="s">
        <v>27</v>
      </c>
      <c r="B7" s="6" t="s">
        <v>15</v>
      </c>
      <c r="C7" s="6" t="s">
        <v>26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/>
      <c r="B8" s="18"/>
      <c r="C8" s="18" t="s">
        <v>56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 t="s">
        <v>28</v>
      </c>
      <c r="B9" s="18" t="s">
        <v>31</v>
      </c>
      <c r="C9" s="18" t="s">
        <v>32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33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 t="s">
        <v>50</v>
      </c>
      <c r="B11" s="6" t="s">
        <v>104</v>
      </c>
      <c r="C11" s="6" t="s">
        <v>106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15</v>
      </c>
      <c r="C12" s="6" t="s">
        <v>105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 t="s">
        <v>13</v>
      </c>
      <c r="C13" s="6" t="s">
        <v>107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29</v>
      </c>
      <c r="C14" s="18" t="s">
        <v>60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117</v>
      </c>
      <c r="C15" s="18" t="s">
        <v>44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36</v>
      </c>
      <c r="C16" s="18" t="s">
        <v>116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18"/>
      <c r="B17" s="18" t="s">
        <v>118</v>
      </c>
      <c r="C17" s="18" t="s">
        <v>119</v>
      </c>
      <c r="D17" s="5" t="s">
        <v>25</v>
      </c>
      <c r="E17" s="19"/>
      <c r="F17" s="19"/>
      <c r="G17" s="19"/>
      <c r="H17" s="19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 t="s">
        <v>109</v>
      </c>
      <c r="C18" s="6" t="s">
        <v>110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111</v>
      </c>
      <c r="C19" s="6" t="s">
        <v>108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112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113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67</v>
      </c>
      <c r="B22" s="6" t="s">
        <v>69</v>
      </c>
      <c r="C22" s="6" t="s">
        <v>73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70</v>
      </c>
      <c r="C23" s="6" t="s">
        <v>74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71</v>
      </c>
      <c r="C24" s="6" t="s">
        <v>75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0.52173913043478259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:H24 D26:H32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87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88</v>
      </c>
      <c r="C12" s="6" t="s">
        <v>89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101</v>
      </c>
      <c r="C13" s="6" t="s">
        <v>103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90</v>
      </c>
      <c r="B14" s="6" t="s">
        <v>91</v>
      </c>
      <c r="C14" s="6" t="s">
        <v>92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93</v>
      </c>
      <c r="B15" s="6" t="s">
        <v>15</v>
      </c>
      <c r="C15" s="6" t="s">
        <v>95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94</v>
      </c>
      <c r="B17" s="6" t="s">
        <v>15</v>
      </c>
      <c r="C17" s="6" t="s">
        <v>97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98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99</v>
      </c>
      <c r="B19" s="6" t="s">
        <v>102</v>
      </c>
      <c r="C19" s="6" t="s">
        <v>100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7"/>
  <sheetViews>
    <sheetView zoomScaleNormal="100" workbookViewId="0">
      <pane ySplit="1" topLeftCell="A11" activePane="bottomLeft" state="frozen"/>
      <selection pane="bottomLeft" activeCell="E24" sqref="E2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121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129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126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130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53</v>
      </c>
      <c r="C24" s="6" t="s">
        <v>64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77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120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128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55</v>
      </c>
      <c r="C28" s="6" t="s">
        <v>124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123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 t="s">
        <v>67</v>
      </c>
      <c r="B30" s="6" t="s">
        <v>68</v>
      </c>
      <c r="C30" s="6" t="s">
        <v>72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69</v>
      </c>
      <c r="C31" s="6" t="s">
        <v>73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70</v>
      </c>
      <c r="C32" s="6" t="s">
        <v>74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71</v>
      </c>
      <c r="C33" s="6" t="s">
        <v>75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12">
        <f>COUNTIF(Pemilik_Alat[STATUS], "v") / ROWS(Pemilik_Alat[STATUS])</f>
        <v>0.65625</v>
      </c>
      <c r="E34" s="12">
        <f>COUNTIF(Pemilik_Alat[LOKAL WEB], "v") / ROWS(Pemilik_Alat[LOKAL WEB])</f>
        <v>0</v>
      </c>
      <c r="F34" s="12">
        <f>COUNTIF(Pemilik_Alat[LOKAL MOBILE], "v") / ROWS(Pemilik_Alat[LOKAL MOBILE])</f>
        <v>0</v>
      </c>
      <c r="G34" s="12">
        <f>COUNTIF(Pemilik_Alat[HOSTING WEB], "v") / ROWS(Pemilik_Alat[HOSTING WEB])</f>
        <v>0</v>
      </c>
      <c r="H34" s="12">
        <f>COUNTIF(Pemilik_Alat[HOSTING MOBILE], "v") / ROWS(Pemilik_Alat[HOSTING MOBILE])</f>
        <v>0</v>
      </c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</sheetData>
  <conditionalFormatting sqref="D2:H144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28"/>
  <sheetViews>
    <sheetView tabSelected="1" zoomScaleNormal="100" workbookViewId="0">
      <pane ySplit="1" topLeftCell="A5" activePane="bottomLeft" state="frozen"/>
      <selection pane="bottomLeft" activeCell="C16" sqref="C16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131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20"/>
      <c r="B15" s="20"/>
      <c r="C15" s="20" t="s">
        <v>132</v>
      </c>
      <c r="D15" s="5"/>
      <c r="E15" s="21"/>
      <c r="F15" s="21"/>
      <c r="G15" s="21"/>
      <c r="H15" s="21"/>
      <c r="I15" s="2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50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60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78</v>
      </c>
      <c r="C19" s="6" t="s">
        <v>79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115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61</v>
      </c>
      <c r="C21" s="6" t="s">
        <v>60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52</v>
      </c>
      <c r="B23" s="6" t="s">
        <v>53</v>
      </c>
      <c r="C23" s="6" t="s">
        <v>58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59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120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128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125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54</v>
      </c>
      <c r="C28" s="6" t="s">
        <v>57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76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121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129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127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55</v>
      </c>
      <c r="C33" s="6" t="s">
        <v>123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124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 t="s">
        <v>80</v>
      </c>
      <c r="B35" s="6" t="s">
        <v>81</v>
      </c>
      <c r="C35" s="6" t="s">
        <v>82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 t="s">
        <v>83</v>
      </c>
      <c r="B36" s="6" t="s">
        <v>84</v>
      </c>
      <c r="C36" s="6" t="s">
        <v>122</v>
      </c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 t="s">
        <v>85</v>
      </c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 t="s">
        <v>67</v>
      </c>
      <c r="B38" s="6" t="s">
        <v>68</v>
      </c>
      <c r="C38" s="6" t="s">
        <v>72</v>
      </c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 t="s">
        <v>69</v>
      </c>
      <c r="C39" s="6" t="s">
        <v>73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 t="s">
        <v>70</v>
      </c>
      <c r="C40" s="6" t="s">
        <v>74</v>
      </c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 t="s">
        <v>71</v>
      </c>
      <c r="C41" s="6" t="s">
        <v>75</v>
      </c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12">
        <f>COUNTIF(Tempat_Olahraga[STATUS], "v") / ROWS(Tempat_Olahraga[STATUS])</f>
        <v>0.6</v>
      </c>
      <c r="E42" s="12">
        <f>COUNTIF(Tempat_Olahraga[LOKAL WEB], "v") / ROWS(Tempat_Olahraga[LOKAL WEB])</f>
        <v>0</v>
      </c>
      <c r="F42" s="12">
        <f>COUNTIF(Tempat_Olahraga[LOKAL MOBILE], "v") / ROWS(Tempat_Olahraga[LOKAL MOBILE])</f>
        <v>0</v>
      </c>
      <c r="G42" s="12">
        <f>COUNTIF(Tempat_Olahraga[HOSTING WEB], "v") / ROWS(Tempat_Olahraga[HOSTING WEB])</f>
        <v>0</v>
      </c>
      <c r="H42" s="12">
        <f>COUNTIF(Tempat_Olahraga[HOSTING MOBILE], "v") / ROWS(Tempat_Olahraga[HOSTING MOBILE])</f>
        <v>0</v>
      </c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2023-09-11T10:37:43Z</dcterms:modified>
</cp:coreProperties>
</file>