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CF4A0CD4-B5F7-4F09-97B5-2E9B9E9CDB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9" i="11" l="1"/>
  <c r="F7" i="9" s="1"/>
  <c r="G49" i="11"/>
  <c r="F6" i="9" s="1"/>
  <c r="F49" i="11"/>
  <c r="F5" i="9" s="1"/>
  <c r="E49" i="11"/>
  <c r="F4" i="9" s="1"/>
  <c r="D49" i="11"/>
  <c r="F3" i="9" s="1"/>
  <c r="H36" i="10"/>
  <c r="E7" i="9" s="1"/>
  <c r="G36" i="10"/>
  <c r="E6" i="9" s="1"/>
  <c r="F36" i="10"/>
  <c r="E5" i="9" s="1"/>
  <c r="E36" i="10"/>
  <c r="E4" i="9" s="1"/>
  <c r="D36" i="10"/>
  <c r="E3" i="9" s="1"/>
  <c r="E25" i="8"/>
  <c r="D4" i="9" s="1"/>
  <c r="F25" i="8"/>
  <c r="D5" i="9" s="1"/>
  <c r="G25" i="8"/>
  <c r="D6" i="9" s="1"/>
  <c r="H25" i="8"/>
  <c r="D7" i="9" s="1"/>
  <c r="E31" i="1"/>
  <c r="C4" i="9" s="1"/>
  <c r="F31" i="1"/>
  <c r="C5" i="9" s="1"/>
  <c r="G31" i="1"/>
  <c r="C6" i="9" s="1"/>
  <c r="H31" i="1"/>
  <c r="C7" i="9" s="1"/>
  <c r="D25" i="8"/>
  <c r="D3" i="9" s="1"/>
  <c r="D3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<sst xmlns="http://schemas.openxmlformats.org/spreadsheetml/2006/main" count="406" uniqueCount="144">
  <si>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</si>
  <si>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</si>
  <si>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</si>
  <si>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</si>
  <si>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</si>
  <si>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</si>
  <si>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</si>
  <si>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</si>
  <si>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</si>
  <si>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</si>
  <si>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</si>
  <si>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</si>
  <si>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</si>
  <si>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</si>
  <si>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</si>
  <si>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</si>
  <si>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</si>
  <si>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</si>
  <si>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</si>
  <si>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</si>
  <si>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</si>
  <si>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</si>
  <si>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</si>
  <si>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</si>
  <si>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</si>
  <si>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</si>
  <si>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</si>
  <si>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</si>
  <si>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</si>
  <si>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</si>
  <si>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</si>
  <si>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</si>
  <si>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</si>
  <si>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</si>
  <si>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</si>
  <si>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</si>
  <si>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</si>
  <si>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</si>
  <si>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</si>
  <si>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</si>
  <si>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</si>
  <si>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</si>
  <si>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</si>
  <si>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</si>
  <si>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</si>
  <si>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</si>
  <si>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</si>
  <si>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</si>
  <si>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</si>
  <si>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</si>
  <si>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</si>
  <si>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</si>
  <si>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</si>
  <si>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</si>
  <si>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</si>
  <si>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</si>
  <si>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</si>
  <si>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</si>
  <si>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</si>
  <si>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</si>
  <si>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</si>
  <si>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</si>
  <si>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</si>
  <si>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</si>
  <si>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</si>
  <si>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</si>
  <si>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</si>
  <si>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</si>
  <si>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</si>
  <si>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</si>
  <si>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</si>
  <si>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</si>
  <si>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</si>
  <si>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</si>
  <si>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</si>
  <si>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</si>
  <si>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</si>
  <si>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</si>
  <si>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</si>
  <si>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</si>
  <si>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</si>
  <si>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</si>
  <si>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</si>
  <si>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</si>
  <si>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</si>
  <si>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</si>
  <si>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</si>
  <si>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</si>
  <si>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</si>
  <si>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</si>
  <si>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</si>
  <si>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</si>
  <si>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</si>
  <si>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</si>
  <si>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</si>
  <si>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</si>
  <si>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</si>
  <si>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</si>
  <si>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</si>
  <si>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</si>
  <si>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</si>
  <si>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</si>
  <si>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</si>
  <si>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</si>
  <si>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</si>
  <si>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</si>
  <si>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</si>
  <si>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</si>
  <si>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</si>
  <si>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</si>
  <si>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</si>
  <si>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</si>
  <si>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</si>
  <si>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</si>
  <si>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</si>
  <si>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</si>
  <si>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</si>
  <si>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</si>
  <si>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</si>
  <si>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</si>
  <si>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</si>
  <si>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</si>
  <si>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</si>
  <si>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</si>
  <si>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</si>
  <si>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</si>
  <si>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</si>
  <si>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</si>
  <si>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</si>
  <si>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</si>
  <si>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</si>
  <si>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</si>
  <si>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</si>
  <si>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</si>
  <si>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</si>
  <si>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</si>
  <si>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</si>
  <si>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</si>
  <si>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</si>
  <si>
    <t>Pemilik Alat</t>
  </si>
  <si>
    <t>Kerusakan</t>
  </si>
  <si>
    <t>Ajukan Kerusakan Alat</t>
  </si>
  <si>
    <t>Daftar Alat yang Rusak</t>
  </si>
  <si>
    <t>Cronjob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</si>
</sst>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1" totalsRowCount="1" headerRowDxfId="101" dataDxfId="100">
  <autoFilter ref="A1:I3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5" totalsRowCount="1" headerRowDxfId="81" dataDxfId="79" headerRowBorderDxfId="80" tableBorderDxfId="78">
  <autoFilter ref="A1:I2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6" totalsRowCount="1" headerRowDxfId="68" dataDxfId="66" headerRowBorderDxfId="67" tableBorderDxfId="65">
  <autoFilter ref="A1:I3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33"/>
    <tableColumn id="2" xr3:uid="{7B6C15A7-3C40-4BB3-9F3C-7DFE57D6E567}" name="FITUR" dataDxfId="63" totalsRowDxfId="32"/>
    <tableColumn id="3" xr3:uid="{112EC755-C154-4925-9D17-B7E181566E49}" name="UJI COBA" dataDxfId="62" totalsRowDxfId="31"/>
    <tableColumn id="9" xr3:uid="{A160A6EB-FC7C-4954-A0B8-E97B048223E0}" name="STATUS" totalsRowFunction="custom" dataDxfId="61" totalsRowDxfId="30">
      <totalsRowFormula>COUNTIF(Pemilik_Alat[STATUS], "v") / ROWS(Pemilik_Alat[STATUS])</totalsRowFormula>
    </tableColumn>
    <tableColumn id="4" xr3:uid="{9C02A588-16D3-46E9-82B7-CBE2953D1A6E}" name="LOKAL WEB" totalsRowFunction="custom" dataDxfId="60" totalsRowDxfId="29">
      <totalsRowFormula>COUNTIF(Pemilik_Alat[LOKAL WEB], "v") / ROWS(Pemilik_Alat[LOKAL WEB])</totalsRowFormula>
    </tableColumn>
    <tableColumn id="5" xr3:uid="{92D23465-FAC9-45DC-8C78-74066B7C9518}" name="LOKAL MOBILE" totalsRowFunction="custom" dataDxfId="59" totalsRowDxfId="28">
      <totalsRowFormula>COUNTIF(Pemilik_Alat[LOKAL MOBILE], "v") / ROWS(Pemilik_Alat[LOKAL MOBILE])</totalsRowFormula>
    </tableColumn>
    <tableColumn id="6" xr3:uid="{1636528F-4D39-45B8-9E7A-A5822F4CE031}" name="HOSTING WEB" totalsRowFunction="custom" dataDxfId="58" totalsRowDxfId="27">
      <totalsRowFormula>COUNTIF(Pemilik_Alat[HOSTING WEB], "v") / ROWS(Pemilik_Alat[HOSTING WEB])</totalsRowFormula>
    </tableColumn>
    <tableColumn id="7" xr3:uid="{5F5BAF72-883C-4E34-B009-BBDFB70FBB1F}" name="HOSTING MOBILE" totalsRowFunction="custom" dataDxfId="57" totalsRowDxfId="26">
      <totalsRowFormula>COUNTIF(Pemilik_Alat[HOSTING MOBILE], "v") / ROWS(Pemilik_Alat[HOSTING MOBILE])</totalsRowFormula>
    </tableColumn>
    <tableColumn id="8" xr3:uid="{AFEA982B-71DC-431F-8810-D242D9F5B9AB}" name="KETERANGAN" dataDxfId="56" totalsRowDxfId="2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9" totalsRowCount="1" headerRowDxfId="55" dataDxfId="53" headerRowBorderDxfId="54" tableBorderDxfId="52">
  <autoFilter ref="A1:I48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42"/>
    <tableColumn id="2" xr3:uid="{973E9EB9-0200-462D-8423-5DC164D35977}" name="FITUR" dataDxfId="50" totalsRowDxfId="41"/>
    <tableColumn id="3" xr3:uid="{35525563-21C1-44C5-9AB1-FCB2E9CECC0E}" name="UJI COBA" dataDxfId="49" totalsRowDxfId="40"/>
    <tableColumn id="9" xr3:uid="{A160946F-38E3-49FE-82A8-B2F5D46372D1}" name="STATUS" totalsRowFunction="custom" dataDxfId="48" totalsRowDxfId="39">
      <totalsRowFormula>COUNTIF(Tempat_Olahraga[STATUS], "v") / ROWS(Tempat_Olahraga[STATUS])</totalsRowFormula>
    </tableColumn>
    <tableColumn id="4" xr3:uid="{116D6469-A977-4C5C-9347-CC1663CC387C}" name="LOKAL WEB" totalsRowFunction="custom" dataDxfId="47" totalsRowDxfId="38">
      <totalsRowFormula>COUNTIF(Tempat_Olahraga[LOKAL WEB], "v") / ROWS(Tempat_Olahraga[LOKAL WEB])</totalsRowFormula>
    </tableColumn>
    <tableColumn id="5" xr3:uid="{5DE3A2FF-E7F4-4183-B727-BEE90008CD8F}" name="LOKAL MOBILE" totalsRowFunction="custom" dataDxfId="46" totalsRowDxfId="37">
      <totalsRowFormula>COUNTIF(Tempat_Olahraga[LOKAL MOBILE], "v") / ROWS(Tempat_Olahraga[LOKAL MOBILE])</totalsRowFormula>
    </tableColumn>
    <tableColumn id="6" xr3:uid="{D82E6B94-206F-4934-B92D-111B3AD84617}" name="HOSTING WEB" totalsRowFunction="custom" dataDxfId="45" totalsRowDxfId="36">
      <totalsRowFormula>COUNTIF(Tempat_Olahraga[HOSTING WEB], "v") / ROWS(Tempat_Olahraga[HOSTING WEB])</totalsRowFormula>
    </tableColumn>
    <tableColumn id="7" xr3:uid="{67704FA7-4E5D-42DB-86BA-F6EA64F358B0}" name="HOSTING MOBILE" totalsRowFunction="custom" dataDxfId="44" totalsRowDxfId="35">
      <totalsRowFormula>COUNTIF(Tempat_Olahraga[HOSTING MOBILE], "v") / ROWS(Tempat_Olahraga[HOSTING MOBILE])</totalsRowFormula>
    </tableColumn>
    <tableColumn id="8" xr3:uid="{F2C334FF-FD67-4E94-8545-D6F75EDF81B1}" name="KETERANGAN" dataDxfId="43" totalsRowDxfId="3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tabSelected="1" workbookViewId="0">
      <selection activeCell="F5" sqref="F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139</v>
      </c>
      <c r="F2" s="15" t="s">
        <v>14</v>
      </c>
      <c r="G2" s="15" t="s">
        <v>19</v>
      </c>
    </row>
    <row r="3" spans="2:7" ht="13" x14ac:dyDescent="0.3">
      <c r="B3" s="14" t="s">
        <v>11</v>
      </c>
      <c r="C3" s="16">
        <f>Admin[[#Totals],[STATUS]]</f>
        <v>0.93103448275862066</v>
      </c>
      <c r="D3" s="16">
        <f>Customer[[#Totals],[STATUS]]</f>
        <v>0.95652173913043481</v>
      </c>
      <c r="E3" s="16">
        <f>Pemilik_Alat[[#Totals],[STATUS]]</f>
        <v>0.94117647058823528</v>
      </c>
      <c r="F3" s="16">
        <f>Tempat_Olahraga[[#Totals],[STATUS]]</f>
        <v>0.93617021276595747</v>
      </c>
      <c r="G3" s="17">
        <f>SUM(C3:F3) / 4</f>
        <v>0.94122572631081214</v>
      </c>
    </row>
    <row r="4" spans="2:7" ht="13" x14ac:dyDescent="0.3">
      <c r="B4" s="14" t="s">
        <v>15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16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17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18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zoomScaleNormal="100" workbookViewId="0">
      <pane ySplit="1" topLeftCell="A9" activePane="bottomLeft" state="frozen"/>
      <selection pane="bottomLeft" activeCell="E28" sqref="E2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37</v>
      </c>
      <c r="C4" s="6" t="s">
        <v>38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41</v>
      </c>
      <c r="C5" s="6" t="s">
        <v>41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26</v>
      </c>
      <c r="B6" s="6" t="s">
        <v>14</v>
      </c>
      <c r="C6" s="6" t="s">
        <v>25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54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27</v>
      </c>
      <c r="B8" s="18" t="s">
        <v>30</v>
      </c>
      <c r="C8" s="18" t="s">
        <v>31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32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48</v>
      </c>
      <c r="B10" s="6" t="s">
        <v>99</v>
      </c>
      <c r="C10" s="6" t="s">
        <v>101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14</v>
      </c>
      <c r="C11" s="6" t="s">
        <v>100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28</v>
      </c>
      <c r="C13" s="18" t="s">
        <v>58</v>
      </c>
      <c r="D13" s="5" t="s">
        <v>24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111</v>
      </c>
      <c r="C14" s="18" t="s">
        <v>43</v>
      </c>
      <c r="D14" s="5" t="s">
        <v>24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35</v>
      </c>
      <c r="C15" s="18" t="s">
        <v>110</v>
      </c>
      <c r="D15" s="5" t="s">
        <v>24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112</v>
      </c>
      <c r="C16" s="18" t="s">
        <v>113</v>
      </c>
      <c r="D16" s="5" t="s">
        <v>24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104</v>
      </c>
      <c r="C17" s="6" t="s">
        <v>105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109</v>
      </c>
      <c r="D18" s="5" t="s">
        <v>24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39</v>
      </c>
      <c r="B19" s="6" t="s">
        <v>133</v>
      </c>
      <c r="C19" s="6" t="s">
        <v>103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128</v>
      </c>
      <c r="D20" s="5" t="s">
        <v>24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106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107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134</v>
      </c>
      <c r="C23" s="6" t="s">
        <v>103</v>
      </c>
      <c r="D23" s="5" t="s">
        <v>24</v>
      </c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128</v>
      </c>
      <c r="D24" s="5" t="s">
        <v>24</v>
      </c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106</v>
      </c>
      <c r="D25" s="5" t="s">
        <v>24</v>
      </c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107</v>
      </c>
      <c r="D26" s="5" t="s">
        <v>24</v>
      </c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/>
      <c r="B27" s="18" t="s">
        <v>142</v>
      </c>
      <c r="C27" s="18" t="s">
        <v>142</v>
      </c>
      <c r="D27" s="5" t="s">
        <v>24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 t="s">
        <v>63</v>
      </c>
      <c r="B28" s="6" t="s">
        <v>65</v>
      </c>
      <c r="C28" s="6" t="s">
        <v>69</v>
      </c>
      <c r="D28" s="5" t="s">
        <v>24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66</v>
      </c>
      <c r="C29" s="6" t="s">
        <v>70</v>
      </c>
      <c r="D29" s="5" t="s">
        <v>24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18"/>
      <c r="B30" s="6" t="s">
        <v>67</v>
      </c>
      <c r="C30" s="6" t="s">
        <v>71</v>
      </c>
      <c r="D30" s="5" t="s">
        <v>24</v>
      </c>
      <c r="E30" s="19"/>
      <c r="F30" s="19"/>
      <c r="G30" s="19"/>
      <c r="H30" s="19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12">
        <f>COUNTIF(Admin[STATUS], "v") / ROWS(Admin[STATUS])</f>
        <v>0.93103448275862066</v>
      </c>
      <c r="E31" s="12">
        <f>COUNTIF(Admin[LOKAL WEB], "v") / ROWS(Admin[LOKAL WEB])</f>
        <v>0</v>
      </c>
      <c r="F31" s="12">
        <f>COUNTIF(Admin[LOKAL MOBILE], "v") / ROWS(Admin[LOKAL MOBILE])</f>
        <v>0</v>
      </c>
      <c r="G31" s="12">
        <f>COUNTIF(Admin[HOSTING WEB], "v") / ROWS(Admin[HOSTING WEB])</f>
        <v>0</v>
      </c>
      <c r="H31" s="12">
        <f>COUNTIF(Admin[HOSTING MOBILE], "v") / ROWS(Admin[HOSTING MOBILE])</f>
        <v>0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6"/>
      <c r="B39" s="6"/>
      <c r="C39" s="6"/>
      <c r="D39" s="6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  <row r="999" spans="1:9" ht="15.75" customHeight="1" x14ac:dyDescent="0.25">
      <c r="A999" s="1"/>
      <c r="B999" s="1"/>
      <c r="C999" s="1"/>
      <c r="D999" s="1"/>
      <c r="E999" s="2"/>
      <c r="F999" s="2"/>
      <c r="G999" s="2"/>
      <c r="H999" s="2"/>
      <c r="I999" s="1"/>
    </row>
  </sheetData>
  <conditionalFormatting sqref="D2:H30 D32:H38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5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47</v>
      </c>
      <c r="D5" s="5" t="s">
        <v>24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127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39</v>
      </c>
      <c r="C7" s="6" t="s">
        <v>40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41</v>
      </c>
      <c r="C8" s="6" t="s">
        <v>41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20"/>
      <c r="B9" s="20" t="s">
        <v>143</v>
      </c>
      <c r="C9" s="20" t="s">
        <v>143</v>
      </c>
      <c r="D9" s="5"/>
      <c r="E9" s="21"/>
      <c r="F9" s="21"/>
      <c r="G9" s="21"/>
      <c r="H9" s="21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 t="s">
        <v>48</v>
      </c>
      <c r="B10" s="6" t="s">
        <v>14</v>
      </c>
      <c r="C10" s="6" t="s">
        <v>110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28</v>
      </c>
      <c r="C12" s="6" t="s">
        <v>82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33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42</v>
      </c>
      <c r="C14" s="6" t="s">
        <v>46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83</v>
      </c>
      <c r="C15" s="6" t="s">
        <v>84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96</v>
      </c>
      <c r="C16" s="6" t="s">
        <v>98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135</v>
      </c>
      <c r="C17" s="6" t="s">
        <v>136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85</v>
      </c>
      <c r="B18" s="6" t="s">
        <v>86</v>
      </c>
      <c r="C18" s="6" t="s">
        <v>87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88</v>
      </c>
      <c r="B19" s="6" t="s">
        <v>14</v>
      </c>
      <c r="C19" s="6" t="s">
        <v>90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28</v>
      </c>
      <c r="C20" s="6" t="s">
        <v>91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89</v>
      </c>
      <c r="B21" s="6" t="s">
        <v>14</v>
      </c>
      <c r="C21" s="6" t="s">
        <v>92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28</v>
      </c>
      <c r="C22" s="6" t="s">
        <v>93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137</v>
      </c>
      <c r="B23" s="6" t="s">
        <v>138</v>
      </c>
      <c r="C23" s="6" t="s">
        <v>138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 t="s">
        <v>94</v>
      </c>
      <c r="B24" s="6" t="s">
        <v>97</v>
      </c>
      <c r="C24" s="6" t="s">
        <v>95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12">
        <f>COUNTIF(Customer[STATUS], "v") / ROWS(Customer[STATUS])</f>
        <v>0.95652173913043481</v>
      </c>
      <c r="E25" s="12">
        <f>COUNTIF(Customer[LOKAL WEB], "v") / ROWS(Customer[LOKAL WEB])</f>
        <v>0</v>
      </c>
      <c r="F25" s="12">
        <f>COUNTIF(Customer[LOKAL MOBILE], "v") / ROWS(Customer[LOKAL MOBILE])</f>
        <v>0</v>
      </c>
      <c r="G25" s="12">
        <f>COUNTIF(Customer[HOSTING WEB], "v") / ROWS(Customer[HOSTING WEB])</f>
        <v>0</v>
      </c>
      <c r="H25" s="12">
        <f>COUNTIF(Customer[HOSTING MOBILE], "v") / ROWS(Customer[HOSTING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</sheetData>
  <conditionalFormatting sqref="D26:H142 D2:H24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9"/>
  <sheetViews>
    <sheetView zoomScaleNormal="100" workbookViewId="0">
      <pane ySplit="1" topLeftCell="A2" activePane="bottomLeft" state="frozen"/>
      <selection pane="bottomLeft" activeCell="C8" sqref="C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20"/>
      <c r="B8" s="20" t="s">
        <v>143</v>
      </c>
      <c r="C8" s="20" t="s">
        <v>143</v>
      </c>
      <c r="D8" s="5"/>
      <c r="E8" s="21"/>
      <c r="F8" s="21"/>
      <c r="G8" s="21"/>
      <c r="H8" s="21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27</v>
      </c>
      <c r="B9" s="6" t="s">
        <v>28</v>
      </c>
      <c r="C9" s="6" t="s">
        <v>29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33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34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 t="s">
        <v>48</v>
      </c>
      <c r="B12" s="6" t="s">
        <v>14</v>
      </c>
      <c r="C12" s="6" t="s">
        <v>49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108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42</v>
      </c>
      <c r="C14" s="6" t="s">
        <v>46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59</v>
      </c>
      <c r="C15" s="6" t="s">
        <v>58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52</v>
      </c>
      <c r="C16" s="6" t="s">
        <v>60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61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120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124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130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5" x14ac:dyDescent="0.25">
      <c r="A23" s="6"/>
      <c r="B23" s="6"/>
      <c r="C23" s="6" t="s">
        <v>132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51</v>
      </c>
      <c r="C24" s="6" t="s">
        <v>62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73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114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122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130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132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118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117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 t="s">
        <v>63</v>
      </c>
      <c r="B32" s="6" t="s">
        <v>64</v>
      </c>
      <c r="C32" s="6" t="s">
        <v>68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65</v>
      </c>
      <c r="C33" s="6" t="s">
        <v>69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66</v>
      </c>
      <c r="C34" s="6" t="s">
        <v>70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67</v>
      </c>
      <c r="C35" s="6" t="s">
        <v>71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12">
        <f>COUNTIF(Pemilik_Alat[STATUS], "v") / ROWS(Pemilik_Alat[STATUS])</f>
        <v>0.94117647058823528</v>
      </c>
      <c r="E36" s="12">
        <f>COUNTIF(Pemilik_Alat[LOKAL WEB], "v") / ROWS(Pemilik_Alat[LOKAL WEB])</f>
        <v>0</v>
      </c>
      <c r="F36" s="12">
        <f>COUNTIF(Pemilik_Alat[LOKAL MOBILE], "v") / ROWS(Pemilik_Alat[LOKAL MOBILE])</f>
        <v>0</v>
      </c>
      <c r="G36" s="12">
        <f>COUNTIF(Pemilik_Alat[HOSTING WEB], "v") / ROWS(Pemilik_Alat[HOSTING WEB])</f>
        <v>0</v>
      </c>
      <c r="H36" s="12">
        <f>COUNTIF(Pemilik_Alat[HOSTING MOBILE], "v") / ROWS(Pemilik_Alat[HOSTING MOBILE])</f>
        <v>0</v>
      </c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</sheetData>
  <conditionalFormatting sqref="D2:H146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5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20"/>
      <c r="B8" s="20" t="s">
        <v>143</v>
      </c>
      <c r="C8" s="20" t="s">
        <v>143</v>
      </c>
      <c r="D8" s="5"/>
      <c r="E8" s="21"/>
      <c r="F8" s="21"/>
      <c r="G8" s="21"/>
      <c r="H8" s="21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27</v>
      </c>
      <c r="B9" s="6" t="s">
        <v>35</v>
      </c>
      <c r="C9" s="6" t="s">
        <v>36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45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28</v>
      </c>
      <c r="C12" s="6" t="s">
        <v>29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33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 t="s">
        <v>34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125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5" x14ac:dyDescent="0.25">
      <c r="A16" s="6"/>
      <c r="B16" s="6"/>
      <c r="C16" s="6" t="s">
        <v>126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48</v>
      </c>
      <c r="B17" s="6" t="s">
        <v>42</v>
      </c>
      <c r="C17" s="6" t="s">
        <v>46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28</v>
      </c>
      <c r="C18" s="6" t="s">
        <v>58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33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74</v>
      </c>
      <c r="C20" s="6" t="s">
        <v>75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109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59</v>
      </c>
      <c r="C22" s="6" t="s">
        <v>58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33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142</v>
      </c>
      <c r="C24" s="6" t="s">
        <v>142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 t="s">
        <v>50</v>
      </c>
      <c r="B25" s="6" t="s">
        <v>51</v>
      </c>
      <c r="C25" s="6" t="s">
        <v>56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57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114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122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119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5" x14ac:dyDescent="0.25">
      <c r="A30" s="6"/>
      <c r="B30" s="6"/>
      <c r="C30" s="6" t="s">
        <v>129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131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52</v>
      </c>
      <c r="C32" s="6" t="s">
        <v>55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72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115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123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 t="s">
        <v>121</v>
      </c>
      <c r="D36" s="5" t="s">
        <v>24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25" x14ac:dyDescent="0.25">
      <c r="A37" s="6"/>
      <c r="B37" s="6"/>
      <c r="C37" s="6" t="s">
        <v>129</v>
      </c>
      <c r="D37" s="5" t="s">
        <v>24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25" x14ac:dyDescent="0.25">
      <c r="A38" s="6"/>
      <c r="B38" s="6"/>
      <c r="C38" s="6" t="s">
        <v>131</v>
      </c>
      <c r="D38" s="5" t="s">
        <v>24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53</v>
      </c>
      <c r="C39" s="6" t="s">
        <v>117</v>
      </c>
      <c r="D39" s="5" t="s">
        <v>24</v>
      </c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 t="s">
        <v>118</v>
      </c>
      <c r="D40" s="5" t="s">
        <v>24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 t="s">
        <v>76</v>
      </c>
      <c r="B41" s="6" t="s">
        <v>77</v>
      </c>
      <c r="C41" s="6" t="s">
        <v>78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79</v>
      </c>
      <c r="B42" s="6" t="s">
        <v>80</v>
      </c>
      <c r="C42" s="6" t="s">
        <v>116</v>
      </c>
      <c r="D42" s="5" t="s">
        <v>24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 t="s">
        <v>81</v>
      </c>
      <c r="D43" s="5" t="s">
        <v>24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 t="s">
        <v>140</v>
      </c>
      <c r="B44" s="6" t="s">
        <v>141</v>
      </c>
      <c r="C44" s="6" t="s">
        <v>141</v>
      </c>
      <c r="D44" s="5" t="s">
        <v>24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 t="s">
        <v>63</v>
      </c>
      <c r="B45" s="6" t="s">
        <v>64</v>
      </c>
      <c r="C45" s="6" t="s">
        <v>68</v>
      </c>
      <c r="D45" s="5" t="s">
        <v>24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 t="s">
        <v>65</v>
      </c>
      <c r="C46" s="6" t="s">
        <v>69</v>
      </c>
      <c r="D46" s="5" t="s">
        <v>24</v>
      </c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 t="s">
        <v>66</v>
      </c>
      <c r="C47" s="6" t="s">
        <v>70</v>
      </c>
      <c r="D47" s="5" t="s">
        <v>24</v>
      </c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 t="s">
        <v>67</v>
      </c>
      <c r="C48" s="6" t="s">
        <v>71</v>
      </c>
      <c r="D48" s="5" t="s">
        <v>24</v>
      </c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12">
        <f>COUNTIF(Tempat_Olahraga[STATUS], "v") / ROWS(Tempat_Olahraga[STATUS])</f>
        <v>0.93617021276595747</v>
      </c>
      <c r="E49" s="12">
        <f>COUNTIF(Tempat_Olahraga[LOKAL WEB], "v") / ROWS(Tempat_Olahraga[LOKAL WEB])</f>
        <v>0</v>
      </c>
      <c r="F49" s="12">
        <f>COUNTIF(Tempat_Olahraga[LOKAL MOBILE], "v") / ROWS(Tempat_Olahraga[LOKAL MOBILE])</f>
        <v>0</v>
      </c>
      <c r="G49" s="12">
        <f>COUNTIF(Tempat_Olahraga[HOSTING WEB], "v") / ROWS(Tempat_Olahraga[HOSTING WEB])</f>
        <v>0</v>
      </c>
      <c r="H49" s="12">
        <f>COUNTIF(Tempat_Olahraga[HOSTING MOBILE], "v") / ROWS(Tempat_Olahraga[HOSTING MOBILE])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6"/>
      <c r="B150" s="6"/>
      <c r="C150" s="6"/>
      <c r="D150" s="5"/>
      <c r="E150" s="5"/>
      <c r="F150" s="5"/>
      <c r="G150" s="5"/>
      <c r="H150" s="5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6"/>
      <c r="B151" s="6"/>
      <c r="C151" s="6"/>
      <c r="D151" s="5"/>
      <c r="E151" s="5"/>
      <c r="F151" s="5"/>
      <c r="G151" s="5"/>
      <c r="H151" s="5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6"/>
      <c r="B152" s="6"/>
      <c r="C152" s="6"/>
      <c r="D152" s="5"/>
      <c r="E152" s="5"/>
      <c r="F152" s="5"/>
      <c r="G152" s="5"/>
      <c r="H152" s="5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  <row r="1033" spans="1:9" ht="15.75" customHeight="1" x14ac:dyDescent="0.25">
      <c r="A1033" s="1"/>
      <c r="B1033" s="1"/>
      <c r="C1033" s="1"/>
      <c r="D1033" s="1"/>
      <c r="E1033" s="2"/>
      <c r="F1033" s="2"/>
      <c r="G1033" s="2"/>
      <c r="H1033" s="2"/>
      <c r="I1033" s="1"/>
    </row>
    <row r="1034" spans="1:9" ht="15.75" customHeight="1" x14ac:dyDescent="0.25">
      <c r="A1034" s="1"/>
      <c r="B1034" s="1"/>
      <c r="C1034" s="1"/>
      <c r="D1034" s="1"/>
      <c r="E1034" s="2"/>
      <c r="F1034" s="2"/>
      <c r="G1034" s="2"/>
      <c r="H1034" s="2"/>
      <c r="I1034" s="1"/>
    </row>
    <row r="1035" spans="1:9" ht="15.75" customHeight="1" x14ac:dyDescent="0.25">
      <c r="A1035" s="1"/>
      <c r="B1035" s="1"/>
      <c r="C1035" s="1"/>
      <c r="D1035" s="1"/>
      <c r="E1035" s="2"/>
      <c r="F1035" s="2"/>
      <c r="G1035" s="2"/>
      <c r="H1035" s="2"/>
      <c r="I1035" s="1"/>
    </row>
  </sheetData>
  <conditionalFormatting sqref="D2:H152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2023-10-12T15:25:35Z</dcterms:modified>
</cp:coreProperties>
</file>