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9DB059A1-FADC-4043-B8AA-9E74810D2CF1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6" i="11" l="1"/>
  <c r="F7" i="9" s="1"/>
  <c r="G46" i="11"/>
  <c r="F6" i="9" s="1"/>
  <c r="F46" i="11"/>
  <c r="F5" i="9" s="1"/>
  <c r="E46" i="11"/>
  <c r="F4" i="9" s="1"/>
  <c r="D46" i="11"/>
  <c r="F3" i="9" s="1"/>
  <c r="H38" i="10"/>
  <c r="E7" i="9" s="1"/>
  <c r="G38" i="10"/>
  <c r="E6" i="9" s="1"/>
  <c r="F38" i="10"/>
  <c r="E5" i="9" s="1"/>
  <c r="E38" i="10"/>
  <c r="E4" i="9" s="1"/>
  <c r="D38" i="10"/>
  <c r="E3" i="9" s="1"/>
  <c r="E21" i="8"/>
  <c r="D4" i="9" s="1"/>
  <c r="F21" i="8"/>
  <c r="D5" i="9" s="1"/>
  <c r="G21" i="8"/>
  <c r="D6" i="9" s="1"/>
  <c r="H21" i="8"/>
  <c r="D7" i="9" s="1"/>
  <c r="E26" i="1"/>
  <c r="C4" i="9" s="1"/>
  <c r="F26" i="1"/>
  <c r="C5" i="9" s="1"/>
  <c r="G26" i="1"/>
  <c r="C6" i="9" s="1"/>
  <c r="H26" i="1"/>
  <c r="C7" i="9" s="1"/>
  <c r="D21" i="8"/>
  <c r="D3" i="9" s="1"/>
  <c r="D26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<sst xmlns="http://schemas.openxmlformats.org/spreadsheetml/2006/main" count="342" uniqueCount="139">
  <si>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</si>
  <si>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</si>
  <si>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</si>
  <si>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</si>
  <si>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</si>
  <si>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</si>
  <si>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</si>
  <si>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</si>
  <si>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</si>
  <si>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</si>
  <si>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</si>
  <si>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</si>
  <si>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</si>
  <si>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</si>
  <si>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</si>
  <si>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</si>
  <si>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</si>
  <si>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</si>
  <si>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</si>
  <si>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</si>
  <si>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</si>
  <si>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</si>
  <si>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</si>
  <si>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</si>
  <si>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</si>
  <si>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</si>
  <si>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</si>
  <si>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</si>
  <si>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</si>
  <si>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</si>
  <si>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</si>
  <si>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</si>
  <si>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</si>
  <si>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</si>
  <si>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</si>
  <si>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</si>
  <si>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</si>
  <si>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</si>
  <si>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</si>
  <si>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</si>
  <si>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</si>
  <si>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</si>
  <si>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</si>
  <si>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</si>
  <si>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</si>
  <si>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</si>
  <si>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</si>
  <si>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</si>
  <si>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</si>
  <si>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</si>
  <si>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</si>
  <si>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</si>
  <si>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</si>
  <si>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</si>
  <si>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</si>
  <si>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</si>
  <si>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</si>
  <si>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</si>
  <si>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</si>
  <si>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</si>
  <si>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</si>
  <si>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</si>
  <si>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</si>
  <si>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</si>
  <si>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</si>
  <si>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</si>
  <si>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</si>
  <si>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</si>
  <si>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</si>
  <si>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</si>
  <si>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</si>
  <si>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</si>
  <si>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</si>
  <si>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</si>
  <si>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</si>
  <si>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</si>
  <si>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</si>
  <si>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</si>
  <si>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</si>
  <si>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</si>
  <si>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</si>
  <si>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</si>
  <si>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</si>
  <si>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</si>
  <si>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</si>
  <si>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</si>
  <si>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</si>
  <si>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</si>
  <si>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</si>
  <si>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</si>
  <si>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</si>
  <si>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</si>
  <si>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</si>
  <si>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</si>
  <si>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</si>
  <si>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</si>
  <si>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</si>
  <si>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</si>
  <si>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</si>
  <si>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</si>
  <si>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</si>
  <si>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</si>
  <si>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</si>
  <si>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</si>
  <si>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</si>
  <si>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</si>
  <si>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</si>
  <si>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</si>
  <si>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</si>
  <si>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</si>
  <si>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</si>
  <si>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</si>
  <si>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</si>
  <si>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</si>
  <si>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</si>
  <si>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</si>
  <si>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</si>
  <si>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</si>
  <si>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</si>
  <si>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</si>
  <si>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</si>
  <si>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</si>
  <si>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</si>
  <si>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</si>
  <si>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</si>
  <si>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</si>
  <si>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</si>
  <si>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</si>
  <si>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</si>
  <si>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</si>
  <si>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</si>
  <si>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</si>
  <si>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</si>
  <si>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?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</si>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</sst>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 indent="1"/>
    </xf>
    <xf numFmtId="0" fontId="5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6" totalsRowCount="1" headerRowDxfId="101" dataDxfId="100">
  <autoFilter ref="A1:I25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81" dataDxfId="79" headerRowBorderDxfId="80" tableBorderDxfId="78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8" totalsRowCount="1" headerRowDxfId="59" dataDxfId="57" headerRowBorderDxfId="58" tableBorderDxfId="56">
  <autoFilter ref="A1:I37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8"/>
    <tableColumn id="2" xr3:uid="{7B6C15A7-3C40-4BB3-9F3C-7DFE57D6E567}" name="FITUR" dataDxfId="54" totalsRowDxfId="7"/>
    <tableColumn id="3" xr3:uid="{112EC755-C154-4925-9D17-B7E181566E49}" name="UJI COBA" dataDxfId="53" totalsRowDxfId="6"/>
    <tableColumn id="9" xr3:uid="{A160A6EB-FC7C-4954-A0B8-E97B048223E0}" name="STATUS" totalsRowFunction="custom" dataDxfId="52" totalsRowDxfId="5">
      <totalsRowFormula>COUNTIF(Pemilik_Alat[STATUS], "v") / ROWS(Pemilik_Alat[STATUS])</totalsRowFormula>
    </tableColumn>
    <tableColumn id="4" xr3:uid="{9C02A588-16D3-46E9-82B7-CBE2953D1A6E}" name="LOKAL WEB" totalsRowFunction="custom" dataDxfId="51" totalsRowDxfId="4">
      <totalsRowFormula>COUNTIF(Pemilik_Alat[LOKAL WEB], "v") / ROWS(Pemilik_Alat[LOKAL WEB])</totalsRowFormula>
    </tableColumn>
    <tableColumn id="5" xr3:uid="{92D23465-FAC9-45DC-8C78-74066B7C9518}" name="LOKAL MOBILE" totalsRowFunction="custom" dataDxfId="50" totalsRowDxfId="3">
      <totalsRowFormula>COUNTIF(Pemilik_Alat[LOKAL MOBILE], "v") / ROWS(Pemilik_Alat[LOKAL MOBILE])</totalsRowFormula>
    </tableColumn>
    <tableColumn id="6" xr3:uid="{1636528F-4D39-45B8-9E7A-A5822F4CE031}" name="HOSTING WEB" totalsRowFunction="custom" dataDxfId="49" totalsRowDxfId="2">
      <totalsRowFormula>COUNTIF(Pemilik_Alat[HOSTING WEB], "v") / ROWS(Pemilik_Alat[HOSTING WEB])</totalsRowFormula>
    </tableColumn>
    <tableColumn id="7" xr3:uid="{5F5BAF72-883C-4E34-B009-BBDFB70FBB1F}" name="HOSTING MOBILE" totalsRowFunction="custom" dataDxfId="48" totalsRowDxfId="1">
      <totalsRowFormula>COUNTIF(Pemilik_Alat[HOSTING MOBILE], "v") / ROWS(Pemilik_Alat[HOSTING MOBILE])</totalsRowFormula>
    </tableColumn>
    <tableColumn id="8" xr3:uid="{AFEA982B-71DC-431F-8810-D242D9F5B9AB}" name="KETERANGAN" dataDxfId="47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6" totalsRowCount="1" headerRowDxfId="46" dataDxfId="44" headerRowBorderDxfId="45" tableBorderDxfId="43">
  <autoFilter ref="A1:I4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33"/>
    <tableColumn id="2" xr3:uid="{973E9EB9-0200-462D-8423-5DC164D35977}" name="FITUR" dataDxfId="41" totalsRowDxfId="32"/>
    <tableColumn id="3" xr3:uid="{35525563-21C1-44C5-9AB1-FCB2E9CECC0E}" name="UJI COBA" dataDxfId="40" totalsRowDxfId="31"/>
    <tableColumn id="9" xr3:uid="{A160946F-38E3-49FE-82A8-B2F5D46372D1}" name="STATUS" totalsRowFunction="custom" dataDxfId="39" totalsRowDxfId="30">
      <totalsRowFormula>COUNTIF(Tempat_Olahraga[STATUS], "v") / ROWS(Tempat_Olahraga[STATUS])</totalsRowFormula>
    </tableColumn>
    <tableColumn id="4" xr3:uid="{116D6469-A977-4C5C-9347-CC1663CC387C}" name="LOKAL WEB" totalsRowFunction="custom" dataDxfId="38" totalsRowDxfId="29">
      <totalsRowFormula>COUNTIF(Tempat_Olahraga[LOKAL WEB], "v") / ROWS(Tempat_Olahraga[LOKAL WEB])</totalsRowFormula>
    </tableColumn>
    <tableColumn id="5" xr3:uid="{5DE3A2FF-E7F4-4183-B727-BEE90008CD8F}" name="LOKAL MOBILE" totalsRowFunction="custom" dataDxfId="37" totalsRowDxfId="28">
      <totalsRowFormula>COUNTIF(Tempat_Olahraga[LOKAL MOBILE], "v") / ROWS(Tempat_Olahraga[LOKAL MOBILE])</totalsRowFormula>
    </tableColumn>
    <tableColumn id="6" xr3:uid="{D82E6B94-206F-4934-B92D-111B3AD84617}" name="HOSTING WEB" totalsRowFunction="custom" dataDxfId="36" totalsRowDxfId="27">
      <totalsRowFormula>COUNTIF(Tempat_Olahraga[HOSTING WEB], "v") / ROWS(Tempat_Olahraga[HOSTING WEB])</totalsRowFormula>
    </tableColumn>
    <tableColumn id="7" xr3:uid="{67704FA7-4E5D-42DB-86BA-F6EA64F358B0}" name="HOSTING MOBILE" totalsRowFunction="custom" dataDxfId="35" totalsRowDxfId="26">
      <totalsRowFormula>COUNTIF(Tempat_Olahraga[HOSTING MOBILE], "v") / ROWS(Tempat_Olahraga[HOSTING MOBILE])</totalsRowFormula>
    </tableColumn>
    <tableColumn id="8" xr3:uid="{F2C334FF-FD67-4E94-8545-D6F75EDF81B1}" name="KETERANGAN" dataDxfId="34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0.66666666666666663</v>
      </c>
      <c r="D3" s="16">
        <f>Customer[[#Totals],[STATUS]]</f>
        <v>0.10526315789473684</v>
      </c>
      <c r="E3" s="16">
        <f>Pemilik_Alat[[#Totals],[STATUS]]</f>
        <v>0.69444444444444442</v>
      </c>
      <c r="F3" s="16">
        <f>Tempat_Olahraga[[#Totals],[STATUS]]</f>
        <v>0.75</v>
      </c>
      <c r="G3" s="17">
        <f>SUM(C3:F3) / 4</f>
        <v>0.55409356725146197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4"/>
  <sheetViews>
    <sheetView zoomScaleNormal="100" workbookViewId="0">
      <pane ySplit="1" topLeftCell="A12" activePane="bottomLeft" state="frozen"/>
      <selection pane="bottomLeft" activeCell="D21" sqref="D21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42</v>
      </c>
      <c r="C5" s="6" t="s">
        <v>42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27</v>
      </c>
      <c r="B6" s="6" t="s">
        <v>15</v>
      </c>
      <c r="C6" s="6" t="s">
        <v>26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28</v>
      </c>
      <c r="B8" s="18" t="s">
        <v>31</v>
      </c>
      <c r="C8" s="18" t="s">
        <v>32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49</v>
      </c>
      <c r="B10" s="6" t="s">
        <v>103</v>
      </c>
      <c r="C10" s="6" t="s">
        <v>105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15</v>
      </c>
      <c r="C11" s="6" t="s">
        <v>104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106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29</v>
      </c>
      <c r="C13" s="18" t="s">
        <v>59</v>
      </c>
      <c r="D13" s="5" t="s">
        <v>25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116</v>
      </c>
      <c r="C14" s="18" t="s">
        <v>44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36</v>
      </c>
      <c r="C15" s="18" t="s">
        <v>115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117</v>
      </c>
      <c r="C16" s="18" t="s">
        <v>118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108</v>
      </c>
      <c r="C17" s="6" t="s">
        <v>109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114</v>
      </c>
      <c r="D18" s="5" t="s">
        <v>25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110</v>
      </c>
      <c r="C19" s="6" t="s">
        <v>107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134</v>
      </c>
      <c r="D20" s="5"/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111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112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 t="s">
        <v>66</v>
      </c>
      <c r="B23" s="6" t="s">
        <v>68</v>
      </c>
      <c r="C23" s="6" t="s">
        <v>72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69</v>
      </c>
      <c r="C24" s="6" t="s">
        <v>73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 t="s">
        <v>70</v>
      </c>
      <c r="C25" s="6" t="s">
        <v>74</v>
      </c>
      <c r="D25" s="5"/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12">
        <f>COUNTIF(Admin[STATUS], "v") / ROWS(Admin[STATUS])</f>
        <v>0.66666666666666663</v>
      </c>
      <c r="E26" s="12">
        <f>COUNTIF(Admin[LOKAL WEB], "v") / ROWS(Admin[LOKAL WEB])</f>
        <v>0</v>
      </c>
      <c r="F26" s="12">
        <f>COUNTIF(Admin[LOKAL MOBILE], "v") / ROWS(Admin[LOKAL MOBILE])</f>
        <v>0</v>
      </c>
      <c r="G26" s="12">
        <f>COUNTIF(Admin[HOSTING WEB], "v") / ROWS(Admin[HOSTING WEB])</f>
        <v>0</v>
      </c>
      <c r="H26" s="12">
        <f>COUNTIF(Admin[HOSTING MOBILE], "v") / ROWS(Admin[HOSTING MOBILE])</f>
        <v>0</v>
      </c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6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</sheetData>
  <conditionalFormatting sqref="D2:H25 D27:H33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1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132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49</v>
      </c>
      <c r="B9" s="6" t="s">
        <v>15</v>
      </c>
      <c r="C9" s="6" t="s">
        <v>85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29</v>
      </c>
      <c r="C10" s="6" t="s">
        <v>86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43</v>
      </c>
      <c r="C11" s="6" t="s">
        <v>47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44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87</v>
      </c>
      <c r="C13" s="6" t="s">
        <v>88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100</v>
      </c>
      <c r="C14" s="6" t="s">
        <v>102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89</v>
      </c>
      <c r="B15" s="6" t="s">
        <v>90</v>
      </c>
      <c r="C15" s="6" t="s">
        <v>91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92</v>
      </c>
      <c r="B16" s="6" t="s">
        <v>15</v>
      </c>
      <c r="C16" s="6" t="s">
        <v>94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95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93</v>
      </c>
      <c r="B18" s="6" t="s">
        <v>15</v>
      </c>
      <c r="C18" s="6" t="s">
        <v>96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29</v>
      </c>
      <c r="C19" s="6" t="s">
        <v>97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98</v>
      </c>
      <c r="B20" s="6" t="s">
        <v>101</v>
      </c>
      <c r="C20" s="6" t="s">
        <v>99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0.10526315789473684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</sheetData>
  <conditionalFormatting sqref="D2:H20 D22:H138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31"/>
  <sheetViews>
    <sheetView tabSelected="1" zoomScaleNormal="100" workbookViewId="0">
      <pane ySplit="1" topLeftCell="A12" activePane="bottomLeft" state="frozen"/>
      <selection pane="bottomLeft" activeCell="E29" sqref="E28:E29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49</v>
      </c>
      <c r="B11" s="6" t="s">
        <v>15</v>
      </c>
      <c r="C11" s="6" t="s">
        <v>50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113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60</v>
      </c>
      <c r="C14" s="6" t="s">
        <v>59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 t="s">
        <v>133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64</v>
      </c>
      <c r="C16" s="6" t="s">
        <v>65</v>
      </c>
      <c r="D16" s="5" t="s">
        <v>133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114</v>
      </c>
      <c r="D17" s="5" t="s">
        <v>133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51</v>
      </c>
      <c r="B18" s="6" t="s">
        <v>53</v>
      </c>
      <c r="C18" s="6" t="s">
        <v>61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62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120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128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125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129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136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5" x14ac:dyDescent="0.25">
      <c r="A25" s="20"/>
      <c r="B25" s="20"/>
      <c r="C25" s="20" t="s">
        <v>138</v>
      </c>
      <c r="D25" s="5"/>
      <c r="E25" s="21"/>
      <c r="F25" s="21"/>
      <c r="G25" s="21"/>
      <c r="H25" s="21"/>
      <c r="I25" s="2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 t="s">
        <v>52</v>
      </c>
      <c r="C26" s="6" t="s">
        <v>63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76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119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127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136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5" x14ac:dyDescent="0.25">
      <c r="A31" s="20"/>
      <c r="B31" s="20"/>
      <c r="C31" s="20" t="s">
        <v>138</v>
      </c>
      <c r="D31" s="5"/>
      <c r="E31" s="21"/>
      <c r="F31" s="21"/>
      <c r="G31" s="21"/>
      <c r="H31" s="21"/>
      <c r="I31" s="2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54</v>
      </c>
      <c r="C32" s="6" t="s">
        <v>123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122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 t="s">
        <v>66</v>
      </c>
      <c r="B34" s="6" t="s">
        <v>67</v>
      </c>
      <c r="C34" s="6" t="s">
        <v>71</v>
      </c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 t="s">
        <v>68</v>
      </c>
      <c r="C35" s="6" t="s">
        <v>72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 t="s">
        <v>69</v>
      </c>
      <c r="C36" s="6" t="s">
        <v>73</v>
      </c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70</v>
      </c>
      <c r="C37" s="6" t="s">
        <v>74</v>
      </c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12">
        <f>COUNTIF(Pemilik_Alat[STATUS], "v") / ROWS(Pemilik_Alat[STATUS])</f>
        <v>0.69444444444444442</v>
      </c>
      <c r="E38" s="12">
        <f>COUNTIF(Pemilik_Alat[LOKAL WEB], "v") / ROWS(Pemilik_Alat[LOKAL WEB])</f>
        <v>0</v>
      </c>
      <c r="F38" s="12">
        <f>COUNTIF(Pemilik_Alat[LOKAL MOBILE], "v") / ROWS(Pemilik_Alat[LOKAL MOBILE])</f>
        <v>0</v>
      </c>
      <c r="G38" s="12">
        <f>COUNTIF(Pemilik_Alat[HOSTING WEB], "v") / ROWS(Pemilik_Alat[HOSTING WEB])</f>
        <v>0</v>
      </c>
      <c r="H38" s="12">
        <f>COUNTIF(Pemilik_Alat[HOSTING MOBILE], "v") / ROWS(Pemilik_Alat[HOSTING MOBILE])</f>
        <v>0</v>
      </c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</sheetData>
  <conditionalFormatting sqref="D2:H148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2"/>
  <sheetViews>
    <sheetView zoomScaleNormal="100" workbookViewId="0">
      <pane ySplit="1" topLeftCell="A18" activePane="bottomLeft" state="frozen"/>
      <selection pane="bottomLeft" activeCell="G31" sqref="G30:G31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130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131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49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59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77</v>
      </c>
      <c r="C19" s="6" t="s">
        <v>78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114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60</v>
      </c>
      <c r="C21" s="6" t="s">
        <v>59</v>
      </c>
      <c r="D21" s="5" t="s">
        <v>133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133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51</v>
      </c>
      <c r="B23" s="6" t="s">
        <v>52</v>
      </c>
      <c r="C23" s="6" t="s">
        <v>57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119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127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124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135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20"/>
      <c r="B29" s="20"/>
      <c r="C29" s="20" t="s">
        <v>137</v>
      </c>
      <c r="D29" s="5"/>
      <c r="E29" s="21"/>
      <c r="F29" s="21"/>
      <c r="G29" s="21"/>
      <c r="H29" s="21"/>
      <c r="I29" s="2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53</v>
      </c>
      <c r="C30" s="6" t="s">
        <v>56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75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120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128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126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5" x14ac:dyDescent="0.25">
      <c r="A35" s="6"/>
      <c r="B35" s="6"/>
      <c r="C35" s="6" t="s">
        <v>135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20"/>
      <c r="B36" s="20"/>
      <c r="C36" s="20" t="s">
        <v>137</v>
      </c>
      <c r="D36" s="5"/>
      <c r="E36" s="21"/>
      <c r="F36" s="21"/>
      <c r="G36" s="21"/>
      <c r="H36" s="21"/>
      <c r="I36" s="2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54</v>
      </c>
      <c r="C37" s="6" t="s">
        <v>122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 t="s">
        <v>123</v>
      </c>
      <c r="D38" s="5" t="s">
        <v>25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 t="s">
        <v>79</v>
      </c>
      <c r="B39" s="6" t="s">
        <v>80</v>
      </c>
      <c r="C39" s="6" t="s">
        <v>81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82</v>
      </c>
      <c r="B40" s="6" t="s">
        <v>83</v>
      </c>
      <c r="C40" s="6" t="s">
        <v>121</v>
      </c>
      <c r="D40" s="5" t="s">
        <v>25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 t="s">
        <v>84</v>
      </c>
      <c r="D41" s="5" t="s">
        <v>25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66</v>
      </c>
      <c r="B42" s="6" t="s">
        <v>67</v>
      </c>
      <c r="C42" s="6" t="s">
        <v>71</v>
      </c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 t="s">
        <v>68</v>
      </c>
      <c r="C43" s="6" t="s">
        <v>72</v>
      </c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 t="s">
        <v>69</v>
      </c>
      <c r="C44" s="6" t="s">
        <v>73</v>
      </c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70</v>
      </c>
      <c r="C45" s="6" t="s">
        <v>74</v>
      </c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12">
        <f>COUNTIF(Tempat_Olahraga[STATUS], "v") / ROWS(Tempat_Olahraga[STATUS])</f>
        <v>0.75</v>
      </c>
      <c r="E46" s="12">
        <f>COUNTIF(Tempat_Olahraga[LOKAL WEB], "v") / ROWS(Tempat_Olahraga[LOKAL WEB])</f>
        <v>0</v>
      </c>
      <c r="F46" s="12">
        <f>COUNTIF(Tempat_Olahraga[LOKAL MOBILE], "v") / ROWS(Tempat_Olahraga[LOKAL MOBILE])</f>
        <v>0</v>
      </c>
      <c r="G46" s="12">
        <f>COUNTIF(Tempat_Olahraga[HOSTING WEB], "v") / ROWS(Tempat_Olahraga[HOSTING WEB])</f>
        <v>0</v>
      </c>
      <c r="H46" s="12">
        <f>COUNTIF(Tempat_Olahraga[HOSTING MOBILE], "v") / ROWS(Tempat_Olahraga[HOSTING MOBILE])</f>
        <v>0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</sheetData>
  <conditionalFormatting sqref="D2:H149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2023-09-20T01:44:30Z</dcterms:modified>
</cp:coreProperties>
</file>