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6B9F5238-6055-40DC-80B0-8037E3CEEE65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6" i="11" l="1"/>
  <c r="F7" i="9" s="1"/>
  <c r="G46" i="11"/>
  <c r="F6" i="9" s="1"/>
  <c r="F46" i="11"/>
  <c r="F5" i="9" s="1"/>
  <c r="E46" i="11"/>
  <c r="F4" i="9" s="1"/>
  <c r="D46" i="11"/>
  <c r="F3" i="9" s="1"/>
  <c r="H38" i="10"/>
  <c r="E7" i="9" s="1"/>
  <c r="G38" i="10"/>
  <c r="E6" i="9" s="1"/>
  <c r="F38" i="10"/>
  <c r="E5" i="9" s="1"/>
  <c r="E38" i="10"/>
  <c r="E4" i="9" s="1"/>
  <c r="D38" i="10"/>
  <c r="E3" i="9" s="1"/>
  <c r="E21" i="8"/>
  <c r="D4" i="9" s="1"/>
  <c r="F21" i="8"/>
  <c r="D5" i="9" s="1"/>
  <c r="G21" i="8"/>
  <c r="D6" i="9" s="1"/>
  <c r="H21" i="8"/>
  <c r="D7" i="9" s="1"/>
  <c r="E30" i="1"/>
  <c r="C4" i="9" s="1"/>
  <c r="F30" i="1"/>
  <c r="C5" i="9" s="1"/>
  <c r="G30" i="1"/>
  <c r="C6" i="9" s="1"/>
  <c r="H30" i="1"/>
  <c r="C7" i="9" s="1"/>
  <c r="D21" i="8"/>
  <c r="D3" i="9" s="1"/>
  <c r="D30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<sst xmlns="http://schemas.openxmlformats.org/spreadsheetml/2006/main" count="356" uniqueCount="140">
  <si>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</si>
  <si>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</si>
  <si>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</si>
  <si>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</si>
  <si>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</si>
  <si>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</si>
  <si>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</si>
  <si>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</si>
  <si>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</si>
  <si>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</si>
  <si>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</si>
  <si>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</si>
  <si>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</si>
  <si>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</si>
  <si>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</si>
  <si>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</si>
  <si>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</si>
  <si>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</si>
  <si>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</si>
  <si>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</si>
  <si>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</si>
  <si>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</si>
  <si>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</si>
  <si>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</si>
  <si>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</si>
  <si>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</si>
  <si>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</si>
  <si>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</si>
  <si>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</si>
  <si>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</si>
  <si>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</si>
  <si>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</si>
  <si>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</si>
  <si>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</si>
  <si>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</si>
  <si>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</si>
  <si>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</si>
  <si>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</si>
  <si>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</si>
  <si>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</si>
  <si>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</si>
  <si>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</si>
  <si>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</si>
  <si>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</si>
  <si>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</si>
  <si>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</si>
  <si>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</si>
  <si>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</si>
  <si>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</si>
  <si>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</si>
  <si>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</si>
  <si>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</si>
  <si>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</si>
  <si>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</si>
  <si>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</si>
  <si>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</si>
  <si>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</si>
  <si>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</si>
  <si>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</si>
  <si>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</si>
  <si>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</si>
  <si>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</si>
  <si>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</si>
  <si>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</si>
  <si>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</si>
  <si>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</si>
  <si>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</si>
  <si>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</si>
  <si>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</si>
  <si>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</si>
  <si>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</si>
  <si>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</si>
  <si>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</si>
  <si>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</si>
  <si>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</si>
  <si>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</si>
  <si>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</si>
  <si>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</si>
  <si>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</si>
  <si>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</si>
  <si>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</si>
  <si>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</si>
  <si>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</si>
  <si>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</si>
  <si>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</si>
  <si>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</si>
  <si>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</si>
  <si>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</si>
  <si>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</si>
  <si>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</si>
  <si>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</si>
  <si>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</si>
  <si>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</si>
  <si>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</si>
  <si>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</si>
  <si>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</si>
  <si>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</si>
  <si>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</si>
  <si>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</si>
  <si>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</si>
  <si>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</si>
  <si>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</si>
  <si>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</si>
  <si>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</si>
  <si>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</si>
  <si>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</si>
  <si>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</si>
  <si>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</si>
  <si>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</si>
  <si>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</si>
  <si>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</si>
  <si>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</si>
  <si>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</si>
  <si>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</si>
  <si>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</si>
  <si>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</si>
  <si>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</si>
  <si>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</si>
  <si>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</si>
  <si>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</si>
  <si>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</si>
  <si>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</si>
  <si>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</si>
  <si>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</si>
  <si>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</si>
  <si>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</si>
  <si>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</si>
  <si>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</si>
  <si>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</si>
  <si>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</si>
  <si>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</si>
  <si>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</si>
  <si>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?</t>
  </si>
  <si>
    <t>Detail Komplain</t>
  </si>
  <si>
    <t>Generate kode konfirmasi alat disewakan</t>
  </si>
  <si>
    <t>Memasukkan kode alat disewakan</t>
  </si>
  <si>
    <t>Generate kode konfirmasi alat selesai disewakan</t>
  </si>
  <si>
    <t>Memasukkan kode alat selesai disewakan</t>
  </si>
  <si>
    <t>Daftar Komplain Request</t>
  </si>
  <si>
    <t>Daftar Komplain Transaksi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</si>
</sst>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30" totalsRowCount="1" headerRowDxfId="101" dataDxfId="100">
  <autoFilter ref="A1:I29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1" totalsRowCount="1" headerRowDxfId="81" dataDxfId="79" headerRowBorderDxfId="80" tableBorderDxfId="78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8" totalsRowCount="1" headerRowDxfId="59" dataDxfId="57" headerRowBorderDxfId="58" tableBorderDxfId="56">
  <autoFilter ref="A1:I37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8"/>
    <tableColumn id="2" xr3:uid="{7B6C15A7-3C40-4BB3-9F3C-7DFE57D6E567}" name="FITUR" dataDxfId="54" totalsRowDxfId="7"/>
    <tableColumn id="3" xr3:uid="{112EC755-C154-4925-9D17-B7E181566E49}" name="UJI COBA" dataDxfId="53" totalsRowDxfId="6"/>
    <tableColumn id="9" xr3:uid="{A160A6EB-FC7C-4954-A0B8-E97B048223E0}" name="STATUS" totalsRowFunction="custom" dataDxfId="52" totalsRowDxfId="5">
      <totalsRowFormula>COUNTIF(Pemilik_Alat[STATUS], "v") / ROWS(Pemilik_Alat[STATUS])</totalsRowFormula>
    </tableColumn>
    <tableColumn id="4" xr3:uid="{9C02A588-16D3-46E9-82B7-CBE2953D1A6E}" name="LOKAL WEB" totalsRowFunction="custom" dataDxfId="51" totalsRowDxfId="4">
      <totalsRowFormula>COUNTIF(Pemilik_Alat[LOKAL WEB], "v") / ROWS(Pemilik_Alat[LOKAL WEB])</totalsRowFormula>
    </tableColumn>
    <tableColumn id="5" xr3:uid="{92D23465-FAC9-45DC-8C78-74066B7C9518}" name="LOKAL MOBILE" totalsRowFunction="custom" dataDxfId="50" totalsRowDxfId="3">
      <totalsRowFormula>COUNTIF(Pemilik_Alat[LOKAL MOBILE], "v") / ROWS(Pemilik_Alat[LOKAL MOBILE])</totalsRowFormula>
    </tableColumn>
    <tableColumn id="6" xr3:uid="{1636528F-4D39-45B8-9E7A-A5822F4CE031}" name="HOSTING WEB" totalsRowFunction="custom" dataDxfId="49" totalsRowDxfId="2">
      <totalsRowFormula>COUNTIF(Pemilik_Alat[HOSTING WEB], "v") / ROWS(Pemilik_Alat[HOSTING WEB])</totalsRowFormula>
    </tableColumn>
    <tableColumn id="7" xr3:uid="{5F5BAF72-883C-4E34-B009-BBDFB70FBB1F}" name="HOSTING MOBILE" totalsRowFunction="custom" dataDxfId="48" totalsRowDxfId="1">
      <totalsRowFormula>COUNTIF(Pemilik_Alat[HOSTING MOBILE], "v") / ROWS(Pemilik_Alat[HOSTING MOBILE])</totalsRowFormula>
    </tableColumn>
    <tableColumn id="8" xr3:uid="{AFEA982B-71DC-431F-8810-D242D9F5B9AB}" name="KETERANGAN" dataDxfId="47" totalsRowDxfId="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6" totalsRowCount="1" headerRowDxfId="46" dataDxfId="44" headerRowBorderDxfId="45" tableBorderDxfId="43">
  <autoFilter ref="A1:I45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41"/>
    <tableColumn id="2" xr3:uid="{973E9EB9-0200-462D-8423-5DC164D35977}" name="FITUR" dataDxfId="40" totalsRowDxfId="39"/>
    <tableColumn id="3" xr3:uid="{35525563-21C1-44C5-9AB1-FCB2E9CECC0E}" name="UJI COBA" dataDxfId="38" totalsRowDxfId="37"/>
    <tableColumn id="9" xr3:uid="{A160946F-38E3-49FE-82A8-B2F5D46372D1}" name="STATUS" totalsRowFunction="custom" dataDxfId="36" totalsRowDxfId="35">
      <totalsRowFormula>COUNTIF(Tempat_Olahraga[STATUS], "v") / ROWS(Tempat_Olahraga[STATUS])</totalsRowFormula>
    </tableColumn>
    <tableColumn id="4" xr3:uid="{116D6469-A977-4C5C-9347-CC1663CC387C}" name="LOKAL WEB" totalsRowFunction="custom" dataDxfId="34" totalsRowDxfId="33">
      <totalsRowFormula>COUNTIF(Tempat_Olahraga[LOKAL WEB], "v") / ROWS(Tempat_Olahraga[LOKAL WEB])</totalsRowFormula>
    </tableColumn>
    <tableColumn id="5" xr3:uid="{5DE3A2FF-E7F4-4183-B727-BEE90008CD8F}" name="LOKAL MOBILE" totalsRowFunction="custom" dataDxfId="32" totalsRowDxfId="31">
      <totalsRowFormula>COUNTIF(Tempat_Olahraga[LOKAL MOBILE], "v") / ROWS(Tempat_Olahraga[LOKAL MOBILE])</totalsRowFormula>
    </tableColumn>
    <tableColumn id="6" xr3:uid="{D82E6B94-206F-4934-B92D-111B3AD84617}" name="HOSTING WEB" totalsRowFunction="custom" dataDxfId="30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28" totalsRowDxfId="27">
      <totalsRowFormula>COUNTIF(Tempat_Olahraga[HOSTING MOBILE], "v") / ROWS(Tempat_Olahraga[HOSTING MOBILE])</totalsRowFormula>
    </tableColumn>
    <tableColumn id="8" xr3:uid="{F2C334FF-FD67-4E94-8545-D6F75EDF81B1}" name="KETERANGAN" dataDxfId="26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0.6785714285714286</v>
      </c>
      <c r="D3" s="16">
        <f>Customer[[#Totals],[STATUS]]</f>
        <v>0.10526315789473684</v>
      </c>
      <c r="E3" s="16">
        <f>Pemilik_Alat[[#Totals],[STATUS]]</f>
        <v>0.80555555555555558</v>
      </c>
      <c r="F3" s="16">
        <f>Tempat_Olahraga[[#Totals],[STATUS]]</f>
        <v>0.79545454545454541</v>
      </c>
      <c r="G3" s="17">
        <f>SUM(C3:F3) / 4</f>
        <v>0.59621117186906658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8"/>
  <sheetViews>
    <sheetView zoomScaleNormal="100" workbookViewId="0">
      <pane ySplit="1" topLeftCell="A10" activePane="bottomLeft" state="frozen"/>
      <selection pane="bottomLeft" activeCell="E23" sqref="E23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42</v>
      </c>
      <c r="C5" s="6" t="s">
        <v>42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27</v>
      </c>
      <c r="B6" s="6" t="s">
        <v>15</v>
      </c>
      <c r="C6" s="6" t="s">
        <v>26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55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28</v>
      </c>
      <c r="B8" s="18" t="s">
        <v>31</v>
      </c>
      <c r="C8" s="18" t="s">
        <v>32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33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49</v>
      </c>
      <c r="B10" s="6" t="s">
        <v>103</v>
      </c>
      <c r="C10" s="6" t="s">
        <v>105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15</v>
      </c>
      <c r="C11" s="6" t="s">
        <v>104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106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29</v>
      </c>
      <c r="C13" s="18" t="s">
        <v>59</v>
      </c>
      <c r="D13" s="5" t="s">
        <v>25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115</v>
      </c>
      <c r="C14" s="18" t="s">
        <v>44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36</v>
      </c>
      <c r="C15" s="18" t="s">
        <v>114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116</v>
      </c>
      <c r="C16" s="18" t="s">
        <v>117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108</v>
      </c>
      <c r="C17" s="6" t="s">
        <v>109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113</v>
      </c>
      <c r="D18" s="5" t="s">
        <v>25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138</v>
      </c>
      <c r="C19" s="6" t="s">
        <v>107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/>
      <c r="B20" s="18"/>
      <c r="C20" s="18" t="s">
        <v>133</v>
      </c>
      <c r="D20" s="5" t="s">
        <v>25</v>
      </c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110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111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139</v>
      </c>
      <c r="C23" s="6" t="s">
        <v>107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18"/>
      <c r="C24" s="18" t="s">
        <v>133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18"/>
      <c r="B25" s="6"/>
      <c r="C25" s="6" t="s">
        <v>110</v>
      </c>
      <c r="D25" s="5"/>
      <c r="E25" s="19"/>
      <c r="F25" s="19"/>
      <c r="G25" s="19"/>
      <c r="H25" s="19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18"/>
      <c r="B26" s="6"/>
      <c r="C26" s="6" t="s">
        <v>111</v>
      </c>
      <c r="D26" s="5"/>
      <c r="E26" s="19"/>
      <c r="F26" s="19"/>
      <c r="G26" s="19"/>
      <c r="H26" s="19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18" t="s">
        <v>66</v>
      </c>
      <c r="B27" s="6" t="s">
        <v>68</v>
      </c>
      <c r="C27" s="6" t="s">
        <v>72</v>
      </c>
      <c r="D27" s="5"/>
      <c r="E27" s="19"/>
      <c r="F27" s="19"/>
      <c r="G27" s="19"/>
      <c r="H27" s="19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18"/>
      <c r="B28" s="6" t="s">
        <v>69</v>
      </c>
      <c r="C28" s="6" t="s">
        <v>73</v>
      </c>
      <c r="D28" s="5"/>
      <c r="E28" s="19"/>
      <c r="F28" s="19"/>
      <c r="G28" s="19"/>
      <c r="H28" s="19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18"/>
      <c r="B29" s="6" t="s">
        <v>70</v>
      </c>
      <c r="C29" s="6" t="s">
        <v>74</v>
      </c>
      <c r="D29" s="5"/>
      <c r="E29" s="19"/>
      <c r="F29" s="19"/>
      <c r="G29" s="19"/>
      <c r="H29" s="19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12">
        <f>COUNTIF(Admin[STATUS], "v") / ROWS(Admin[STATUS])</f>
        <v>0.6785714285714286</v>
      </c>
      <c r="E30" s="12">
        <f>COUNTIF(Admin[LOKAL WEB], "v") / ROWS(Admin[LOKAL WEB])</f>
        <v>0</v>
      </c>
      <c r="F30" s="12">
        <f>COUNTIF(Admin[LOKAL MOBILE], "v") / ROWS(Admin[LOKAL MOBILE])</f>
        <v>0</v>
      </c>
      <c r="G30" s="12">
        <f>COUNTIF(Admin[HOSTING WEB], "v") / ROWS(Admin[HOSTING WEB])</f>
        <v>0</v>
      </c>
      <c r="H30" s="12">
        <f>COUNTIF(Admin[HOSTING MOBILE], "v") / ROWS(Admin[HOSTING MOBILE])</f>
        <v>0</v>
      </c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6"/>
      <c r="B38" s="6"/>
      <c r="C38" s="6"/>
      <c r="D38" s="6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  <row r="995" spans="1:9" ht="15.75" customHeight="1" x14ac:dyDescent="0.25">
      <c r="A995" s="1"/>
      <c r="B995" s="1"/>
      <c r="C995" s="1"/>
      <c r="D995" s="1"/>
      <c r="E995" s="2"/>
      <c r="F995" s="2"/>
      <c r="G995" s="2"/>
      <c r="H995" s="2"/>
      <c r="I995" s="1"/>
    </row>
    <row r="996" spans="1:9" ht="15.75" customHeight="1" x14ac:dyDescent="0.25">
      <c r="A996" s="1"/>
      <c r="B996" s="1"/>
      <c r="C996" s="1"/>
      <c r="D996" s="1"/>
      <c r="E996" s="2"/>
      <c r="F996" s="2"/>
      <c r="G996" s="2"/>
      <c r="H996" s="2"/>
      <c r="I996" s="1"/>
    </row>
    <row r="997" spans="1:9" ht="15.75" customHeight="1" x14ac:dyDescent="0.25">
      <c r="A997" s="1"/>
      <c r="B997" s="1"/>
      <c r="C997" s="1"/>
      <c r="D997" s="1"/>
      <c r="E997" s="2"/>
      <c r="F997" s="2"/>
      <c r="G997" s="2"/>
      <c r="H997" s="2"/>
      <c r="I997" s="1"/>
    </row>
    <row r="998" spans="1:9" ht="15.75" customHeight="1" x14ac:dyDescent="0.25">
      <c r="A998" s="1"/>
      <c r="B998" s="1"/>
      <c r="C998" s="1"/>
      <c r="D998" s="1"/>
      <c r="E998" s="2"/>
      <c r="F998" s="2"/>
      <c r="G998" s="2"/>
      <c r="H998" s="2"/>
      <c r="I998" s="1"/>
    </row>
  </sheetData>
  <conditionalFormatting sqref="D2:H29 D31:H37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1"/>
  <sheetViews>
    <sheetView zoomScaleNormal="100" workbookViewId="0">
      <pane ySplit="1" topLeftCell="A2" activePane="bottomLeft" state="frozen"/>
      <selection pane="bottomLeft" activeCell="E14" sqref="E1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131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40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42</v>
      </c>
      <c r="C8" s="6" t="s">
        <v>42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49</v>
      </c>
      <c r="B9" s="6" t="s">
        <v>15</v>
      </c>
      <c r="C9" s="6" t="s">
        <v>85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29</v>
      </c>
      <c r="C10" s="6" t="s">
        <v>86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43</v>
      </c>
      <c r="C11" s="6" t="s">
        <v>47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44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87</v>
      </c>
      <c r="C13" s="6" t="s">
        <v>88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100</v>
      </c>
      <c r="C14" s="6" t="s">
        <v>102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89</v>
      </c>
      <c r="B15" s="6" t="s">
        <v>90</v>
      </c>
      <c r="C15" s="6" t="s">
        <v>91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92</v>
      </c>
      <c r="B16" s="6" t="s">
        <v>15</v>
      </c>
      <c r="C16" s="6" t="s">
        <v>94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95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93</v>
      </c>
      <c r="B18" s="6" t="s">
        <v>15</v>
      </c>
      <c r="C18" s="6" t="s">
        <v>96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29</v>
      </c>
      <c r="C19" s="6" t="s">
        <v>97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 t="s">
        <v>98</v>
      </c>
      <c r="B20" s="6" t="s">
        <v>101</v>
      </c>
      <c r="C20" s="6" t="s">
        <v>99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COUNTIF(Customer[STATUS], "v") / ROWS(Customer[STATUS])</f>
        <v>0.10526315789473684</v>
      </c>
      <c r="E21" s="12">
        <f>COUNTIF(Customer[LOKAL WEB], "v") / ROWS(Customer[LOKAL WEB])</f>
        <v>0</v>
      </c>
      <c r="F21" s="12">
        <f>COUNTIF(Customer[LOKAL MOBILE], "v") / ROWS(Customer[LOKAL MOBILE])</f>
        <v>0</v>
      </c>
      <c r="G21" s="12">
        <f>COUNTIF(Customer[HOSTING WEB], "v") / ROWS(Customer[HOSTING WEB])</f>
        <v>0</v>
      </c>
      <c r="H21" s="12">
        <f>COUNTIF(Customer[HOSTING MOBILE], "v") / ROWS(Customer[HOSTING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</sheetData>
  <conditionalFormatting sqref="D2:H20 D22:H138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31"/>
  <sheetViews>
    <sheetView tabSelected="1" zoomScaleNormal="100" workbookViewId="0">
      <pane ySplit="1" topLeftCell="A19" activePane="bottomLeft" state="frozen"/>
      <selection pane="bottomLeft" activeCell="E34" sqref="E3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49</v>
      </c>
      <c r="B11" s="6" t="s">
        <v>15</v>
      </c>
      <c r="C11" s="6" t="s">
        <v>50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112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60</v>
      </c>
      <c r="C14" s="6" t="s">
        <v>59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 t="s">
        <v>132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64</v>
      </c>
      <c r="C16" s="6" t="s">
        <v>65</v>
      </c>
      <c r="D16" s="5" t="s">
        <v>132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113</v>
      </c>
      <c r="D17" s="5" t="s">
        <v>132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51</v>
      </c>
      <c r="B18" s="6" t="s">
        <v>53</v>
      </c>
      <c r="C18" s="6" t="s">
        <v>61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62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119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127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124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128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135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5" x14ac:dyDescent="0.25">
      <c r="A25" s="6"/>
      <c r="B25" s="6"/>
      <c r="C25" s="6" t="s">
        <v>137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 t="s">
        <v>52</v>
      </c>
      <c r="C26" s="6" t="s">
        <v>63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76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118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135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5" x14ac:dyDescent="0.25">
      <c r="A31" s="6"/>
      <c r="B31" s="6"/>
      <c r="C31" s="6" t="s">
        <v>137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54</v>
      </c>
      <c r="C32" s="6" t="s">
        <v>122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121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 t="s">
        <v>66</v>
      </c>
      <c r="B34" s="6" t="s">
        <v>67</v>
      </c>
      <c r="C34" s="6" t="s">
        <v>71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 t="s">
        <v>68</v>
      </c>
      <c r="C35" s="6" t="s">
        <v>72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 t="s">
        <v>69</v>
      </c>
      <c r="C36" s="6" t="s">
        <v>73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70</v>
      </c>
      <c r="C37" s="6" t="s">
        <v>74</v>
      </c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12">
        <f>COUNTIF(Pemilik_Alat[STATUS], "v") / ROWS(Pemilik_Alat[STATUS])</f>
        <v>0.80555555555555558</v>
      </c>
      <c r="E38" s="12">
        <f>COUNTIF(Pemilik_Alat[LOKAL WEB], "v") / ROWS(Pemilik_Alat[LOKAL WEB])</f>
        <v>0</v>
      </c>
      <c r="F38" s="12">
        <f>COUNTIF(Pemilik_Alat[LOKAL MOBILE], "v") / ROWS(Pemilik_Alat[LOKAL MOBILE])</f>
        <v>0</v>
      </c>
      <c r="G38" s="12">
        <f>COUNTIF(Pemilik_Alat[HOSTING WEB], "v") / ROWS(Pemilik_Alat[HOSTING WEB])</f>
        <v>0</v>
      </c>
      <c r="H38" s="12">
        <f>COUNTIF(Pemilik_Alat[HOSTING MOBILE], "v") / ROWS(Pemilik_Alat[HOSTING MOBILE])</f>
        <v>0</v>
      </c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</sheetData>
  <conditionalFormatting sqref="D2:H148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32"/>
  <sheetViews>
    <sheetView zoomScaleNormal="100" workbookViewId="0">
      <pane ySplit="1" topLeftCell="A2" activePane="bottomLeft" state="frozen"/>
      <selection pane="bottomLeft" activeCell="C38" sqref="C38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129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130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49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59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77</v>
      </c>
      <c r="C19" s="6" t="s">
        <v>78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113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60</v>
      </c>
      <c r="C21" s="6" t="s">
        <v>59</v>
      </c>
      <c r="D21" s="5" t="s">
        <v>132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 t="s">
        <v>132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51</v>
      </c>
      <c r="B23" s="6" t="s">
        <v>52</v>
      </c>
      <c r="C23" s="6" t="s">
        <v>57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58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118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126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123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134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5" x14ac:dyDescent="0.25">
      <c r="A29" s="6"/>
      <c r="B29" s="6"/>
      <c r="C29" s="6" t="s">
        <v>136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53</v>
      </c>
      <c r="C30" s="6" t="s">
        <v>56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75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119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127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125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25" x14ac:dyDescent="0.25">
      <c r="A35" s="6"/>
      <c r="B35" s="6"/>
      <c r="C35" s="6" t="s">
        <v>134</v>
      </c>
      <c r="D35" s="5" t="s">
        <v>25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25" x14ac:dyDescent="0.25">
      <c r="A36" s="6"/>
      <c r="B36" s="6"/>
      <c r="C36" s="6" t="s">
        <v>136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54</v>
      </c>
      <c r="C37" s="6" t="s">
        <v>121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 t="s">
        <v>122</v>
      </c>
      <c r="D38" s="5" t="s">
        <v>25</v>
      </c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 t="s">
        <v>79</v>
      </c>
      <c r="B39" s="6" t="s">
        <v>80</v>
      </c>
      <c r="C39" s="6" t="s">
        <v>81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 t="s">
        <v>82</v>
      </c>
      <c r="B40" s="6" t="s">
        <v>83</v>
      </c>
      <c r="C40" s="6" t="s">
        <v>120</v>
      </c>
      <c r="D40" s="5" t="s">
        <v>25</v>
      </c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 t="s">
        <v>84</v>
      </c>
      <c r="D41" s="5" t="s">
        <v>25</v>
      </c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 t="s">
        <v>66</v>
      </c>
      <c r="B42" s="6" t="s">
        <v>67</v>
      </c>
      <c r="C42" s="6" t="s">
        <v>71</v>
      </c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 t="s">
        <v>68</v>
      </c>
      <c r="C43" s="6" t="s">
        <v>72</v>
      </c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 t="s">
        <v>69</v>
      </c>
      <c r="C44" s="6" t="s">
        <v>73</v>
      </c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 t="s">
        <v>70</v>
      </c>
      <c r="C45" s="6" t="s">
        <v>74</v>
      </c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12">
        <f>COUNTIF(Tempat_Olahraga[STATUS], "v") / ROWS(Tempat_Olahraga[STATUS])</f>
        <v>0.79545454545454541</v>
      </c>
      <c r="E46" s="12">
        <f>COUNTIF(Tempat_Olahraga[LOKAL WEB], "v") / ROWS(Tempat_Olahraga[LOKAL WEB])</f>
        <v>0</v>
      </c>
      <c r="F46" s="12">
        <f>COUNTIF(Tempat_Olahraga[LOKAL MOBILE], "v") / ROWS(Tempat_Olahraga[LOKAL MOBILE])</f>
        <v>0</v>
      </c>
      <c r="G46" s="12">
        <f>COUNTIF(Tempat_Olahraga[HOSTING WEB], "v") / ROWS(Tempat_Olahraga[HOSTING WEB])</f>
        <v>0</v>
      </c>
      <c r="H46" s="12">
        <f>COUNTIF(Tempat_Olahraga[HOSTING MOBILE], "v") / ROWS(Tempat_Olahraga[HOSTING MOBILE])</f>
        <v>0</v>
      </c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6"/>
      <c r="B149" s="6"/>
      <c r="C149" s="6"/>
      <c r="D149" s="5"/>
      <c r="E149" s="5"/>
      <c r="F149" s="5"/>
      <c r="G149" s="5"/>
      <c r="H149" s="5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  <row r="1032" spans="1:9" ht="15.75" customHeight="1" x14ac:dyDescent="0.25">
      <c r="A1032" s="1"/>
      <c r="B1032" s="1"/>
      <c r="C1032" s="1"/>
      <c r="D1032" s="1"/>
      <c r="E1032" s="2"/>
      <c r="F1032" s="2"/>
      <c r="G1032" s="2"/>
      <c r="H1032" s="2"/>
      <c r="I1032" s="1"/>
    </row>
  </sheetData>
  <conditionalFormatting sqref="D2:H149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2023-09-22T05:43:58Z</dcterms:modified>
</cp:coreProperties>
</file>