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734F0908-4F59-405C-9AD3-B97B2740C6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0" i="11" l="1"/>
  <c r="F7" i="9" s="1"/>
  <c r="G30" i="11"/>
  <c r="F6" i="9" s="1"/>
  <c r="F30" i="11"/>
  <c r="F5" i="9" s="1"/>
  <c r="E30" i="11"/>
  <c r="F4" i="9" s="1"/>
  <c r="D30" i="11"/>
  <c r="F3" i="9" s="1"/>
  <c r="H25" i="10"/>
  <c r="E7" i="9" s="1"/>
  <c r="G25" i="10"/>
  <c r="E6" i="9" s="1"/>
  <c r="F25" i="10"/>
  <c r="E5" i="9" s="1"/>
  <c r="E25" i="10"/>
  <c r="E4" i="9" s="1"/>
  <c r="D25" i="10"/>
  <c r="E3" i="9" s="1"/>
  <c r="E20" i="8"/>
  <c r="D4" i="9" s="1"/>
  <c r="F20" i="8"/>
  <c r="D5" i="9" s="1"/>
  <c r="G20" i="8"/>
  <c r="D6" i="9" s="1"/>
  <c r="H20" i="8"/>
  <c r="D7" i="9" s="1"/>
  <c r="E23" i="1"/>
  <c r="C4" i="9" s="1"/>
  <c r="F23" i="1"/>
  <c r="C5" i="9" s="1"/>
  <c r="G23" i="1"/>
  <c r="C6" i="9" s="1"/>
  <c r="H23" i="1"/>
  <c r="C7" i="9" s="1"/>
  <c r="D20" i="8"/>
  <c r="D3" i="9" s="1"/>
  <c r="D23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<sst xmlns="http://schemas.openxmlformats.org/spreadsheetml/2006/main" count="245" uniqueCount="117">
  <si>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</si>
  <si>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</si>
  <si>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</si>
  <si>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</si>
  <si>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</si>
  <si>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</si>
  <si>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</si>
  <si>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</si>
  <si>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</si>
  <si>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</si>
  <si>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</si>
  <si>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</si>
  <si>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</si>
  <si>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</si>
  <si>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</si>
  <si>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</si>
  <si>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</si>
  <si>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</si>
  <si>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</si>
  <si>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</si>
  <si>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</si>
  <si>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</si>
  <si>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</si>
  <si>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</si>
  <si>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</si>
  <si>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</si>
  <si>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</si>
  <si>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</si>
  <si>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</si>
  <si>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</si>
  <si>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</si>
  <si>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</si>
  <si>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</si>
  <si>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</si>
  <si>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</si>
  <si>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</si>
  <si>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</si>
  <si>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</si>
  <si>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</si>
  <si>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</si>
  <si>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</si>
  <si>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</si>
  <si>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</si>
  <si>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</si>
  <si>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</si>
  <si>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</si>
  <si>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</si>
  <si>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</si>
  <si>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</si>
  <si>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</si>
  <si>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</si>
  <si>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</si>
  <si>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</si>
  <si>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</si>
  <si>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</si>
  <si>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</si>
  <si>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</si>
  <si>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</si>
  <si>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</si>
  <si>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</si>
  <si>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</si>
  <si>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</si>
  <si>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</si>
  <si>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</si>
  <si>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</si>
  <si>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</si>
  <si>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</si>
  <si>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</si>
  <si>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</si>
  <si>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</si>
  <si>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</si>
  <si>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</si>
  <si>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</si>
  <si>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</si>
  <si>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</si>
  <si>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</si>
  <si>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</si>
  <si>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</si>
  <si>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</si>
  <si>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</si>
  <si>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</si>
  <si>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</si>
  <si>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</si>
  <si>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Alat Olahraga Dipinjam</t>
  </si>
  <si>
    <t>Lihat Daftar Alat Dipinjam</t>
  </si>
  <si>
    <t>Slot</t>
  </si>
  <si>
    <t>Waktu</t>
  </si>
  <si>
    <t>Tambah Slot 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</si>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</sst>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6" fillId="0" borderId="0" xfId="0" applyFont="1" applyFill="1" applyAlignment="1">
      <alignment horizontal="left" vertical="center" wrapText="1" indent="1"/>
    </xf>
    <xf numFmtId="0" fontId="10" fillId="0" borderId="0" xfId="0" applyFont="1" applyFill="1" applyAlignment="1">
      <alignment horizontal="left" vertical="center" wrapText="1" indent="1"/>
    </xf>
    <xf numFmtId="0" fontId="11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17" dataDxfId="116">
  <autoFilter ref="B2:G7" xr:uid="{A3938174-2BBE-42F7-A30B-99D57763BABB}"/>
  <tableColumns count="6">
    <tableColumn id="1" xr3:uid="{09A6E457-4A98-4EC4-95E6-83D201768A45}" name="PROGRESS" dataDxfId="115"/>
    <tableColumn id="2" xr3:uid="{F7FE035A-536E-4A77-B16C-9CC1D57BFA4F}" name="Admin" dataDxfId="114"/>
    <tableColumn id="3" xr3:uid="{4160BC35-3948-4E8E-A2F2-377EF64C5C22}" name="Customer" dataDxfId="113"/>
    <tableColumn id="4" xr3:uid="{0E633D5C-1C31-464E-A407-2A165B7D2C6F}" name="Pemiilik Alat" dataDxfId="112"/>
    <tableColumn id="5" xr3:uid="{C1AF42F5-EBB0-444F-BD52-9F65A10C89C6}" name="Tempat Olahraga" dataDxfId="111"/>
    <tableColumn id="6" xr3:uid="{D3632C82-D66C-4E09-B8B9-C1959E7851EC}" name="TOTAL" dataDxfId="110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3" totalsRowCount="1" headerRowDxfId="35" dataDxfId="34">
  <autoFilter ref="A1:I22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17" totalsRowDxfId="8"/>
    <tableColumn id="2" xr3:uid="{2C05DE00-293B-4F1C-9081-C8FBAEB06757}" name="FITUR" dataDxfId="16" totalsRowDxfId="7"/>
    <tableColumn id="3" xr3:uid="{52CE83E0-AB43-4FFD-991A-1B4A15094CF1}" name="UJI COBA" dataDxfId="15" totalsRowDxfId="6"/>
    <tableColumn id="10" xr3:uid="{17708C48-9DDA-47DF-8919-5E16F04F1A16}" name="STATUS" totalsRowFunction="custom" dataDxfId="14" totalsRowDxfId="5">
      <totalsRowFormula>COUNTIF(Admin[STATUS], "v") / ROWS(Admin[STATUS])</totalsRowFormula>
    </tableColumn>
    <tableColumn id="4" xr3:uid="{A17B1182-B49C-4DD5-B0B5-5B31BB7E906C}" name="LOKAL WEB" totalsRowFunction="custom" dataDxfId="13" totalsRowDxfId="4">
      <totalsRowFormula>COUNTIF(Admin[LOKAL WEB], "v") / ROWS(Admin[LOKAL WEB])</totalsRowFormula>
    </tableColumn>
    <tableColumn id="5" xr3:uid="{7A2E29E2-6D5C-40BE-87D8-A7FFB6B96262}" name="LOKAL MOBILE" totalsRowFunction="custom" dataDxfId="12" totalsRowDxfId="3">
      <totalsRowFormula>COUNTIF(Admin[LOKAL MOBILE], "v") / ROWS(Admin[LOKAL MOBILE])</totalsRowFormula>
    </tableColumn>
    <tableColumn id="6" xr3:uid="{BE3CCCE5-7F83-40BA-94AD-D11FE9765D7B}" name="HOSTING WEB" totalsRowFunction="custom" dataDxfId="11" totalsRowDxfId="2">
      <totalsRowFormula>COUNTIF(Admin[HOSTING WEB], "v") / ROWS(Admin[HOSTING WEB])</totalsRowFormula>
    </tableColumn>
    <tableColumn id="7" xr3:uid="{13A3FA70-03D9-40CC-8956-0269F5889D02}" name="HOSTING MOBILE" totalsRowFunction="custom" dataDxfId="10" totalsRowDxfId="1">
      <totalsRowFormula>COUNTIF(Admin[HOSTING MOBILE], "v") / ROWS(Admin[HOSTING MOBILE])</totalsRowFormula>
    </tableColumn>
    <tableColumn id="8" xr3:uid="{25D86C63-318C-4B06-885C-BD0FDE174436}" name="KETERANGAN" dataDxfId="9" totalsRowDxfId="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109" dataDxfId="107" headerRowBorderDxfId="108" tableBorderDxfId="106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105" totalsRowDxfId="48"/>
    <tableColumn id="2" xr3:uid="{01DF50A6-3050-4DFE-85BD-09E09F7AD3A7}" name="FITUR" dataDxfId="104" totalsRowDxfId="47"/>
    <tableColumn id="3" xr3:uid="{7803D969-9E85-4539-8F8B-B6B79572FAAA}" name="UJI COBA" dataDxfId="103" totalsRowDxfId="46"/>
    <tableColumn id="9" xr3:uid="{B1CB7C17-0FC9-49AB-9C31-0341D2DB2041}" name="STATUS" totalsRowFunction="custom" dataDxfId="102" totalsRowDxfId="45">
      <totalsRowFormula>COUNTIF(Customer[STATUS], "v") / ROWS(Customer[STATUS])</totalsRowFormula>
    </tableColumn>
    <tableColumn id="4" xr3:uid="{D60BDC58-696B-4E7D-9C02-DE500DA99DBF}" name="LOKAL WEB" totalsRowFunction="custom" dataDxfId="101" totalsRowDxfId="44">
      <totalsRowFormula>COUNTIF(Customer[LOKAL WEB], "v") / ROWS(Customer[LOKAL WEB])</totalsRowFormula>
    </tableColumn>
    <tableColumn id="5" xr3:uid="{AFD41AF9-ED33-4248-A69E-1097C255C613}" name="LOKAL MOBILE" totalsRowFunction="custom" dataDxfId="100" totalsRowDxfId="43">
      <totalsRowFormula>COUNTIF(Customer[LOKAL MOBILE], "v") / ROWS(Customer[LOKAL MOBILE])</totalsRowFormula>
    </tableColumn>
    <tableColumn id="6" xr3:uid="{3D4493AD-0EFF-422C-9B5C-8F058D0FE38B}" name="HOSTING WEB" totalsRowFunction="custom" dataDxfId="99" totalsRowDxfId="42">
      <totalsRowFormula>COUNTIF(Customer[HOSTING WEB], "v") / ROWS(Customer[HOSTING WEB])</totalsRowFormula>
    </tableColumn>
    <tableColumn id="7" xr3:uid="{68EA555E-90BB-461D-A5EA-D2CDCFC9E7A4}" name="HOSTING MOBILE" totalsRowFunction="custom" dataDxfId="98" totalsRowDxfId="41">
      <totalsRowFormula>COUNTIF(Customer[HOSTING MOBILE], "v") / ROWS(Customer[HOSTING MOBILE])</totalsRowFormula>
    </tableColumn>
    <tableColumn id="8" xr3:uid="{902FB9D4-FC4F-439F-806B-768330E75AFA}" name="KETERANGAN" dataDxfId="97" totalsRowDxfId="4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5" totalsRowCount="1" headerRowDxfId="96" dataDxfId="94" headerRowBorderDxfId="95" tableBorderDxfId="93">
  <autoFilter ref="A1:I2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82" totalsRowDxfId="70"/>
    <tableColumn id="2" xr3:uid="{7B6C15A7-3C40-4BB3-9F3C-7DFE57D6E567}" name="FITUR" dataDxfId="81" totalsRowDxfId="69"/>
    <tableColumn id="3" xr3:uid="{112EC755-C154-4925-9D17-B7E181566E49}" name="UJI COBA" dataDxfId="80" totalsRowDxfId="68"/>
    <tableColumn id="9" xr3:uid="{A160A6EB-FC7C-4954-A0B8-E97B048223E0}" name="STATUS" totalsRowFunction="custom" dataDxfId="79" totalsRowDxfId="67">
      <totalsRowFormula>COUNTIF(Pemilik_Alat[STATUS], "v") / ROWS(Pemilik_Alat[STATUS])</totalsRowFormula>
    </tableColumn>
    <tableColumn id="4" xr3:uid="{9C02A588-16D3-46E9-82B7-CBE2953D1A6E}" name="LOKAL WEB" totalsRowFunction="custom" dataDxfId="78" totalsRowDxfId="66">
      <totalsRowFormula>COUNTIF(Pemilik_Alat[LOKAL WEB], "v") / ROWS(Pemilik_Alat[LOKAL WEB])</totalsRowFormula>
    </tableColumn>
    <tableColumn id="5" xr3:uid="{92D23465-FAC9-45DC-8C78-74066B7C9518}" name="LOKAL MOBILE" totalsRowFunction="custom" dataDxfId="77" totalsRowDxfId="65">
      <totalsRowFormula>COUNTIF(Pemilik_Alat[LOKAL MOBILE], "v") / ROWS(Pemilik_Alat[LOKAL MOBILE])</totalsRowFormula>
    </tableColumn>
    <tableColumn id="6" xr3:uid="{1636528F-4D39-45B8-9E7A-A5822F4CE031}" name="HOSTING WEB" totalsRowFunction="custom" dataDxfId="76" totalsRowDxfId="64">
      <totalsRowFormula>COUNTIF(Pemilik_Alat[HOSTING WEB], "v") / ROWS(Pemilik_Alat[HOSTING WEB])</totalsRowFormula>
    </tableColumn>
    <tableColumn id="7" xr3:uid="{5F5BAF72-883C-4E34-B009-BBDFB70FBB1F}" name="HOSTING MOBILE" totalsRowFunction="custom" dataDxfId="75" totalsRowDxfId="63">
      <totalsRowFormula>COUNTIF(Pemilik_Alat[HOSTING MOBILE], "v") / ROWS(Pemilik_Alat[HOSTING MOBILE])</totalsRowFormula>
    </tableColumn>
    <tableColumn id="8" xr3:uid="{AFEA982B-71DC-431F-8810-D242D9F5B9AB}" name="KETERANGAN" dataDxfId="74" totalsRowDxfId="62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0" totalsRowCount="1" headerRowDxfId="92" dataDxfId="90" headerRowBorderDxfId="91" tableBorderDxfId="89">
  <autoFilter ref="A1:I2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73" totalsRowDxfId="57"/>
    <tableColumn id="2" xr3:uid="{973E9EB9-0200-462D-8423-5DC164D35977}" name="FITUR" dataDxfId="72" totalsRowDxfId="56"/>
    <tableColumn id="3" xr3:uid="{35525563-21C1-44C5-9AB1-FCB2E9CECC0E}" name="UJI COBA" dataDxfId="71" totalsRowDxfId="55"/>
    <tableColumn id="9" xr3:uid="{A160946F-38E3-49FE-82A8-B2F5D46372D1}" name="STATUS" totalsRowFunction="custom" dataDxfId="88" totalsRowDxfId="54">
      <totalsRowFormula>COUNTIF(Tempat_Olahraga[STATUS], "v") / ROWS(Tempat_Olahraga[STATUS])</totalsRowFormula>
    </tableColumn>
    <tableColumn id="4" xr3:uid="{116D6469-A977-4C5C-9347-CC1663CC387C}" name="LOKAL WEB" totalsRowFunction="custom" dataDxfId="87" totalsRowDxfId="53">
      <totalsRowFormula>COUNTIF(Tempat_Olahraga[LOKAL WEB], "v") / ROWS(Tempat_Olahraga[LOKAL WEB])</totalsRowFormula>
    </tableColumn>
    <tableColumn id="5" xr3:uid="{5DE3A2FF-E7F4-4183-B727-BEE90008CD8F}" name="LOKAL MOBILE" totalsRowFunction="custom" dataDxfId="86" totalsRowDxfId="52">
      <totalsRowFormula>COUNTIF(Tempat_Olahraga[LOKAL MOBILE], "v") / ROWS(Tempat_Olahraga[LOKAL MOBILE])</totalsRowFormula>
    </tableColumn>
    <tableColumn id="6" xr3:uid="{D82E6B94-206F-4934-B92D-111B3AD84617}" name="HOSTING WEB" totalsRowFunction="custom" dataDxfId="85" totalsRowDxfId="51">
      <totalsRowFormula>COUNTIF(Tempat_Olahraga[HOSTING WEB], "v") / ROWS(Tempat_Olahraga[HOSTING WEB])</totalsRowFormula>
    </tableColumn>
    <tableColumn id="7" xr3:uid="{67704FA7-4E5D-42DB-86BA-F6EA64F358B0}" name="HOSTING MOBILE" totalsRowFunction="custom" dataDxfId="84" totalsRowDxfId="50">
      <totalsRowFormula>COUNTIF(Tempat_Olahraga[HOSTING MOBILE], "v") / ROWS(Tempat_Olahraga[HOSTING MOBILE])</totalsRowFormula>
    </tableColumn>
    <tableColumn id="8" xr3:uid="{F2C334FF-FD67-4E94-8545-D6F75EDF81B1}" name="KETERANGAN" dataDxfId="83" totalsRowDxfId="4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tabSelected="1"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0.23809523809523808</v>
      </c>
      <c r="D3" s="16">
        <f>Customer[[#Totals],[STATUS]]</f>
        <v>5.5555555555555552E-2</v>
      </c>
      <c r="E3" s="16">
        <f>Pemilik_Alat[[#Totals],[STATUS]]</f>
        <v>0.2608695652173913</v>
      </c>
      <c r="F3" s="16">
        <f>Tempat_Olahraga[[#Totals],[STATUS]]</f>
        <v>0.21428571428571427</v>
      </c>
      <c r="G3" s="17">
        <f>SUM(C3:F3) / 4</f>
        <v>0.19220151828847479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zoomScaleNormal="100" workbookViewId="0">
      <pane ySplit="1" topLeftCell="A2" activePane="bottomLeft" state="frozen"/>
      <selection pane="bottomLeft" activeCell="B28" sqref="B2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 t="s">
        <v>43</v>
      </c>
      <c r="C7" s="6" t="s">
        <v>47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 t="s">
        <v>44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 t="s">
        <v>27</v>
      </c>
      <c r="B9" s="6" t="s">
        <v>15</v>
      </c>
      <c r="C9" s="6" t="s">
        <v>26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9"/>
      <c r="B10" s="19"/>
      <c r="C10" s="19" t="s">
        <v>56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19" t="s">
        <v>28</v>
      </c>
      <c r="B11" s="19" t="s">
        <v>31</v>
      </c>
      <c r="C11" s="19" t="s">
        <v>32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19"/>
      <c r="B12" s="19"/>
      <c r="C12" s="19" t="s">
        <v>33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 t="s">
        <v>50</v>
      </c>
      <c r="B13" s="6" t="s">
        <v>107</v>
      </c>
      <c r="C13" s="6" t="s">
        <v>109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 t="s">
        <v>15</v>
      </c>
      <c r="C14" s="6" t="s">
        <v>108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 t="s">
        <v>13</v>
      </c>
      <c r="C15" s="6" t="s">
        <v>110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 t="s">
        <v>112</v>
      </c>
      <c r="C16" s="6" t="s">
        <v>113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 t="s">
        <v>40</v>
      </c>
      <c r="B17" s="6" t="s">
        <v>114</v>
      </c>
      <c r="C17" s="6" t="s">
        <v>111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 t="s">
        <v>116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9" t="s">
        <v>67</v>
      </c>
      <c r="B20" s="18" t="s">
        <v>69</v>
      </c>
      <c r="C20" s="18" t="s">
        <v>73</v>
      </c>
      <c r="D20" s="5"/>
      <c r="E20" s="20"/>
      <c r="F20" s="20"/>
      <c r="G20" s="20"/>
      <c r="H20" s="20"/>
      <c r="I20" s="1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19"/>
      <c r="B21" s="18" t="s">
        <v>70</v>
      </c>
      <c r="C21" s="18" t="s">
        <v>74</v>
      </c>
      <c r="D21" s="5"/>
      <c r="E21" s="20"/>
      <c r="F21" s="20"/>
      <c r="G21" s="20"/>
      <c r="H21" s="20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9"/>
      <c r="B22" s="18" t="s">
        <v>71</v>
      </c>
      <c r="C22" s="18" t="s">
        <v>75</v>
      </c>
      <c r="D22" s="5"/>
      <c r="E22" s="20"/>
      <c r="F22" s="20"/>
      <c r="G22" s="20"/>
      <c r="H22" s="20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12">
        <f>COUNTIF(Admin[STATUS], "v") / ROWS(Admin[STATUS])</f>
        <v>0.23809523809523808</v>
      </c>
      <c r="E23" s="12">
        <f>COUNTIF(Admin[LOKAL WEB], "v") / ROWS(Admin[LOKAL WEB])</f>
        <v>0</v>
      </c>
      <c r="F23" s="12">
        <f>COUNTIF(Admin[LOKAL MOBILE], "v") / ROWS(Admin[LOKAL MOBILE])</f>
        <v>0</v>
      </c>
      <c r="G23" s="12">
        <f>COUNTIF(Admin[HOSTING WEB], "v") / ROWS(Admin[HOSTING WEB])</f>
        <v>0</v>
      </c>
      <c r="H23" s="12">
        <f>COUNTIF(Admin[HOSTING MOBILE], "v") / ROWS(Admin[HOSTING MOBILE])</f>
        <v>0</v>
      </c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6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1"/>
      <c r="B32" s="1"/>
      <c r="C32" s="1"/>
      <c r="D32" s="1"/>
      <c r="E32" s="2"/>
      <c r="F32" s="2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5" x14ac:dyDescent="0.25"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4:H30 D2:H22">
    <cfRule type="cellIs" dxfId="33" priority="5" operator="equal">
      <formula>"?"</formula>
    </cfRule>
    <cfRule type="cellIs" dxfId="32" priority="6" operator="equal">
      <formula>"V"</formula>
    </cfRule>
    <cfRule type="cellIs" dxfId="31" priority="7" operator="equal">
      <formula>"x"</formula>
    </cfRule>
    <cfRule type="containsBlanks" dxfId="30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18" t="s">
        <v>50</v>
      </c>
      <c r="B8" s="18" t="s">
        <v>15</v>
      </c>
      <c r="C8" s="18" t="s">
        <v>89</v>
      </c>
      <c r="D8" s="5"/>
      <c r="E8" s="21"/>
      <c r="F8" s="21"/>
      <c r="G8" s="21"/>
      <c r="H8" s="21"/>
      <c r="I8" s="1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18"/>
      <c r="B9" s="18" t="s">
        <v>29</v>
      </c>
      <c r="C9" s="18" t="s">
        <v>90</v>
      </c>
      <c r="D9" s="5"/>
      <c r="E9" s="21"/>
      <c r="F9" s="21"/>
      <c r="G9" s="21"/>
      <c r="H9" s="21"/>
      <c r="I9" s="1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91</v>
      </c>
      <c r="C12" s="6" t="s">
        <v>92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18"/>
      <c r="B13" s="18" t="s">
        <v>104</v>
      </c>
      <c r="C13" s="18" t="s">
        <v>106</v>
      </c>
      <c r="D13" s="5"/>
      <c r="E13" s="21"/>
      <c r="F13" s="21"/>
      <c r="G13" s="21"/>
      <c r="H13" s="21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93</v>
      </c>
      <c r="B14" s="6" t="s">
        <v>94</v>
      </c>
      <c r="C14" s="6" t="s">
        <v>95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96</v>
      </c>
      <c r="B15" s="6" t="s">
        <v>15</v>
      </c>
      <c r="C15" s="6" t="s">
        <v>98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99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97</v>
      </c>
      <c r="B17" s="6" t="s">
        <v>15</v>
      </c>
      <c r="C17" s="6" t="s">
        <v>100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101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102</v>
      </c>
      <c r="B19" s="6" t="s">
        <v>105</v>
      </c>
      <c r="C19" s="6" t="s">
        <v>103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9" priority="5" operator="equal">
      <formula>"?"</formula>
    </cfRule>
    <cfRule type="cellIs" dxfId="28" priority="6" operator="equal">
      <formula>"V"</formula>
    </cfRule>
    <cfRule type="cellIs" dxfId="27" priority="7" operator="equal">
      <formula>"x"</formula>
    </cfRule>
    <cfRule type="containsBlanks" dxfId="26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18"/>
  <sheetViews>
    <sheetView zoomScaleNormal="100" workbookViewId="0">
      <pane ySplit="1" topLeftCell="A5" activePane="bottomLeft" state="frozen"/>
      <selection pane="bottomLeft" activeCell="C25" sqref="C2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43</v>
      </c>
      <c r="C8" s="6" t="s">
        <v>47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28</v>
      </c>
      <c r="B9" s="6" t="s">
        <v>29</v>
      </c>
      <c r="C9" s="6" t="s">
        <v>30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34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18"/>
      <c r="B11" s="18"/>
      <c r="C11" s="18" t="s">
        <v>35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 t="s">
        <v>50</v>
      </c>
      <c r="B12" s="6" t="s">
        <v>15</v>
      </c>
      <c r="C12" s="6" t="s">
        <v>51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18"/>
      <c r="B14" s="18" t="s">
        <v>61</v>
      </c>
      <c r="C14" s="18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18"/>
      <c r="B15" s="18" t="s">
        <v>65</v>
      </c>
      <c r="C15" s="18" t="s">
        <v>66</v>
      </c>
      <c r="D15" s="5"/>
      <c r="E15" s="21"/>
      <c r="F15" s="21"/>
      <c r="G15" s="21"/>
      <c r="H15" s="21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18" t="s">
        <v>52</v>
      </c>
      <c r="B16" s="18" t="s">
        <v>54</v>
      </c>
      <c r="C16" s="18" t="s">
        <v>62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18"/>
      <c r="B17" s="18"/>
      <c r="C17" s="18" t="s">
        <v>63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18"/>
      <c r="B18" s="18" t="s">
        <v>53</v>
      </c>
      <c r="C18" s="18" t="s">
        <v>64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18"/>
      <c r="B19" s="18"/>
      <c r="C19" s="18" t="s">
        <v>77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18"/>
      <c r="B20" s="18" t="s">
        <v>55</v>
      </c>
      <c r="C20" s="18" t="s">
        <v>55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18" t="s">
        <v>67</v>
      </c>
      <c r="B21" s="18" t="s">
        <v>68</v>
      </c>
      <c r="C21" s="18" t="s">
        <v>72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18"/>
      <c r="B22" s="18" t="s">
        <v>69</v>
      </c>
      <c r="C22" s="18" t="s">
        <v>73</v>
      </c>
      <c r="D22" s="5"/>
      <c r="E22" s="21"/>
      <c r="F22" s="21"/>
      <c r="G22" s="21"/>
      <c r="H22" s="21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18"/>
      <c r="B23" s="18" t="s">
        <v>70</v>
      </c>
      <c r="C23" s="18" t="s">
        <v>74</v>
      </c>
      <c r="D23" s="5"/>
      <c r="E23" s="21"/>
      <c r="F23" s="21"/>
      <c r="G23" s="21"/>
      <c r="H23" s="21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18"/>
      <c r="B24" s="18" t="s">
        <v>71</v>
      </c>
      <c r="C24" s="18" t="s">
        <v>75</v>
      </c>
      <c r="D24" s="5"/>
      <c r="E24" s="21"/>
      <c r="F24" s="21"/>
      <c r="G24" s="21"/>
      <c r="H24" s="21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12">
        <f>COUNTIF(Pemilik_Alat[STATUS], "v") / ROWS(Pemilik_Alat[STATUS])</f>
        <v>0.2608695652173913</v>
      </c>
      <c r="E25" s="12">
        <f>COUNTIF(Pemilik_Alat[LOKAL WEB], "v") / ROWS(Pemilik_Alat[LOKAL WEB])</f>
        <v>0</v>
      </c>
      <c r="F25" s="12">
        <f>COUNTIF(Pemilik_Alat[LOKAL MOBILE], "v") / ROWS(Pemilik_Alat[LOKAL MOBILE])</f>
        <v>0</v>
      </c>
      <c r="G25" s="12">
        <f>COUNTIF(Pemilik_Alat[HOSTING WEB], "v") / ROWS(Pemilik_Alat[HOSTING WEB])</f>
        <v>0</v>
      </c>
      <c r="H25" s="12">
        <f>COUNTIF(Pemilik_Alat[HOSTING MOBILE], "v") / ROWS(Pemilik_Alat[HOSTING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18"/>
      <c r="B26" s="18"/>
      <c r="C26" s="18"/>
      <c r="D26" s="5"/>
      <c r="E26" s="21"/>
      <c r="F26" s="21"/>
      <c r="G26" s="21"/>
      <c r="H26" s="21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18"/>
      <c r="B27" s="18"/>
      <c r="C27" s="18"/>
      <c r="D27" s="5"/>
      <c r="E27" s="21"/>
      <c r="F27" s="21"/>
      <c r="G27" s="21"/>
      <c r="H27" s="21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18"/>
      <c r="B28" s="18"/>
      <c r="C28" s="18"/>
      <c r="D28" s="5"/>
      <c r="E28" s="21"/>
      <c r="F28" s="21"/>
      <c r="G28" s="21"/>
      <c r="H28" s="21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18"/>
      <c r="B29" s="18"/>
      <c r="C29" s="18"/>
      <c r="D29" s="5"/>
      <c r="E29" s="21"/>
      <c r="F29" s="21"/>
      <c r="G29" s="21"/>
      <c r="H29" s="21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18"/>
      <c r="B30" s="18"/>
      <c r="C30" s="18"/>
      <c r="D30" s="5"/>
      <c r="E30" s="21"/>
      <c r="F30" s="21"/>
      <c r="G30" s="21"/>
      <c r="H30" s="21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18"/>
      <c r="B31" s="18"/>
      <c r="C31" s="18"/>
      <c r="D31" s="5"/>
      <c r="E31" s="21"/>
      <c r="F31" s="21"/>
      <c r="G31" s="21"/>
      <c r="H31" s="21"/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18"/>
      <c r="B32" s="18"/>
      <c r="C32" s="18"/>
      <c r="D32" s="5"/>
      <c r="E32" s="21"/>
      <c r="F32" s="21"/>
      <c r="G32" s="21"/>
      <c r="H32" s="21"/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</sheetData>
  <conditionalFormatting sqref="D2:H135">
    <cfRule type="cellIs" dxfId="25" priority="5" operator="equal">
      <formula>"?"</formula>
    </cfRule>
    <cfRule type="cellIs" dxfId="24" priority="6" operator="equal">
      <formula>"V"</formula>
    </cfRule>
    <cfRule type="cellIs" dxfId="23" priority="7" operator="equal">
      <formula>"x"</formula>
    </cfRule>
    <cfRule type="containsBlanks" dxfId="22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20" sqref="D2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18"/>
      <c r="B11" s="18" t="s">
        <v>29</v>
      </c>
      <c r="C11" s="6" t="s">
        <v>30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18"/>
      <c r="B12" s="18"/>
      <c r="C12" s="6" t="s">
        <v>34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18"/>
      <c r="B15" s="18" t="s">
        <v>29</v>
      </c>
      <c r="C15" s="18" t="s">
        <v>60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18"/>
      <c r="B16" s="18" t="s">
        <v>78</v>
      </c>
      <c r="C16" s="18" t="s">
        <v>79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18"/>
      <c r="B17" s="18" t="s">
        <v>83</v>
      </c>
      <c r="C17" s="18" t="s">
        <v>84</v>
      </c>
      <c r="D17" s="5"/>
      <c r="E17" s="21"/>
      <c r="F17" s="21"/>
      <c r="G17" s="21"/>
      <c r="H17" s="21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18" t="s">
        <v>52</v>
      </c>
      <c r="B18" s="18" t="s">
        <v>53</v>
      </c>
      <c r="C18" s="18" t="s">
        <v>58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18"/>
      <c r="B19" s="18"/>
      <c r="C19" s="18" t="s">
        <v>59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18"/>
      <c r="B20" s="18" t="s">
        <v>54</v>
      </c>
      <c r="C20" s="18" t="s">
        <v>57</v>
      </c>
      <c r="D20" s="5"/>
      <c r="E20" s="21"/>
      <c r="F20" s="21"/>
      <c r="G20" s="21"/>
      <c r="H20" s="21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18"/>
      <c r="B21" s="18"/>
      <c r="C21" s="18" t="s">
        <v>76</v>
      </c>
      <c r="D21" s="5"/>
      <c r="E21" s="21"/>
      <c r="F21" s="21"/>
      <c r="G21" s="21"/>
      <c r="H21" s="21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18"/>
      <c r="B22" s="18" t="s">
        <v>55</v>
      </c>
      <c r="C22" s="18" t="s">
        <v>55</v>
      </c>
      <c r="D22" s="5"/>
      <c r="E22" s="21"/>
      <c r="F22" s="21"/>
      <c r="G22" s="21"/>
      <c r="H22" s="21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18" t="s">
        <v>80</v>
      </c>
      <c r="B23" s="18" t="s">
        <v>81</v>
      </c>
      <c r="C23" s="18" t="s">
        <v>82</v>
      </c>
      <c r="D23" s="5"/>
      <c r="E23" s="21"/>
      <c r="F23" s="21"/>
      <c r="G23" s="21"/>
      <c r="H23" s="21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18" t="s">
        <v>85</v>
      </c>
      <c r="B24" s="18" t="s">
        <v>86</v>
      </c>
      <c r="C24" s="18" t="s">
        <v>87</v>
      </c>
      <c r="D24" s="5"/>
      <c r="E24" s="21"/>
      <c r="F24" s="21"/>
      <c r="G24" s="21"/>
      <c r="H24" s="21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18"/>
      <c r="B25" s="18"/>
      <c r="C25" s="18" t="s">
        <v>88</v>
      </c>
      <c r="D25" s="5"/>
      <c r="E25" s="21"/>
      <c r="F25" s="21"/>
      <c r="G25" s="21"/>
      <c r="H25" s="21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18" t="s">
        <v>67</v>
      </c>
      <c r="B26" s="18" t="s">
        <v>68</v>
      </c>
      <c r="C26" s="18" t="s">
        <v>72</v>
      </c>
      <c r="D26" s="5"/>
      <c r="E26" s="21"/>
      <c r="F26" s="21"/>
      <c r="G26" s="21"/>
      <c r="H26" s="21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18"/>
      <c r="B27" s="18" t="s">
        <v>69</v>
      </c>
      <c r="C27" s="18" t="s">
        <v>73</v>
      </c>
      <c r="D27" s="5"/>
      <c r="E27" s="21"/>
      <c r="F27" s="21"/>
      <c r="G27" s="21"/>
      <c r="H27" s="21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18"/>
      <c r="B28" s="18" t="s">
        <v>70</v>
      </c>
      <c r="C28" s="18" t="s">
        <v>74</v>
      </c>
      <c r="D28" s="5"/>
      <c r="E28" s="21"/>
      <c r="F28" s="21"/>
      <c r="G28" s="21"/>
      <c r="H28" s="21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18"/>
      <c r="B29" s="18" t="s">
        <v>71</v>
      </c>
      <c r="C29" s="18" t="s">
        <v>75</v>
      </c>
      <c r="D29" s="5"/>
      <c r="E29" s="21"/>
      <c r="F29" s="21"/>
      <c r="G29" s="21"/>
      <c r="H29" s="21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12">
        <f>COUNTIF(Tempat_Olahraga[STATUS], "v") / ROWS(Tempat_Olahraga[STATUS])</f>
        <v>0.21428571428571427</v>
      </c>
      <c r="E30" s="12">
        <f>COUNTIF(Tempat_Olahraga[LOKAL WEB], "v") / ROWS(Tempat_Olahraga[LOKAL WEB])</f>
        <v>0</v>
      </c>
      <c r="F30" s="12">
        <f>COUNTIF(Tempat_Olahraga[LOKAL MOBILE], "v") / ROWS(Tempat_Olahraga[LOKAL MOBILE])</f>
        <v>0</v>
      </c>
      <c r="G30" s="12">
        <f>COUNTIF(Tempat_Olahraga[HOSTING WEB], "v") / ROWS(Tempat_Olahraga[HOSTING WEB])</f>
        <v>0</v>
      </c>
      <c r="H30" s="12">
        <f>COUNTIF(Tempat_Olahraga[HOSTING MOBILE], "v") / ROWS(Tempat_Olahraga[HOSTING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2.5" x14ac:dyDescent="0.25"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3">
    <cfRule type="cellIs" dxfId="21" priority="5" operator="equal">
      <formula>"?"</formula>
    </cfRule>
    <cfRule type="cellIs" dxfId="20" priority="6" operator="equal">
      <formula>"V"</formula>
    </cfRule>
    <cfRule type="cellIs" dxfId="19" priority="7" operator="equal">
      <formula>"x"</formula>
    </cfRule>
    <cfRule type="containsBlanks" dxfId="18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2023-08-31T04:06:00Z</dcterms:modified>
</cp:coreProperties>
</file>