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drawings/drawing8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3"/>
  <workbookPr autoCompressPictures="0"/>
  <mc:AlternateContent xmlns:mc="http://schemas.openxmlformats.org/markup-compatibility/2006">
    <mc:Choice Requires="x15">
      <x15ac:absPath xmlns:x15ac="http://schemas.microsoft.com/office/spreadsheetml/2010/11/ac" url="/Users/mariajosezunigabasualto/MJZ/CTP2022/SARDINACOMUN/TERCER_INFORME/Datos_junio2022/"/>
    </mc:Choice>
  </mc:AlternateContent>
  <xr:revisionPtr revIDLastSave="0" documentId="13_ncr:1_{8C9A7E4E-DDD1-1741-80D3-315366EA0105}" xr6:coauthVersionLast="47" xr6:coauthVersionMax="47" xr10:uidLastSave="{00000000-0000-0000-0000-000000000000}"/>
  <bookViews>
    <workbookView xWindow="0" yWindow="4780" windowWidth="23260" windowHeight="23080" tabRatio="622" activeTab="2" xr2:uid="{00000000-000D-0000-FFFF-FFFF00000000}"/>
  </bookViews>
  <sheets>
    <sheet name="Tab 1 Clave" sheetId="20" r:id="rId1"/>
    <sheet name="Tab 2 var Clave" sheetId="21" r:id="rId2"/>
    <sheet name="ZT_EXGEO" sheetId="17" r:id="rId3"/>
    <sheet name="NO_ZT_HANS" sheetId="18" r:id="rId4"/>
    <sheet name="NO_ZT_Kish" sheetId="23" r:id="rId5"/>
    <sheet name="NO_ZT_BOOST" sheetId="16" r:id="rId6"/>
  </sheets>
  <externalReferences>
    <externalReference r:id="rId7"/>
  </externalReferences>
  <definedNames>
    <definedName name="_xlnm.Print_Area" localSheetId="5">NO_ZT_BOOST!$B$1:$M$47</definedName>
    <definedName name="_xlnm.Print_Area" localSheetId="3">NO_ZT_HANS!$B$1:$M$47</definedName>
    <definedName name="_xlnm.Print_Area" localSheetId="4">NO_ZT_Kish!$B$1:$M$47</definedName>
    <definedName name="_xlnm.Print_Area" localSheetId="0">'Tab 1 Clave'!$B$1:$J$42</definedName>
    <definedName name="_xlnm.Print_Area" localSheetId="1">'Tab 2 var Clave'!$B$1:$J$40</definedName>
    <definedName name="_xlnm.Print_Area" localSheetId="2">ZT_EXGEO!$B$1:$M$47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0" i="17" l="1"/>
  <c r="F50" i="17"/>
  <c r="G50" i="17"/>
  <c r="H50" i="17"/>
  <c r="I50" i="17"/>
  <c r="J50" i="17"/>
  <c r="K50" i="17"/>
  <c r="L50" i="17"/>
  <c r="M50" i="17"/>
  <c r="D50" i="17"/>
  <c r="D53" i="17"/>
  <c r="D54" i="17"/>
  <c r="J53" i="17"/>
  <c r="H53" i="17"/>
  <c r="F53" i="17"/>
  <c r="C41" i="20"/>
  <c r="D41" i="20"/>
  <c r="E41" i="20"/>
  <c r="F41" i="20"/>
  <c r="G41" i="20"/>
  <c r="H41" i="20"/>
  <c r="G42" i="20"/>
  <c r="H42" i="20" l="1"/>
  <c r="F42" i="20"/>
  <c r="D42" i="20"/>
  <c r="E42" i="20"/>
  <c r="L54" i="17"/>
  <c r="J54" i="17"/>
  <c r="H54" i="17"/>
  <c r="F54" i="17"/>
  <c r="L53" i="17"/>
  <c r="O60" i="23"/>
  <c r="O59" i="23"/>
  <c r="O61" i="23" s="1"/>
  <c r="P60" i="23" s="1"/>
  <c r="N54" i="23"/>
  <c r="L54" i="23"/>
  <c r="J54" i="23"/>
  <c r="D54" i="23"/>
  <c r="F54" i="23"/>
  <c r="H54" i="23"/>
  <c r="N53" i="23"/>
  <c r="L53" i="23"/>
  <c r="J53" i="23"/>
  <c r="H53" i="23"/>
  <c r="F53" i="23"/>
  <c r="D53" i="23"/>
  <c r="O53" i="23" s="1"/>
  <c r="N52" i="23"/>
  <c r="L52" i="23"/>
  <c r="J52" i="23"/>
  <c r="H52" i="23"/>
  <c r="F52" i="23"/>
  <c r="D52" i="23"/>
  <c r="N50" i="23"/>
  <c r="L50" i="23"/>
  <c r="J50" i="23"/>
  <c r="H50" i="23"/>
  <c r="F50" i="23"/>
  <c r="D50" i="23"/>
  <c r="P26" i="23"/>
  <c r="P27" i="23" s="1"/>
  <c r="Z12" i="23"/>
  <c r="O12" i="23"/>
  <c r="Y11" i="23"/>
  <c r="Z11" i="23" s="1"/>
  <c r="Y10" i="23"/>
  <c r="Z10" i="23" s="1"/>
  <c r="X9" i="23"/>
  <c r="C8" i="23"/>
  <c r="P26" i="18"/>
  <c r="P27" i="18"/>
  <c r="E44" i="20"/>
  <c r="F44" i="20"/>
  <c r="G44" i="20"/>
  <c r="H44" i="20"/>
  <c r="D44" i="20"/>
  <c r="T10" i="20"/>
  <c r="T11" i="20"/>
  <c r="U11" i="20" s="1"/>
  <c r="U12" i="20"/>
  <c r="D47" i="20"/>
  <c r="E47" i="20"/>
  <c r="F47" i="20"/>
  <c r="G47" i="20"/>
  <c r="H47" i="20"/>
  <c r="I47" i="20"/>
  <c r="D48" i="20"/>
  <c r="E48" i="20"/>
  <c r="F48" i="20"/>
  <c r="G48" i="20"/>
  <c r="H48" i="20"/>
  <c r="I48" i="20"/>
  <c r="L19" i="20"/>
  <c r="I44" i="20"/>
  <c r="D46" i="20"/>
  <c r="E46" i="20"/>
  <c r="F46" i="20"/>
  <c r="G46" i="20"/>
  <c r="H46" i="20"/>
  <c r="I46" i="20"/>
  <c r="J53" i="20"/>
  <c r="J54" i="20"/>
  <c r="T10" i="21"/>
  <c r="T11" i="21"/>
  <c r="S9" i="21"/>
  <c r="U12" i="21"/>
  <c r="E48" i="21"/>
  <c r="F47" i="21"/>
  <c r="G47" i="21"/>
  <c r="H47" i="21"/>
  <c r="I47" i="21"/>
  <c r="D47" i="21"/>
  <c r="E49" i="21"/>
  <c r="F48" i="21"/>
  <c r="G48" i="21"/>
  <c r="H48" i="21"/>
  <c r="I48" i="21"/>
  <c r="D48" i="21"/>
  <c r="J53" i="21"/>
  <c r="J54" i="21"/>
  <c r="A8" i="16"/>
  <c r="A9" i="16"/>
  <c r="Y10" i="16"/>
  <c r="Z10" i="16" s="1"/>
  <c r="Y11" i="16"/>
  <c r="Z11" i="16" s="1"/>
  <c r="X9" i="16"/>
  <c r="A10" i="16"/>
  <c r="A11" i="16"/>
  <c r="A12" i="16"/>
  <c r="Z12" i="16"/>
  <c r="A13" i="16"/>
  <c r="A14" i="16"/>
  <c r="A15" i="16"/>
  <c r="A16" i="16"/>
  <c r="A17" i="16"/>
  <c r="A18" i="16"/>
  <c r="A19" i="16"/>
  <c r="A20" i="16"/>
  <c r="A21" i="16"/>
  <c r="A22" i="16"/>
  <c r="A23" i="16"/>
  <c r="A24" i="16"/>
  <c r="A25" i="16"/>
  <c r="A26" i="16"/>
  <c r="A27" i="16"/>
  <c r="A28" i="16"/>
  <c r="A29" i="16"/>
  <c r="A30" i="16"/>
  <c r="A31" i="16"/>
  <c r="A32" i="16"/>
  <c r="A33" i="16"/>
  <c r="A34" i="16"/>
  <c r="A35" i="16"/>
  <c r="A36" i="16"/>
  <c r="A37" i="16"/>
  <c r="A38" i="16"/>
  <c r="C49" i="16"/>
  <c r="D59" i="16" s="1"/>
  <c r="D50" i="16"/>
  <c r="F50" i="16"/>
  <c r="H50" i="16"/>
  <c r="J50" i="16"/>
  <c r="L50" i="16"/>
  <c r="N50" i="16"/>
  <c r="F53" i="16"/>
  <c r="H53" i="16"/>
  <c r="H59" i="16" s="1"/>
  <c r="H61" i="16" s="1"/>
  <c r="J53" i="16"/>
  <c r="L53" i="16"/>
  <c r="D53" i="16"/>
  <c r="F54" i="16"/>
  <c r="H54" i="16"/>
  <c r="H60" i="16" s="1"/>
  <c r="J54" i="16"/>
  <c r="J60" i="16" s="1"/>
  <c r="L54" i="16"/>
  <c r="D54" i="16"/>
  <c r="D52" i="16"/>
  <c r="F52" i="16"/>
  <c r="H52" i="16"/>
  <c r="J52" i="16"/>
  <c r="L52" i="16"/>
  <c r="N52" i="16"/>
  <c r="N53" i="16"/>
  <c r="N54" i="16"/>
  <c r="Y10" i="17"/>
  <c r="Z10" i="17" s="1"/>
  <c r="Y11" i="17"/>
  <c r="Z11" i="17" s="1"/>
  <c r="X9" i="17"/>
  <c r="Z12" i="17"/>
  <c r="O13" i="17"/>
  <c r="N50" i="17"/>
  <c r="D52" i="17"/>
  <c r="F52" i="17"/>
  <c r="H52" i="17"/>
  <c r="J52" i="17"/>
  <c r="L52" i="17"/>
  <c r="N52" i="17"/>
  <c r="N53" i="17"/>
  <c r="N54" i="17"/>
  <c r="O59" i="17"/>
  <c r="O60" i="17"/>
  <c r="C8" i="18"/>
  <c r="Y10" i="18"/>
  <c r="Z10" i="18" s="1"/>
  <c r="Y11" i="18"/>
  <c r="Z11" i="18" s="1"/>
  <c r="X9" i="18"/>
  <c r="O12" i="18"/>
  <c r="Z12" i="18"/>
  <c r="D50" i="18"/>
  <c r="F50" i="18"/>
  <c r="H50" i="18"/>
  <c r="J50" i="18"/>
  <c r="L50" i="18"/>
  <c r="N50" i="18"/>
  <c r="F53" i="18"/>
  <c r="H53" i="18"/>
  <c r="J53" i="18"/>
  <c r="L53" i="18"/>
  <c r="D53" i="18"/>
  <c r="N53" i="18"/>
  <c r="F54" i="18"/>
  <c r="H54" i="18"/>
  <c r="D54" i="18"/>
  <c r="J54" i="18"/>
  <c r="L54" i="18"/>
  <c r="N54" i="18"/>
  <c r="D52" i="18"/>
  <c r="F52" i="18"/>
  <c r="H52" i="18"/>
  <c r="J52" i="18"/>
  <c r="L52" i="18"/>
  <c r="N52" i="18"/>
  <c r="O59" i="18"/>
  <c r="O60" i="18"/>
  <c r="F60" i="16" l="1"/>
  <c r="D60" i="16"/>
  <c r="O60" i="16" s="1"/>
  <c r="O61" i="18"/>
  <c r="P59" i="18" s="1"/>
  <c r="O53" i="18"/>
  <c r="O53" i="16"/>
  <c r="J55" i="21"/>
  <c r="K54" i="21" s="1"/>
  <c r="Y9" i="23"/>
  <c r="W12" i="23" s="1"/>
  <c r="W10" i="23"/>
  <c r="P60" i="18"/>
  <c r="P61" i="18" s="1"/>
  <c r="O61" i="17"/>
  <c r="P60" i="17" s="1"/>
  <c r="T9" i="21"/>
  <c r="R12" i="21" s="1"/>
  <c r="W11" i="23"/>
  <c r="J59" i="16"/>
  <c r="J61" i="16" s="1"/>
  <c r="Y9" i="18"/>
  <c r="Z9" i="18" s="1"/>
  <c r="T9" i="20"/>
  <c r="R11" i="20" s="1"/>
  <c r="O54" i="18"/>
  <c r="O55" i="18" s="1"/>
  <c r="Y9" i="17"/>
  <c r="Z9" i="17" s="1"/>
  <c r="J55" i="20"/>
  <c r="K54" i="20" s="1"/>
  <c r="O54" i="23"/>
  <c r="O55" i="23" s="1"/>
  <c r="P53" i="23" s="1"/>
  <c r="D61" i="16"/>
  <c r="B61" i="16" s="1"/>
  <c r="O59" i="16"/>
  <c r="U9" i="20"/>
  <c r="C58" i="18"/>
  <c r="O54" i="16"/>
  <c r="O55" i="16" s="1"/>
  <c r="P53" i="16" s="1"/>
  <c r="U11" i="21"/>
  <c r="U10" i="21"/>
  <c r="F59" i="16"/>
  <c r="F61" i="16" s="1"/>
  <c r="P59" i="23"/>
  <c r="U10" i="20"/>
  <c r="Y9" i="16"/>
  <c r="W10" i="16" s="1"/>
  <c r="O54" i="17"/>
  <c r="J47" i="21"/>
  <c r="J48" i="21"/>
  <c r="J48" i="20"/>
  <c r="O53" i="17"/>
  <c r="J47" i="20"/>
  <c r="I42" i="20"/>
  <c r="C42" i="20" s="1"/>
  <c r="L20" i="20"/>
  <c r="S9" i="20"/>
  <c r="F58" i="20"/>
  <c r="E58" i="20"/>
  <c r="I58" i="20"/>
  <c r="H58" i="20"/>
  <c r="K53" i="20" l="1"/>
  <c r="R12" i="20"/>
  <c r="R10" i="20"/>
  <c r="R10" i="21"/>
  <c r="U9" i="21"/>
  <c r="W10" i="17"/>
  <c r="K53" i="21"/>
  <c r="R11" i="21"/>
  <c r="Z9" i="23"/>
  <c r="O55" i="17"/>
  <c r="P54" i="17" s="1"/>
  <c r="W9" i="23"/>
  <c r="W11" i="18"/>
  <c r="W10" i="18"/>
  <c r="J49" i="21"/>
  <c r="K48" i="21" s="1"/>
  <c r="P54" i="18"/>
  <c r="P53" i="18"/>
  <c r="Q53" i="18" s="1"/>
  <c r="C53" i="18" s="1"/>
  <c r="W12" i="18"/>
  <c r="P59" i="17"/>
  <c r="C58" i="17" s="1"/>
  <c r="W11" i="17"/>
  <c r="W12" i="17"/>
  <c r="P54" i="23"/>
  <c r="K55" i="21"/>
  <c r="C52" i="21"/>
  <c r="C52" i="16"/>
  <c r="P55" i="16"/>
  <c r="Q53" i="16"/>
  <c r="C53" i="16" s="1"/>
  <c r="C52" i="23"/>
  <c r="Q53" i="23"/>
  <c r="C53" i="23" s="1"/>
  <c r="P55" i="23"/>
  <c r="P61" i="17"/>
  <c r="C52" i="18"/>
  <c r="P61" i="23"/>
  <c r="C58" i="23"/>
  <c r="Z9" i="16"/>
  <c r="W11" i="16"/>
  <c r="W12" i="16"/>
  <c r="P54" i="16"/>
  <c r="J49" i="20"/>
  <c r="K48" i="20" s="1"/>
  <c r="C52" i="20"/>
  <c r="K55" i="20"/>
  <c r="L10" i="20"/>
  <c r="R9" i="20"/>
  <c r="O61" i="16"/>
  <c r="P60" i="16" s="1"/>
  <c r="C58" i="20"/>
  <c r="K47" i="21"/>
  <c r="P55" i="18" l="1"/>
  <c r="R9" i="21"/>
  <c r="P53" i="17"/>
  <c r="C52" i="17" s="1"/>
  <c r="W9" i="18"/>
  <c r="W9" i="17"/>
  <c r="W9" i="16"/>
  <c r="K47" i="20"/>
  <c r="K49" i="20" s="1"/>
  <c r="P59" i="16"/>
  <c r="K49" i="21"/>
  <c r="C46" i="21"/>
  <c r="L47" i="21"/>
  <c r="C47" i="21" s="1"/>
  <c r="L47" i="20" l="1"/>
  <c r="C47" i="20" s="1"/>
  <c r="P55" i="17"/>
  <c r="Q53" i="17"/>
  <c r="C53" i="17" s="1"/>
  <c r="C46" i="20"/>
  <c r="L18" i="20"/>
  <c r="P61" i="16"/>
  <c r="C58" i="16"/>
</calcChain>
</file>

<file path=xl/sharedStrings.xml><?xml version="1.0" encoding="utf-8"?>
<sst xmlns="http://schemas.openxmlformats.org/spreadsheetml/2006/main" count="475" uniqueCount="51">
  <si>
    <t xml:space="preserve">  TALLAS</t>
  </si>
  <si>
    <t>GRUPOS  DE  EDAD</t>
  </si>
  <si>
    <t xml:space="preserve">  (cm)</t>
  </si>
  <si>
    <t>O</t>
  </si>
  <si>
    <t>I</t>
  </si>
  <si>
    <t>II</t>
  </si>
  <si>
    <t>III</t>
  </si>
  <si>
    <t>IV</t>
  </si>
  <si>
    <t>V</t>
  </si>
  <si>
    <t>UNIDADES</t>
  </si>
  <si>
    <t>MILLONES</t>
  </si>
  <si>
    <t>AÑO</t>
  </si>
  <si>
    <t>CSUR</t>
  </si>
  <si>
    <t>%</t>
  </si>
  <si>
    <t>1T</t>
  </si>
  <si>
    <t>2T</t>
  </si>
  <si>
    <t xml:space="preserve">  </t>
  </si>
  <si>
    <t>TOTAL</t>
  </si>
  <si>
    <t xml:space="preserve">&lt; 12,0 cm = </t>
  </si>
  <si>
    <t>&gt; 12,0 cm</t>
  </si>
  <si>
    <t>&lt; 12 cm = 44,2%</t>
  </si>
  <si>
    <t>&gt; 12 cm</t>
  </si>
  <si>
    <t>FRECUENCIA</t>
  </si>
  <si>
    <t>(En unidades)</t>
  </si>
  <si>
    <t>VAR</t>
  </si>
  <si>
    <t>PORCENTAJE</t>
  </si>
  <si>
    <t>VARIANZA</t>
  </si>
  <si>
    <t>CV</t>
  </si>
  <si>
    <r>
      <t>A</t>
    </r>
    <r>
      <rPr>
        <b/>
        <vertAlign val="subscript"/>
        <sz val="12"/>
        <rFont val="Arial"/>
        <family val="2"/>
      </rPr>
      <t xml:space="preserve">0 </t>
    </r>
    <r>
      <rPr>
        <b/>
        <sz val="12"/>
        <rFont val="Arial"/>
        <family val="2"/>
      </rPr>
      <t>(N°)</t>
    </r>
  </si>
  <si>
    <r>
      <t>A</t>
    </r>
    <r>
      <rPr>
        <b/>
        <vertAlign val="subscript"/>
        <sz val="11"/>
        <rFont val="Arial"/>
        <family val="2"/>
      </rPr>
      <t xml:space="preserve">0 </t>
    </r>
    <r>
      <rPr>
        <b/>
        <sz val="11"/>
        <rFont val="Arial"/>
        <family val="2"/>
      </rPr>
      <t>(N°)</t>
    </r>
  </si>
  <si>
    <t/>
  </si>
  <si>
    <t>Numero</t>
  </si>
  <si>
    <t>Porcentaje</t>
  </si>
  <si>
    <t>PESO PROM. (g)</t>
  </si>
  <si>
    <t>LONG. PROM.(cm)</t>
  </si>
  <si>
    <t>.</t>
  </si>
  <si>
    <t>Tabla 1</t>
  </si>
  <si>
    <t>FREC.</t>
  </si>
  <si>
    <t>ton</t>
  </si>
  <si>
    <t>ejem</t>
  </si>
  <si>
    <t>TABLA 16</t>
  </si>
  <si>
    <t xml:space="preserve">TABLA </t>
  </si>
  <si>
    <t>Tabla</t>
  </si>
  <si>
    <t>COMPOSICIÓN EN NÚMERO POR GRUPO DE EDAD EN LA CAPTURA DE ANCHOVETA EN LA III y IV REGION. METODO  HANSEN. CRUCERO HIDROACUSTICO  RECLAN DICIEMBRE-2013.</t>
  </si>
  <si>
    <t>COMPOSICIÓN EN NÚMERO POR GRUPO DE EDAD EN LA CAPTURA DE ANCHOVETA EN LA III y IV REGION. METODO  KISH. CRUCERO HIDROACUSTICO  RECLAN DICIEMBRE-2013.</t>
  </si>
  <si>
    <t>COMPOSICIÓN EN NÚMERO POR GRUPO DE EDAD EN LA CAPTURA DE ANCHOVETA EN LA ZONA TOTAL.  METODO  BOOSTRAP. CRUCERO  RECLAN DICIEMBRE-2015.</t>
  </si>
  <si>
    <t xml:space="preserve">&lt; 11,5 cm = </t>
  </si>
  <si>
    <t>&gt; 11,5 cm</t>
  </si>
  <si>
    <t>Clave edad-talla de sardina común para la zona centro sur Crucero Hidroacustico RECLAS MAY-2022.</t>
  </si>
  <si>
    <t>Varianzas de la Clave edad-talla de sardina común para la zona centro sur Crucero Hidroacustico RECLAS MAY-2022.</t>
  </si>
  <si>
    <t>COMPOSICIÓN EN NÚMERO POR GRUPO DE EDAD EN LA CAPTURA DE SARDINA COMUN EN LA ZONA TOTAL.  METODO  VARIABLES REGIONALES. CRUCERO  RECLAS MAYO-2022.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</si>
</sst>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_-* #,##0\ _P_t_s_-;\-* #,##0\ _P_t_s_-;_-* &quot;-&quot;\ _P_t_s_-;_-@_-"/>
    <numFmt numFmtId="165" formatCode="_-* #,##0.0\ _P_t_s_-;\-* #,##0.0\ _P_t_s_-;_-* &quot;-&quot;\ _P_t_s_-;_-@_-"/>
    <numFmt numFmtId="166" formatCode="0.0"/>
    <numFmt numFmtId="167" formatCode="0.000"/>
    <numFmt numFmtId="168" formatCode="#,##0.0"/>
    <numFmt numFmtId="169" formatCode="0.0000"/>
    <numFmt numFmtId="170" formatCode="General_)"/>
    <numFmt numFmtId="171" formatCode="0.0%"/>
    <numFmt numFmtId="172" formatCode="0.0000E+00"/>
    <numFmt numFmtId="173" formatCode="0.0E+00"/>
  </numFmts>
  <fonts count="30" x14ac:knownFonts="1">
    <font>
      <sz val="12"/>
      <name val="Arial"/>
    </font>
    <font>
      <sz val="12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i/>
      <sz val="9"/>
      <color indexed="62"/>
      <name val="Arial"/>
      <family val="2"/>
    </font>
    <font>
      <b/>
      <sz val="10"/>
      <name val="Arial"/>
      <family val="2"/>
    </font>
    <font>
      <sz val="20"/>
      <name val="Arial"/>
      <family val="2"/>
    </font>
    <font>
      <b/>
      <sz val="10"/>
      <name val="Arial"/>
      <family val="2"/>
    </font>
    <font>
      <b/>
      <sz val="24"/>
      <name val="Arial"/>
      <family val="2"/>
    </font>
    <font>
      <sz val="10"/>
      <color indexed="12"/>
      <name val="Arial"/>
      <family val="2"/>
    </font>
    <font>
      <sz val="16"/>
      <color indexed="12"/>
      <name val="Arial"/>
      <family val="2"/>
    </font>
    <font>
      <sz val="14"/>
      <color indexed="12"/>
      <name val="Arial"/>
      <family val="2"/>
    </font>
    <font>
      <sz val="18"/>
      <name val="Arial"/>
      <family val="2"/>
    </font>
    <font>
      <sz val="20"/>
      <color indexed="12"/>
      <name val="Arial"/>
      <family val="2"/>
    </font>
    <font>
      <b/>
      <i/>
      <sz val="10"/>
      <color indexed="62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2"/>
      <name val="Arial"/>
      <family val="2"/>
    </font>
    <font>
      <b/>
      <sz val="11"/>
      <name val="Arial"/>
      <family val="2"/>
    </font>
    <font>
      <b/>
      <i/>
      <sz val="12"/>
      <color indexed="62"/>
      <name val="Arial"/>
      <family val="2"/>
    </font>
    <font>
      <b/>
      <vertAlign val="subscript"/>
      <sz val="12"/>
      <name val="Arial"/>
      <family val="2"/>
    </font>
    <font>
      <b/>
      <i/>
      <sz val="11"/>
      <color indexed="62"/>
      <name val="Arial"/>
      <family val="2"/>
    </font>
    <font>
      <b/>
      <vertAlign val="subscript"/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3"/>
      <name val="Arial"/>
      <family val="2"/>
    </font>
    <font>
      <sz val="9"/>
      <color indexed="12"/>
      <name val="Arial"/>
      <family val="2"/>
    </font>
    <font>
      <sz val="12"/>
      <name val="Courier"/>
      <family val="3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</borders>
  <cellStyleXfs count="5">
    <xf numFmtId="0" fontId="0" fillId="0" borderId="0"/>
    <xf numFmtId="164" fontId="2" fillId="0" borderId="0" applyFont="0" applyFill="0" applyBorder="0" applyProtection="0"/>
    <xf numFmtId="164" fontId="2" fillId="0" borderId="0" applyFont="0" applyFill="0" applyBorder="0" applyAlignment="0" applyProtection="0"/>
    <xf numFmtId="0" fontId="2" fillId="0" borderId="0"/>
    <xf numFmtId="170" fontId="29" fillId="0" borderId="0"/>
  </cellStyleXfs>
  <cellXfs count="222">
    <xf numFmtId="0" fontId="0" fillId="0" borderId="0" xfId="0"/>
    <xf numFmtId="0" fontId="4" fillId="0" borderId="0" xfId="3" applyFont="1" applyFill="1" applyBorder="1" applyAlignment="1">
      <alignment horizontal="centerContinuous"/>
    </xf>
    <xf numFmtId="3" fontId="3" fillId="0" borderId="0" xfId="3" applyNumberFormat="1" applyFont="1" applyBorder="1"/>
    <xf numFmtId="1" fontId="2" fillId="0" borderId="0" xfId="2" applyNumberFormat="1"/>
    <xf numFmtId="166" fontId="7" fillId="0" borderId="0" xfId="2" applyNumberFormat="1" applyFont="1" applyAlignment="1">
      <alignment horizontal="center"/>
    </xf>
    <xf numFmtId="1" fontId="7" fillId="0" borderId="0" xfId="2" applyNumberFormat="1" applyFont="1"/>
    <xf numFmtId="1" fontId="8" fillId="0" borderId="0" xfId="2" applyNumberFormat="1" applyFont="1" applyAlignment="1">
      <alignment horizontal="center"/>
    </xf>
    <xf numFmtId="1" fontId="9" fillId="0" borderId="0" xfId="2" applyNumberFormat="1" applyFont="1" applyAlignment="1">
      <alignment horizontal="center"/>
    </xf>
    <xf numFmtId="165" fontId="10" fillId="0" borderId="1" xfId="1" applyNumberFormat="1" applyFont="1" applyBorder="1" applyAlignment="1">
      <alignment horizontal="center"/>
    </xf>
    <xf numFmtId="1" fontId="10" fillId="0" borderId="2" xfId="1" applyNumberFormat="1" applyFont="1" applyBorder="1"/>
    <xf numFmtId="1" fontId="10" fillId="0" borderId="3" xfId="1" applyNumberFormat="1" applyFont="1" applyBorder="1"/>
    <xf numFmtId="165" fontId="10" fillId="0" borderId="4" xfId="1" applyNumberFormat="1" applyFont="1" applyBorder="1" applyAlignment="1">
      <alignment horizontal="center"/>
    </xf>
    <xf numFmtId="1" fontId="10" fillId="0" borderId="0" xfId="1" applyNumberFormat="1" applyFont="1" applyBorder="1"/>
    <xf numFmtId="1" fontId="10" fillId="0" borderId="0" xfId="1" applyNumberFormat="1" applyFont="1" applyBorder="1" applyAlignment="1">
      <alignment horizontal="center"/>
    </xf>
    <xf numFmtId="1" fontId="10" fillId="0" borderId="5" xfId="1" applyNumberFormat="1" applyFont="1" applyBorder="1" applyAlignment="1">
      <alignment horizontal="center"/>
    </xf>
    <xf numFmtId="1" fontId="11" fillId="0" borderId="0" xfId="1" applyNumberFormat="1" applyFont="1" applyBorder="1"/>
    <xf numFmtId="1" fontId="12" fillId="0" borderId="0" xfId="1" applyNumberFormat="1" applyFont="1" applyBorder="1" applyAlignment="1">
      <alignment horizontal="center"/>
    </xf>
    <xf numFmtId="1" fontId="10" fillId="0" borderId="5" xfId="1" applyNumberFormat="1" applyFont="1" applyBorder="1"/>
    <xf numFmtId="168" fontId="11" fillId="0" borderId="0" xfId="1" applyNumberFormat="1" applyFont="1" applyBorder="1" applyAlignment="1">
      <alignment horizontal="center"/>
    </xf>
    <xf numFmtId="3" fontId="11" fillId="0" borderId="0" xfId="1" applyNumberFormat="1" applyFont="1" applyBorder="1"/>
    <xf numFmtId="1" fontId="11" fillId="0" borderId="5" xfId="1" applyNumberFormat="1" applyFont="1" applyBorder="1" applyAlignment="1">
      <alignment horizontal="center"/>
    </xf>
    <xf numFmtId="166" fontId="13" fillId="0" borderId="0" xfId="2" applyNumberFormat="1" applyFont="1"/>
    <xf numFmtId="3" fontId="7" fillId="0" borderId="0" xfId="2" applyNumberFormat="1" applyFont="1"/>
    <xf numFmtId="165" fontId="10" fillId="0" borderId="6" xfId="1" applyNumberFormat="1" applyFont="1" applyBorder="1" applyAlignment="1">
      <alignment horizontal="center"/>
    </xf>
    <xf numFmtId="1" fontId="14" fillId="0" borderId="7" xfId="1" applyNumberFormat="1" applyFont="1" applyBorder="1"/>
    <xf numFmtId="1" fontId="10" fillId="0" borderId="7" xfId="1" applyNumberFormat="1" applyFont="1" applyBorder="1"/>
    <xf numFmtId="1" fontId="10" fillId="0" borderId="8" xfId="1" applyNumberFormat="1" applyFont="1" applyBorder="1"/>
    <xf numFmtId="3" fontId="13" fillId="0" borderId="0" xfId="2" applyNumberFormat="1" applyFont="1"/>
    <xf numFmtId="166" fontId="7" fillId="0" borderId="0" xfId="2" applyNumberFormat="1" applyFont="1"/>
    <xf numFmtId="0" fontId="5" fillId="0" borderId="0" xfId="3" applyFont="1" applyFill="1" applyBorder="1"/>
    <xf numFmtId="0" fontId="4" fillId="0" borderId="0" xfId="3" applyFont="1" applyFill="1" applyBorder="1" applyAlignment="1">
      <alignment horizontal="center"/>
    </xf>
    <xf numFmtId="166" fontId="2" fillId="0" borderId="0" xfId="2" applyNumberFormat="1"/>
    <xf numFmtId="2" fontId="3" fillId="0" borderId="0" xfId="3" applyNumberFormat="1" applyFont="1" applyBorder="1"/>
    <xf numFmtId="166" fontId="3" fillId="0" borderId="0" xfId="3" applyNumberFormat="1" applyFont="1" applyBorder="1"/>
    <xf numFmtId="11" fontId="3" fillId="0" borderId="0" xfId="2" applyNumberFormat="1" applyFont="1" applyBorder="1"/>
    <xf numFmtId="169" fontId="3" fillId="0" borderId="0" xfId="2" applyNumberFormat="1" applyFont="1" applyBorder="1"/>
    <xf numFmtId="1" fontId="18" fillId="0" borderId="0" xfId="2" applyNumberFormat="1" applyFont="1"/>
    <xf numFmtId="166" fontId="18" fillId="0" borderId="0" xfId="2" applyNumberFormat="1" applyFont="1" applyAlignment="1">
      <alignment horizontal="center"/>
    </xf>
    <xf numFmtId="166" fontId="18" fillId="0" borderId="0" xfId="2" applyNumberFormat="1" applyFont="1"/>
    <xf numFmtId="1" fontId="6" fillId="0" borderId="0" xfId="2" applyNumberFormat="1" applyFont="1" applyAlignment="1">
      <alignment horizontal="right"/>
    </xf>
    <xf numFmtId="1" fontId="18" fillId="0" borderId="0" xfId="2" applyNumberFormat="1" applyFont="1" applyAlignment="1">
      <alignment horizontal="center"/>
    </xf>
    <xf numFmtId="171" fontId="18" fillId="0" borderId="0" xfId="2" applyNumberFormat="1" applyFont="1"/>
    <xf numFmtId="3" fontId="25" fillId="0" borderId="0" xfId="3" applyNumberFormat="1" applyFont="1" applyBorder="1"/>
    <xf numFmtId="1" fontId="3" fillId="0" borderId="0" xfId="2" applyNumberFormat="1" applyFont="1" applyBorder="1"/>
    <xf numFmtId="1" fontId="6" fillId="0" borderId="0" xfId="2" applyNumberFormat="1" applyFont="1" applyAlignment="1">
      <alignment horizontal="center"/>
    </xf>
    <xf numFmtId="169" fontId="18" fillId="0" borderId="0" xfId="2" applyNumberFormat="1" applyFont="1"/>
    <xf numFmtId="2" fontId="18" fillId="0" borderId="0" xfId="2" applyNumberFormat="1" applyFont="1"/>
    <xf numFmtId="166" fontId="26" fillId="0" borderId="0" xfId="2" applyNumberFormat="1" applyFont="1" applyAlignment="1">
      <alignment horizontal="center"/>
    </xf>
    <xf numFmtId="0" fontId="16" fillId="2" borderId="7" xfId="3" applyFont="1" applyFill="1" applyBorder="1" applyAlignment="1">
      <alignment horizontal="right"/>
    </xf>
    <xf numFmtId="0" fontId="16" fillId="2" borderId="8" xfId="3" applyFont="1" applyFill="1" applyBorder="1"/>
    <xf numFmtId="1" fontId="19" fillId="0" borderId="0" xfId="2" applyNumberFormat="1" applyFont="1"/>
    <xf numFmtId="1" fontId="26" fillId="0" borderId="0" xfId="2" applyNumberFormat="1" applyFont="1"/>
    <xf numFmtId="166" fontId="3" fillId="0" borderId="0" xfId="2" applyNumberFormat="1" applyFont="1" applyAlignment="1">
      <alignment horizontal="center"/>
    </xf>
    <xf numFmtId="1" fontId="3" fillId="0" borderId="0" xfId="2" applyNumberFormat="1" applyFont="1"/>
    <xf numFmtId="1" fontId="4" fillId="0" borderId="0" xfId="2" applyNumberFormat="1" applyFont="1" applyAlignment="1">
      <alignment horizontal="center"/>
    </xf>
    <xf numFmtId="165" fontId="28" fillId="0" borderId="1" xfId="1" applyNumberFormat="1" applyFont="1" applyBorder="1" applyAlignment="1">
      <alignment horizontal="center"/>
    </xf>
    <xf numFmtId="1" fontId="28" fillId="0" borderId="2" xfId="1" applyNumberFormat="1" applyFont="1" applyBorder="1"/>
    <xf numFmtId="1" fontId="28" fillId="0" borderId="3" xfId="1" applyNumberFormat="1" applyFont="1" applyBorder="1"/>
    <xf numFmtId="165" fontId="28" fillId="0" borderId="4" xfId="1" applyNumberFormat="1" applyFont="1" applyBorder="1" applyAlignment="1">
      <alignment horizontal="center"/>
    </xf>
    <xf numFmtId="1" fontId="28" fillId="0" borderId="0" xfId="1" applyNumberFormat="1" applyFont="1" applyBorder="1"/>
    <xf numFmtId="1" fontId="28" fillId="0" borderId="0" xfId="1" applyNumberFormat="1" applyFont="1" applyBorder="1" applyAlignment="1">
      <alignment horizontal="center"/>
    </xf>
    <xf numFmtId="1" fontId="28" fillId="0" borderId="5" xfId="1" applyNumberFormat="1" applyFont="1" applyBorder="1" applyAlignment="1">
      <alignment horizontal="center"/>
    </xf>
    <xf numFmtId="1" fontId="28" fillId="0" borderId="5" xfId="1" applyNumberFormat="1" applyFont="1" applyBorder="1"/>
    <xf numFmtId="168" fontId="28" fillId="0" borderId="0" xfId="1" applyNumberFormat="1" applyFont="1" applyBorder="1" applyAlignment="1">
      <alignment horizontal="center"/>
    </xf>
    <xf numFmtId="3" fontId="28" fillId="0" borderId="0" xfId="1" applyNumberFormat="1" applyFont="1" applyBorder="1"/>
    <xf numFmtId="166" fontId="3" fillId="0" borderId="0" xfId="2" applyNumberFormat="1" applyFont="1"/>
    <xf numFmtId="3" fontId="3" fillId="0" borderId="0" xfId="2" applyNumberFormat="1" applyFont="1"/>
    <xf numFmtId="165" fontId="28" fillId="0" borderId="6" xfId="1" applyNumberFormat="1" applyFont="1" applyBorder="1" applyAlignment="1">
      <alignment horizontal="center"/>
    </xf>
    <xf numFmtId="1" fontId="28" fillId="0" borderId="7" xfId="1" applyNumberFormat="1" applyFont="1" applyBorder="1"/>
    <xf numFmtId="1" fontId="28" fillId="0" borderId="8" xfId="1" applyNumberFormat="1" applyFont="1" applyBorder="1"/>
    <xf numFmtId="1" fontId="4" fillId="0" borderId="0" xfId="2" applyNumberFormat="1" applyFont="1" applyAlignment="1">
      <alignment horizontal="right"/>
    </xf>
    <xf numFmtId="1" fontId="3" fillId="0" borderId="0" xfId="2" applyNumberFormat="1" applyFont="1" applyAlignment="1">
      <alignment horizontal="center"/>
    </xf>
    <xf numFmtId="171" fontId="3" fillId="0" borderId="0" xfId="2" applyNumberFormat="1" applyFont="1"/>
    <xf numFmtId="166" fontId="21" fillId="2" borderId="1" xfId="3" applyNumberFormat="1" applyFont="1" applyFill="1" applyBorder="1" applyAlignment="1">
      <alignment horizontal="center"/>
    </xf>
    <xf numFmtId="1" fontId="16" fillId="2" borderId="13" xfId="3" applyNumberFormat="1" applyFont="1" applyFill="1" applyBorder="1"/>
    <xf numFmtId="0" fontId="16" fillId="2" borderId="2" xfId="3" applyFont="1" applyFill="1" applyBorder="1"/>
    <xf numFmtId="0" fontId="16" fillId="2" borderId="3" xfId="3" applyFont="1" applyFill="1" applyBorder="1"/>
    <xf numFmtId="166" fontId="16" fillId="2" borderId="4" xfId="3" applyNumberFormat="1" applyFont="1" applyFill="1" applyBorder="1" applyAlignment="1">
      <alignment horizontal="center"/>
    </xf>
    <xf numFmtId="1" fontId="16" fillId="2" borderId="14" xfId="3" applyNumberFormat="1" applyFont="1" applyFill="1" applyBorder="1" applyAlignment="1">
      <alignment horizontal="center"/>
    </xf>
    <xf numFmtId="0" fontId="16" fillId="2" borderId="0" xfId="3" applyFont="1" applyFill="1" applyBorder="1" applyAlignment="1">
      <alignment horizontal="centerContinuous"/>
    </xf>
    <xf numFmtId="0" fontId="16" fillId="2" borderId="5" xfId="3" applyFont="1" applyFill="1" applyBorder="1" applyAlignment="1">
      <alignment horizontal="centerContinuous"/>
    </xf>
    <xf numFmtId="166" fontId="16" fillId="2" borderId="6" xfId="3" applyNumberFormat="1" applyFont="1" applyFill="1" applyBorder="1" applyAlignment="1">
      <alignment horizontal="center"/>
    </xf>
    <xf numFmtId="1" fontId="16" fillId="2" borderId="15" xfId="3" applyNumberFormat="1" applyFont="1" applyFill="1" applyBorder="1" applyAlignment="1">
      <alignment horizontal="center"/>
    </xf>
    <xf numFmtId="166" fontId="19" fillId="2" borderId="4" xfId="3" applyNumberFormat="1" applyFont="1" applyFill="1" applyBorder="1" applyAlignment="1">
      <alignment horizontal="center"/>
    </xf>
    <xf numFmtId="3" fontId="19" fillId="2" borderId="14" xfId="3" applyNumberFormat="1" applyFont="1" applyFill="1" applyBorder="1" applyAlignment="1">
      <alignment horizontal="center"/>
    </xf>
    <xf numFmtId="0" fontId="19" fillId="2" borderId="0" xfId="3" applyFont="1" applyFill="1" applyBorder="1"/>
    <xf numFmtId="0" fontId="19" fillId="2" borderId="5" xfId="3" applyFont="1" applyFill="1" applyBorder="1"/>
    <xf numFmtId="3" fontId="19" fillId="2" borderId="0" xfId="3" applyNumberFormat="1" applyFont="1" applyFill="1" applyBorder="1"/>
    <xf numFmtId="3" fontId="19" fillId="2" borderId="5" xfId="3" applyNumberFormat="1" applyFont="1" applyFill="1" applyBorder="1"/>
    <xf numFmtId="1" fontId="19" fillId="2" borderId="14" xfId="3" applyNumberFormat="1" applyFont="1" applyFill="1" applyBorder="1" applyAlignment="1">
      <alignment horizontal="center"/>
    </xf>
    <xf numFmtId="1" fontId="19" fillId="2" borderId="0" xfId="3" applyNumberFormat="1" applyFont="1" applyFill="1" applyBorder="1"/>
    <xf numFmtId="169" fontId="19" fillId="2" borderId="0" xfId="3" applyNumberFormat="1" applyFont="1" applyFill="1" applyBorder="1"/>
    <xf numFmtId="169" fontId="19" fillId="2" borderId="16" xfId="3" applyNumberFormat="1" applyFont="1" applyFill="1" applyBorder="1"/>
    <xf numFmtId="0" fontId="19" fillId="2" borderId="17" xfId="0" applyFont="1" applyFill="1" applyBorder="1" applyAlignment="1">
      <alignment horizontal="center"/>
    </xf>
    <xf numFmtId="1" fontId="19" fillId="2" borderId="13" xfId="2" applyNumberFormat="1" applyFont="1" applyFill="1" applyBorder="1" applyAlignment="1">
      <alignment horizontal="center"/>
    </xf>
    <xf numFmtId="1" fontId="19" fillId="2" borderId="2" xfId="2" applyNumberFormat="1" applyFont="1" applyFill="1" applyBorder="1"/>
    <xf numFmtId="3" fontId="19" fillId="2" borderId="2" xfId="3" applyNumberFormat="1" applyFont="1" applyFill="1" applyBorder="1"/>
    <xf numFmtId="3" fontId="19" fillId="2" borderId="3" xfId="3" applyNumberFormat="1" applyFont="1" applyFill="1" applyBorder="1"/>
    <xf numFmtId="166" fontId="19" fillId="2" borderId="18" xfId="2" applyNumberFormat="1" applyFont="1" applyFill="1" applyBorder="1" applyAlignment="1">
      <alignment horizontal="center"/>
    </xf>
    <xf numFmtId="166" fontId="19" fillId="2" borderId="15" xfId="2" applyNumberFormat="1" applyFont="1" applyFill="1" applyBorder="1" applyAlignment="1">
      <alignment horizontal="center"/>
    </xf>
    <xf numFmtId="166" fontId="19" fillId="2" borderId="7" xfId="2" applyNumberFormat="1" applyFont="1" applyFill="1" applyBorder="1"/>
    <xf numFmtId="1" fontId="19" fillId="2" borderId="7" xfId="2" applyNumberFormat="1" applyFont="1" applyFill="1" applyBorder="1"/>
    <xf numFmtId="1" fontId="19" fillId="2" borderId="8" xfId="2" applyNumberFormat="1" applyFont="1" applyFill="1" applyBorder="1"/>
    <xf numFmtId="166" fontId="23" fillId="2" borderId="17" xfId="3" applyNumberFormat="1" applyFont="1" applyFill="1" applyBorder="1" applyAlignment="1">
      <alignment horizontal="center"/>
    </xf>
    <xf numFmtId="1" fontId="23" fillId="2" borderId="3" xfId="3" applyNumberFormat="1" applyFont="1" applyFill="1" applyBorder="1"/>
    <xf numFmtId="0" fontId="23" fillId="2" borderId="1" xfId="3" applyFont="1" applyFill="1" applyBorder="1"/>
    <xf numFmtId="0" fontId="23" fillId="2" borderId="2" xfId="3" applyFont="1" applyFill="1" applyBorder="1"/>
    <xf numFmtId="0" fontId="23" fillId="2" borderId="3" xfId="3" applyFont="1" applyFill="1" applyBorder="1"/>
    <xf numFmtId="166" fontId="20" fillId="2" borderId="19" xfId="3" applyNumberFormat="1" applyFont="1" applyFill="1" applyBorder="1" applyAlignment="1">
      <alignment horizontal="center"/>
    </xf>
    <xf numFmtId="1" fontId="20" fillId="2" borderId="5" xfId="3" applyNumberFormat="1" applyFont="1" applyFill="1" applyBorder="1" applyAlignment="1">
      <alignment horizontal="center"/>
    </xf>
    <xf numFmtId="166" fontId="20" fillId="2" borderId="18" xfId="3" applyNumberFormat="1" applyFont="1" applyFill="1" applyBorder="1" applyAlignment="1">
      <alignment horizontal="center"/>
    </xf>
    <xf numFmtId="1" fontId="20" fillId="2" borderId="8" xfId="3" applyNumberFormat="1" applyFont="1" applyFill="1" applyBorder="1" applyAlignment="1">
      <alignment horizontal="center"/>
    </xf>
    <xf numFmtId="0" fontId="20" fillId="2" borderId="9" xfId="3" applyFont="1" applyFill="1" applyBorder="1" applyAlignment="1">
      <alignment horizontal="center"/>
    </xf>
    <xf numFmtId="0" fontId="20" fillId="2" borderId="12" xfId="3" applyFont="1" applyFill="1" applyBorder="1" applyAlignment="1">
      <alignment horizontal="center"/>
    </xf>
    <xf numFmtId="3" fontId="19" fillId="2" borderId="16" xfId="3" applyNumberFormat="1" applyFont="1" applyFill="1" applyBorder="1"/>
    <xf numFmtId="3" fontId="19" fillId="2" borderId="19" xfId="3" applyNumberFormat="1" applyFont="1" applyFill="1" applyBorder="1"/>
    <xf numFmtId="172" fontId="19" fillId="2" borderId="5" xfId="3" applyNumberFormat="1" applyFont="1" applyFill="1" applyBorder="1"/>
    <xf numFmtId="3" fontId="19" fillId="2" borderId="18" xfId="3" applyNumberFormat="1" applyFont="1" applyFill="1" applyBorder="1"/>
    <xf numFmtId="3" fontId="19" fillId="2" borderId="8" xfId="3" applyNumberFormat="1" applyFont="1" applyFill="1" applyBorder="1"/>
    <xf numFmtId="0" fontId="19" fillId="2" borderId="17" xfId="0" applyFont="1" applyFill="1" applyBorder="1"/>
    <xf numFmtId="3" fontId="19" fillId="2" borderId="3" xfId="2" applyNumberFormat="1" applyFont="1" applyFill="1" applyBorder="1"/>
    <xf numFmtId="3" fontId="19" fillId="2" borderId="17" xfId="2" applyNumberFormat="1" applyFont="1" applyFill="1" applyBorder="1"/>
    <xf numFmtId="1" fontId="19" fillId="2" borderId="3" xfId="2" applyNumberFormat="1" applyFont="1" applyFill="1" applyBorder="1"/>
    <xf numFmtId="3" fontId="19" fillId="2" borderId="17" xfId="3" applyNumberFormat="1" applyFont="1" applyFill="1" applyBorder="1"/>
    <xf numFmtId="0" fontId="19" fillId="2" borderId="19" xfId="0" applyFont="1" applyFill="1" applyBorder="1"/>
    <xf numFmtId="1" fontId="19" fillId="2" borderId="5" xfId="3" applyNumberFormat="1" applyFont="1" applyFill="1" applyBorder="1"/>
    <xf numFmtId="2" fontId="19" fillId="2" borderId="19" xfId="3" applyNumberFormat="1" applyFont="1" applyFill="1" applyBorder="1"/>
    <xf numFmtId="166" fontId="19" fillId="2" borderId="5" xfId="2" applyNumberFormat="1" applyFont="1" applyFill="1" applyBorder="1"/>
    <xf numFmtId="2" fontId="19" fillId="2" borderId="5" xfId="3" applyNumberFormat="1" applyFont="1" applyFill="1" applyBorder="1"/>
    <xf numFmtId="166" fontId="19" fillId="2" borderId="5" xfId="3" applyNumberFormat="1" applyFont="1" applyFill="1" applyBorder="1"/>
    <xf numFmtId="166" fontId="19" fillId="2" borderId="19" xfId="3" applyNumberFormat="1" applyFont="1" applyFill="1" applyBorder="1"/>
    <xf numFmtId="0" fontId="19" fillId="2" borderId="19" xfId="0" applyFont="1" applyFill="1" applyBorder="1" applyAlignment="1" applyProtection="1">
      <alignment horizontal="left"/>
    </xf>
    <xf numFmtId="11" fontId="19" fillId="2" borderId="5" xfId="2" applyNumberFormat="1" applyFont="1" applyFill="1" applyBorder="1"/>
    <xf numFmtId="11" fontId="19" fillId="2" borderId="19" xfId="2" applyNumberFormat="1" applyFont="1" applyFill="1" applyBorder="1"/>
    <xf numFmtId="0" fontId="19" fillId="2" borderId="18" xfId="0" applyFont="1" applyFill="1" applyBorder="1"/>
    <xf numFmtId="169" fontId="19" fillId="2" borderId="8" xfId="2" applyNumberFormat="1" applyFont="1" applyFill="1" applyBorder="1"/>
    <xf numFmtId="169" fontId="19" fillId="2" borderId="18" xfId="2" applyNumberFormat="1" applyFont="1" applyFill="1" applyBorder="1"/>
    <xf numFmtId="166" fontId="21" fillId="2" borderId="17" xfId="3" applyNumberFormat="1" applyFont="1" applyFill="1" applyBorder="1" applyAlignment="1">
      <alignment horizontal="center"/>
    </xf>
    <xf numFmtId="1" fontId="21" fillId="2" borderId="3" xfId="3" applyNumberFormat="1" applyFont="1" applyFill="1" applyBorder="1"/>
    <xf numFmtId="0" fontId="21" fillId="2" borderId="1" xfId="3" applyFont="1" applyFill="1" applyBorder="1"/>
    <xf numFmtId="0" fontId="21" fillId="2" borderId="2" xfId="3" applyFont="1" applyFill="1" applyBorder="1"/>
    <xf numFmtId="0" fontId="21" fillId="2" borderId="3" xfId="3" applyFont="1" applyFill="1" applyBorder="1"/>
    <xf numFmtId="166" fontId="16" fillId="2" borderId="19" xfId="3" applyNumberFormat="1" applyFont="1" applyFill="1" applyBorder="1" applyAlignment="1">
      <alignment horizontal="center"/>
    </xf>
    <xf numFmtId="1" fontId="16" fillId="2" borderId="5" xfId="3" applyNumberFormat="1" applyFont="1" applyFill="1" applyBorder="1" applyAlignment="1">
      <alignment horizontal="center"/>
    </xf>
    <xf numFmtId="0" fontId="16" fillId="2" borderId="12" xfId="3" applyFont="1" applyFill="1" applyBorder="1" applyAlignment="1">
      <alignment horizontal="center"/>
    </xf>
    <xf numFmtId="166" fontId="16" fillId="2" borderId="18" xfId="3" applyNumberFormat="1" applyFont="1" applyFill="1" applyBorder="1" applyAlignment="1">
      <alignment horizontal="center"/>
    </xf>
    <xf numFmtId="1" fontId="16" fillId="2" borderId="8" xfId="3" applyNumberFormat="1" applyFont="1" applyFill="1" applyBorder="1" applyAlignment="1">
      <alignment horizontal="center"/>
    </xf>
    <xf numFmtId="0" fontId="16" fillId="2" borderId="9" xfId="3" applyFont="1" applyFill="1" applyBorder="1" applyAlignment="1">
      <alignment horizontal="center"/>
    </xf>
    <xf numFmtId="3" fontId="19" fillId="2" borderId="2" xfId="2" applyNumberFormat="1" applyFont="1" applyFill="1" applyBorder="1"/>
    <xf numFmtId="2" fontId="19" fillId="2" borderId="0" xfId="3" applyNumberFormat="1" applyFont="1" applyFill="1" applyBorder="1"/>
    <xf numFmtId="166" fontId="19" fillId="2" borderId="0" xfId="3" applyNumberFormat="1" applyFont="1" applyFill="1" applyBorder="1"/>
    <xf numFmtId="11" fontId="19" fillId="2" borderId="0" xfId="2" applyNumberFormat="1" applyFont="1" applyFill="1" applyBorder="1"/>
    <xf numFmtId="169" fontId="19" fillId="2" borderId="7" xfId="2" applyNumberFormat="1" applyFont="1" applyFill="1" applyBorder="1"/>
    <xf numFmtId="166" fontId="15" fillId="2" borderId="17" xfId="3" applyNumberFormat="1" applyFont="1" applyFill="1" applyBorder="1" applyAlignment="1">
      <alignment horizontal="center"/>
    </xf>
    <xf numFmtId="1" fontId="5" fillId="2" borderId="3" xfId="3" applyNumberFormat="1" applyFont="1" applyFill="1" applyBorder="1"/>
    <xf numFmtId="0" fontId="5" fillId="2" borderId="1" xfId="3" applyFont="1" applyFill="1" applyBorder="1"/>
    <xf numFmtId="0" fontId="5" fillId="2" borderId="2" xfId="3" applyFont="1" applyFill="1" applyBorder="1"/>
    <xf numFmtId="0" fontId="5" fillId="2" borderId="3" xfId="3" applyFont="1" applyFill="1" applyBorder="1"/>
    <xf numFmtId="166" fontId="6" fillId="2" borderId="18" xfId="3" applyNumberFormat="1" applyFont="1" applyFill="1" applyBorder="1" applyAlignment="1">
      <alignment horizontal="center"/>
    </xf>
    <xf numFmtId="1" fontId="4" fillId="2" borderId="8" xfId="3" applyNumberFormat="1" applyFont="1" applyFill="1" applyBorder="1" applyAlignment="1">
      <alignment horizontal="center"/>
    </xf>
    <xf numFmtId="170" fontId="29" fillId="0" borderId="5" xfId="4" applyBorder="1"/>
    <xf numFmtId="169" fontId="19" fillId="2" borderId="6" xfId="2" applyNumberFormat="1" applyFont="1" applyFill="1" applyBorder="1"/>
    <xf numFmtId="169" fontId="19" fillId="2" borderId="21" xfId="2" applyNumberFormat="1" applyFont="1" applyFill="1" applyBorder="1"/>
    <xf numFmtId="173" fontId="19" fillId="2" borderId="5" xfId="3" applyNumberFormat="1" applyFont="1" applyFill="1" applyBorder="1"/>
    <xf numFmtId="0" fontId="4" fillId="0" borderId="0" xfId="3" applyFont="1" applyFill="1" applyBorder="1" applyAlignment="1">
      <alignment horizontal="center"/>
    </xf>
    <xf numFmtId="0" fontId="16" fillId="2" borderId="12" xfId="3" applyFont="1" applyFill="1" applyBorder="1" applyAlignment="1">
      <alignment horizontal="center"/>
    </xf>
    <xf numFmtId="169" fontId="19" fillId="0" borderId="2" xfId="2" applyNumberFormat="1" applyFont="1" applyBorder="1"/>
    <xf numFmtId="167" fontId="18" fillId="0" borderId="0" xfId="2" applyNumberFormat="1" applyFont="1"/>
    <xf numFmtId="166" fontId="21" fillId="3" borderId="1" xfId="3" applyNumberFormat="1" applyFont="1" applyFill="1" applyBorder="1" applyAlignment="1">
      <alignment horizontal="center"/>
    </xf>
    <xf numFmtId="1" fontId="21" fillId="3" borderId="13" xfId="3" applyNumberFormat="1" applyFont="1" applyFill="1" applyBorder="1" applyAlignment="1">
      <alignment horizontal="center"/>
    </xf>
    <xf numFmtId="0" fontId="16" fillId="3" borderId="2" xfId="3" applyFont="1" applyFill="1" applyBorder="1"/>
    <xf numFmtId="0" fontId="21" fillId="3" borderId="3" xfId="3" applyFont="1" applyFill="1" applyBorder="1"/>
    <xf numFmtId="166" fontId="16" fillId="3" borderId="4" xfId="3" applyNumberFormat="1" applyFont="1" applyFill="1" applyBorder="1" applyAlignment="1">
      <alignment horizontal="center"/>
    </xf>
    <xf numFmtId="1" fontId="16" fillId="3" borderId="14" xfId="3" applyNumberFormat="1" applyFont="1" applyFill="1" applyBorder="1" applyAlignment="1">
      <alignment horizontal="center"/>
    </xf>
    <xf numFmtId="0" fontId="16" fillId="3" borderId="0" xfId="3" applyFont="1" applyFill="1" applyBorder="1" applyAlignment="1">
      <alignment horizontal="centerContinuous"/>
    </xf>
    <xf numFmtId="0" fontId="21" fillId="3" borderId="5" xfId="3" applyFont="1" applyFill="1" applyBorder="1" applyAlignment="1">
      <alignment horizontal="centerContinuous"/>
    </xf>
    <xf numFmtId="166" fontId="16" fillId="3" borderId="6" xfId="3" applyNumberFormat="1" applyFont="1" applyFill="1" applyBorder="1" applyAlignment="1">
      <alignment horizontal="center"/>
    </xf>
    <xf numFmtId="1" fontId="16" fillId="3" borderId="15" xfId="3" applyNumberFormat="1" applyFont="1" applyFill="1" applyBorder="1" applyAlignment="1">
      <alignment horizontal="center"/>
    </xf>
    <xf numFmtId="0" fontId="16" fillId="3" borderId="7" xfId="3" applyFont="1" applyFill="1" applyBorder="1" applyAlignment="1">
      <alignment horizontal="right"/>
    </xf>
    <xf numFmtId="0" fontId="21" fillId="3" borderId="8" xfId="3" applyFont="1" applyFill="1" applyBorder="1"/>
    <xf numFmtId="166" fontId="19" fillId="3" borderId="4" xfId="3" applyNumberFormat="1" applyFont="1" applyFill="1" applyBorder="1" applyAlignment="1">
      <alignment horizontal="center"/>
    </xf>
    <xf numFmtId="169" fontId="19" fillId="3" borderId="14" xfId="3" applyNumberFormat="1" applyFont="1" applyFill="1" applyBorder="1" applyAlignment="1">
      <alignment horizontal="center"/>
    </xf>
    <xf numFmtId="169" fontId="19" fillId="3" borderId="0" xfId="3" applyNumberFormat="1" applyFont="1" applyFill="1" applyBorder="1"/>
    <xf numFmtId="167" fontId="19" fillId="3" borderId="0" xfId="3" applyNumberFormat="1" applyFont="1" applyFill="1" applyBorder="1"/>
    <xf numFmtId="0" fontId="19" fillId="3" borderId="0" xfId="3" applyFont="1" applyFill="1" applyBorder="1"/>
    <xf numFmtId="0" fontId="19" fillId="3" borderId="5" xfId="3" applyFont="1" applyFill="1" applyBorder="1"/>
    <xf numFmtId="3" fontId="19" fillId="3" borderId="0" xfId="3" applyNumberFormat="1" applyFont="1" applyFill="1" applyBorder="1"/>
    <xf numFmtId="3" fontId="19" fillId="3" borderId="5" xfId="3" applyNumberFormat="1" applyFont="1" applyFill="1" applyBorder="1"/>
    <xf numFmtId="169" fontId="1" fillId="3" borderId="0" xfId="3" quotePrefix="1" applyNumberFormat="1" applyFont="1" applyFill="1" applyBorder="1" applyAlignment="1">
      <alignment horizontal="right"/>
    </xf>
    <xf numFmtId="169" fontId="19" fillId="3" borderId="0" xfId="3" applyNumberFormat="1" applyFont="1" applyFill="1" applyBorder="1" applyAlignment="1">
      <alignment horizontal="right"/>
    </xf>
    <xf numFmtId="169" fontId="19" fillId="3" borderId="15" xfId="3" applyNumberFormat="1" applyFont="1" applyFill="1" applyBorder="1" applyAlignment="1">
      <alignment horizontal="center"/>
    </xf>
    <xf numFmtId="169" fontId="19" fillId="3" borderId="20" xfId="3" applyNumberFormat="1" applyFont="1" applyFill="1" applyBorder="1"/>
    <xf numFmtId="169" fontId="19" fillId="3" borderId="7" xfId="3" applyNumberFormat="1" applyFont="1" applyFill="1" applyBorder="1"/>
    <xf numFmtId="3" fontId="19" fillId="3" borderId="7" xfId="3" applyNumberFormat="1" applyFont="1" applyFill="1" applyBorder="1"/>
    <xf numFmtId="3" fontId="19" fillId="3" borderId="8" xfId="3" applyNumberFormat="1" applyFont="1" applyFill="1" applyBorder="1"/>
    <xf numFmtId="0" fontId="19" fillId="3" borderId="9" xfId="0" applyFont="1" applyFill="1" applyBorder="1"/>
    <xf numFmtId="169" fontId="19" fillId="3" borderId="10" xfId="2" applyNumberFormat="1" applyFont="1" applyFill="1" applyBorder="1" applyAlignment="1">
      <alignment horizontal="center"/>
    </xf>
    <xf numFmtId="169" fontId="19" fillId="3" borderId="11" xfId="2" applyNumberFormat="1" applyFont="1" applyFill="1" applyBorder="1" applyAlignment="1">
      <alignment horizontal="right"/>
    </xf>
    <xf numFmtId="169" fontId="19" fillId="3" borderId="7" xfId="3" applyNumberFormat="1" applyFont="1" applyFill="1" applyBorder="1" applyAlignment="1">
      <alignment horizontal="right"/>
    </xf>
    <xf numFmtId="169" fontId="19" fillId="3" borderId="11" xfId="2" applyNumberFormat="1" applyFont="1" applyFill="1" applyBorder="1"/>
    <xf numFmtId="3" fontId="19" fillId="3" borderId="11" xfId="3" applyNumberFormat="1" applyFont="1" applyFill="1" applyBorder="1"/>
    <xf numFmtId="3" fontId="19" fillId="3" borderId="12" xfId="3" applyNumberFormat="1" applyFont="1" applyFill="1" applyBorder="1"/>
    <xf numFmtId="1" fontId="2" fillId="0" borderId="0" xfId="2" applyNumberFormat="1" applyFont="1"/>
    <xf numFmtId="166" fontId="26" fillId="0" borderId="0" xfId="2" applyNumberFormat="1" applyFont="1" applyAlignment="1">
      <alignment horizontal="center"/>
    </xf>
    <xf numFmtId="166" fontId="27" fillId="0" borderId="0" xfId="2" applyNumberFormat="1" applyFont="1" applyAlignment="1">
      <alignment horizontal="center"/>
    </xf>
    <xf numFmtId="0" fontId="4" fillId="0" borderId="0" xfId="3" applyFont="1" applyFill="1" applyBorder="1" applyAlignment="1">
      <alignment horizontal="center"/>
    </xf>
    <xf numFmtId="0" fontId="17" fillId="2" borderId="6" xfId="0" applyFont="1" applyFill="1" applyBorder="1" applyAlignment="1">
      <alignment horizontal="center"/>
    </xf>
    <xf numFmtId="0" fontId="17" fillId="2" borderId="7" xfId="0" applyFont="1" applyFill="1" applyBorder="1" applyAlignment="1">
      <alignment horizontal="center"/>
    </xf>
    <xf numFmtId="0" fontId="17" fillId="2" borderId="8" xfId="0" applyFont="1" applyFill="1" applyBorder="1" applyAlignment="1">
      <alignment horizontal="center"/>
    </xf>
    <xf numFmtId="0" fontId="16" fillId="2" borderId="22" xfId="3" applyFont="1" applyFill="1" applyBorder="1" applyAlignment="1">
      <alignment horizontal="center"/>
    </xf>
    <xf numFmtId="0" fontId="16" fillId="2" borderId="12" xfId="3" applyFont="1" applyFill="1" applyBorder="1" applyAlignment="1">
      <alignment horizontal="center"/>
    </xf>
    <xf numFmtId="0" fontId="16" fillId="2" borderId="11" xfId="3" applyFont="1" applyFill="1" applyBorder="1" applyAlignment="1">
      <alignment horizontal="center"/>
    </xf>
    <xf numFmtId="0" fontId="16" fillId="2" borderId="6" xfId="0" applyFont="1" applyFill="1" applyBorder="1" applyAlignment="1">
      <alignment horizontal="center"/>
    </xf>
    <xf numFmtId="0" fontId="16" fillId="2" borderId="7" xfId="0" applyFont="1" applyFill="1" applyBorder="1" applyAlignment="1">
      <alignment horizontal="center"/>
    </xf>
    <xf numFmtId="0" fontId="16" fillId="2" borderId="8" xfId="0" applyFont="1" applyFill="1" applyBorder="1" applyAlignment="1">
      <alignment horizontal="center"/>
    </xf>
    <xf numFmtId="0" fontId="20" fillId="2" borderId="6" xfId="0" applyFont="1" applyFill="1" applyBorder="1" applyAlignment="1">
      <alignment horizontal="center"/>
    </xf>
    <xf numFmtId="0" fontId="20" fillId="2" borderId="7" xfId="0" applyFont="1" applyFill="1" applyBorder="1" applyAlignment="1">
      <alignment horizontal="center"/>
    </xf>
    <xf numFmtId="0" fontId="20" fillId="2" borderId="8" xfId="0" applyFont="1" applyFill="1" applyBorder="1" applyAlignment="1">
      <alignment horizontal="center"/>
    </xf>
    <xf numFmtId="0" fontId="17" fillId="2" borderId="22" xfId="3" applyFont="1" applyFill="1" applyBorder="1" applyAlignment="1">
      <alignment horizontal="center"/>
    </xf>
    <xf numFmtId="0" fontId="17" fillId="2" borderId="12" xfId="3" applyFont="1" applyFill="1" applyBorder="1" applyAlignment="1">
      <alignment horizontal="center"/>
    </xf>
    <xf numFmtId="0" fontId="17" fillId="2" borderId="11" xfId="3" applyFont="1" applyFill="1" applyBorder="1" applyAlignment="1">
      <alignment horizontal="center"/>
    </xf>
    <xf numFmtId="1" fontId="25" fillId="0" borderId="0" xfId="2" applyNumberFormat="1" applyFont="1"/>
  </cellXfs>
  <cellStyles count="5">
    <cellStyle name="Millares [0]_166AREN" xfId="1" xr:uid="{00000000-0005-0000-0000-000000000000}"/>
    <cellStyle name="Millares [0]_74CAEN" xfId="2" xr:uid="{00000000-0005-0000-0000-000001000000}"/>
    <cellStyle name="Normal" xfId="0" builtinId="0"/>
    <cellStyle name="Normal_6AZNfb97   " xfId="3" xr:uid="{00000000-0005-0000-0000-000003000000}"/>
    <cellStyle name="Normal_JC281T00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6747354157556"/>
          <c:y val="4.40772535652698E-2"/>
          <c:w val="0.75301352482885597"/>
          <c:h val="0.793390564174855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ZT_EXGEO!$C$53</c:f>
              <c:strCache>
                <c:ptCount val="1"/>
                <c:pt idx="0">
                  <c:v>&lt; 11,5 cm = 69%</c:v>
                </c:pt>
              </c:strCache>
            </c:strRef>
          </c:tx>
          <c:spPr>
            <a:solidFill>
              <a:srgbClr val="C0C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ZT_EXGEO!$D$6:$N$6</c:f>
              <c:strCache>
                <c:ptCount val="9"/>
                <c:pt idx="0">
                  <c:v>O</c:v>
                </c:pt>
                <c:pt idx="2">
                  <c:v>I</c:v>
                </c:pt>
                <c:pt idx="4">
                  <c:v>II</c:v>
                </c:pt>
                <c:pt idx="6">
                  <c:v>III</c:v>
                </c:pt>
                <c:pt idx="8">
                  <c:v>IV</c:v>
                </c:pt>
              </c:strCache>
            </c:strRef>
          </c:cat>
          <c:val>
            <c:numRef>
              <c:f>ZT_EXGEO!$D$53:$N$53</c:f>
              <c:numCache>
                <c:formatCode>0.0</c:formatCode>
                <c:ptCount val="11"/>
                <c:pt idx="0">
                  <c:v>65.776523572344374</c:v>
                </c:pt>
                <c:pt idx="2">
                  <c:v>4.014911140126177</c:v>
                </c:pt>
                <c:pt idx="4">
                  <c:v>0</c:v>
                </c:pt>
                <c:pt idx="6">
                  <c:v>0</c:v>
                </c:pt>
                <c:pt idx="8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59-4373-A03A-9A6E9B93721C}"/>
            </c:ext>
          </c:extLst>
        </c:ser>
        <c:ser>
          <c:idx val="1"/>
          <c:order val="1"/>
          <c:tx>
            <c:strRef>
              <c:f>ZT_EXGEO!$C$54</c:f>
              <c:strCache>
                <c:ptCount val="1"/>
                <c:pt idx="0">
                  <c:v>&gt; 11,5 cm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ZT_EXGEO!$D$6:$N$6</c:f>
              <c:strCache>
                <c:ptCount val="9"/>
                <c:pt idx="0">
                  <c:v>O</c:v>
                </c:pt>
                <c:pt idx="2">
                  <c:v>I</c:v>
                </c:pt>
                <c:pt idx="4">
                  <c:v>II</c:v>
                </c:pt>
                <c:pt idx="6">
                  <c:v>III</c:v>
                </c:pt>
                <c:pt idx="8">
                  <c:v>IV</c:v>
                </c:pt>
              </c:strCache>
            </c:strRef>
          </c:cat>
          <c:val>
            <c:numRef>
              <c:f>ZT_EXGEO!$D$54:$N$54</c:f>
              <c:numCache>
                <c:formatCode>0.0</c:formatCode>
                <c:ptCount val="11"/>
                <c:pt idx="0">
                  <c:v>4.8562203763383618</c:v>
                </c:pt>
                <c:pt idx="2">
                  <c:v>17.554329773178797</c:v>
                </c:pt>
                <c:pt idx="4">
                  <c:v>7.9760459985939924</c:v>
                </c:pt>
                <c:pt idx="6">
                  <c:v>1.0672286555538852</c:v>
                </c:pt>
                <c:pt idx="8">
                  <c:v>3.2912141534516215E-2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59-4373-A03A-9A6E9B9372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434203144"/>
        <c:axId val="434203536"/>
      </c:barChart>
      <c:catAx>
        <c:axId val="434203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ES"/>
                  <a:t>GRUPOS DE EDAD</a:t>
                </a:r>
              </a:p>
            </c:rich>
          </c:tx>
          <c:layout>
            <c:manualLayout>
              <c:xMode val="edge"/>
              <c:yMode val="edge"/>
              <c:x val="0.43975989850005198"/>
              <c:y val="0.9228674965228359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4342035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34203536"/>
        <c:scaling>
          <c:orientation val="minMax"/>
        </c:scaling>
        <c:delete val="0"/>
        <c:axPos val="l"/>
        <c:numFmt formatCode="0" sourceLinked="0"/>
        <c:majorTickMark val="out"/>
        <c:minorTickMark val="out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434203144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62650725265760798"/>
          <c:y val="0.121212447304492"/>
          <c:w val="0.28714915746807002"/>
          <c:h val="0.16528970086976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L"/>
    </a:p>
  </c:txPr>
  <c:printSettings>
    <c:headerFooter alignWithMargins="0"/>
    <c:pageMargins b="1" l="0.75" r="0.75" t="1" header="0" footer="0"/>
    <c:pageSetup orientation="landscape" horizontalDpi="-3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4588136669986"/>
          <c:y val="4.6832081913099198E-2"/>
          <c:w val="0.75627372499741796"/>
          <c:h val="0.7906357358270269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NO_ZT_HANS!$C$53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C0C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NO_ZT_HANS!$D$6:$N$6</c:f>
              <c:strCache>
                <c:ptCount val="9"/>
                <c:pt idx="0">
                  <c:v>O</c:v>
                </c:pt>
                <c:pt idx="2">
                  <c:v>I</c:v>
                </c:pt>
                <c:pt idx="4">
                  <c:v>II</c:v>
                </c:pt>
                <c:pt idx="6">
                  <c:v>III</c:v>
                </c:pt>
                <c:pt idx="8">
                  <c:v>IV</c:v>
                </c:pt>
              </c:strCache>
            </c:strRef>
          </c:cat>
          <c:val>
            <c:numRef>
              <c:f>NO_ZT_HANS!$D$53:$N$53</c:f>
              <c:numCache>
                <c:formatCode>0.0</c:formatCode>
                <c:ptCount val="11"/>
                <c:pt idx="0">
                  <c:v>0</c:v>
                </c:pt>
                <c:pt idx="2">
                  <c:v>0</c:v>
                </c:pt>
                <c:pt idx="4">
                  <c:v>0</c:v>
                </c:pt>
                <c:pt idx="6">
                  <c:v>0</c:v>
                </c:pt>
                <c:pt idx="8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2D-4E7F-9ADA-EE22A68F1CBE}"/>
            </c:ext>
          </c:extLst>
        </c:ser>
        <c:ser>
          <c:idx val="1"/>
          <c:order val="1"/>
          <c:tx>
            <c:strRef>
              <c:f>NO_ZT_HANS!$C$54</c:f>
              <c:strCache>
                <c:ptCount val="1"/>
                <c:pt idx="0">
                  <c:v>&gt; 12,0 cm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NO_ZT_HANS!$D$6:$N$6</c:f>
              <c:strCache>
                <c:ptCount val="9"/>
                <c:pt idx="0">
                  <c:v>O</c:v>
                </c:pt>
                <c:pt idx="2">
                  <c:v>I</c:v>
                </c:pt>
                <c:pt idx="4">
                  <c:v>II</c:v>
                </c:pt>
                <c:pt idx="6">
                  <c:v>III</c:v>
                </c:pt>
                <c:pt idx="8">
                  <c:v>IV</c:v>
                </c:pt>
              </c:strCache>
            </c:strRef>
          </c:cat>
          <c:val>
            <c:numRef>
              <c:f>NO_ZT_HANS!$D$54:$N$54</c:f>
              <c:numCache>
                <c:formatCode>0.0</c:formatCode>
                <c:ptCount val="11"/>
                <c:pt idx="0">
                  <c:v>0</c:v>
                </c:pt>
                <c:pt idx="2">
                  <c:v>0</c:v>
                </c:pt>
                <c:pt idx="4">
                  <c:v>0</c:v>
                </c:pt>
                <c:pt idx="6">
                  <c:v>0</c:v>
                </c:pt>
                <c:pt idx="8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2D-4E7F-9ADA-EE22A68F1C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434204712"/>
        <c:axId val="434205104"/>
      </c:barChart>
      <c:catAx>
        <c:axId val="434204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ES"/>
                  <a:t>GRUPOS DE EDAD</a:t>
                </a:r>
              </a:p>
            </c:rich>
          </c:tx>
          <c:layout>
            <c:manualLayout>
              <c:xMode val="edge"/>
              <c:yMode val="edge"/>
              <c:x val="0.42831616178763798"/>
              <c:y val="0.91735783982717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4342051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34205104"/>
        <c:scaling>
          <c:orientation val="minMax"/>
        </c:scaling>
        <c:delete val="0"/>
        <c:axPos val="l"/>
        <c:numFmt formatCode="0" sourceLinked="0"/>
        <c:majorTickMark val="out"/>
        <c:minorTickMark val="out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434204712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67921265823227905"/>
          <c:y val="9.6418992174027704E-2"/>
          <c:w val="0.25627284993988397"/>
          <c:h val="0.16528970086976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L"/>
    </a:p>
  </c:txPr>
  <c:printSettings>
    <c:headerFooter alignWithMargins="0"/>
    <c:pageMargins b="1" l="0.75" r="0.75" t="1" header="0" footer="0"/>
    <c:pageSetup orientation="landscape" horizontalDpi="-3"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4588136669986"/>
          <c:y val="4.6832081913099198E-2"/>
          <c:w val="0.75627372499741796"/>
          <c:h val="0.7906357358270269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NO_ZT_Kish!$C$53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C0C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NO_ZT_Kish!$D$6:$N$6</c:f>
              <c:strCache>
                <c:ptCount val="9"/>
                <c:pt idx="0">
                  <c:v>O</c:v>
                </c:pt>
                <c:pt idx="2">
                  <c:v>I</c:v>
                </c:pt>
                <c:pt idx="4">
                  <c:v>II</c:v>
                </c:pt>
                <c:pt idx="6">
                  <c:v>III</c:v>
                </c:pt>
                <c:pt idx="8">
                  <c:v>IV</c:v>
                </c:pt>
              </c:strCache>
            </c:strRef>
          </c:cat>
          <c:val>
            <c:numRef>
              <c:f>NO_ZT_Kish!$D$53:$N$53</c:f>
              <c:numCache>
                <c:formatCode>0.0</c:formatCode>
                <c:ptCount val="11"/>
                <c:pt idx="0">
                  <c:v>0</c:v>
                </c:pt>
                <c:pt idx="2">
                  <c:v>0</c:v>
                </c:pt>
                <c:pt idx="4">
                  <c:v>0</c:v>
                </c:pt>
                <c:pt idx="6">
                  <c:v>0</c:v>
                </c:pt>
                <c:pt idx="8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16-4158-90FC-3F56088472B7}"/>
            </c:ext>
          </c:extLst>
        </c:ser>
        <c:ser>
          <c:idx val="1"/>
          <c:order val="1"/>
          <c:tx>
            <c:strRef>
              <c:f>NO_ZT_Kish!$C$54</c:f>
              <c:strCache>
                <c:ptCount val="1"/>
                <c:pt idx="0">
                  <c:v>&gt; 12,0 cm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NO_ZT_Kish!$D$6:$N$6</c:f>
              <c:strCache>
                <c:ptCount val="9"/>
                <c:pt idx="0">
                  <c:v>O</c:v>
                </c:pt>
                <c:pt idx="2">
                  <c:v>I</c:v>
                </c:pt>
                <c:pt idx="4">
                  <c:v>II</c:v>
                </c:pt>
                <c:pt idx="6">
                  <c:v>III</c:v>
                </c:pt>
                <c:pt idx="8">
                  <c:v>IV</c:v>
                </c:pt>
              </c:strCache>
            </c:strRef>
          </c:cat>
          <c:val>
            <c:numRef>
              <c:f>NO_ZT_Kish!$D$54:$N$54</c:f>
              <c:numCache>
                <c:formatCode>0.0</c:formatCode>
                <c:ptCount val="11"/>
                <c:pt idx="0">
                  <c:v>0</c:v>
                </c:pt>
                <c:pt idx="2">
                  <c:v>0</c:v>
                </c:pt>
                <c:pt idx="4">
                  <c:v>0</c:v>
                </c:pt>
                <c:pt idx="6">
                  <c:v>0</c:v>
                </c:pt>
                <c:pt idx="8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16-4158-90FC-3F56088472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434199224"/>
        <c:axId val="434196872"/>
      </c:barChart>
      <c:catAx>
        <c:axId val="434199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ES"/>
                  <a:t>GRUPOS DE EDAD</a:t>
                </a:r>
              </a:p>
            </c:rich>
          </c:tx>
          <c:layout>
            <c:manualLayout>
              <c:xMode val="edge"/>
              <c:yMode val="edge"/>
              <c:x val="0.42831616178763798"/>
              <c:y val="0.91735783982717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4341968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34196872"/>
        <c:scaling>
          <c:orientation val="minMax"/>
        </c:scaling>
        <c:delete val="0"/>
        <c:axPos val="l"/>
        <c:numFmt formatCode="0" sourceLinked="0"/>
        <c:majorTickMark val="out"/>
        <c:minorTickMark val="out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434199224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67921265823227905"/>
          <c:y val="8.9072832838044E-2"/>
          <c:w val="0.26577961177312698"/>
          <c:h val="0.1726360238028100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L"/>
    </a:p>
  </c:txPr>
  <c:printSettings>
    <c:headerFooter alignWithMargins="0"/>
    <c:pageMargins b="1" l="0.75" r="0.75" t="1" header="0" footer="0"/>
    <c:pageSetup orientation="landscape" horizontalDpi="-3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164827226758601"/>
          <c:y val="4.6832081913099198E-2"/>
          <c:w val="0.76404634108427905"/>
          <c:h val="0.763087452348732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NO_ZT_BOOST!$C$53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C0C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NO_ZT_BOOST!$D$6:$N$6</c:f>
              <c:strCache>
                <c:ptCount val="9"/>
                <c:pt idx="0">
                  <c:v>O</c:v>
                </c:pt>
                <c:pt idx="2">
                  <c:v>I</c:v>
                </c:pt>
                <c:pt idx="4">
                  <c:v>II</c:v>
                </c:pt>
                <c:pt idx="6">
                  <c:v>III</c:v>
                </c:pt>
                <c:pt idx="8">
                  <c:v>IV</c:v>
                </c:pt>
              </c:strCache>
            </c:strRef>
          </c:cat>
          <c:val>
            <c:numRef>
              <c:f>NO_ZT_BOOST!$D$53:$N$53</c:f>
              <c:numCache>
                <c:formatCode>0.0</c:formatCode>
                <c:ptCount val="11"/>
                <c:pt idx="0" formatCode="0.000">
                  <c:v>0</c:v>
                </c:pt>
                <c:pt idx="2">
                  <c:v>0</c:v>
                </c:pt>
                <c:pt idx="4">
                  <c:v>0</c:v>
                </c:pt>
                <c:pt idx="6">
                  <c:v>0</c:v>
                </c:pt>
                <c:pt idx="8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AF-461E-899A-42B4F2BA54C2}"/>
            </c:ext>
          </c:extLst>
        </c:ser>
        <c:ser>
          <c:idx val="1"/>
          <c:order val="1"/>
          <c:tx>
            <c:strRef>
              <c:f>NO_ZT_BOOST!$C$54</c:f>
              <c:strCache>
                <c:ptCount val="1"/>
                <c:pt idx="0">
                  <c:v>&gt; 12,0 cm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NO_ZT_BOOST!$D$6:$N$6</c:f>
              <c:strCache>
                <c:ptCount val="9"/>
                <c:pt idx="0">
                  <c:v>O</c:v>
                </c:pt>
                <c:pt idx="2">
                  <c:v>I</c:v>
                </c:pt>
                <c:pt idx="4">
                  <c:v>II</c:v>
                </c:pt>
                <c:pt idx="6">
                  <c:v>III</c:v>
                </c:pt>
                <c:pt idx="8">
                  <c:v>IV</c:v>
                </c:pt>
              </c:strCache>
            </c:strRef>
          </c:cat>
          <c:val>
            <c:numRef>
              <c:f>NO_ZT_BOOST!$D$54:$N$54</c:f>
              <c:numCache>
                <c:formatCode>0.0</c:formatCode>
                <c:ptCount val="11"/>
                <c:pt idx="0">
                  <c:v>0</c:v>
                </c:pt>
                <c:pt idx="2">
                  <c:v>0</c:v>
                </c:pt>
                <c:pt idx="4">
                  <c:v>0</c:v>
                </c:pt>
                <c:pt idx="6">
                  <c:v>0</c:v>
                </c:pt>
                <c:pt idx="8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AF-461E-899A-42B4F2BA54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434199616"/>
        <c:axId val="434205888"/>
      </c:barChart>
      <c:catAx>
        <c:axId val="434199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ES"/>
                  <a:t>GRUPOS DE EDAD</a:t>
                </a:r>
              </a:p>
            </c:rich>
          </c:tx>
          <c:layout>
            <c:manualLayout>
              <c:xMode val="edge"/>
              <c:yMode val="edge"/>
              <c:x val="0.42322174775746801"/>
              <c:y val="0.914603011479347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4342058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34205888"/>
        <c:scaling>
          <c:orientation val="minMax"/>
        </c:scaling>
        <c:delete val="0"/>
        <c:axPos val="l"/>
        <c:numFmt formatCode="0" sourceLinked="0"/>
        <c:majorTickMark val="out"/>
        <c:minorTickMark val="out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434199616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63739917985112204"/>
          <c:y val="6.3361170762745597E-2"/>
          <c:w val="0.34269725592750699"/>
          <c:h val="0.16528970086976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L"/>
    </a:p>
  </c:txPr>
  <c:printSettings>
    <c:headerFooter alignWithMargins="0"/>
    <c:pageMargins b="1" l="0.75" r="0.75" t="1" header="0" footer="0"/>
    <c:pageSetup orientation="landscape" horizontalDpi="-3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9071</xdr:colOff>
      <xdr:row>9</xdr:row>
      <xdr:rowOff>147865</xdr:rowOff>
    </xdr:from>
    <xdr:to>
      <xdr:col>12</xdr:col>
      <xdr:colOff>1009045</xdr:colOff>
      <xdr:row>22</xdr:row>
      <xdr:rowOff>138340</xdr:rowOff>
    </xdr:to>
    <xdr:graphicFrame macro="">
      <xdr:nvGraphicFramePr>
        <xdr:cNvPr id="62465" name="Gráfico 1">
          <a:extLst>
            <a:ext uri="{FF2B5EF4-FFF2-40B4-BE49-F238E27FC236}">
              <a16:creationId xmlns:a16="http://schemas.microsoft.com/office/drawing/2014/main" id="{00000000-0008-0000-0200-000001F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76200</xdr:colOff>
      <xdr:row>9</xdr:row>
      <xdr:rowOff>95250</xdr:rowOff>
    </xdr:from>
    <xdr:to>
      <xdr:col>9</xdr:col>
      <xdr:colOff>428625</xdr:colOff>
      <xdr:row>18</xdr:row>
      <xdr:rowOff>209550</xdr:rowOff>
    </xdr:to>
    <xdr:sp macro="" textlink="">
      <xdr:nvSpPr>
        <xdr:cNvPr id="62466" name="Text Box 2">
          <a:extLst>
            <a:ext uri="{FF2B5EF4-FFF2-40B4-BE49-F238E27FC236}">
              <a16:creationId xmlns:a16="http://schemas.microsoft.com/office/drawing/2014/main" id="{00000000-0008-0000-0200-000002F40000}"/>
            </a:ext>
          </a:extLst>
        </xdr:cNvPr>
        <xdr:cNvSpPr txBox="1">
          <a:spLocks noChangeArrowheads="1"/>
        </xdr:cNvSpPr>
      </xdr:nvSpPr>
      <xdr:spPr bwMode="auto">
        <a:xfrm>
          <a:off x="11372850" y="2676525"/>
          <a:ext cx="352425" cy="2514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vert="vert270" wrap="square" lIns="27432" tIns="22860" rIns="27432" bIns="22860" anchor="ctr" upright="1"/>
        <a:lstStyle/>
        <a:p>
          <a:pPr algn="ctr" rtl="0">
            <a:defRPr sz="1000"/>
          </a:pPr>
          <a:r>
            <a:rPr lang="es-E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NÚMERO DE EJEMPLARES (*10^9) </a:t>
          </a:r>
          <a:endParaRPr lang="es-E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s-E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0.27075</cdr:x>
      <cdr:y>0.02292</cdr:y>
    </cdr:from>
    <cdr:to>
      <cdr:x>0.62917</cdr:x>
      <cdr:y>0.11386</cdr:y>
    </cdr:to>
    <cdr:sp macro="" textlink="">
      <cdr:nvSpPr>
        <cdr:cNvPr id="6348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328975" y="79258"/>
          <a:ext cx="1759323" cy="31443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=""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MAYO 2022</a:t>
          </a:r>
          <a:endParaRPr lang="es-E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l" rtl="0">
            <a:defRPr sz="1000"/>
          </a:pPr>
          <a:endParaRPr lang="es-E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0.64395</cdr:x>
      <cdr:y>0.30461</cdr:y>
    </cdr:from>
    <cdr:to>
      <cdr:x>0.94422</cdr:x>
      <cdr:y>0.46678</cdr:y>
    </cdr:to>
    <cdr:sp macro="" textlink="">
      <cdr:nvSpPr>
        <cdr:cNvPr id="6349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079101" y="1053217"/>
          <a:ext cx="1435750" cy="56071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=""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n: 101* 10^9 ejem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200025</xdr:colOff>
      <xdr:row>8</xdr:row>
      <xdr:rowOff>76200</xdr:rowOff>
    </xdr:from>
    <xdr:to>
      <xdr:col>12</xdr:col>
      <xdr:colOff>1257300</xdr:colOff>
      <xdr:row>21</xdr:row>
      <xdr:rowOff>66675</xdr:rowOff>
    </xdr:to>
    <xdr:graphicFrame macro="">
      <xdr:nvGraphicFramePr>
        <xdr:cNvPr id="64513" name="Gráfico 1">
          <a:extLst>
            <a:ext uri="{FF2B5EF4-FFF2-40B4-BE49-F238E27FC236}">
              <a16:creationId xmlns:a16="http://schemas.microsoft.com/office/drawing/2014/main" id="{00000000-0008-0000-0300-000001F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552450</xdr:colOff>
      <xdr:row>9</xdr:row>
      <xdr:rowOff>95250</xdr:rowOff>
    </xdr:from>
    <xdr:to>
      <xdr:col>9</xdr:col>
      <xdr:colOff>1028700</xdr:colOff>
      <xdr:row>19</xdr:row>
      <xdr:rowOff>171450</xdr:rowOff>
    </xdr:to>
    <xdr:sp macro="" textlink="">
      <xdr:nvSpPr>
        <xdr:cNvPr id="64514" name="Text Box 2">
          <a:extLst>
            <a:ext uri="{FF2B5EF4-FFF2-40B4-BE49-F238E27FC236}">
              <a16:creationId xmlns:a16="http://schemas.microsoft.com/office/drawing/2014/main" id="{00000000-0008-0000-0300-000002FC0000}"/>
            </a:ext>
          </a:extLst>
        </xdr:cNvPr>
        <xdr:cNvSpPr txBox="1">
          <a:spLocks noChangeArrowheads="1"/>
        </xdr:cNvSpPr>
      </xdr:nvSpPr>
      <xdr:spPr bwMode="auto">
        <a:xfrm>
          <a:off x="12801600" y="2714625"/>
          <a:ext cx="476250" cy="2743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vert="vert270" wrap="square" lIns="36576" tIns="22860" rIns="36576" bIns="22860" anchor="ctr" upright="1"/>
        <a:lstStyle/>
        <a:p>
          <a:pPr algn="ctr" rtl="0">
            <a:lnSpc>
              <a:spcPts val="1200"/>
            </a:lnSpc>
            <a:defRPr sz="1000"/>
          </a:pPr>
          <a:r>
            <a:rPr lang="es-E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NÚMERO DE EJEMPLARES (*10^9) </a:t>
          </a:r>
        </a:p>
        <a:p>
          <a:pPr algn="ctr" rtl="0">
            <a:lnSpc>
              <a:spcPts val="1200"/>
            </a:lnSpc>
            <a:defRPr sz="1000"/>
          </a:pPr>
          <a:endParaRPr lang="es-ES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0.22662</cdr:x>
      <cdr:y>0</cdr:y>
    </cdr:from>
    <cdr:to>
      <cdr:x>0.53992</cdr:x>
      <cdr:y>0.13955</cdr:y>
    </cdr:to>
    <cdr:sp macro="" textlink="">
      <cdr:nvSpPr>
        <cdr:cNvPr id="6553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210924" y="0"/>
          <a:ext cx="1674126" cy="48250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=""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DICIEMBRE 2013</a:t>
          </a:r>
          <a:endParaRPr lang="es-E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l" rtl="0">
            <a:defRPr sz="1000"/>
          </a:pPr>
          <a:endParaRPr lang="es-E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0.69792</cdr:x>
      <cdr:y>0.28183</cdr:y>
    </cdr:from>
    <cdr:to>
      <cdr:x>0.94296</cdr:x>
      <cdr:y>0.35813</cdr:y>
    </cdr:to>
    <cdr:sp macro="" textlink="">
      <cdr:nvSpPr>
        <cdr:cNvPr id="65538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729354" y="974448"/>
          <a:ext cx="1309371" cy="26380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=""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n: 7,5 * 10^9 ejem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200025</xdr:colOff>
      <xdr:row>8</xdr:row>
      <xdr:rowOff>76200</xdr:rowOff>
    </xdr:from>
    <xdr:to>
      <xdr:col>12</xdr:col>
      <xdr:colOff>1257300</xdr:colOff>
      <xdr:row>21</xdr:row>
      <xdr:rowOff>66675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552450</xdr:colOff>
      <xdr:row>9</xdr:row>
      <xdr:rowOff>95250</xdr:rowOff>
    </xdr:from>
    <xdr:to>
      <xdr:col>9</xdr:col>
      <xdr:colOff>1028700</xdr:colOff>
      <xdr:row>19</xdr:row>
      <xdr:rowOff>171450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 txBox="1">
          <a:spLocks noChangeArrowheads="1"/>
        </xdr:cNvSpPr>
      </xdr:nvSpPr>
      <xdr:spPr bwMode="auto">
        <a:xfrm>
          <a:off x="12801600" y="2714625"/>
          <a:ext cx="476250" cy="2743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vert="vert270" wrap="square" lIns="36576" tIns="22860" rIns="36576" bIns="22860" anchor="ctr" upright="1"/>
        <a:lstStyle/>
        <a:p>
          <a:pPr algn="ctr" rtl="0">
            <a:lnSpc>
              <a:spcPts val="1200"/>
            </a:lnSpc>
            <a:defRPr sz="1000"/>
          </a:pPr>
          <a:r>
            <a:rPr lang="es-E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NÚMERO DE EJEMPLARES (*10^9) </a:t>
          </a:r>
        </a:p>
        <a:p>
          <a:pPr algn="ctr" rtl="0">
            <a:lnSpc>
              <a:spcPts val="1200"/>
            </a:lnSpc>
            <a:defRPr sz="1000"/>
          </a:pPr>
          <a:endParaRPr lang="es-ES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0.22662</cdr:x>
      <cdr:y>2.8922E-7</cdr:y>
    </cdr:from>
    <cdr:to>
      <cdr:x>0.48307</cdr:x>
      <cdr:y>0.07163</cdr:y>
    </cdr:to>
    <cdr:sp macro="" textlink="">
      <cdr:nvSpPr>
        <cdr:cNvPr id="6553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210950" y="1"/>
          <a:ext cx="1370325" cy="2476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=""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DICIEMBRE 2013</a:t>
          </a:r>
          <a:endParaRPr lang="es-E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l" rtl="0">
            <a:defRPr sz="1000"/>
          </a:pPr>
          <a:endParaRPr lang="es-E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0.70505</cdr:x>
      <cdr:y>0.27632</cdr:y>
    </cdr:from>
    <cdr:to>
      <cdr:x>0.97148</cdr:x>
      <cdr:y>0.36915</cdr:y>
    </cdr:to>
    <cdr:sp macro="" textlink="">
      <cdr:nvSpPr>
        <cdr:cNvPr id="65538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767454" y="955398"/>
          <a:ext cx="1423671" cy="32095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=""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n: 7,5 * 10^9 ejem</a:t>
          </a: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200025</xdr:colOff>
      <xdr:row>8</xdr:row>
      <xdr:rowOff>76200</xdr:rowOff>
    </xdr:from>
    <xdr:to>
      <xdr:col>12</xdr:col>
      <xdr:colOff>1257300</xdr:colOff>
      <xdr:row>21</xdr:row>
      <xdr:rowOff>66675</xdr:rowOff>
    </xdr:to>
    <xdr:graphicFrame macro="">
      <xdr:nvGraphicFramePr>
        <xdr:cNvPr id="60417" name="Gráfico 1">
          <a:extLst>
            <a:ext uri="{FF2B5EF4-FFF2-40B4-BE49-F238E27FC236}">
              <a16:creationId xmlns:a16="http://schemas.microsoft.com/office/drawing/2014/main" id="{00000000-0008-0000-0500-000001E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400050</xdr:colOff>
      <xdr:row>8</xdr:row>
      <xdr:rowOff>171450</xdr:rowOff>
    </xdr:from>
    <xdr:to>
      <xdr:col>9</xdr:col>
      <xdr:colOff>752475</xdr:colOff>
      <xdr:row>18</xdr:row>
      <xdr:rowOff>171450</xdr:rowOff>
    </xdr:to>
    <xdr:sp macro="" textlink="">
      <xdr:nvSpPr>
        <xdr:cNvPr id="60418" name="Text Box 2">
          <a:extLst>
            <a:ext uri="{FF2B5EF4-FFF2-40B4-BE49-F238E27FC236}">
              <a16:creationId xmlns:a16="http://schemas.microsoft.com/office/drawing/2014/main" id="{00000000-0008-0000-0500-000002EC0000}"/>
            </a:ext>
          </a:extLst>
        </xdr:cNvPr>
        <xdr:cNvSpPr txBox="1">
          <a:spLocks noChangeArrowheads="1"/>
        </xdr:cNvSpPr>
      </xdr:nvSpPr>
      <xdr:spPr bwMode="auto">
        <a:xfrm>
          <a:off x="12401550" y="2486025"/>
          <a:ext cx="352425" cy="2667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vert="vert270" wrap="square" lIns="36576" tIns="22860" rIns="36576" bIns="22860" anchor="ctr" upright="1"/>
        <a:lstStyle/>
        <a:p>
          <a:pPr algn="ctr" rtl="0">
            <a:lnSpc>
              <a:spcPts val="1200"/>
            </a:lnSpc>
            <a:defRPr sz="1000"/>
          </a:pPr>
          <a:r>
            <a:rPr lang="es-E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NÚMERO DE EJEMPLARES (*10^9) </a:t>
          </a:r>
        </a:p>
        <a:p>
          <a:pPr algn="ctr" rtl="0">
            <a:lnSpc>
              <a:spcPts val="1100"/>
            </a:lnSpc>
            <a:defRPr sz="1000"/>
          </a:pPr>
          <a:endParaRPr lang="es-ES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0.2034</cdr:x>
      <cdr:y>0.01374</cdr:y>
    </cdr:from>
    <cdr:to>
      <cdr:x>0.54562</cdr:x>
      <cdr:y>0.1157</cdr:y>
    </cdr:to>
    <cdr:sp macro="" textlink="">
      <cdr:nvSpPr>
        <cdr:cNvPr id="61441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040376" y="47507"/>
          <a:ext cx="1750449" cy="35254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=""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DICIEMBRE 2015</a:t>
          </a:r>
          <a:endParaRPr lang="es-E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l" rtl="0">
            <a:defRPr sz="1000"/>
          </a:pPr>
          <a:endParaRPr lang="es-E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0.65222</cdr:x>
      <cdr:y>0.23564</cdr:y>
    </cdr:from>
    <cdr:to>
      <cdr:x>0.93214</cdr:x>
      <cdr:y>0.36645</cdr:y>
    </cdr:to>
    <cdr:sp macro="" textlink="">
      <cdr:nvSpPr>
        <cdr:cNvPr id="61442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336040" y="814753"/>
          <a:ext cx="1431770" cy="45228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=""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0" tIns="22860" rIns="36576" bIns="0" anchor="t" upright="1"/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s-E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n: 66* 10^9 ejem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reclas03/AGili-IFOP/AGILI/ASEGUIM/SEGPELAGICOS/SegCS/COMPOS/1SEGCS2001/4.Informes/022TBANch%20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ANcs 1S01"/>
      <sheetName val="11ANcs1t"/>
      <sheetName val="12ANcs2t"/>
      <sheetName val="13AN191T"/>
      <sheetName val="14AN192T"/>
      <sheetName val="51AN281T"/>
      <sheetName val="16AN282T"/>
      <sheetName val="AN401T"/>
      <sheetName val="57AN402T"/>
      <sheetName val="Hoja1"/>
      <sheetName val="2ANcs3t"/>
      <sheetName val="44ANcs4t"/>
      <sheetName val="AN193T"/>
      <sheetName val="AN194T"/>
      <sheetName val="55ANVAÑ00 "/>
      <sheetName val="AN283T"/>
      <sheetName val="54AN284T"/>
      <sheetName val="20AN403T"/>
      <sheetName val="59AN404T"/>
      <sheetName val="AN191"/>
      <sheetName val="AN19Ñ00"/>
      <sheetName val="AN28Ñ00"/>
      <sheetName val="40ANcsÑ00"/>
    </sheetNames>
    <sheetDataSet>
      <sheetData sheetId="0" refreshError="1"/>
      <sheetData sheetId="1">
        <row r="40">
          <cell r="C40">
            <v>6198440962.8812799</v>
          </cell>
        </row>
      </sheetData>
      <sheetData sheetId="2">
        <row r="40">
          <cell r="C40">
            <v>4327358950.2528419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26"/>
    <pageSetUpPr fitToPage="1"/>
  </sheetPr>
  <dimension ref="B1:U58"/>
  <sheetViews>
    <sheetView showZeros="0" zoomScale="45" zoomScaleNormal="45" zoomScalePageLayoutView="75" workbookViewId="0">
      <selection activeCell="B5" sqref="B5:J42"/>
    </sheetView>
  </sheetViews>
  <sheetFormatPr baseColWidth="10" defaultColWidth="10.5703125" defaultRowHeight="12" x14ac:dyDescent="0.15"/>
  <cols>
    <col min="1" max="1" width="10.5703125" style="53"/>
    <col min="2" max="2" width="16.5703125" style="52" customWidth="1"/>
    <col min="3" max="9" width="16.5703125" style="53" customWidth="1"/>
    <col min="10" max="10" width="7.85546875" style="53" customWidth="1"/>
    <col min="11" max="11" width="13.42578125" style="53" bestFit="1" customWidth="1"/>
    <col min="12" max="12" width="22.42578125" style="53" bestFit="1" customWidth="1"/>
    <col min="13" max="18" width="10.5703125" style="53"/>
    <col min="19" max="20" width="17.5703125" style="53" bestFit="1" customWidth="1"/>
    <col min="21" max="16384" width="10.5703125" style="53"/>
  </cols>
  <sheetData>
    <row r="1" spans="2:21" s="50" customFormat="1" ht="20" x14ac:dyDescent="0.2">
      <c r="B1" s="203" t="s">
        <v>36</v>
      </c>
      <c r="C1" s="203"/>
      <c r="D1" s="203"/>
      <c r="E1" s="203"/>
      <c r="F1" s="203"/>
      <c r="G1" s="203"/>
      <c r="H1" s="203"/>
      <c r="I1" s="203"/>
      <c r="J1" s="203"/>
    </row>
    <row r="2" spans="2:21" s="50" customFormat="1" ht="20" x14ac:dyDescent="0.2">
      <c r="B2" s="203" t="s">
        <v>48</v>
      </c>
      <c r="C2" s="203"/>
      <c r="D2" s="203"/>
      <c r="E2" s="203"/>
      <c r="F2" s="203"/>
      <c r="G2" s="203"/>
      <c r="H2" s="203"/>
      <c r="I2" s="203"/>
      <c r="J2" s="203"/>
    </row>
    <row r="3" spans="2:21" s="50" customFormat="1" ht="15.75" customHeight="1" x14ac:dyDescent="0.2">
      <c r="B3" s="47"/>
      <c r="C3" s="51"/>
      <c r="D3" s="51"/>
      <c r="E3" s="51"/>
      <c r="F3" s="51"/>
      <c r="G3" s="51"/>
      <c r="H3" s="51"/>
      <c r="I3" s="51"/>
      <c r="J3" s="51"/>
    </row>
    <row r="4" spans="2:21" ht="13" thickBot="1" x14ac:dyDescent="0.2"/>
    <row r="5" spans="2:21" s="54" customFormat="1" ht="18" customHeight="1" thickBot="1" x14ac:dyDescent="0.25">
      <c r="B5" s="73"/>
      <c r="C5" s="74"/>
      <c r="D5" s="75"/>
      <c r="E5" s="75"/>
      <c r="F5" s="75"/>
      <c r="G5" s="75"/>
      <c r="H5" s="75"/>
      <c r="I5" s="75"/>
      <c r="J5" s="76"/>
    </row>
    <row r="6" spans="2:21" s="54" customFormat="1" ht="18" customHeight="1" x14ac:dyDescent="0.2">
      <c r="B6" s="77" t="s">
        <v>0</v>
      </c>
      <c r="C6" s="78" t="s">
        <v>37</v>
      </c>
      <c r="D6" s="79" t="s">
        <v>1</v>
      </c>
      <c r="E6" s="79"/>
      <c r="F6" s="79"/>
      <c r="G6" s="79"/>
      <c r="H6" s="79"/>
      <c r="I6" s="79"/>
      <c r="J6" s="80"/>
      <c r="P6" s="55"/>
      <c r="Q6" s="56"/>
      <c r="R6" s="56"/>
      <c r="S6" s="56"/>
      <c r="T6" s="56"/>
      <c r="U6" s="57"/>
    </row>
    <row r="7" spans="2:21" s="54" customFormat="1" ht="18" customHeight="1" thickBot="1" x14ac:dyDescent="0.25">
      <c r="B7" s="81" t="s">
        <v>2</v>
      </c>
      <c r="C7" s="82"/>
      <c r="D7" s="48" t="s">
        <v>3</v>
      </c>
      <c r="E7" s="48" t="s">
        <v>4</v>
      </c>
      <c r="F7" s="48" t="s">
        <v>5</v>
      </c>
      <c r="G7" s="48" t="s">
        <v>6</v>
      </c>
      <c r="H7" s="48" t="s">
        <v>7</v>
      </c>
      <c r="I7" s="48" t="s">
        <v>8</v>
      </c>
      <c r="J7" s="49"/>
      <c r="P7" s="58"/>
      <c r="Q7" s="59"/>
      <c r="R7" s="59"/>
      <c r="S7" s="59"/>
      <c r="T7" s="60" t="s">
        <v>9</v>
      </c>
      <c r="U7" s="61" t="s">
        <v>10</v>
      </c>
    </row>
    <row r="8" spans="2:21" ht="24" customHeight="1" x14ac:dyDescent="0.2">
      <c r="B8" s="83">
        <v>2.5</v>
      </c>
      <c r="C8" s="84"/>
      <c r="D8" s="85"/>
      <c r="E8" s="85"/>
      <c r="F8" s="85"/>
      <c r="G8" s="85"/>
      <c r="H8" s="85"/>
      <c r="I8" s="85"/>
      <c r="J8" s="86"/>
      <c r="P8" s="58"/>
      <c r="Q8" s="59" t="s">
        <v>11</v>
      </c>
      <c r="R8" s="59"/>
      <c r="S8" s="60"/>
      <c r="T8" s="59"/>
      <c r="U8" s="62"/>
    </row>
    <row r="9" spans="2:21" ht="18" customHeight="1" x14ac:dyDescent="0.2">
      <c r="B9" s="83">
        <v>3</v>
      </c>
      <c r="C9" s="84">
        <v>4</v>
      </c>
      <c r="D9" s="85">
        <v>4</v>
      </c>
      <c r="E9" s="85"/>
      <c r="F9" s="85"/>
      <c r="G9" s="85"/>
      <c r="H9" s="85"/>
      <c r="I9" s="85"/>
      <c r="J9" s="86"/>
      <c r="P9" s="58"/>
      <c r="Q9" s="59" t="s">
        <v>12</v>
      </c>
      <c r="R9" s="63">
        <f>SUM(R10:R12)</f>
        <v>100.00000000000001</v>
      </c>
      <c r="S9" s="64">
        <f>C41</f>
        <v>242</v>
      </c>
      <c r="T9" s="64">
        <f>SUM(T10:T12)</f>
        <v>10525799913.134121</v>
      </c>
      <c r="U9" s="61">
        <f>T9/1000000</f>
        <v>10525.79991313412</v>
      </c>
    </row>
    <row r="10" spans="2:21" ht="18" customHeight="1" x14ac:dyDescent="0.2">
      <c r="B10" s="83">
        <v>3.5</v>
      </c>
      <c r="C10" s="84">
        <v>6</v>
      </c>
      <c r="D10" s="87">
        <v>6</v>
      </c>
      <c r="E10" s="87"/>
      <c r="F10" s="87"/>
      <c r="G10" s="87"/>
      <c r="H10" s="87"/>
      <c r="I10" s="87"/>
      <c r="J10" s="88"/>
      <c r="L10" s="65">
        <f>K53</f>
        <v>44.234206586074073</v>
      </c>
      <c r="M10" s="65" t="s">
        <v>13</v>
      </c>
      <c r="P10" s="58"/>
      <c r="Q10" s="59" t="s">
        <v>14</v>
      </c>
      <c r="R10" s="63">
        <f>(T10*100)/$T$9</f>
        <v>58.888075149014085</v>
      </c>
      <c r="S10" s="64"/>
      <c r="T10" s="64">
        <f>'[1]11ANcs1t'!C40</f>
        <v>6198440962.8812799</v>
      </c>
      <c r="U10" s="61">
        <f>T10/1000000</f>
        <v>6198.44096288128</v>
      </c>
    </row>
    <row r="11" spans="2:21" ht="18" customHeight="1" x14ac:dyDescent="0.2">
      <c r="B11" s="83">
        <v>4</v>
      </c>
      <c r="C11" s="84">
        <v>2</v>
      </c>
      <c r="D11" s="87">
        <v>2</v>
      </c>
      <c r="E11" s="87"/>
      <c r="F11" s="87"/>
      <c r="G11" s="87"/>
      <c r="H11" s="87"/>
      <c r="I11" s="87"/>
      <c r="J11" s="88"/>
      <c r="L11" s="66">
        <v>686682</v>
      </c>
      <c r="P11" s="58"/>
      <c r="Q11" s="59" t="s">
        <v>15</v>
      </c>
      <c r="R11" s="63">
        <f>(T11*100)/$T$9</f>
        <v>41.111924850985929</v>
      </c>
      <c r="S11" s="64"/>
      <c r="T11" s="64">
        <f>'[1]12ANcs2t'!C40</f>
        <v>4327358950.2528419</v>
      </c>
      <c r="U11" s="61">
        <f>T11/1000000</f>
        <v>4327.3589502528421</v>
      </c>
    </row>
    <row r="12" spans="2:21" ht="18" customHeight="1" x14ac:dyDescent="0.2">
      <c r="B12" s="83">
        <v>4.5</v>
      </c>
      <c r="C12" s="89">
        <v>5</v>
      </c>
      <c r="D12" s="90">
        <v>5</v>
      </c>
      <c r="E12" s="90"/>
      <c r="F12" s="90"/>
      <c r="G12" s="90"/>
      <c r="H12" s="87"/>
      <c r="I12" s="87"/>
      <c r="J12" s="88"/>
      <c r="L12" s="66">
        <v>36819695559</v>
      </c>
      <c r="P12" s="58"/>
      <c r="Q12" s="59"/>
      <c r="R12" s="63">
        <f>(T12*100)/$T$9</f>
        <v>0</v>
      </c>
      <c r="S12" s="64"/>
      <c r="T12" s="64"/>
      <c r="U12" s="61">
        <f>T12/1000000</f>
        <v>0</v>
      </c>
    </row>
    <row r="13" spans="2:21" ht="18" customHeight="1" thickBot="1" x14ac:dyDescent="0.25">
      <c r="B13" s="83">
        <v>5</v>
      </c>
      <c r="C13" s="89">
        <v>10</v>
      </c>
      <c r="D13" s="90">
        <v>10</v>
      </c>
      <c r="E13" s="90"/>
      <c r="F13" s="90"/>
      <c r="G13" s="90"/>
      <c r="H13" s="87"/>
      <c r="I13" s="87"/>
      <c r="J13" s="88"/>
      <c r="P13" s="67"/>
      <c r="Q13" s="68"/>
      <c r="R13" s="68"/>
      <c r="S13" s="68"/>
      <c r="T13" s="68"/>
      <c r="U13" s="69"/>
    </row>
    <row r="14" spans="2:21" ht="18" customHeight="1" x14ac:dyDescent="0.2">
      <c r="B14" s="83">
        <v>5.5</v>
      </c>
      <c r="C14" s="89">
        <v>8</v>
      </c>
      <c r="D14" s="90">
        <v>8</v>
      </c>
      <c r="E14" s="90"/>
      <c r="F14" s="90"/>
      <c r="G14" s="90"/>
      <c r="H14" s="87"/>
      <c r="I14" s="87"/>
      <c r="J14" s="88"/>
    </row>
    <row r="15" spans="2:21" ht="18" customHeight="1" x14ac:dyDescent="0.2">
      <c r="B15" s="83">
        <v>6</v>
      </c>
      <c r="C15" s="89">
        <v>10</v>
      </c>
      <c r="D15" s="90">
        <v>10</v>
      </c>
      <c r="E15" s="90"/>
      <c r="F15" s="90"/>
      <c r="G15" s="90"/>
      <c r="H15" s="87"/>
      <c r="I15" s="87"/>
      <c r="J15" s="88"/>
    </row>
    <row r="16" spans="2:21" ht="18" customHeight="1" x14ac:dyDescent="0.2">
      <c r="B16" s="83">
        <v>6.5</v>
      </c>
      <c r="C16" s="89">
        <v>10</v>
      </c>
      <c r="D16" s="90">
        <v>10</v>
      </c>
      <c r="E16" s="90"/>
      <c r="F16" s="90"/>
      <c r="G16" s="90"/>
      <c r="H16" s="87"/>
      <c r="I16" s="87"/>
      <c r="J16" s="88"/>
    </row>
    <row r="17" spans="2:17" ht="18" customHeight="1" x14ac:dyDescent="0.2">
      <c r="B17" s="83">
        <v>7</v>
      </c>
      <c r="C17" s="89">
        <v>9</v>
      </c>
      <c r="D17" s="90">
        <v>9</v>
      </c>
      <c r="E17" s="90"/>
      <c r="F17" s="90"/>
      <c r="G17" s="90"/>
      <c r="H17" s="87"/>
      <c r="I17" s="87"/>
      <c r="J17" s="88"/>
      <c r="Q17" s="53" t="s">
        <v>16</v>
      </c>
    </row>
    <row r="18" spans="2:17" ht="18" customHeight="1" x14ac:dyDescent="0.2">
      <c r="B18" s="83">
        <v>7.5</v>
      </c>
      <c r="C18" s="89">
        <v>4</v>
      </c>
      <c r="D18" s="90">
        <v>4</v>
      </c>
      <c r="E18" s="90"/>
      <c r="F18" s="90"/>
      <c r="G18" s="90"/>
      <c r="H18" s="90"/>
      <c r="I18" s="90"/>
      <c r="J18" s="88"/>
      <c r="L18" s="65">
        <f>K47</f>
        <v>57.563025210084042</v>
      </c>
      <c r="M18" s="65" t="s">
        <v>13</v>
      </c>
    </row>
    <row r="19" spans="2:17" ht="18" customHeight="1" x14ac:dyDescent="0.2">
      <c r="B19" s="83">
        <v>8</v>
      </c>
      <c r="C19" s="89">
        <v>10</v>
      </c>
      <c r="D19" s="90">
        <v>10</v>
      </c>
      <c r="E19" s="90"/>
      <c r="F19" s="90"/>
      <c r="G19" s="90"/>
      <c r="H19" s="90"/>
      <c r="I19" s="90"/>
      <c r="J19" s="88"/>
      <c r="L19" s="65" t="e">
        <f>#REF!</f>
        <v>#REF!</v>
      </c>
      <c r="M19" s="65" t="s">
        <v>38</v>
      </c>
    </row>
    <row r="20" spans="2:17" ht="18" customHeight="1" x14ac:dyDescent="0.2">
      <c r="B20" s="83">
        <v>8.5</v>
      </c>
      <c r="C20" s="89">
        <v>10</v>
      </c>
      <c r="D20" s="90">
        <v>10</v>
      </c>
      <c r="E20" s="90"/>
      <c r="F20" s="90"/>
      <c r="G20" s="90"/>
      <c r="H20" s="90"/>
      <c r="I20" s="90"/>
      <c r="J20" s="88"/>
      <c r="L20" s="66">
        <f>C41</f>
        <v>242</v>
      </c>
      <c r="M20" s="65" t="s">
        <v>39</v>
      </c>
    </row>
    <row r="21" spans="2:17" ht="18" customHeight="1" x14ac:dyDescent="0.2">
      <c r="B21" s="83">
        <v>9</v>
      </c>
      <c r="C21" s="89">
        <v>13</v>
      </c>
      <c r="D21" s="90">
        <v>13</v>
      </c>
      <c r="E21" s="90"/>
      <c r="F21" s="90"/>
      <c r="G21" s="90"/>
      <c r="H21" s="90"/>
      <c r="I21" s="90"/>
      <c r="J21" s="88"/>
      <c r="L21" s="66"/>
    </row>
    <row r="22" spans="2:17" ht="18" customHeight="1" x14ac:dyDescent="0.2">
      <c r="B22" s="83">
        <v>9.5</v>
      </c>
      <c r="C22" s="89">
        <v>10</v>
      </c>
      <c r="D22" s="90">
        <v>10</v>
      </c>
      <c r="E22" s="90"/>
      <c r="F22" s="90"/>
      <c r="G22" s="90"/>
      <c r="H22" s="90"/>
      <c r="I22" s="90"/>
      <c r="J22" s="88"/>
    </row>
    <row r="23" spans="2:17" ht="18" customHeight="1" x14ac:dyDescent="0.2">
      <c r="B23" s="83">
        <v>10</v>
      </c>
      <c r="C23" s="89">
        <v>10</v>
      </c>
      <c r="D23" s="90">
        <v>9</v>
      </c>
      <c r="E23" s="90">
        <v>1</v>
      </c>
      <c r="F23" s="90"/>
      <c r="G23" s="90"/>
      <c r="H23" s="90"/>
      <c r="I23" s="90"/>
      <c r="J23" s="88"/>
    </row>
    <row r="24" spans="2:17" ht="18" customHeight="1" x14ac:dyDescent="0.2">
      <c r="B24" s="83">
        <v>10.5</v>
      </c>
      <c r="C24" s="89">
        <v>10</v>
      </c>
      <c r="D24" s="90">
        <v>8</v>
      </c>
      <c r="E24" s="90">
        <v>2</v>
      </c>
      <c r="F24" s="90"/>
      <c r="G24" s="90"/>
      <c r="H24" s="90"/>
      <c r="I24" s="90"/>
      <c r="J24" s="88"/>
    </row>
    <row r="25" spans="2:17" ht="18" customHeight="1" x14ac:dyDescent="0.2">
      <c r="B25" s="83">
        <v>11</v>
      </c>
      <c r="C25" s="89">
        <v>10</v>
      </c>
      <c r="D25" s="90">
        <v>8</v>
      </c>
      <c r="E25" s="90">
        <v>2</v>
      </c>
      <c r="F25" s="90"/>
      <c r="G25" s="90"/>
      <c r="H25" s="90"/>
      <c r="I25" s="90"/>
      <c r="J25" s="88"/>
    </row>
    <row r="26" spans="2:17" ht="18" customHeight="1" x14ac:dyDescent="0.2">
      <c r="B26" s="83">
        <v>11.5</v>
      </c>
      <c r="C26" s="89">
        <v>10</v>
      </c>
      <c r="D26" s="90">
        <v>7</v>
      </c>
      <c r="E26" s="90">
        <v>1</v>
      </c>
      <c r="F26" s="90">
        <v>2</v>
      </c>
      <c r="G26" s="90"/>
      <c r="H26" s="90"/>
      <c r="I26" s="90"/>
      <c r="J26" s="88"/>
    </row>
    <row r="27" spans="2:17" ht="18" customHeight="1" x14ac:dyDescent="0.2">
      <c r="B27" s="83">
        <v>12</v>
      </c>
      <c r="C27" s="89">
        <v>10</v>
      </c>
      <c r="D27" s="90">
        <v>4</v>
      </c>
      <c r="E27" s="90">
        <v>5</v>
      </c>
      <c r="F27" s="90">
        <v>1</v>
      </c>
      <c r="G27" s="90"/>
      <c r="H27" s="90"/>
      <c r="I27" s="90"/>
      <c r="J27" s="88"/>
    </row>
    <row r="28" spans="2:17" ht="18" customHeight="1" x14ac:dyDescent="0.2">
      <c r="B28" s="83">
        <v>12.5</v>
      </c>
      <c r="C28" s="89">
        <v>10</v>
      </c>
      <c r="D28" s="90">
        <v>2</v>
      </c>
      <c r="E28" s="90">
        <v>7</v>
      </c>
      <c r="F28" s="90">
        <v>1</v>
      </c>
      <c r="G28" s="90"/>
      <c r="H28" s="90"/>
      <c r="I28" s="90"/>
      <c r="J28" s="88"/>
    </row>
    <row r="29" spans="2:17" ht="18" customHeight="1" x14ac:dyDescent="0.2">
      <c r="B29" s="83">
        <v>13</v>
      </c>
      <c r="C29" s="89">
        <v>10</v>
      </c>
      <c r="D29" s="90"/>
      <c r="E29" s="90">
        <v>8</v>
      </c>
      <c r="F29" s="90">
        <v>2</v>
      </c>
      <c r="G29" s="90"/>
      <c r="H29" s="90"/>
      <c r="I29" s="90"/>
      <c r="J29" s="88"/>
    </row>
    <row r="30" spans="2:17" ht="18" customHeight="1" x14ac:dyDescent="0.2">
      <c r="B30" s="83">
        <v>13.5</v>
      </c>
      <c r="C30" s="89">
        <v>10</v>
      </c>
      <c r="D30" s="90"/>
      <c r="E30" s="90">
        <v>9</v>
      </c>
      <c r="F30" s="90">
        <v>1</v>
      </c>
      <c r="G30" s="90"/>
      <c r="H30" s="90"/>
      <c r="I30" s="90"/>
      <c r="J30" s="88"/>
    </row>
    <row r="31" spans="2:17" ht="18" customHeight="1" x14ac:dyDescent="0.2">
      <c r="B31" s="83">
        <v>14</v>
      </c>
      <c r="C31" s="89">
        <v>10</v>
      </c>
      <c r="D31" s="90"/>
      <c r="E31" s="90">
        <v>7</v>
      </c>
      <c r="F31" s="90">
        <v>3</v>
      </c>
      <c r="G31" s="90"/>
      <c r="H31" s="90"/>
      <c r="I31" s="90"/>
      <c r="J31" s="88"/>
    </row>
    <row r="32" spans="2:17" ht="18" customHeight="1" x14ac:dyDescent="0.2">
      <c r="B32" s="83">
        <v>14.5</v>
      </c>
      <c r="C32" s="89">
        <v>10</v>
      </c>
      <c r="D32" s="90"/>
      <c r="E32" s="90">
        <v>6</v>
      </c>
      <c r="F32" s="90">
        <v>4</v>
      </c>
      <c r="G32" s="90"/>
      <c r="H32" s="90"/>
      <c r="I32" s="90"/>
      <c r="J32" s="88"/>
    </row>
    <row r="33" spans="2:12" ht="18" customHeight="1" x14ac:dyDescent="0.2">
      <c r="B33" s="83">
        <v>15</v>
      </c>
      <c r="C33" s="89">
        <v>10</v>
      </c>
      <c r="D33" s="90"/>
      <c r="E33" s="90">
        <v>2</v>
      </c>
      <c r="F33" s="90">
        <v>8</v>
      </c>
      <c r="G33" s="90"/>
      <c r="H33" s="90"/>
      <c r="I33" s="90"/>
      <c r="J33" s="88"/>
    </row>
    <row r="34" spans="2:12" ht="18" customHeight="1" x14ac:dyDescent="0.2">
      <c r="B34" s="83">
        <v>15.5</v>
      </c>
      <c r="C34" s="89">
        <v>10</v>
      </c>
      <c r="D34" s="90"/>
      <c r="E34" s="90">
        <v>1</v>
      </c>
      <c r="F34" s="90">
        <v>5</v>
      </c>
      <c r="G34" s="90">
        <v>4</v>
      </c>
      <c r="H34" s="90"/>
      <c r="I34" s="90"/>
      <c r="J34" s="88"/>
    </row>
    <row r="35" spans="2:12" ht="18" customHeight="1" x14ac:dyDescent="0.2">
      <c r="B35" s="83">
        <v>16</v>
      </c>
      <c r="C35" s="89">
        <v>8</v>
      </c>
      <c r="D35" s="90"/>
      <c r="E35" s="90"/>
      <c r="F35" s="90">
        <v>4</v>
      </c>
      <c r="G35" s="90">
        <v>4</v>
      </c>
      <c r="H35" s="90"/>
      <c r="I35" s="90"/>
      <c r="J35" s="88"/>
    </row>
    <row r="36" spans="2:12" ht="18" customHeight="1" x14ac:dyDescent="0.2">
      <c r="B36" s="83">
        <v>16.5</v>
      </c>
      <c r="C36" s="89">
        <v>1</v>
      </c>
      <c r="D36" s="90"/>
      <c r="E36" s="90"/>
      <c r="F36" s="90"/>
      <c r="G36" s="90">
        <v>1</v>
      </c>
      <c r="H36" s="90"/>
      <c r="I36" s="90"/>
      <c r="J36" s="88"/>
    </row>
    <row r="37" spans="2:12" ht="18" customHeight="1" x14ac:dyDescent="0.2">
      <c r="B37" s="83">
        <v>17</v>
      </c>
      <c r="C37" s="89">
        <v>1</v>
      </c>
      <c r="D37" s="90"/>
      <c r="E37" s="90"/>
      <c r="F37" s="90"/>
      <c r="G37" s="90">
        <v>1</v>
      </c>
      <c r="H37" s="90"/>
      <c r="I37" s="90"/>
      <c r="J37" s="88"/>
    </row>
    <row r="38" spans="2:12" ht="18" customHeight="1" x14ac:dyDescent="0.2">
      <c r="B38" s="83">
        <v>17.5</v>
      </c>
      <c r="C38" s="89">
        <v>1</v>
      </c>
      <c r="D38" s="91"/>
      <c r="E38" s="90"/>
      <c r="F38" s="90"/>
      <c r="G38" s="90"/>
      <c r="H38" s="90">
        <v>1</v>
      </c>
      <c r="I38" s="90"/>
      <c r="J38" s="88"/>
    </row>
    <row r="39" spans="2:12" ht="18" customHeight="1" x14ac:dyDescent="0.2">
      <c r="B39" s="83">
        <v>18</v>
      </c>
      <c r="C39" s="89"/>
      <c r="D39" s="91"/>
      <c r="E39" s="90"/>
      <c r="F39" s="90"/>
      <c r="G39" s="90"/>
      <c r="H39" s="90"/>
      <c r="I39" s="90"/>
      <c r="J39" s="88"/>
    </row>
    <row r="40" spans="2:12" ht="18" customHeight="1" thickBot="1" x14ac:dyDescent="0.25">
      <c r="B40" s="83">
        <v>18.5</v>
      </c>
      <c r="C40" s="89">
        <v>0</v>
      </c>
      <c r="D40" s="92"/>
      <c r="E40" s="90"/>
      <c r="F40" s="90"/>
      <c r="G40" s="90"/>
      <c r="H40" s="90"/>
      <c r="I40" s="90"/>
      <c r="J40" s="88"/>
    </row>
    <row r="41" spans="2:12" ht="22.5" customHeight="1" x14ac:dyDescent="0.2">
      <c r="B41" s="93" t="s">
        <v>17</v>
      </c>
      <c r="C41" s="94">
        <f t="shared" ref="C41:H41" si="0">SUM(C8:C40)</f>
        <v>242</v>
      </c>
      <c r="D41" s="95">
        <f t="shared" si="0"/>
        <v>149</v>
      </c>
      <c r="E41" s="95">
        <f t="shared" si="0"/>
        <v>51</v>
      </c>
      <c r="F41" s="95">
        <f t="shared" si="0"/>
        <v>31</v>
      </c>
      <c r="G41" s="95">
        <f t="shared" si="0"/>
        <v>10</v>
      </c>
      <c r="H41" s="95">
        <f t="shared" si="0"/>
        <v>1</v>
      </c>
      <c r="I41" s="96"/>
      <c r="J41" s="97">
        <v>0</v>
      </c>
    </row>
    <row r="42" spans="2:12" ht="19.5" customHeight="1" thickBot="1" x14ac:dyDescent="0.25">
      <c r="B42" s="98" t="s">
        <v>13</v>
      </c>
      <c r="C42" s="99">
        <f>SUM(D42:J42)</f>
        <v>100.00000000000001</v>
      </c>
      <c r="D42" s="100">
        <f t="shared" ref="D42:I42" si="1">(D41*100)/$C$41</f>
        <v>61.570247933884296</v>
      </c>
      <c r="E42" s="100">
        <f t="shared" si="1"/>
        <v>21.074380165289256</v>
      </c>
      <c r="F42" s="100">
        <f t="shared" si="1"/>
        <v>12.809917355371901</v>
      </c>
      <c r="G42" s="100">
        <f t="shared" si="1"/>
        <v>4.1322314049586772</v>
      </c>
      <c r="H42" s="100">
        <f t="shared" si="1"/>
        <v>0.41322314049586778</v>
      </c>
      <c r="I42" s="101">
        <f t="shared" si="1"/>
        <v>0</v>
      </c>
      <c r="J42" s="102"/>
    </row>
    <row r="43" spans="2:12" x14ac:dyDescent="0.15">
      <c r="E43" s="65"/>
      <c r="F43" s="65"/>
    </row>
    <row r="44" spans="2:12" x14ac:dyDescent="0.15">
      <c r="D44" s="53">
        <f t="shared" ref="D44:I44" si="2">D41/1000000</f>
        <v>1.4899999999999999E-4</v>
      </c>
      <c r="E44" s="53">
        <f t="shared" si="2"/>
        <v>5.1E-5</v>
      </c>
      <c r="F44" s="53">
        <f t="shared" si="2"/>
        <v>3.1000000000000001E-5</v>
      </c>
      <c r="G44" s="53">
        <f t="shared" si="2"/>
        <v>1.0000000000000001E-5</v>
      </c>
      <c r="H44" s="53">
        <f t="shared" si="2"/>
        <v>9.9999999999999995E-7</v>
      </c>
      <c r="I44" s="53">
        <f t="shared" si="2"/>
        <v>0</v>
      </c>
    </row>
    <row r="45" spans="2:12" x14ac:dyDescent="0.15">
      <c r="C45" s="53" t="s">
        <v>18</v>
      </c>
      <c r="D45" s="53" t="s">
        <v>13</v>
      </c>
    </row>
    <row r="46" spans="2:12" x14ac:dyDescent="0.15">
      <c r="C46" s="65">
        <f>K47</f>
        <v>57.563025210084042</v>
      </c>
      <c r="D46" s="70" t="str">
        <f t="shared" ref="D46:I46" si="3">D7</f>
        <v>O</v>
      </c>
      <c r="E46" s="70" t="str">
        <f t="shared" si="3"/>
        <v>I</v>
      </c>
      <c r="F46" s="70" t="str">
        <f t="shared" si="3"/>
        <v>II</v>
      </c>
      <c r="G46" s="70" t="str">
        <f t="shared" si="3"/>
        <v>III</v>
      </c>
      <c r="H46" s="70" t="str">
        <f t="shared" si="3"/>
        <v>IV</v>
      </c>
      <c r="I46" s="70" t="str">
        <f t="shared" si="3"/>
        <v>V</v>
      </c>
    </row>
    <row r="47" spans="2:12" x14ac:dyDescent="0.15">
      <c r="B47" s="71">
        <v>2001</v>
      </c>
      <c r="C47" s="53" t="str">
        <f>CONCATENATE(C45,L47,D45)</f>
        <v>&lt; 12,0 cm = 57%</v>
      </c>
      <c r="D47" s="65">
        <f>SUM(D10:D25)/1000</f>
        <v>0.13200000000000001</v>
      </c>
      <c r="E47" s="65">
        <f>SUM(E10:E25)/1000</f>
        <v>5.0000000000000001E-3</v>
      </c>
      <c r="F47" s="65">
        <f>SUM(F10:F25)/1000</f>
        <v>0</v>
      </c>
      <c r="G47" s="65">
        <f>SUM(G10:G25)/1000</f>
        <v>0</v>
      </c>
      <c r="H47" s="65">
        <f>SUM(H10:H25)/1000</f>
        <v>0</v>
      </c>
      <c r="I47" s="65">
        <f>SUM(I10:I24)/1000000000</f>
        <v>0</v>
      </c>
      <c r="J47" s="65">
        <f>SUM(D47:I47)</f>
        <v>0.13700000000000001</v>
      </c>
      <c r="K47" s="53">
        <f>(J47/$J49)*100</f>
        <v>57.563025210084042</v>
      </c>
      <c r="L47" s="53">
        <f>INT(K47)</f>
        <v>57</v>
      </c>
    </row>
    <row r="48" spans="2:12" x14ac:dyDescent="0.15">
      <c r="B48" s="71"/>
      <c r="C48" s="53" t="s">
        <v>19</v>
      </c>
      <c r="D48" s="65">
        <f>SUM(D26:D38)/1000</f>
        <v>1.2999999999999999E-2</v>
      </c>
      <c r="E48" s="65">
        <f>SUM(E26:E38)/1000</f>
        <v>4.5999999999999999E-2</v>
      </c>
      <c r="F48" s="65">
        <f>SUM(F26:F38)/1000</f>
        <v>3.1E-2</v>
      </c>
      <c r="G48" s="65">
        <f>SUM(G26:G38)/1000</f>
        <v>0.01</v>
      </c>
      <c r="H48" s="65">
        <f>SUM(H26:H38)/1000</f>
        <v>1E-3</v>
      </c>
      <c r="I48" s="65">
        <f>SUM(I25:I38)/1000000000</f>
        <v>0</v>
      </c>
      <c r="J48" s="65">
        <f>SUM(D48:I48)</f>
        <v>0.10099999999999999</v>
      </c>
      <c r="K48" s="72">
        <f>(J48/$J49)</f>
        <v>0.42436974789915966</v>
      </c>
    </row>
    <row r="49" spans="2:11" x14ac:dyDescent="0.15">
      <c r="B49" s="71"/>
      <c r="J49" s="65">
        <f>SUM(J47:J48)</f>
        <v>0.23799999999999999</v>
      </c>
      <c r="K49" s="72">
        <f>SUM(K47:K48)</f>
        <v>57.987394957983199</v>
      </c>
    </row>
    <row r="50" spans="2:11" x14ac:dyDescent="0.15">
      <c r="B50" s="71"/>
    </row>
    <row r="51" spans="2:11" x14ac:dyDescent="0.15">
      <c r="B51" s="71"/>
    </row>
    <row r="52" spans="2:11" x14ac:dyDescent="0.15">
      <c r="B52" s="71">
        <v>2000</v>
      </c>
      <c r="C52" s="65">
        <f>K53</f>
        <v>44.234206586074073</v>
      </c>
      <c r="D52" s="53" t="s">
        <v>3</v>
      </c>
      <c r="E52" s="53" t="s">
        <v>4</v>
      </c>
      <c r="F52" s="53" t="s">
        <v>5</v>
      </c>
      <c r="G52" s="53" t="s">
        <v>6</v>
      </c>
      <c r="H52" s="53" t="s">
        <v>7</v>
      </c>
      <c r="I52" s="53" t="s">
        <v>8</v>
      </c>
    </row>
    <row r="53" spans="2:11" x14ac:dyDescent="0.15">
      <c r="B53" s="71"/>
      <c r="C53" s="53" t="s">
        <v>20</v>
      </c>
      <c r="D53" s="65">
        <v>0.26106492639007056</v>
      </c>
      <c r="E53" s="65">
        <v>8.4113928839485332</v>
      </c>
      <c r="F53" s="65">
        <v>7.189025637393287E-2</v>
      </c>
      <c r="G53" s="65">
        <v>0</v>
      </c>
      <c r="H53" s="65">
        <v>0</v>
      </c>
      <c r="I53" s="65">
        <v>0</v>
      </c>
      <c r="J53" s="65">
        <f>SUM(D53:I53)</f>
        <v>8.7443480667125364</v>
      </c>
      <c r="K53" s="65">
        <f>(J53/$J55)*100</f>
        <v>44.234206586074073</v>
      </c>
    </row>
    <row r="54" spans="2:11" x14ac:dyDescent="0.15">
      <c r="B54" s="71"/>
      <c r="C54" s="53" t="s">
        <v>21</v>
      </c>
      <c r="D54" s="65">
        <v>3.7361086347666209E-3</v>
      </c>
      <c r="E54" s="65">
        <v>2.9496822354412546</v>
      </c>
      <c r="F54" s="65">
        <v>6.2139466965269996</v>
      </c>
      <c r="G54" s="65">
        <v>1.7348455806521961</v>
      </c>
      <c r="H54" s="65">
        <v>0.12173544814873935</v>
      </c>
      <c r="I54" s="65">
        <v>0</v>
      </c>
      <c r="J54" s="65">
        <f>SUM(D54:I54)</f>
        <v>11.023946069403955</v>
      </c>
      <c r="K54" s="65">
        <f>(J54/$J55)*100</f>
        <v>55.765793413925927</v>
      </c>
    </row>
    <row r="55" spans="2:11" x14ac:dyDescent="0.15">
      <c r="B55" s="71"/>
      <c r="J55" s="65">
        <f>SUM(J53:J54)</f>
        <v>19.768294136116491</v>
      </c>
      <c r="K55" s="65">
        <f>SUM(K53:K54)</f>
        <v>100</v>
      </c>
    </row>
    <row r="58" spans="2:11" x14ac:dyDescent="0.15">
      <c r="C58" s="65">
        <f>SUM(D58:G58)</f>
        <v>33.884297520661157</v>
      </c>
      <c r="E58" s="65">
        <f>(E41*100)/$C$41</f>
        <v>21.074380165289256</v>
      </c>
      <c r="F58" s="65">
        <f>(F41*100)/$C$41</f>
        <v>12.809917355371901</v>
      </c>
      <c r="G58" s="65"/>
      <c r="H58" s="65">
        <f>(H41*100)/$C$41</f>
        <v>0.41322314049586778</v>
      </c>
      <c r="I58" s="65">
        <f>(I41*100)/$C$41</f>
        <v>0</v>
      </c>
    </row>
  </sheetData>
  <mergeCells count="2">
    <mergeCell ref="B1:J1"/>
    <mergeCell ref="B2:J2"/>
  </mergeCells>
  <phoneticPr fontId="0" type="noConversion"/>
  <printOptions horizontalCentered="1" verticalCentered="1"/>
  <pageMargins left="0.78740157480314965" right="0.78740157480314965" top="1" bottom="1" header="1.0629921259842521" footer="0.51181102362204722"/>
  <pageSetup scale="62" orientation="landscape" horizontalDpi="300" verticalDpi="30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indexed="26"/>
  </sheetPr>
  <dimension ref="B1:U55"/>
  <sheetViews>
    <sheetView zoomScale="50" workbookViewId="0">
      <selection activeCell="B5" sqref="B5:J41"/>
    </sheetView>
  </sheetViews>
  <sheetFormatPr baseColWidth="10" defaultColWidth="10.5703125" defaultRowHeight="12" x14ac:dyDescent="0.15"/>
  <cols>
    <col min="1" max="1" width="10.5703125" style="53"/>
    <col min="2" max="2" width="15.42578125" style="52" customWidth="1"/>
    <col min="3" max="3" width="16.5703125" style="71" customWidth="1"/>
    <col min="4" max="9" width="16.5703125" style="53" customWidth="1"/>
    <col min="10" max="10" width="8.5703125" style="53" customWidth="1"/>
    <col min="11" max="11" width="13.42578125" style="53" bestFit="1" customWidth="1"/>
    <col min="12" max="12" width="22.42578125" style="53" bestFit="1" customWidth="1"/>
    <col min="13" max="18" width="10.5703125" style="53"/>
    <col min="19" max="20" width="17.5703125" style="53" bestFit="1" customWidth="1"/>
    <col min="21" max="16384" width="10.5703125" style="53"/>
  </cols>
  <sheetData>
    <row r="1" spans="2:21" ht="20" x14ac:dyDescent="0.2">
      <c r="B1" s="203" t="s">
        <v>42</v>
      </c>
      <c r="C1" s="203"/>
      <c r="D1" s="203"/>
      <c r="E1" s="203"/>
      <c r="F1" s="203"/>
      <c r="G1" s="203"/>
      <c r="H1" s="203"/>
      <c r="I1" s="203"/>
      <c r="J1" s="203"/>
    </row>
    <row r="2" spans="2:21" ht="20" x14ac:dyDescent="0.2">
      <c r="B2" s="203" t="s">
        <v>49</v>
      </c>
      <c r="C2" s="203"/>
      <c r="D2" s="203"/>
      <c r="E2" s="203"/>
      <c r="F2" s="203"/>
      <c r="G2" s="203"/>
      <c r="H2" s="203"/>
      <c r="I2" s="203"/>
      <c r="J2" s="203"/>
    </row>
    <row r="3" spans="2:21" ht="9" customHeight="1" x14ac:dyDescent="0.15"/>
    <row r="4" spans="2:21" ht="13" thickBot="1" x14ac:dyDescent="0.2"/>
    <row r="5" spans="2:21" s="54" customFormat="1" ht="18" customHeight="1" thickBot="1" x14ac:dyDescent="0.25">
      <c r="B5" s="168"/>
      <c r="C5" s="169"/>
      <c r="D5" s="170"/>
      <c r="E5" s="170"/>
      <c r="F5" s="170"/>
      <c r="G5" s="170"/>
      <c r="H5" s="170"/>
      <c r="I5" s="170"/>
      <c r="J5" s="171"/>
    </row>
    <row r="6" spans="2:21" s="54" customFormat="1" ht="18" customHeight="1" x14ac:dyDescent="0.2">
      <c r="B6" s="172" t="s">
        <v>0</v>
      </c>
      <c r="C6" s="173" t="s">
        <v>37</v>
      </c>
      <c r="D6" s="174" t="s">
        <v>1</v>
      </c>
      <c r="E6" s="174"/>
      <c r="F6" s="174"/>
      <c r="G6" s="174"/>
      <c r="H6" s="174"/>
      <c r="I6" s="174"/>
      <c r="J6" s="175"/>
      <c r="P6" s="55"/>
      <c r="Q6" s="56"/>
      <c r="R6" s="56"/>
      <c r="S6" s="56"/>
      <c r="T6" s="56"/>
      <c r="U6" s="57"/>
    </row>
    <row r="7" spans="2:21" s="54" customFormat="1" ht="18" customHeight="1" thickBot="1" x14ac:dyDescent="0.25">
      <c r="B7" s="176" t="s">
        <v>2</v>
      </c>
      <c r="C7" s="177"/>
      <c r="D7" s="178" t="s">
        <v>3</v>
      </c>
      <c r="E7" s="178" t="s">
        <v>4</v>
      </c>
      <c r="F7" s="178" t="s">
        <v>5</v>
      </c>
      <c r="G7" s="178" t="s">
        <v>6</v>
      </c>
      <c r="H7" s="178" t="s">
        <v>7</v>
      </c>
      <c r="I7" s="178" t="s">
        <v>8</v>
      </c>
      <c r="J7" s="179"/>
      <c r="P7" s="58"/>
      <c r="Q7" s="59"/>
      <c r="R7" s="59"/>
      <c r="S7" s="59"/>
      <c r="T7" s="60" t="s">
        <v>9</v>
      </c>
      <c r="U7" s="61" t="s">
        <v>10</v>
      </c>
    </row>
    <row r="8" spans="2:21" ht="25.5" customHeight="1" x14ac:dyDescent="0.2">
      <c r="B8" s="180">
        <v>2.5</v>
      </c>
      <c r="C8" s="181"/>
      <c r="D8" s="182"/>
      <c r="E8" s="182"/>
      <c r="F8" s="183"/>
      <c r="G8" s="183"/>
      <c r="H8" s="183" t="s">
        <v>30</v>
      </c>
      <c r="I8" s="184" t="s">
        <v>30</v>
      </c>
      <c r="J8" s="185" t="s">
        <v>30</v>
      </c>
      <c r="K8" s="53" t="s">
        <v>30</v>
      </c>
      <c r="L8" s="53" t="s">
        <v>30</v>
      </c>
      <c r="P8" s="58"/>
      <c r="Q8" s="59" t="s">
        <v>11</v>
      </c>
      <c r="R8" s="59"/>
      <c r="S8" s="60"/>
      <c r="T8" s="59"/>
      <c r="U8" s="62"/>
    </row>
    <row r="9" spans="2:21" ht="18" customHeight="1" x14ac:dyDescent="0.2">
      <c r="B9" s="180">
        <v>3</v>
      </c>
      <c r="C9" s="181">
        <v>0</v>
      </c>
      <c r="D9" s="182">
        <v>0</v>
      </c>
      <c r="E9" s="182" t="s">
        <v>30</v>
      </c>
      <c r="F9" s="183" t="s">
        <v>30</v>
      </c>
      <c r="G9" s="183" t="s">
        <v>30</v>
      </c>
      <c r="H9" s="183" t="s">
        <v>30</v>
      </c>
      <c r="I9" s="184" t="s">
        <v>30</v>
      </c>
      <c r="J9" s="185" t="s">
        <v>30</v>
      </c>
      <c r="K9" s="53" t="s">
        <v>30</v>
      </c>
      <c r="L9" s="53" t="s">
        <v>30</v>
      </c>
      <c r="P9" s="58"/>
      <c r="Q9" s="59" t="s">
        <v>12</v>
      </c>
      <c r="R9" s="63">
        <f>SUM(R10:R12)</f>
        <v>100.00000000000001</v>
      </c>
      <c r="S9" s="64">
        <f>C41</f>
        <v>0</v>
      </c>
      <c r="T9" s="64">
        <f>SUM(T10:T12)</f>
        <v>10525799913.134121</v>
      </c>
      <c r="U9" s="61">
        <f>T9/1000000</f>
        <v>10525.79991313412</v>
      </c>
    </row>
    <row r="10" spans="2:21" ht="18" customHeight="1" x14ac:dyDescent="0.2">
      <c r="B10" s="180">
        <v>3.5</v>
      </c>
      <c r="C10" s="181">
        <v>0</v>
      </c>
      <c r="D10" s="182">
        <v>0</v>
      </c>
      <c r="E10" s="182" t="s">
        <v>30</v>
      </c>
      <c r="F10" s="183" t="s">
        <v>30</v>
      </c>
      <c r="G10" s="183" t="s">
        <v>30</v>
      </c>
      <c r="H10" s="183" t="s">
        <v>30</v>
      </c>
      <c r="I10" s="186"/>
      <c r="J10" s="187"/>
      <c r="K10" s="53" t="s">
        <v>30</v>
      </c>
      <c r="L10" s="65" t="s">
        <v>30</v>
      </c>
      <c r="M10" s="65" t="s">
        <v>13</v>
      </c>
      <c r="P10" s="58"/>
      <c r="Q10" s="59" t="s">
        <v>14</v>
      </c>
      <c r="R10" s="63">
        <f>(T10*100)/$T$9</f>
        <v>58.888075149014085</v>
      </c>
      <c r="S10" s="64"/>
      <c r="T10" s="64">
        <f>'[1]11ANcs1t'!C40</f>
        <v>6198440962.8812799</v>
      </c>
      <c r="U10" s="61">
        <f>T10/1000000</f>
        <v>6198.44096288128</v>
      </c>
    </row>
    <row r="11" spans="2:21" ht="18" customHeight="1" x14ac:dyDescent="0.2">
      <c r="B11" s="180">
        <v>4</v>
      </c>
      <c r="C11" s="181">
        <v>0</v>
      </c>
      <c r="D11" s="188">
        <v>0</v>
      </c>
      <c r="E11" s="182" t="s">
        <v>30</v>
      </c>
      <c r="F11" s="183" t="s">
        <v>30</v>
      </c>
      <c r="G11" s="183" t="s">
        <v>30</v>
      </c>
      <c r="H11" s="183" t="s">
        <v>30</v>
      </c>
      <c r="I11" s="186"/>
      <c r="J11" s="187"/>
      <c r="K11" s="53" t="s">
        <v>30</v>
      </c>
      <c r="L11" s="66" t="s">
        <v>30</v>
      </c>
      <c r="P11" s="58"/>
      <c r="Q11" s="59" t="s">
        <v>15</v>
      </c>
      <c r="R11" s="63">
        <f>(T11*100)/$T$9</f>
        <v>41.111924850985929</v>
      </c>
      <c r="S11" s="64"/>
      <c r="T11" s="64">
        <f>'[1]12ANcs2t'!C40</f>
        <v>4327358950.2528419</v>
      </c>
      <c r="U11" s="61">
        <f>T11/1000000</f>
        <v>4327.3589502528421</v>
      </c>
    </row>
    <row r="12" spans="2:21" ht="18" customHeight="1" x14ac:dyDescent="0.2">
      <c r="B12" s="180">
        <v>4.5</v>
      </c>
      <c r="C12" s="181">
        <v>0</v>
      </c>
      <c r="D12" s="188">
        <v>0</v>
      </c>
      <c r="E12" s="182" t="s">
        <v>30</v>
      </c>
      <c r="F12" s="182" t="s">
        <v>30</v>
      </c>
      <c r="G12" s="182" t="s">
        <v>30</v>
      </c>
      <c r="H12" s="186" t="s">
        <v>30</v>
      </c>
      <c r="I12" s="186"/>
      <c r="J12" s="187"/>
      <c r="K12" s="53" t="s">
        <v>30</v>
      </c>
      <c r="L12" s="66" t="s">
        <v>30</v>
      </c>
      <c r="P12" s="58"/>
      <c r="Q12" s="59"/>
      <c r="R12" s="63">
        <f>(T12*100)/$T$9</f>
        <v>0</v>
      </c>
      <c r="S12" s="64"/>
      <c r="T12" s="64"/>
      <c r="U12" s="61">
        <f>T12/1000000</f>
        <v>0</v>
      </c>
    </row>
    <row r="13" spans="2:21" ht="18" customHeight="1" thickBot="1" x14ac:dyDescent="0.25">
      <c r="B13" s="180">
        <v>5</v>
      </c>
      <c r="C13" s="181">
        <v>0</v>
      </c>
      <c r="D13" s="188">
        <v>0</v>
      </c>
      <c r="E13" s="182" t="s">
        <v>30</v>
      </c>
      <c r="F13" s="182" t="s">
        <v>30</v>
      </c>
      <c r="G13" s="182" t="s">
        <v>30</v>
      </c>
      <c r="H13" s="186" t="s">
        <v>30</v>
      </c>
      <c r="I13" s="186"/>
      <c r="J13" s="187"/>
      <c r="K13" s="53" t="s">
        <v>30</v>
      </c>
      <c r="L13" s="53" t="s">
        <v>30</v>
      </c>
      <c r="P13" s="67"/>
      <c r="Q13" s="68"/>
      <c r="R13" s="68"/>
      <c r="S13" s="68"/>
      <c r="T13" s="68"/>
      <c r="U13" s="69"/>
    </row>
    <row r="14" spans="2:21" ht="18" customHeight="1" x14ac:dyDescent="0.2">
      <c r="B14" s="180">
        <v>5.5</v>
      </c>
      <c r="C14" s="181">
        <v>0</v>
      </c>
      <c r="D14" s="188">
        <v>0</v>
      </c>
      <c r="E14" s="182" t="s">
        <v>30</v>
      </c>
      <c r="F14" s="182" t="s">
        <v>30</v>
      </c>
      <c r="G14" s="182" t="s">
        <v>30</v>
      </c>
      <c r="H14" s="186" t="s">
        <v>30</v>
      </c>
      <c r="I14" s="186"/>
      <c r="J14" s="187"/>
      <c r="K14" s="53" t="s">
        <v>30</v>
      </c>
      <c r="L14" s="53" t="s">
        <v>30</v>
      </c>
    </row>
    <row r="15" spans="2:21" ht="18" customHeight="1" x14ac:dyDescent="0.2">
      <c r="B15" s="180">
        <v>6</v>
      </c>
      <c r="C15" s="181">
        <v>0</v>
      </c>
      <c r="D15" s="188">
        <v>0</v>
      </c>
      <c r="E15" s="182" t="s">
        <v>30</v>
      </c>
      <c r="F15" s="182" t="s">
        <v>30</v>
      </c>
      <c r="G15" s="182" t="s">
        <v>30</v>
      </c>
      <c r="H15" s="186" t="s">
        <v>30</v>
      </c>
      <c r="I15" s="186"/>
      <c r="J15" s="187"/>
      <c r="K15" s="53" t="s">
        <v>30</v>
      </c>
      <c r="L15" s="53" t="s">
        <v>30</v>
      </c>
    </row>
    <row r="16" spans="2:21" ht="18" customHeight="1" x14ac:dyDescent="0.2">
      <c r="B16" s="180">
        <v>6.5</v>
      </c>
      <c r="C16" s="181">
        <v>0</v>
      </c>
      <c r="D16" s="188">
        <v>0</v>
      </c>
      <c r="E16" s="182" t="s">
        <v>30</v>
      </c>
      <c r="F16" s="182" t="s">
        <v>30</v>
      </c>
      <c r="G16" s="182" t="s">
        <v>30</v>
      </c>
      <c r="H16" s="186" t="s">
        <v>30</v>
      </c>
      <c r="I16" s="186"/>
      <c r="J16" s="187"/>
      <c r="K16" s="53" t="s">
        <v>30</v>
      </c>
      <c r="L16" s="53" t="s">
        <v>30</v>
      </c>
    </row>
    <row r="17" spans="2:17" ht="18" customHeight="1" x14ac:dyDescent="0.2">
      <c r="B17" s="180">
        <v>7</v>
      </c>
      <c r="C17" s="181">
        <v>0</v>
      </c>
      <c r="D17" s="188">
        <v>0</v>
      </c>
      <c r="E17" s="182" t="s">
        <v>30</v>
      </c>
      <c r="F17" s="182" t="s">
        <v>30</v>
      </c>
      <c r="G17" s="182" t="s">
        <v>30</v>
      </c>
      <c r="H17" s="186" t="s">
        <v>30</v>
      </c>
      <c r="I17" s="186"/>
      <c r="J17" s="187"/>
      <c r="K17" s="53" t="s">
        <v>30</v>
      </c>
      <c r="L17" s="53" t="s">
        <v>30</v>
      </c>
      <c r="Q17" s="53" t="s">
        <v>16</v>
      </c>
    </row>
    <row r="18" spans="2:17" ht="18" customHeight="1" x14ac:dyDescent="0.2">
      <c r="B18" s="180">
        <v>7.5</v>
      </c>
      <c r="C18" s="181">
        <v>0</v>
      </c>
      <c r="D18" s="188">
        <v>0</v>
      </c>
      <c r="E18" s="182" t="s">
        <v>30</v>
      </c>
      <c r="F18" s="182" t="s">
        <v>30</v>
      </c>
      <c r="G18" s="182" t="s">
        <v>30</v>
      </c>
      <c r="H18" s="186" t="s">
        <v>30</v>
      </c>
      <c r="I18" s="186"/>
      <c r="J18" s="187"/>
      <c r="K18" s="53" t="s">
        <v>30</v>
      </c>
      <c r="L18" s="65" t="s">
        <v>30</v>
      </c>
      <c r="M18" s="65" t="s">
        <v>13</v>
      </c>
    </row>
    <row r="19" spans="2:17" ht="18" customHeight="1" x14ac:dyDescent="0.2">
      <c r="B19" s="180">
        <v>8</v>
      </c>
      <c r="C19" s="181">
        <v>0</v>
      </c>
      <c r="D19" s="188">
        <v>0</v>
      </c>
      <c r="E19" s="182" t="s">
        <v>30</v>
      </c>
      <c r="F19" s="182" t="s">
        <v>30</v>
      </c>
      <c r="G19" s="182" t="s">
        <v>30</v>
      </c>
      <c r="H19" s="186" t="s">
        <v>30</v>
      </c>
      <c r="I19" s="186"/>
      <c r="J19" s="187"/>
      <c r="K19" s="53" t="s">
        <v>30</v>
      </c>
      <c r="L19" s="65" t="s">
        <v>30</v>
      </c>
      <c r="M19" s="65" t="s">
        <v>38</v>
      </c>
    </row>
    <row r="20" spans="2:17" ht="18" customHeight="1" x14ac:dyDescent="0.2">
      <c r="B20" s="180">
        <v>8.5</v>
      </c>
      <c r="C20" s="181">
        <v>0</v>
      </c>
      <c r="D20" s="188">
        <v>0</v>
      </c>
      <c r="E20" s="182" t="s">
        <v>30</v>
      </c>
      <c r="F20" s="182" t="s">
        <v>30</v>
      </c>
      <c r="G20" s="182" t="s">
        <v>30</v>
      </c>
      <c r="H20" s="186" t="s">
        <v>30</v>
      </c>
      <c r="I20" s="186"/>
      <c r="J20" s="187"/>
      <c r="K20" s="53" t="s">
        <v>30</v>
      </c>
      <c r="L20" s="66" t="s">
        <v>30</v>
      </c>
      <c r="M20" s="65" t="s">
        <v>39</v>
      </c>
    </row>
    <row r="21" spans="2:17" ht="18" customHeight="1" x14ac:dyDescent="0.2">
      <c r="B21" s="180">
        <v>9</v>
      </c>
      <c r="C21" s="181">
        <v>0</v>
      </c>
      <c r="D21" s="188">
        <v>0</v>
      </c>
      <c r="E21" s="182" t="s">
        <v>30</v>
      </c>
      <c r="F21" s="182" t="s">
        <v>30</v>
      </c>
      <c r="G21" s="182" t="s">
        <v>30</v>
      </c>
      <c r="H21" s="186" t="s">
        <v>30</v>
      </c>
      <c r="I21" s="186"/>
      <c r="J21" s="187"/>
      <c r="K21" s="53" t="s">
        <v>30</v>
      </c>
      <c r="L21" s="66" t="s">
        <v>30</v>
      </c>
    </row>
    <row r="22" spans="2:17" ht="18" customHeight="1" x14ac:dyDescent="0.2">
      <c r="B22" s="180">
        <v>9.5</v>
      </c>
      <c r="C22" s="181">
        <v>0</v>
      </c>
      <c r="D22" s="188">
        <v>0</v>
      </c>
      <c r="E22" s="182" t="s">
        <v>30</v>
      </c>
      <c r="F22" s="182" t="s">
        <v>30</v>
      </c>
      <c r="G22" s="182" t="s">
        <v>30</v>
      </c>
      <c r="H22" s="186" t="s">
        <v>30</v>
      </c>
      <c r="I22" s="186"/>
      <c r="J22" s="187"/>
      <c r="K22" s="53" t="s">
        <v>30</v>
      </c>
      <c r="L22" s="53" t="s">
        <v>30</v>
      </c>
    </row>
    <row r="23" spans="2:17" ht="18" customHeight="1" x14ac:dyDescent="0.2">
      <c r="B23" s="180">
        <v>10</v>
      </c>
      <c r="C23" s="181">
        <v>0.02</v>
      </c>
      <c r="D23" s="188">
        <v>9.9999999999999985E-3</v>
      </c>
      <c r="E23" s="182">
        <v>1.0000000000000002E-2</v>
      </c>
      <c r="F23" s="182" t="s">
        <v>30</v>
      </c>
      <c r="G23" s="182" t="s">
        <v>30</v>
      </c>
      <c r="H23" s="186" t="s">
        <v>30</v>
      </c>
      <c r="I23" s="186"/>
      <c r="J23" s="187"/>
      <c r="K23" s="53" t="s">
        <v>30</v>
      </c>
      <c r="L23" s="53" t="s">
        <v>30</v>
      </c>
    </row>
    <row r="24" spans="2:17" ht="18" customHeight="1" x14ac:dyDescent="0.2">
      <c r="B24" s="180">
        <v>10.5</v>
      </c>
      <c r="C24" s="181">
        <v>3.5555555555555556E-2</v>
      </c>
      <c r="D24" s="188">
        <v>1.7777777777777774E-2</v>
      </c>
      <c r="E24" s="182">
        <v>1.7777777777777781E-2</v>
      </c>
      <c r="F24" s="182" t="s">
        <v>30</v>
      </c>
      <c r="G24" s="182" t="s">
        <v>30</v>
      </c>
      <c r="H24" s="182" t="s">
        <v>30</v>
      </c>
      <c r="I24" s="186"/>
      <c r="J24" s="187"/>
      <c r="K24" s="53" t="s">
        <v>30</v>
      </c>
      <c r="L24" s="53" t="s">
        <v>30</v>
      </c>
    </row>
    <row r="25" spans="2:17" ht="18" customHeight="1" x14ac:dyDescent="0.2">
      <c r="B25" s="180">
        <v>11</v>
      </c>
      <c r="C25" s="181">
        <v>3.5555555555555556E-2</v>
      </c>
      <c r="D25" s="188">
        <v>1.7777777777777774E-2</v>
      </c>
      <c r="E25" s="182">
        <v>1.7777777777777781E-2</v>
      </c>
      <c r="F25" s="182" t="s">
        <v>30</v>
      </c>
      <c r="G25" s="182" t="s">
        <v>30</v>
      </c>
      <c r="H25" s="182" t="s">
        <v>30</v>
      </c>
      <c r="I25" s="186"/>
      <c r="J25" s="187"/>
      <c r="K25" s="53" t="s">
        <v>30</v>
      </c>
      <c r="L25" s="53" t="s">
        <v>30</v>
      </c>
    </row>
    <row r="26" spans="2:17" ht="18" customHeight="1" x14ac:dyDescent="0.2">
      <c r="B26" s="180">
        <v>11.5</v>
      </c>
      <c r="C26" s="181">
        <v>5.1111111111111121E-2</v>
      </c>
      <c r="D26" s="182">
        <v>2.3333333333333334E-2</v>
      </c>
      <c r="E26" s="189">
        <v>1.0000000000000002E-2</v>
      </c>
      <c r="F26" s="182">
        <v>1.7777777777777781E-2</v>
      </c>
      <c r="G26" s="182" t="s">
        <v>30</v>
      </c>
      <c r="H26" s="182" t="s">
        <v>30</v>
      </c>
      <c r="I26" s="186"/>
      <c r="J26" s="187"/>
      <c r="K26" s="53" t="s">
        <v>30</v>
      </c>
      <c r="L26" s="53" t="s">
        <v>30</v>
      </c>
    </row>
    <row r="27" spans="2:17" ht="18" customHeight="1" x14ac:dyDescent="0.2">
      <c r="B27" s="180">
        <v>12</v>
      </c>
      <c r="C27" s="181">
        <v>6.4444444444444443E-2</v>
      </c>
      <c r="D27" s="182">
        <v>2.6666666666666665E-2</v>
      </c>
      <c r="E27" s="189">
        <v>2.7777777777777776E-2</v>
      </c>
      <c r="F27" s="182">
        <v>1.0000000000000002E-2</v>
      </c>
      <c r="G27" s="182" t="s">
        <v>30</v>
      </c>
      <c r="H27" s="182" t="s">
        <v>30</v>
      </c>
      <c r="I27" s="186"/>
      <c r="J27" s="187"/>
      <c r="K27" s="53" t="s">
        <v>30</v>
      </c>
      <c r="L27" s="53" t="s">
        <v>30</v>
      </c>
    </row>
    <row r="28" spans="2:17" ht="18" customHeight="1" x14ac:dyDescent="0.2">
      <c r="B28" s="180">
        <v>12.5</v>
      </c>
      <c r="C28" s="181">
        <v>5.1111111111111114E-2</v>
      </c>
      <c r="D28" s="182">
        <v>1.7777777777777781E-2</v>
      </c>
      <c r="E28" s="189">
        <v>2.3333333333333334E-2</v>
      </c>
      <c r="F28" s="182">
        <v>1.0000000000000002E-2</v>
      </c>
      <c r="G28" s="182" t="s">
        <v>30</v>
      </c>
      <c r="H28" s="182" t="s">
        <v>30</v>
      </c>
      <c r="I28" s="186"/>
      <c r="J28" s="187"/>
      <c r="K28" s="53" t="s">
        <v>30</v>
      </c>
      <c r="L28" s="53" t="s">
        <v>30</v>
      </c>
    </row>
    <row r="29" spans="2:17" ht="18" customHeight="1" x14ac:dyDescent="0.2">
      <c r="B29" s="180">
        <v>13</v>
      </c>
      <c r="C29" s="181">
        <v>3.5555555555555556E-2</v>
      </c>
      <c r="D29" s="182" t="s">
        <v>30</v>
      </c>
      <c r="E29" s="189">
        <v>1.7777777777777774E-2</v>
      </c>
      <c r="F29" s="182">
        <v>1.7777777777777781E-2</v>
      </c>
      <c r="G29" s="182" t="s">
        <v>30</v>
      </c>
      <c r="H29" s="182" t="s">
        <v>30</v>
      </c>
      <c r="I29" s="186"/>
      <c r="J29" s="187"/>
      <c r="K29" s="53" t="s">
        <v>30</v>
      </c>
      <c r="L29" s="53" t="s">
        <v>30</v>
      </c>
    </row>
    <row r="30" spans="2:17" ht="18" customHeight="1" x14ac:dyDescent="0.2">
      <c r="B30" s="180">
        <v>13.5</v>
      </c>
      <c r="C30" s="181">
        <v>0.02</v>
      </c>
      <c r="D30" s="182" t="s">
        <v>30</v>
      </c>
      <c r="E30" s="189">
        <v>9.9999999999999985E-3</v>
      </c>
      <c r="F30" s="182">
        <v>1.0000000000000002E-2</v>
      </c>
      <c r="G30" s="182" t="s">
        <v>30</v>
      </c>
      <c r="H30" s="182" t="s">
        <v>30</v>
      </c>
      <c r="I30" s="186"/>
      <c r="J30" s="187"/>
      <c r="K30" s="53" t="s">
        <v>30</v>
      </c>
      <c r="L30" s="53" t="s">
        <v>30</v>
      </c>
    </row>
    <row r="31" spans="2:17" ht="18" customHeight="1" x14ac:dyDescent="0.2">
      <c r="B31" s="180">
        <v>14</v>
      </c>
      <c r="C31" s="181">
        <v>4.6666666666666662E-2</v>
      </c>
      <c r="D31" s="182" t="s">
        <v>30</v>
      </c>
      <c r="E31" s="189">
        <v>2.3333333333333334E-2</v>
      </c>
      <c r="F31" s="182">
        <v>2.3333333333333331E-2</v>
      </c>
      <c r="G31" s="182" t="s">
        <v>30</v>
      </c>
      <c r="H31" s="182" t="s">
        <v>30</v>
      </c>
      <c r="I31" s="186"/>
      <c r="J31" s="187"/>
      <c r="K31" s="53" t="s">
        <v>30</v>
      </c>
      <c r="L31" s="53" t="s">
        <v>30</v>
      </c>
    </row>
    <row r="32" spans="2:17" ht="18" customHeight="1" x14ac:dyDescent="0.2">
      <c r="B32" s="180">
        <v>14.5</v>
      </c>
      <c r="C32" s="181">
        <v>5.333333333333333E-2</v>
      </c>
      <c r="D32" s="182" t="s">
        <v>30</v>
      </c>
      <c r="E32" s="182">
        <v>2.6666666666666665E-2</v>
      </c>
      <c r="F32" s="182">
        <v>2.6666666666666665E-2</v>
      </c>
      <c r="G32" s="182" t="s">
        <v>30</v>
      </c>
      <c r="H32" s="182" t="s">
        <v>30</v>
      </c>
      <c r="I32" s="186"/>
      <c r="J32" s="187"/>
      <c r="K32" s="53" t="s">
        <v>30</v>
      </c>
      <c r="L32" s="53" t="s">
        <v>30</v>
      </c>
    </row>
    <row r="33" spans="2:12" ht="18" customHeight="1" x14ac:dyDescent="0.2">
      <c r="B33" s="180">
        <v>15</v>
      </c>
      <c r="C33" s="181">
        <v>3.5555555555555556E-2</v>
      </c>
      <c r="D33" s="182" t="s">
        <v>30</v>
      </c>
      <c r="E33" s="182">
        <v>1.7777777777777781E-2</v>
      </c>
      <c r="F33" s="182">
        <v>1.7777777777777774E-2</v>
      </c>
      <c r="G33" s="182" t="s">
        <v>30</v>
      </c>
      <c r="H33" s="182" t="s">
        <v>30</v>
      </c>
      <c r="I33" s="186"/>
      <c r="J33" s="187"/>
      <c r="K33" s="53" t="s">
        <v>30</v>
      </c>
      <c r="L33" s="53" t="s">
        <v>30</v>
      </c>
    </row>
    <row r="34" spans="2:12" ht="18" customHeight="1" x14ac:dyDescent="0.2">
      <c r="B34" s="180">
        <v>15.5</v>
      </c>
      <c r="C34" s="181">
        <v>6.4444444444444443E-2</v>
      </c>
      <c r="D34" s="182" t="s">
        <v>30</v>
      </c>
      <c r="E34" s="182">
        <v>1.0000000000000002E-2</v>
      </c>
      <c r="F34" s="182">
        <v>2.7777777777777776E-2</v>
      </c>
      <c r="G34" s="182">
        <v>2.6666666666666665E-2</v>
      </c>
      <c r="H34" s="182" t="s">
        <v>30</v>
      </c>
      <c r="I34" s="186"/>
      <c r="J34" s="187"/>
      <c r="K34" s="53" t="s">
        <v>30</v>
      </c>
      <c r="L34" s="53" t="s">
        <v>30</v>
      </c>
    </row>
    <row r="35" spans="2:12" ht="18" customHeight="1" x14ac:dyDescent="0.2">
      <c r="B35" s="180">
        <v>16</v>
      </c>
      <c r="C35" s="181">
        <v>7.1428571428571425E-2</v>
      </c>
      <c r="D35" s="182" t="s">
        <v>30</v>
      </c>
      <c r="E35" s="182" t="s">
        <v>30</v>
      </c>
      <c r="F35" s="182">
        <v>3.5714285714285712E-2</v>
      </c>
      <c r="G35" s="182">
        <v>3.5714285714285712E-2</v>
      </c>
      <c r="H35" s="182" t="s">
        <v>30</v>
      </c>
      <c r="I35" s="186"/>
      <c r="J35" s="187"/>
      <c r="K35" s="53" t="s">
        <v>30</v>
      </c>
      <c r="L35" s="53" t="s">
        <v>30</v>
      </c>
    </row>
    <row r="36" spans="2:12" ht="18" customHeight="1" x14ac:dyDescent="0.2">
      <c r="B36" s="180">
        <v>16.5</v>
      </c>
      <c r="C36" s="181">
        <v>0</v>
      </c>
      <c r="D36" s="182" t="s">
        <v>30</v>
      </c>
      <c r="E36" s="182" t="s">
        <v>30</v>
      </c>
      <c r="F36" s="189" t="s">
        <v>30</v>
      </c>
      <c r="G36" s="182">
        <v>0</v>
      </c>
      <c r="H36" s="182" t="s">
        <v>30</v>
      </c>
      <c r="I36" s="186"/>
      <c r="J36" s="187"/>
      <c r="K36" s="53" t="s">
        <v>30</v>
      </c>
      <c r="L36" s="53" t="s">
        <v>30</v>
      </c>
    </row>
    <row r="37" spans="2:12" ht="18" customHeight="1" x14ac:dyDescent="0.2">
      <c r="B37" s="180">
        <v>17</v>
      </c>
      <c r="C37" s="181">
        <v>0</v>
      </c>
      <c r="D37" s="182" t="s">
        <v>30</v>
      </c>
      <c r="E37" s="182" t="s">
        <v>30</v>
      </c>
      <c r="F37" s="189" t="s">
        <v>30</v>
      </c>
      <c r="G37" s="182">
        <v>0</v>
      </c>
      <c r="H37" s="182" t="s">
        <v>30</v>
      </c>
      <c r="I37" s="186"/>
      <c r="J37" s="187"/>
      <c r="K37" s="53" t="s">
        <v>30</v>
      </c>
      <c r="L37" s="53" t="s">
        <v>30</v>
      </c>
    </row>
    <row r="38" spans="2:12" ht="18" customHeight="1" x14ac:dyDescent="0.2">
      <c r="B38" s="180">
        <v>17.5</v>
      </c>
      <c r="C38" s="181">
        <v>0</v>
      </c>
      <c r="D38" s="182" t="s">
        <v>30</v>
      </c>
      <c r="E38" s="182" t="s">
        <v>30</v>
      </c>
      <c r="F38" s="182" t="s">
        <v>30</v>
      </c>
      <c r="G38" s="182" t="s">
        <v>30</v>
      </c>
      <c r="H38" s="182">
        <v>0</v>
      </c>
      <c r="I38" s="186"/>
      <c r="J38" s="187"/>
      <c r="K38" s="53" t="s">
        <v>30</v>
      </c>
      <c r="L38" s="53" t="s">
        <v>30</v>
      </c>
    </row>
    <row r="39" spans="2:12" ht="18" customHeight="1" x14ac:dyDescent="0.2">
      <c r="B39" s="180">
        <v>18</v>
      </c>
      <c r="C39" s="181"/>
      <c r="D39" s="182"/>
      <c r="E39" s="182"/>
      <c r="F39" s="182"/>
      <c r="G39" s="182"/>
      <c r="H39" s="182"/>
      <c r="I39" s="186"/>
      <c r="J39" s="187"/>
      <c r="K39" s="53" t="s">
        <v>30</v>
      </c>
      <c r="L39" s="53" t="s">
        <v>30</v>
      </c>
    </row>
    <row r="40" spans="2:12" ht="18" customHeight="1" thickBot="1" x14ac:dyDescent="0.25">
      <c r="B40" s="180">
        <v>18.5</v>
      </c>
      <c r="C40" s="190"/>
      <c r="D40" s="191"/>
      <c r="E40" s="192"/>
      <c r="F40" s="192"/>
      <c r="G40" s="192"/>
      <c r="H40" s="192"/>
      <c r="I40" s="193"/>
      <c r="J40" s="194"/>
      <c r="K40" s="53" t="s">
        <v>30</v>
      </c>
      <c r="L40" s="53" t="s">
        <v>30</v>
      </c>
    </row>
    <row r="41" spans="2:12" ht="18" customHeight="1" thickBot="1" x14ac:dyDescent="0.25">
      <c r="B41" s="195"/>
      <c r="C41" s="196"/>
      <c r="D41" s="197" t="s">
        <v>30</v>
      </c>
      <c r="E41" s="198" t="s">
        <v>30</v>
      </c>
      <c r="F41" s="197" t="s">
        <v>30</v>
      </c>
      <c r="G41" s="199" t="s">
        <v>30</v>
      </c>
      <c r="H41" s="199" t="s">
        <v>30</v>
      </c>
      <c r="I41" s="200" t="s">
        <v>30</v>
      </c>
      <c r="J41" s="201"/>
    </row>
    <row r="42" spans="2:12" ht="16" x14ac:dyDescent="0.2">
      <c r="D42" s="53" t="s">
        <v>30</v>
      </c>
      <c r="E42" s="166"/>
      <c r="F42" s="53" t="s">
        <v>30</v>
      </c>
      <c r="G42" s="53" t="s">
        <v>30</v>
      </c>
      <c r="H42" s="53" t="s">
        <v>30</v>
      </c>
      <c r="I42" s="53" t="s">
        <v>30</v>
      </c>
      <c r="J42" s="53">
        <v>0</v>
      </c>
    </row>
    <row r="43" spans="2:12" x14ac:dyDescent="0.15">
      <c r="D43" s="53" t="s">
        <v>30</v>
      </c>
      <c r="E43" s="43" t="s">
        <v>30</v>
      </c>
      <c r="F43" s="65" t="s">
        <v>30</v>
      </c>
      <c r="G43" s="53" t="s">
        <v>30</v>
      </c>
      <c r="H43" s="53" t="s">
        <v>30</v>
      </c>
      <c r="I43" s="53" t="s">
        <v>30</v>
      </c>
    </row>
    <row r="44" spans="2:12" x14ac:dyDescent="0.15">
      <c r="D44" s="53" t="s">
        <v>30</v>
      </c>
      <c r="E44" s="65" t="s">
        <v>30</v>
      </c>
      <c r="F44" s="53" t="s">
        <v>30</v>
      </c>
      <c r="G44" s="53" t="s">
        <v>30</v>
      </c>
      <c r="H44" s="53" t="s">
        <v>30</v>
      </c>
      <c r="I44" s="53" t="s">
        <v>30</v>
      </c>
    </row>
    <row r="45" spans="2:12" x14ac:dyDescent="0.15">
      <c r="C45" s="71" t="s">
        <v>18</v>
      </c>
      <c r="D45" s="53" t="s">
        <v>30</v>
      </c>
      <c r="E45" s="53" t="s">
        <v>30</v>
      </c>
      <c r="F45" s="53" t="s">
        <v>30</v>
      </c>
      <c r="G45" s="53" t="s">
        <v>30</v>
      </c>
      <c r="H45" s="53" t="s">
        <v>30</v>
      </c>
      <c r="I45" s="53" t="s">
        <v>30</v>
      </c>
    </row>
    <row r="46" spans="2:12" x14ac:dyDescent="0.15">
      <c r="C46" s="52">
        <f>K47</f>
        <v>10.641453466814978</v>
      </c>
      <c r="D46" s="70" t="s">
        <v>30</v>
      </c>
      <c r="E46" s="53" t="s">
        <v>30</v>
      </c>
      <c r="F46" s="70" t="s">
        <v>30</v>
      </c>
      <c r="G46" s="70" t="s">
        <v>30</v>
      </c>
      <c r="H46" s="70" t="s">
        <v>30</v>
      </c>
      <c r="I46" s="70" t="s">
        <v>30</v>
      </c>
    </row>
    <row r="47" spans="2:12" x14ac:dyDescent="0.15">
      <c r="B47" s="71">
        <v>2001</v>
      </c>
      <c r="C47" s="71" t="str">
        <f>CONCATENATE(C45,L47,D45)</f>
        <v>&lt; 12,0 cm = 10</v>
      </c>
      <c r="D47" s="65">
        <f>SUM(D10:D25)/1000</f>
        <v>4.5555555555555546E-5</v>
      </c>
      <c r="E47" s="70" t="s">
        <v>30</v>
      </c>
      <c r="F47" s="65">
        <f>SUM(F10:F25)/1000</f>
        <v>0</v>
      </c>
      <c r="G47" s="65">
        <f>SUM(G10:G25)/1000</f>
        <v>0</v>
      </c>
      <c r="H47" s="65">
        <f>SUM(H10:H25)/1000</f>
        <v>0</v>
      </c>
      <c r="I47" s="65">
        <f>SUM(I10:I24)/1000000000</f>
        <v>0</v>
      </c>
      <c r="J47" s="65">
        <f>SUM(D47:I47)</f>
        <v>4.5555555555555546E-5</v>
      </c>
      <c r="K47" s="53">
        <f>(J47/$J49)*100</f>
        <v>10.641453466814978</v>
      </c>
      <c r="L47" s="53">
        <f>INT(K47)</f>
        <v>10</v>
      </c>
    </row>
    <row r="48" spans="2:12" x14ac:dyDescent="0.15">
      <c r="B48" s="71"/>
      <c r="C48" s="71" t="s">
        <v>19</v>
      </c>
      <c r="D48" s="65">
        <f>SUM(D26:D38)/1000</f>
        <v>6.7777777777777782E-5</v>
      </c>
      <c r="E48" s="65">
        <f>SUM(E10:E26)/1000</f>
        <v>5.5555555555555565E-5</v>
      </c>
      <c r="F48" s="65">
        <f>SUM(F26:F38)/1000</f>
        <v>1.9682539682539679E-4</v>
      </c>
      <c r="G48" s="65">
        <f>SUM(G26:G38)/1000</f>
        <v>6.2380952380952377E-5</v>
      </c>
      <c r="H48" s="65">
        <f>SUM(H26:H38)/1000</f>
        <v>0</v>
      </c>
      <c r="I48" s="65">
        <f>SUM(I25:I38)/1000000000</f>
        <v>0</v>
      </c>
      <c r="J48" s="65">
        <f>SUM(D48:I48)</f>
        <v>3.8253968253968248E-4</v>
      </c>
      <c r="K48" s="72">
        <f>(J48/$J49)</f>
        <v>0.89358546533185013</v>
      </c>
    </row>
    <row r="49" spans="2:11" x14ac:dyDescent="0.15">
      <c r="B49" s="71"/>
      <c r="E49" s="65">
        <f>SUM(E27:E39)/1000</f>
        <v>1.5666666666666669E-4</v>
      </c>
      <c r="J49" s="65">
        <f>SUM(J47:J48)</f>
        <v>4.2809523809523805E-4</v>
      </c>
      <c r="K49" s="72">
        <f>SUM(K47:K48)</f>
        <v>11.535038932146827</v>
      </c>
    </row>
    <row r="50" spans="2:11" ht="16" x14ac:dyDescent="0.2">
      <c r="B50" s="71"/>
      <c r="D50" s="91"/>
    </row>
    <row r="51" spans="2:11" x14ac:dyDescent="0.15">
      <c r="B51" s="71"/>
    </row>
    <row r="52" spans="2:11" x14ac:dyDescent="0.15">
      <c r="B52" s="71">
        <v>2000</v>
      </c>
      <c r="C52" s="52">
        <f>K53</f>
        <v>1.9796828937507966</v>
      </c>
      <c r="D52" s="53" t="s">
        <v>3</v>
      </c>
      <c r="F52" s="53" t="s">
        <v>5</v>
      </c>
      <c r="G52" s="53" t="s">
        <v>6</v>
      </c>
      <c r="H52" s="53" t="s">
        <v>7</v>
      </c>
      <c r="I52" s="53" t="s">
        <v>8</v>
      </c>
    </row>
    <row r="53" spans="2:11" x14ac:dyDescent="0.15">
      <c r="B53" s="71"/>
      <c r="C53" s="71" t="s">
        <v>20</v>
      </c>
      <c r="D53" s="65">
        <v>0.26106492639007056</v>
      </c>
      <c r="E53" s="53" t="s">
        <v>4</v>
      </c>
      <c r="F53" s="65">
        <v>7.189025637393287E-2</v>
      </c>
      <c r="G53" s="65">
        <v>0</v>
      </c>
      <c r="H53" s="65">
        <v>0</v>
      </c>
      <c r="I53" s="65">
        <v>0</v>
      </c>
      <c r="J53" s="65">
        <f>SUM(D53:I53)</f>
        <v>0.33295518276400343</v>
      </c>
      <c r="K53" s="65">
        <f>(J53/$J55)*100</f>
        <v>1.9796828937507966</v>
      </c>
    </row>
    <row r="54" spans="2:11" x14ac:dyDescent="0.15">
      <c r="B54" s="71"/>
      <c r="C54" s="71" t="s">
        <v>21</v>
      </c>
      <c r="D54" s="65">
        <v>3.7361086347666209E-3</v>
      </c>
      <c r="E54" s="65">
        <v>8.4113928839485332</v>
      </c>
      <c r="F54" s="65">
        <v>6.2139466965269996</v>
      </c>
      <c r="G54" s="65">
        <v>1.7348455806521961</v>
      </c>
      <c r="H54" s="65">
        <v>0.12173544814873935</v>
      </c>
      <c r="I54" s="65">
        <v>0</v>
      </c>
      <c r="J54" s="65">
        <f>SUM(D54:I54)</f>
        <v>16.485656717911237</v>
      </c>
      <c r="K54" s="65">
        <f>(J54/$J55)*100</f>
        <v>98.020317106249195</v>
      </c>
    </row>
    <row r="55" spans="2:11" x14ac:dyDescent="0.15">
      <c r="B55" s="71"/>
      <c r="E55" s="65">
        <v>2.9496822354412546</v>
      </c>
      <c r="J55" s="65">
        <f>SUM(J53:J54)</f>
        <v>16.81861190067524</v>
      </c>
      <c r="K55" s="65">
        <f>SUM(K53:K54)</f>
        <v>99.999999999999986</v>
      </c>
    </row>
  </sheetData>
  <mergeCells count="2">
    <mergeCell ref="B1:J1"/>
    <mergeCell ref="B2:J2"/>
  </mergeCells>
  <phoneticPr fontId="0" type="noConversion"/>
  <printOptions horizontalCentered="1" verticalCentered="1"/>
  <pageMargins left="0.78740157480314965" right="0.78740157480314965" top="1" bottom="1" header="1.0629921259842521" footer="0.51181102362204722"/>
  <pageSetup scale="57" orientation="landscape" horizontalDpi="300" verticalDpi="30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B1:Z68"/>
  <sheetViews>
    <sheetView showZeros="0" tabSelected="1" topLeftCell="B1" zoomScale="70" zoomScaleNormal="70" zoomScalePageLayoutView="75" workbookViewId="0">
      <selection activeCell="F51" sqref="F51"/>
    </sheetView>
  </sheetViews>
  <sheetFormatPr baseColWidth="10" defaultColWidth="10.5703125" defaultRowHeight="25" x14ac:dyDescent="0.25"/>
  <cols>
    <col min="1" max="1" width="10.5703125" style="3"/>
    <col min="2" max="2" width="17.140625" style="4" bestFit="1" customWidth="1"/>
    <col min="3" max="3" width="15.42578125" style="5" bestFit="1" customWidth="1"/>
    <col min="4" max="4" width="16.5703125" style="5" customWidth="1"/>
    <col min="5" max="5" width="15.42578125" style="5" customWidth="1"/>
    <col min="6" max="9" width="14.5703125" style="5" customWidth="1"/>
    <col min="10" max="10" width="13.42578125" style="5" customWidth="1"/>
    <col min="11" max="14" width="14.5703125" style="5" customWidth="1"/>
    <col min="15" max="15" width="17.5703125" style="5" bestFit="1" customWidth="1"/>
    <col min="16" max="54" width="14.5703125" style="3" customWidth="1"/>
    <col min="55" max="16384" width="10.5703125" style="3"/>
  </cols>
  <sheetData>
    <row r="1" spans="2:26" x14ac:dyDescent="0.25">
      <c r="B1" s="203" t="s">
        <v>40</v>
      </c>
      <c r="C1" s="203"/>
      <c r="D1" s="203"/>
      <c r="E1" s="203"/>
      <c r="F1" s="203"/>
      <c r="G1" s="203"/>
      <c r="H1" s="203"/>
      <c r="I1" s="203"/>
      <c r="J1" s="203"/>
      <c r="K1" s="203"/>
      <c r="L1" s="203"/>
      <c r="M1" s="203"/>
    </row>
    <row r="2" spans="2:26" x14ac:dyDescent="0.25">
      <c r="B2" s="204" t="s">
        <v>50</v>
      </c>
      <c r="C2" s="204"/>
      <c r="D2" s="204"/>
      <c r="E2" s="204"/>
      <c r="F2" s="204"/>
      <c r="G2" s="204"/>
      <c r="H2" s="204"/>
      <c r="I2" s="204"/>
      <c r="J2" s="204"/>
      <c r="K2" s="204"/>
      <c r="L2" s="204"/>
      <c r="M2" s="204"/>
    </row>
    <row r="3" spans="2:26" ht="26" thickBot="1" x14ac:dyDescent="0.3"/>
    <row r="4" spans="2:26" s="6" customFormat="1" ht="21" customHeight="1" thickBot="1" x14ac:dyDescent="0.2">
      <c r="B4" s="153"/>
      <c r="C4" s="154"/>
      <c r="D4" s="155"/>
      <c r="E4" s="156"/>
      <c r="F4" s="156"/>
      <c r="G4" s="156"/>
      <c r="H4" s="156"/>
      <c r="I4" s="156"/>
      <c r="J4" s="156"/>
      <c r="K4" s="156"/>
      <c r="L4" s="156"/>
      <c r="M4" s="157"/>
      <c r="N4" s="29"/>
      <c r="O4" s="29"/>
    </row>
    <row r="5" spans="2:26" s="7" customFormat="1" ht="21" customHeight="1" thickBot="1" x14ac:dyDescent="0.35">
      <c r="B5" s="108" t="s">
        <v>0</v>
      </c>
      <c r="C5" s="109" t="s">
        <v>22</v>
      </c>
      <c r="D5" s="206" t="s">
        <v>1</v>
      </c>
      <c r="E5" s="207"/>
      <c r="F5" s="207"/>
      <c r="G5" s="207"/>
      <c r="H5" s="207"/>
      <c r="I5" s="207"/>
      <c r="J5" s="207"/>
      <c r="K5" s="207"/>
      <c r="L5" s="207"/>
      <c r="M5" s="208"/>
      <c r="N5" s="1"/>
      <c r="O5" s="1"/>
      <c r="U5" s="8"/>
      <c r="V5" s="9"/>
      <c r="W5" s="9"/>
      <c r="X5" s="9"/>
      <c r="Y5" s="9"/>
      <c r="Z5" s="10"/>
    </row>
    <row r="6" spans="2:26" s="6" customFormat="1" ht="21" customHeight="1" thickBot="1" x14ac:dyDescent="0.25">
      <c r="B6" s="108" t="s">
        <v>2</v>
      </c>
      <c r="C6" s="109" t="s">
        <v>23</v>
      </c>
      <c r="D6" s="209" t="s">
        <v>3</v>
      </c>
      <c r="E6" s="210"/>
      <c r="F6" s="211" t="s">
        <v>4</v>
      </c>
      <c r="G6" s="211"/>
      <c r="H6" s="209" t="s">
        <v>5</v>
      </c>
      <c r="I6" s="210"/>
      <c r="J6" s="211" t="s">
        <v>6</v>
      </c>
      <c r="K6" s="211"/>
      <c r="L6" s="209" t="s">
        <v>7</v>
      </c>
      <c r="M6" s="210"/>
      <c r="N6" s="205"/>
      <c r="O6" s="205"/>
      <c r="U6" s="11"/>
      <c r="V6" s="12"/>
      <c r="W6" s="12"/>
      <c r="X6" s="12"/>
      <c r="Y6" s="13" t="s">
        <v>9</v>
      </c>
      <c r="Z6" s="14" t="s">
        <v>10</v>
      </c>
    </row>
    <row r="7" spans="2:26" s="6" customFormat="1" ht="21" customHeight="1" thickBot="1" x14ac:dyDescent="0.25">
      <c r="B7" s="158"/>
      <c r="C7" s="159"/>
      <c r="D7" s="112" t="s">
        <v>29</v>
      </c>
      <c r="E7" s="113" t="s">
        <v>24</v>
      </c>
      <c r="F7" s="112" t="s">
        <v>29</v>
      </c>
      <c r="G7" s="113" t="s">
        <v>24</v>
      </c>
      <c r="H7" s="112" t="s">
        <v>29</v>
      </c>
      <c r="I7" s="113" t="s">
        <v>24</v>
      </c>
      <c r="J7" s="112" t="s">
        <v>29</v>
      </c>
      <c r="K7" s="113" t="s">
        <v>24</v>
      </c>
      <c r="L7" s="112" t="s">
        <v>29</v>
      </c>
      <c r="M7" s="113" t="s">
        <v>24</v>
      </c>
      <c r="N7" s="30"/>
      <c r="O7" s="30"/>
      <c r="U7" s="11"/>
      <c r="V7" s="12"/>
      <c r="W7" s="12"/>
      <c r="X7" s="12"/>
      <c r="Y7" s="13"/>
      <c r="Z7" s="14"/>
    </row>
    <row r="8" spans="2:26" ht="21" customHeight="1" x14ac:dyDescent="0.2">
      <c r="B8" s="83">
        <v>2.5</v>
      </c>
      <c r="C8" s="114"/>
      <c r="D8" s="115"/>
      <c r="E8" s="116"/>
      <c r="F8" s="115"/>
      <c r="G8" s="116"/>
      <c r="H8" s="115"/>
      <c r="I8" s="116"/>
      <c r="J8" s="115"/>
      <c r="K8" s="116"/>
      <c r="L8" s="115"/>
      <c r="M8" s="116"/>
      <c r="N8" s="2"/>
      <c r="O8" s="2"/>
      <c r="U8" s="11"/>
      <c r="V8" s="15" t="s">
        <v>11</v>
      </c>
      <c r="W8" s="15"/>
      <c r="X8" s="16"/>
      <c r="Y8" s="12"/>
      <c r="Z8" s="17"/>
    </row>
    <row r="9" spans="2:26" ht="21" customHeight="1" x14ac:dyDescent="0.2">
      <c r="B9" s="83">
        <v>3</v>
      </c>
      <c r="C9" s="114">
        <v>131648566.13806483</v>
      </c>
      <c r="D9" s="115">
        <v>131648566.13806483</v>
      </c>
      <c r="E9" s="116">
        <v>2.4429535298841123E+17</v>
      </c>
      <c r="F9" s="115">
        <v>0</v>
      </c>
      <c r="G9" s="116"/>
      <c r="H9" s="115">
        <v>0</v>
      </c>
      <c r="I9" s="116"/>
      <c r="J9" s="115"/>
      <c r="K9" s="116"/>
      <c r="L9" s="115"/>
      <c r="M9" s="116"/>
      <c r="N9" s="2"/>
      <c r="O9" s="2"/>
      <c r="U9" s="11"/>
      <c r="V9" s="15" t="s">
        <v>12</v>
      </c>
      <c r="W9" s="18">
        <f>SUM(W10:W12)</f>
        <v>100.00000000000001</v>
      </c>
      <c r="X9" s="19">
        <f>C42</f>
        <v>101278171657.6701</v>
      </c>
      <c r="Y9" s="19">
        <f>SUM(Y10:Y12)</f>
        <v>10525799913.134121</v>
      </c>
      <c r="Z9" s="20">
        <f>Y9/1000000</f>
        <v>10525.79991313412</v>
      </c>
    </row>
    <row r="10" spans="2:26" ht="21" customHeight="1" x14ac:dyDescent="0.25">
      <c r="B10" s="83">
        <v>3.5</v>
      </c>
      <c r="C10" s="114">
        <v>197472849.20709735</v>
      </c>
      <c r="D10" s="115">
        <v>197472849.20709735</v>
      </c>
      <c r="E10" s="116">
        <v>3.1789710328521779E+17</v>
      </c>
      <c r="F10" s="115">
        <v>0</v>
      </c>
      <c r="G10" s="116"/>
      <c r="H10" s="115">
        <v>0</v>
      </c>
      <c r="I10" s="116"/>
      <c r="J10" s="115"/>
      <c r="K10" s="116"/>
      <c r="L10" s="115"/>
      <c r="M10" s="116"/>
      <c r="N10" s="2"/>
      <c r="O10" s="2"/>
      <c r="Q10" s="21"/>
      <c r="R10" s="21"/>
      <c r="U10" s="11"/>
      <c r="V10" s="15" t="s">
        <v>14</v>
      </c>
      <c r="W10" s="18">
        <f>(Y10*100)/$Y$9</f>
        <v>58.888075149014085</v>
      </c>
      <c r="X10" s="19"/>
      <c r="Y10" s="19">
        <f>'[1]11ANcs1t'!C40</f>
        <v>6198440962.8812799</v>
      </c>
      <c r="Z10" s="20">
        <f>Y10/1000000</f>
        <v>6198.44096288128</v>
      </c>
    </row>
    <row r="11" spans="2:26" ht="21" customHeight="1" x14ac:dyDescent="0.25">
      <c r="B11" s="83">
        <v>4</v>
      </c>
      <c r="C11" s="114">
        <v>71853668.530839279</v>
      </c>
      <c r="D11" s="115">
        <v>71853668.530839279</v>
      </c>
      <c r="E11" s="116">
        <v>1.3832175533663053E+17</v>
      </c>
      <c r="F11" s="115">
        <v>0</v>
      </c>
      <c r="G11" s="116"/>
      <c r="H11" s="115">
        <v>0</v>
      </c>
      <c r="I11" s="116"/>
      <c r="J11" s="115"/>
      <c r="K11" s="116"/>
      <c r="L11" s="115"/>
      <c r="M11" s="116"/>
      <c r="N11" s="2"/>
      <c r="O11" s="2"/>
      <c r="Q11" s="22"/>
      <c r="U11" s="11"/>
      <c r="V11" s="15" t="s">
        <v>15</v>
      </c>
      <c r="W11" s="18">
        <f>(Y11*100)/$Y$9</f>
        <v>41.111924850985929</v>
      </c>
      <c r="X11" s="19"/>
      <c r="Y11" s="19">
        <f>'[1]12ANcs2t'!C40</f>
        <v>4327358950.2528419</v>
      </c>
      <c r="Z11" s="20">
        <f>Y11/1000000</f>
        <v>4327.3589502528421</v>
      </c>
    </row>
    <row r="12" spans="2:26" ht="21" customHeight="1" x14ac:dyDescent="0.25">
      <c r="B12" s="83">
        <v>4.5</v>
      </c>
      <c r="C12" s="114">
        <v>211028491.16323987</v>
      </c>
      <c r="D12" s="115">
        <v>211028491.16323987</v>
      </c>
      <c r="E12" s="116">
        <v>1491250651259403.8</v>
      </c>
      <c r="F12" s="115">
        <v>0</v>
      </c>
      <c r="G12" s="116"/>
      <c r="H12" s="115">
        <v>0</v>
      </c>
      <c r="I12" s="116"/>
      <c r="J12" s="115"/>
      <c r="K12" s="116"/>
      <c r="L12" s="115"/>
      <c r="M12" s="116"/>
      <c r="N12" s="2"/>
      <c r="O12" s="2"/>
      <c r="Q12" s="22"/>
      <c r="U12" s="11"/>
      <c r="V12" s="15"/>
      <c r="W12" s="18">
        <f>(Y12*100)/$Y$9</f>
        <v>0</v>
      </c>
      <c r="X12" s="19"/>
      <c r="Y12" s="19"/>
      <c r="Z12" s="20">
        <f>Y12/1000000</f>
        <v>0</v>
      </c>
    </row>
    <row r="13" spans="2:26" ht="21" customHeight="1" thickBot="1" x14ac:dyDescent="0.3">
      <c r="B13" s="83">
        <v>5</v>
      </c>
      <c r="C13" s="114">
        <v>675291171.72236741</v>
      </c>
      <c r="D13" s="115">
        <v>675291171.72236741</v>
      </c>
      <c r="E13" s="116">
        <v>1.489295030239502E+16</v>
      </c>
      <c r="F13" s="115">
        <v>0</v>
      </c>
      <c r="G13" s="116"/>
      <c r="H13" s="115">
        <v>0</v>
      </c>
      <c r="I13" s="116"/>
      <c r="J13" s="115"/>
      <c r="K13" s="116"/>
      <c r="L13" s="115"/>
      <c r="M13" s="116"/>
      <c r="N13" s="2"/>
      <c r="O13" s="42">
        <f>C42</f>
        <v>101278171657.6701</v>
      </c>
      <c r="U13" s="23"/>
      <c r="V13" s="24"/>
      <c r="W13" s="24"/>
      <c r="X13" s="24"/>
      <c r="Y13" s="25"/>
      <c r="Z13" s="26"/>
    </row>
    <row r="14" spans="2:26" ht="21" customHeight="1" x14ac:dyDescent="0.2">
      <c r="B14" s="83">
        <v>5.5</v>
      </c>
      <c r="C14" s="114">
        <v>1151612623.2051089</v>
      </c>
      <c r="D14" s="115">
        <v>1151612623.2051089</v>
      </c>
      <c r="E14" s="116">
        <v>3.8709947684651432E+16</v>
      </c>
      <c r="F14" s="115">
        <v>0</v>
      </c>
      <c r="G14" s="116"/>
      <c r="H14" s="115">
        <v>0</v>
      </c>
      <c r="I14" s="116"/>
      <c r="J14" s="115"/>
      <c r="K14" s="116"/>
      <c r="L14" s="115"/>
      <c r="M14" s="116"/>
      <c r="N14" s="2"/>
      <c r="O14" s="2"/>
    </row>
    <row r="15" spans="2:26" ht="21" customHeight="1" x14ac:dyDescent="0.2">
      <c r="B15" s="83">
        <v>6</v>
      </c>
      <c r="C15" s="114">
        <v>1760580554.8476002</v>
      </c>
      <c r="D15" s="115">
        <v>1760580554.8476002</v>
      </c>
      <c r="E15" s="116">
        <v>9.7588828783504848E+16</v>
      </c>
      <c r="F15" s="115">
        <v>0</v>
      </c>
      <c r="G15" s="116"/>
      <c r="H15" s="115">
        <v>0</v>
      </c>
      <c r="I15" s="116"/>
      <c r="J15" s="115"/>
      <c r="K15" s="116"/>
      <c r="L15" s="115"/>
      <c r="M15" s="116"/>
      <c r="N15" s="2"/>
      <c r="O15" s="2"/>
    </row>
    <row r="16" spans="2:26" ht="21" customHeight="1" x14ac:dyDescent="0.2">
      <c r="B16" s="83">
        <v>6.5</v>
      </c>
      <c r="C16" s="114">
        <v>2043462714.5416801</v>
      </c>
      <c r="D16" s="115">
        <v>2043462714.5416801</v>
      </c>
      <c r="E16" s="116">
        <v>1.2110513351091733E+17</v>
      </c>
      <c r="F16" s="115">
        <v>0</v>
      </c>
      <c r="G16" s="116"/>
      <c r="H16" s="115">
        <v>0</v>
      </c>
      <c r="I16" s="116"/>
      <c r="J16" s="115"/>
      <c r="K16" s="116"/>
      <c r="L16" s="115"/>
      <c r="M16" s="116"/>
      <c r="N16" s="2"/>
      <c r="O16" s="2"/>
    </row>
    <row r="17" spans="2:22" ht="21" customHeight="1" x14ac:dyDescent="0.2">
      <c r="B17" s="83">
        <v>7</v>
      </c>
      <c r="C17" s="114">
        <v>1234527148.637876</v>
      </c>
      <c r="D17" s="115">
        <v>1234527148.637876</v>
      </c>
      <c r="E17" s="116">
        <v>5.6162075112036544E+16</v>
      </c>
      <c r="F17" s="115">
        <v>0</v>
      </c>
      <c r="G17" s="116"/>
      <c r="H17" s="115">
        <v>0</v>
      </c>
      <c r="I17" s="116"/>
      <c r="J17" s="115"/>
      <c r="K17" s="116"/>
      <c r="L17" s="115"/>
      <c r="M17" s="116"/>
      <c r="N17" s="2"/>
      <c r="O17" s="2"/>
      <c r="V17" s="3" t="s">
        <v>16</v>
      </c>
    </row>
    <row r="18" spans="2:22" ht="21" customHeight="1" x14ac:dyDescent="0.25">
      <c r="B18" s="83">
        <v>7.5</v>
      </c>
      <c r="C18" s="114">
        <v>1130031767.743788</v>
      </c>
      <c r="D18" s="115">
        <v>1130031767.743788</v>
      </c>
      <c r="E18" s="116">
        <v>7.4586910471236432E+16</v>
      </c>
      <c r="F18" s="115">
        <v>0</v>
      </c>
      <c r="G18" s="116"/>
      <c r="H18" s="115">
        <v>0</v>
      </c>
      <c r="I18" s="116"/>
      <c r="J18" s="115"/>
      <c r="K18" s="116"/>
      <c r="L18" s="115"/>
      <c r="M18" s="116"/>
      <c r="N18" s="2"/>
      <c r="Q18" s="21"/>
      <c r="R18" s="21"/>
    </row>
    <row r="19" spans="2:22" ht="21" customHeight="1" x14ac:dyDescent="0.25">
      <c r="B19" s="83">
        <v>8</v>
      </c>
      <c r="C19" s="114">
        <v>3293616247.3490911</v>
      </c>
      <c r="D19" s="115">
        <v>3293616247.3490911</v>
      </c>
      <c r="E19" s="116">
        <v>9.5968565533813312E+17</v>
      </c>
      <c r="F19" s="115">
        <v>0</v>
      </c>
      <c r="G19" s="116"/>
      <c r="H19" s="115">
        <v>0</v>
      </c>
      <c r="I19" s="116"/>
      <c r="J19" s="115"/>
      <c r="K19" s="116"/>
      <c r="L19" s="115"/>
      <c r="M19" s="116"/>
      <c r="N19" s="2"/>
      <c r="O19" s="2"/>
      <c r="Q19" s="21"/>
      <c r="R19" s="21"/>
    </row>
    <row r="20" spans="2:22" ht="21" customHeight="1" x14ac:dyDescent="0.25">
      <c r="B20" s="83">
        <v>8.5</v>
      </c>
      <c r="C20" s="114">
        <v>6471524319.7405796</v>
      </c>
      <c r="D20" s="115">
        <v>6471524319.7405796</v>
      </c>
      <c r="E20" s="116">
        <v>2.7573225541068544E+18</v>
      </c>
      <c r="F20" s="115">
        <v>0</v>
      </c>
      <c r="G20" s="116"/>
      <c r="H20" s="115">
        <v>0</v>
      </c>
      <c r="I20" s="116"/>
      <c r="J20" s="115"/>
      <c r="K20" s="116"/>
      <c r="L20" s="115"/>
      <c r="M20" s="116"/>
      <c r="N20" s="2"/>
      <c r="O20" s="2"/>
      <c r="Q20" s="27"/>
      <c r="R20" s="21"/>
    </row>
    <row r="21" spans="2:22" ht="21" customHeight="1" x14ac:dyDescent="0.25">
      <c r="B21" s="83">
        <v>9</v>
      </c>
      <c r="C21" s="114">
        <v>11762662083.581501</v>
      </c>
      <c r="D21" s="115">
        <v>11762662083.581501</v>
      </c>
      <c r="E21" s="116">
        <v>7.927256993652052E+18</v>
      </c>
      <c r="F21" s="115">
        <v>0</v>
      </c>
      <c r="G21" s="116"/>
      <c r="H21" s="115">
        <v>0</v>
      </c>
      <c r="I21" s="116"/>
      <c r="J21" s="115"/>
      <c r="K21" s="116"/>
      <c r="L21" s="115"/>
      <c r="M21" s="116"/>
      <c r="N21" s="2"/>
      <c r="O21" s="2"/>
      <c r="Q21" s="27"/>
    </row>
    <row r="22" spans="2:22" ht="21" customHeight="1" x14ac:dyDescent="0.2">
      <c r="B22" s="83">
        <v>9.5</v>
      </c>
      <c r="C22" s="114">
        <v>13111194305.072811</v>
      </c>
      <c r="D22" s="115">
        <v>13111194305.072811</v>
      </c>
      <c r="E22" s="116">
        <v>1.3626295220826145E+19</v>
      </c>
      <c r="F22" s="115">
        <v>0</v>
      </c>
      <c r="G22" s="116"/>
      <c r="H22" s="115">
        <v>0</v>
      </c>
      <c r="I22" s="116"/>
      <c r="J22" s="115"/>
      <c r="K22" s="116"/>
      <c r="L22" s="115"/>
      <c r="M22" s="116"/>
      <c r="N22" s="2"/>
      <c r="O22" s="2"/>
    </row>
    <row r="23" spans="2:22" ht="21" customHeight="1" x14ac:dyDescent="0.2">
      <c r="B23" s="83">
        <v>10</v>
      </c>
      <c r="C23" s="114">
        <v>12940745000.716042</v>
      </c>
      <c r="D23" s="115">
        <v>11646670500.644438</v>
      </c>
      <c r="E23" s="116">
        <v>1.3114153836544688E+19</v>
      </c>
      <c r="F23" s="115">
        <v>1294074500.0716043</v>
      </c>
      <c r="G23" s="116">
        <v>1.6746288117355725E+18</v>
      </c>
      <c r="H23" s="115">
        <v>0</v>
      </c>
      <c r="I23" s="116"/>
      <c r="J23" s="115"/>
      <c r="K23" s="116"/>
      <c r="L23" s="115"/>
      <c r="M23" s="116"/>
      <c r="N23" s="2"/>
      <c r="O23" s="2"/>
    </row>
    <row r="24" spans="2:22" ht="21" customHeight="1" x14ac:dyDescent="0.2">
      <c r="B24" s="83">
        <v>10.5</v>
      </c>
      <c r="C24" s="114">
        <v>7641244271.5812883</v>
      </c>
      <c r="D24" s="115">
        <v>6112995417.2650309</v>
      </c>
      <c r="E24" s="116">
        <v>3.5087916180341437E+18</v>
      </c>
      <c r="F24" s="115">
        <v>1528248854.3162577</v>
      </c>
      <c r="G24" s="116">
        <v>1.1262616552379144E+18</v>
      </c>
      <c r="H24" s="115">
        <v>0</v>
      </c>
      <c r="I24" s="116"/>
      <c r="J24" s="115"/>
      <c r="K24" s="116"/>
      <c r="L24" s="115"/>
      <c r="M24" s="116"/>
      <c r="N24" s="2"/>
      <c r="O24" s="2"/>
    </row>
    <row r="25" spans="2:22" ht="21" customHeight="1" x14ac:dyDescent="0.2">
      <c r="B25" s="83">
        <v>11</v>
      </c>
      <c r="C25" s="114">
        <v>5962938928.6915722</v>
      </c>
      <c r="D25" s="115">
        <v>4770351142.9532576</v>
      </c>
      <c r="E25" s="116">
        <v>2.378211245651455E+18</v>
      </c>
      <c r="F25" s="115">
        <v>1192587785.7383144</v>
      </c>
      <c r="G25" s="116">
        <v>6.9447852735564442E+17</v>
      </c>
      <c r="H25" s="115">
        <v>0</v>
      </c>
      <c r="I25" s="116"/>
      <c r="J25" s="115"/>
      <c r="K25" s="116"/>
      <c r="L25" s="115"/>
      <c r="M25" s="116"/>
      <c r="N25" s="2"/>
      <c r="O25" s="2"/>
    </row>
    <row r="26" spans="2:22" ht="21" customHeight="1" x14ac:dyDescent="0.2">
      <c r="B26" s="83">
        <v>11.5</v>
      </c>
      <c r="C26" s="114">
        <v>3910611652.3873672</v>
      </c>
      <c r="D26" s="115">
        <v>2737428156.6711569</v>
      </c>
      <c r="E26" s="116">
        <v>1.1816336361420513E+18</v>
      </c>
      <c r="F26" s="115">
        <v>391061165.23873675</v>
      </c>
      <c r="G26" s="116">
        <v>1.5292883495787859E+17</v>
      </c>
      <c r="H26" s="115">
        <v>782122330.4774735</v>
      </c>
      <c r="I26" s="116">
        <v>3.1114965998418106E+17</v>
      </c>
      <c r="J26" s="115"/>
      <c r="K26" s="116"/>
      <c r="L26" s="115"/>
      <c r="M26" s="116"/>
      <c r="N26" s="2"/>
      <c r="O26" s="2"/>
    </row>
    <row r="27" spans="2:22" ht="21" customHeight="1" x14ac:dyDescent="0.2">
      <c r="B27" s="83">
        <v>12</v>
      </c>
      <c r="C27" s="114">
        <v>3775081465.992455</v>
      </c>
      <c r="D27" s="115">
        <v>1510032586.396982</v>
      </c>
      <c r="E27" s="116">
        <v>6.9180029666614848E+17</v>
      </c>
      <c r="F27" s="115">
        <v>1887540732.9962273</v>
      </c>
      <c r="G27" s="116">
        <v>9.154798265289184E+17</v>
      </c>
      <c r="H27" s="115">
        <v>377508146.59924549</v>
      </c>
      <c r="I27" s="116">
        <v>1.4251240074879741E+17</v>
      </c>
      <c r="J27" s="115"/>
      <c r="K27" s="116"/>
      <c r="L27" s="115"/>
      <c r="M27" s="116"/>
      <c r="N27" s="2"/>
      <c r="O27" s="2"/>
    </row>
    <row r="28" spans="2:22" ht="21" customHeight="1" x14ac:dyDescent="0.2">
      <c r="B28" s="83">
        <v>12.5</v>
      </c>
      <c r="C28" s="114">
        <v>3043798166.3511138</v>
      </c>
      <c r="D28" s="115">
        <v>608759633.2702229</v>
      </c>
      <c r="E28" s="116">
        <v>2.044927372865193E+17</v>
      </c>
      <c r="F28" s="115">
        <v>2130658716.4457798</v>
      </c>
      <c r="G28" s="116">
        <v>1.051699935898062E+18</v>
      </c>
      <c r="H28" s="115">
        <v>304379816.63511145</v>
      </c>
      <c r="I28" s="116">
        <v>9.264707277482408E+16</v>
      </c>
      <c r="J28" s="115"/>
      <c r="K28" s="116"/>
      <c r="L28" s="115"/>
      <c r="M28" s="116"/>
      <c r="N28" s="2"/>
      <c r="O28" s="2"/>
    </row>
    <row r="29" spans="2:22" ht="21" customHeight="1" x14ac:dyDescent="0.2">
      <c r="B29" s="83">
        <v>13</v>
      </c>
      <c r="C29" s="114">
        <v>3515118899.3414569</v>
      </c>
      <c r="D29" s="115">
        <v>0</v>
      </c>
      <c r="E29" s="116"/>
      <c r="F29" s="115">
        <v>2812095119.4731655</v>
      </c>
      <c r="G29" s="116">
        <v>1.5602282260515366E+18</v>
      </c>
      <c r="H29" s="115">
        <v>703023779.86829138</v>
      </c>
      <c r="I29" s="116">
        <v>2.6754062309911194E+17</v>
      </c>
      <c r="J29" s="115"/>
      <c r="K29" s="116"/>
      <c r="L29" s="115"/>
      <c r="M29" s="116"/>
      <c r="N29" s="2"/>
      <c r="O29" s="2"/>
    </row>
    <row r="30" spans="2:22" ht="21" customHeight="1" x14ac:dyDescent="0.2">
      <c r="B30" s="83">
        <v>13.5</v>
      </c>
      <c r="C30" s="114">
        <v>4720428900.1937828</v>
      </c>
      <c r="D30" s="115">
        <v>0</v>
      </c>
      <c r="E30" s="116"/>
      <c r="F30" s="115">
        <v>4248386010.1744046</v>
      </c>
      <c r="G30" s="116">
        <v>3.1504208406708598E+18</v>
      </c>
      <c r="H30" s="115">
        <v>472042890.0193783</v>
      </c>
      <c r="I30" s="116">
        <v>2.2282449001784685E+17</v>
      </c>
      <c r="J30" s="115"/>
      <c r="K30" s="116"/>
      <c r="L30" s="115"/>
      <c r="M30" s="116"/>
      <c r="N30" s="2"/>
      <c r="O30" s="2"/>
    </row>
    <row r="31" spans="2:22" ht="21" customHeight="1" x14ac:dyDescent="0.2">
      <c r="B31" s="83">
        <v>14</v>
      </c>
      <c r="C31" s="114">
        <v>5155632566.4181271</v>
      </c>
      <c r="D31" s="115">
        <v>0</v>
      </c>
      <c r="E31" s="116"/>
      <c r="F31" s="115">
        <v>3608942796.4926887</v>
      </c>
      <c r="G31" s="116">
        <v>2.3918997425440922E+18</v>
      </c>
      <c r="H31" s="115">
        <v>1546689769.9254382</v>
      </c>
      <c r="I31" s="116">
        <v>8.7331090641880781E+17</v>
      </c>
      <c r="J31" s="115"/>
      <c r="K31" s="116"/>
      <c r="L31" s="115"/>
      <c r="M31" s="116"/>
      <c r="N31" s="2"/>
      <c r="O31" s="2"/>
    </row>
    <row r="32" spans="2:22" ht="21" customHeight="1" x14ac:dyDescent="0.2">
      <c r="B32" s="83">
        <v>14.5</v>
      </c>
      <c r="C32" s="114">
        <v>3348728953.2560582</v>
      </c>
      <c r="D32" s="115">
        <v>0</v>
      </c>
      <c r="E32" s="116"/>
      <c r="F32" s="115">
        <v>2009237371.9536347</v>
      </c>
      <c r="G32" s="116">
        <v>7.0973867132697459E+17</v>
      </c>
      <c r="H32" s="115">
        <v>1339491581.3024235</v>
      </c>
      <c r="I32" s="116">
        <v>4.6331923816879648E+17</v>
      </c>
      <c r="J32" s="115"/>
      <c r="K32" s="116"/>
      <c r="L32" s="115"/>
      <c r="M32" s="116"/>
      <c r="N32" s="2"/>
      <c r="O32" s="2"/>
    </row>
    <row r="33" spans="2:15" ht="21" customHeight="1" x14ac:dyDescent="0.2">
      <c r="B33" s="83">
        <v>15</v>
      </c>
      <c r="C33" s="114">
        <v>1733341890.4322722</v>
      </c>
      <c r="D33" s="115">
        <v>0</v>
      </c>
      <c r="E33" s="88"/>
      <c r="F33" s="115">
        <v>346668378.08645445</v>
      </c>
      <c r="G33" s="116">
        <v>6.5545847066355056E+16</v>
      </c>
      <c r="H33" s="115">
        <v>1386673512.3458178</v>
      </c>
      <c r="I33" s="116">
        <v>3.9313614547682618E+17</v>
      </c>
      <c r="J33" s="115"/>
      <c r="K33" s="116"/>
      <c r="L33" s="115"/>
      <c r="M33" s="116"/>
      <c r="N33" s="2"/>
      <c r="O33" s="2"/>
    </row>
    <row r="34" spans="2:15" ht="21" customHeight="1" x14ac:dyDescent="0.2">
      <c r="B34" s="83">
        <v>15.5</v>
      </c>
      <c r="C34" s="114">
        <v>1197394823.1770406</v>
      </c>
      <c r="D34" s="115">
        <v>0</v>
      </c>
      <c r="E34" s="88"/>
      <c r="F34" s="115">
        <v>119739482.31770407</v>
      </c>
      <c r="G34" s="116">
        <v>1.4337543625711764E+16</v>
      </c>
      <c r="H34" s="115">
        <v>598697411.58852029</v>
      </c>
      <c r="I34" s="116">
        <v>1.2010753560342318E+17</v>
      </c>
      <c r="J34" s="115">
        <v>478957929.27081627</v>
      </c>
      <c r="K34" s="116">
        <v>8.6402064987765696E+16</v>
      </c>
      <c r="L34" s="115"/>
      <c r="M34" s="116"/>
      <c r="N34" s="2"/>
      <c r="O34" s="2"/>
    </row>
    <row r="35" spans="2:15" ht="21" customHeight="1" x14ac:dyDescent="0.2">
      <c r="B35" s="83">
        <v>16</v>
      </c>
      <c r="C35" s="114">
        <v>930833519.66458571</v>
      </c>
      <c r="D35" s="115">
        <v>0</v>
      </c>
      <c r="E35" s="88"/>
      <c r="F35" s="115"/>
      <c r="G35" s="116"/>
      <c r="H35" s="115">
        <v>465416759.83229285</v>
      </c>
      <c r="I35" s="116">
        <v>8.2285223316260128E+16</v>
      </c>
      <c r="J35" s="115">
        <v>465416759.83229285</v>
      </c>
      <c r="K35" s="116">
        <v>8.2285223316260128E+16</v>
      </c>
      <c r="L35" s="115"/>
      <c r="M35" s="116"/>
      <c r="N35" s="2"/>
      <c r="O35" s="2"/>
    </row>
    <row r="36" spans="2:15" ht="21" customHeight="1" x14ac:dyDescent="0.2">
      <c r="B36" s="83">
        <v>16.5</v>
      </c>
      <c r="C36" s="114">
        <v>116824580.98896924</v>
      </c>
      <c r="D36" s="115">
        <v>0</v>
      </c>
      <c r="E36" s="88"/>
      <c r="F36" s="115"/>
      <c r="G36" s="116"/>
      <c r="H36" s="115"/>
      <c r="I36" s="116"/>
      <c r="J36" s="115">
        <v>116824580.98896924</v>
      </c>
      <c r="K36" s="116">
        <v>4598602719582194</v>
      </c>
      <c r="L36" s="115"/>
      <c r="M36" s="116"/>
      <c r="N36" s="2"/>
      <c r="O36" s="2"/>
    </row>
    <row r="37" spans="2:15" ht="21" customHeight="1" x14ac:dyDescent="0.2">
      <c r="B37" s="83">
        <v>17</v>
      </c>
      <c r="C37" s="114">
        <v>6029385.4618068496</v>
      </c>
      <c r="D37" s="115">
        <v>0</v>
      </c>
      <c r="E37" s="88"/>
      <c r="F37" s="115"/>
      <c r="G37" s="116"/>
      <c r="H37" s="115"/>
      <c r="I37" s="116"/>
      <c r="J37" s="115">
        <v>6029385.4618068496</v>
      </c>
      <c r="K37" s="116">
        <v>17623592919256.004</v>
      </c>
      <c r="L37" s="115"/>
      <c r="M37" s="116"/>
      <c r="N37" s="2"/>
      <c r="O37" s="2"/>
    </row>
    <row r="38" spans="2:15" ht="21" customHeight="1" x14ac:dyDescent="0.2">
      <c r="B38" s="83">
        <v>17.5</v>
      </c>
      <c r="C38" s="114">
        <v>32912141.534516215</v>
      </c>
      <c r="D38" s="115">
        <v>0</v>
      </c>
      <c r="E38" s="88"/>
      <c r="F38" s="115"/>
      <c r="G38" s="116"/>
      <c r="H38" s="115"/>
      <c r="I38" s="116"/>
      <c r="J38" s="115"/>
      <c r="K38" s="116"/>
      <c r="L38" s="115">
        <v>32912141.534516215</v>
      </c>
      <c r="M38" s="116">
        <v>873697394575798.62</v>
      </c>
      <c r="N38" s="2"/>
      <c r="O38" s="2"/>
    </row>
    <row r="39" spans="2:15" ht="21" customHeight="1" x14ac:dyDescent="0.2">
      <c r="B39" s="83">
        <v>18</v>
      </c>
      <c r="C39" s="114"/>
      <c r="D39" s="115"/>
      <c r="E39" s="88"/>
      <c r="F39" s="115"/>
      <c r="G39" s="116"/>
      <c r="H39" s="115"/>
      <c r="I39" s="116"/>
      <c r="J39" s="115"/>
      <c r="K39" s="116"/>
      <c r="L39" s="115"/>
      <c r="M39" s="116"/>
      <c r="N39" s="2"/>
      <c r="O39" s="2"/>
    </row>
    <row r="40" spans="2:15" ht="21" customHeight="1" x14ac:dyDescent="0.2">
      <c r="B40" s="83">
        <v>18.5</v>
      </c>
      <c r="C40" s="114"/>
      <c r="D40" s="115"/>
      <c r="E40" s="88"/>
      <c r="F40" s="115"/>
      <c r="G40" s="116"/>
      <c r="H40" s="115"/>
      <c r="I40" s="116"/>
      <c r="J40" s="115"/>
      <c r="K40" s="116"/>
      <c r="L40" s="115"/>
      <c r="M40" s="116"/>
      <c r="N40" s="2"/>
      <c r="O40" s="2"/>
    </row>
    <row r="41" spans="2:15" ht="15" customHeight="1" thickBot="1" x14ac:dyDescent="0.25">
      <c r="B41" s="83"/>
      <c r="C41" s="114"/>
      <c r="D41" s="115"/>
      <c r="E41" s="88"/>
      <c r="F41" s="115"/>
      <c r="G41" s="88"/>
      <c r="H41" s="115"/>
      <c r="I41" s="88"/>
      <c r="J41" s="115"/>
      <c r="K41" s="88"/>
      <c r="L41" s="115"/>
      <c r="M41" s="88"/>
      <c r="N41" s="2"/>
      <c r="O41" s="2"/>
    </row>
    <row r="42" spans="2:15" ht="21" customHeight="1" x14ac:dyDescent="0.2">
      <c r="B42" s="119" t="s">
        <v>17</v>
      </c>
      <c r="C42" s="148">
        <v>101278171657.6701</v>
      </c>
      <c r="D42" s="123">
        <v>70632743948.682724</v>
      </c>
      <c r="E42" s="97"/>
      <c r="F42" s="123">
        <v>21569240913.304974</v>
      </c>
      <c r="G42" s="97"/>
      <c r="H42" s="123">
        <v>7976045998.5939922</v>
      </c>
      <c r="I42" s="97"/>
      <c r="J42" s="123">
        <v>1067228655.5538852</v>
      </c>
      <c r="K42" s="97"/>
      <c r="L42" s="123">
        <v>32912141.534516215</v>
      </c>
      <c r="M42" s="97"/>
      <c r="N42" s="2"/>
      <c r="O42" s="2"/>
    </row>
    <row r="43" spans="2:15" s="31" customFormat="1" ht="21" customHeight="1" x14ac:dyDescent="0.2">
      <c r="B43" s="124" t="s">
        <v>25</v>
      </c>
      <c r="C43" s="149">
        <v>99.999999999999972</v>
      </c>
      <c r="D43" s="126">
        <v>69.741330034499583</v>
      </c>
      <c r="E43" s="128"/>
      <c r="F43" s="126">
        <v>21.297028333223736</v>
      </c>
      <c r="G43" s="128"/>
      <c r="H43" s="126">
        <v>7.8753850588395187</v>
      </c>
      <c r="I43" s="128"/>
      <c r="J43" s="126">
        <v>1.0537597964951619</v>
      </c>
      <c r="K43" s="128"/>
      <c r="L43" s="126">
        <v>3.2496776941987458E-2</v>
      </c>
      <c r="M43" s="128"/>
      <c r="N43" s="32"/>
      <c r="O43" s="32"/>
    </row>
    <row r="44" spans="2:15" s="31" customFormat="1" ht="21" customHeight="1" x14ac:dyDescent="0.2">
      <c r="B44" s="124" t="s">
        <v>34</v>
      </c>
      <c r="C44" s="150">
        <v>10.471593310706375</v>
      </c>
      <c r="D44" s="130">
        <v>9.2748896977715436</v>
      </c>
      <c r="E44" s="129"/>
      <c r="F44" s="130">
        <v>12.81975231577651</v>
      </c>
      <c r="G44" s="129"/>
      <c r="H44" s="130">
        <v>13.972337405123126</v>
      </c>
      <c r="I44" s="129"/>
      <c r="J44" s="130">
        <v>15.835988953474761</v>
      </c>
      <c r="K44" s="129"/>
      <c r="L44" s="130">
        <v>17.499999999999996</v>
      </c>
      <c r="M44" s="129"/>
      <c r="N44" s="33"/>
      <c r="O44" s="33"/>
    </row>
    <row r="45" spans="2:15" s="31" customFormat="1" ht="21" customHeight="1" x14ac:dyDescent="0.2">
      <c r="B45" s="124" t="s">
        <v>33</v>
      </c>
      <c r="C45" s="150">
        <v>10.488827713220333</v>
      </c>
      <c r="D45" s="130">
        <v>6.5821736438326486</v>
      </c>
      <c r="E45" s="129"/>
      <c r="F45" s="130">
        <v>17.607143929048675</v>
      </c>
      <c r="G45" s="129"/>
      <c r="H45" s="130">
        <v>22.95378989159671</v>
      </c>
      <c r="I45" s="129"/>
      <c r="J45" s="130">
        <v>33.354197627080893</v>
      </c>
      <c r="K45" s="129"/>
      <c r="L45" s="130">
        <v>45.841297496715228</v>
      </c>
      <c r="M45" s="129"/>
      <c r="N45" s="33"/>
      <c r="O45" s="33"/>
    </row>
    <row r="46" spans="2:15" ht="21" customHeight="1" x14ac:dyDescent="0.2">
      <c r="B46" s="131" t="s">
        <v>26</v>
      </c>
      <c r="C46" s="151">
        <v>6.4105354072993948E+19</v>
      </c>
      <c r="D46" s="133">
        <v>4.7454695102374453E+19</v>
      </c>
      <c r="E46" s="132"/>
      <c r="F46" s="133">
        <v>1.3507648462999521E+19</v>
      </c>
      <c r="G46" s="132"/>
      <c r="H46" s="133">
        <v>2.9688332956088755E+18</v>
      </c>
      <c r="I46" s="132"/>
      <c r="J46" s="133">
        <v>1.733035146165273E+17</v>
      </c>
      <c r="K46" s="132"/>
      <c r="L46" s="133">
        <v>873697394575798.62</v>
      </c>
      <c r="M46" s="132"/>
      <c r="N46" s="34"/>
      <c r="O46" s="34"/>
    </row>
    <row r="47" spans="2:15" ht="21" customHeight="1" thickBot="1" x14ac:dyDescent="0.25">
      <c r="B47" s="134" t="s">
        <v>27</v>
      </c>
      <c r="C47" s="152">
        <v>7.905535606447453E-2</v>
      </c>
      <c r="D47" s="136">
        <v>9.7528942585521042E-2</v>
      </c>
      <c r="E47" s="135"/>
      <c r="F47" s="136">
        <v>0.17039428070509394</v>
      </c>
      <c r="G47" s="135"/>
      <c r="H47" s="136">
        <v>0.21602561792395084</v>
      </c>
      <c r="I47" s="135"/>
      <c r="J47" s="136">
        <v>0.39007328473236091</v>
      </c>
      <c r="K47" s="135"/>
      <c r="L47" s="136">
        <v>0.89809934226068378</v>
      </c>
      <c r="M47" s="135"/>
      <c r="N47" s="35"/>
      <c r="O47" s="35"/>
    </row>
    <row r="48" spans="2:15" x14ac:dyDescent="0.25">
      <c r="C48" s="5">
        <v>8.3816509849754695E-2</v>
      </c>
      <c r="D48" s="5">
        <v>6.0705675798127044E-2</v>
      </c>
      <c r="F48" s="5">
        <v>0.10111641905938384</v>
      </c>
      <c r="H48" s="5">
        <v>0.92281679012650397</v>
      </c>
      <c r="J48" s="5">
        <v>0.17269087282505305</v>
      </c>
      <c r="L48" s="5">
        <v>0.37565965553246544</v>
      </c>
    </row>
    <row r="49" spans="2:17" x14ac:dyDescent="0.25">
      <c r="C49" s="5">
        <v>0.19808515285582101</v>
      </c>
      <c r="D49" s="5">
        <v>0</v>
      </c>
      <c r="F49" s="28"/>
      <c r="G49" s="28"/>
      <c r="H49" s="28"/>
      <c r="I49" s="28"/>
    </row>
    <row r="50" spans="2:17" s="36" customFormat="1" ht="18" x14ac:dyDescent="0.2">
      <c r="B50" s="37"/>
      <c r="D50" s="221">
        <f>D42/1000000</f>
        <v>70632.743948682721</v>
      </c>
      <c r="E50" s="221">
        <f t="shared" ref="E50:M50" si="0">E42/1000000</f>
        <v>0</v>
      </c>
      <c r="F50" s="221">
        <f t="shared" si="0"/>
        <v>21569.240913304973</v>
      </c>
      <c r="G50" s="221">
        <f t="shared" si="0"/>
        <v>0</v>
      </c>
      <c r="H50" s="221">
        <f t="shared" si="0"/>
        <v>7976.0459985939924</v>
      </c>
      <c r="I50" s="221">
        <f t="shared" si="0"/>
        <v>0</v>
      </c>
      <c r="J50" s="221">
        <f t="shared" si="0"/>
        <v>1067.2286555538851</v>
      </c>
      <c r="K50" s="221">
        <f t="shared" si="0"/>
        <v>0</v>
      </c>
      <c r="L50" s="221">
        <f t="shared" si="0"/>
        <v>32.912141534516216</v>
      </c>
      <c r="M50" s="221">
        <f t="shared" si="0"/>
        <v>0</v>
      </c>
      <c r="N50" s="36">
        <f>N42/1000000</f>
        <v>0</v>
      </c>
    </row>
    <row r="51" spans="2:17" s="36" customFormat="1" ht="18" x14ac:dyDescent="0.2">
      <c r="B51" s="37"/>
      <c r="C51" s="202" t="s">
        <v>46</v>
      </c>
      <c r="D51" s="221" t="s">
        <v>13</v>
      </c>
      <c r="E51" s="221"/>
      <c r="F51" s="221"/>
      <c r="G51" s="221"/>
      <c r="H51" s="221"/>
      <c r="I51" s="221"/>
      <c r="J51" s="221"/>
      <c r="K51" s="221"/>
      <c r="L51" s="221"/>
      <c r="M51" s="221"/>
    </row>
    <row r="52" spans="2:17" s="36" customFormat="1" ht="13" x14ac:dyDescent="0.15">
      <c r="B52" s="37"/>
      <c r="C52" s="38">
        <f>P53</f>
        <v>68.910638462523067</v>
      </c>
      <c r="D52" s="39" t="str">
        <f>D6</f>
        <v>O</v>
      </c>
      <c r="E52" s="39"/>
      <c r="F52" s="39" t="str">
        <f>F6</f>
        <v>I</v>
      </c>
      <c r="G52" s="39"/>
      <c r="H52" s="39" t="str">
        <f>H6</f>
        <v>II</v>
      </c>
      <c r="I52" s="39"/>
      <c r="J52" s="39" t="str">
        <f>J6</f>
        <v>III</v>
      </c>
      <c r="K52" s="39"/>
      <c r="L52" s="39" t="str">
        <f>L6</f>
        <v>IV</v>
      </c>
      <c r="M52" s="39"/>
      <c r="N52" s="39">
        <f>N6</f>
        <v>0</v>
      </c>
    </row>
    <row r="53" spans="2:17" s="36" customFormat="1" ht="13" x14ac:dyDescent="0.15">
      <c r="B53" s="40">
        <v>2001</v>
      </c>
      <c r="C53" s="36" t="str">
        <f>CONCATENATE(C51,Q53,D51)</f>
        <v>&lt; 11,5 cm = 69%</v>
      </c>
      <c r="D53" s="38">
        <f>SUM(D8:D25)/1000000000</f>
        <v>65.776523572344374</v>
      </c>
      <c r="E53" s="38"/>
      <c r="F53" s="38">
        <f>SUM(F8:F25)/1000000000</f>
        <v>4.014911140126177</v>
      </c>
      <c r="G53" s="38"/>
      <c r="H53" s="38">
        <f>SUM(H8:H25)/1000000000</f>
        <v>0</v>
      </c>
      <c r="I53" s="38"/>
      <c r="J53" s="38">
        <f>SUM(J8:J25)/1000000000</f>
        <v>0</v>
      </c>
      <c r="K53" s="38"/>
      <c r="L53" s="38">
        <f>SUM(L8:L25)/1000000000</f>
        <v>0</v>
      </c>
      <c r="M53" s="38"/>
      <c r="N53" s="38">
        <f>SUM(N10:N24)/1000000000</f>
        <v>0</v>
      </c>
      <c r="O53" s="38">
        <f>SUM(D53:N53)</f>
        <v>69.791434712470547</v>
      </c>
      <c r="P53" s="36">
        <f>(O53/$O55)*100</f>
        <v>68.910638462523067</v>
      </c>
      <c r="Q53" s="36">
        <f>ROUND(P53,0)</f>
        <v>69</v>
      </c>
    </row>
    <row r="54" spans="2:17" s="36" customFormat="1" ht="13" x14ac:dyDescent="0.15">
      <c r="B54" s="40"/>
      <c r="C54" s="202" t="s">
        <v>47</v>
      </c>
      <c r="D54" s="38">
        <f>SUM(D26:D40)/1000000000</f>
        <v>4.8562203763383618</v>
      </c>
      <c r="E54" s="38"/>
      <c r="F54" s="38">
        <f>SUM(F26:F41)/1000000000</f>
        <v>17.554329773178797</v>
      </c>
      <c r="G54" s="38"/>
      <c r="H54" s="38">
        <f>SUM(H26:H41)/1000000000</f>
        <v>7.9760459985939924</v>
      </c>
      <c r="I54" s="38"/>
      <c r="J54" s="38">
        <f>SUM(J26:J41)/1000000000</f>
        <v>1.0672286555538852</v>
      </c>
      <c r="K54" s="38"/>
      <c r="L54" s="38">
        <f>SUM(L26:L41)/1000000000</f>
        <v>3.2912141534516215E-2</v>
      </c>
      <c r="M54" s="38"/>
      <c r="N54" s="38">
        <f>SUM(N25:N38)/1000000000</f>
        <v>0</v>
      </c>
      <c r="O54" s="38">
        <f>SUM(D54:N54)</f>
        <v>31.486736945199553</v>
      </c>
      <c r="P54" s="41">
        <f>(O54/$O55)</f>
        <v>0.31089361537476934</v>
      </c>
    </row>
    <row r="55" spans="2:17" s="36" customFormat="1" ht="13" x14ac:dyDescent="0.15">
      <c r="B55" s="40"/>
      <c r="O55" s="38">
        <f>SUM(O53:O54)</f>
        <v>101.2781716576701</v>
      </c>
      <c r="P55" s="41">
        <f>SUM(P53:P54)</f>
        <v>69.221532077897834</v>
      </c>
    </row>
    <row r="56" spans="2:17" s="36" customFormat="1" ht="13" x14ac:dyDescent="0.15">
      <c r="B56" s="40"/>
    </row>
    <row r="57" spans="2:17" s="36" customFormat="1" ht="13" x14ac:dyDescent="0.15">
      <c r="B57" s="40"/>
    </row>
    <row r="58" spans="2:17" s="36" customFormat="1" ht="13" x14ac:dyDescent="0.15">
      <c r="B58" s="40">
        <v>2000</v>
      </c>
      <c r="C58" s="38">
        <f>P59</f>
        <v>44.234206586074073</v>
      </c>
      <c r="D58" s="36" t="s">
        <v>3</v>
      </c>
      <c r="F58" s="36" t="s">
        <v>4</v>
      </c>
      <c r="H58" s="36" t="s">
        <v>5</v>
      </c>
      <c r="J58" s="36" t="s">
        <v>6</v>
      </c>
      <c r="L58" s="36" t="s">
        <v>7</v>
      </c>
      <c r="N58" s="36" t="s">
        <v>8</v>
      </c>
    </row>
    <row r="59" spans="2:17" s="36" customFormat="1" ht="13" x14ac:dyDescent="0.15">
      <c r="B59" s="40"/>
      <c r="C59" s="36" t="s">
        <v>20</v>
      </c>
      <c r="D59" s="38">
        <v>0.26106492639007056</v>
      </c>
      <c r="E59" s="38"/>
      <c r="F59" s="38">
        <v>8.4113928839485332</v>
      </c>
      <c r="G59" s="38"/>
      <c r="H59" s="38">
        <v>7.189025637393287E-2</v>
      </c>
      <c r="I59" s="38"/>
      <c r="J59" s="38">
        <v>0</v>
      </c>
      <c r="K59" s="38"/>
      <c r="L59" s="38">
        <v>0</v>
      </c>
      <c r="M59" s="38"/>
      <c r="N59" s="38">
        <v>0</v>
      </c>
      <c r="O59" s="38">
        <f>SUM(D59:N59)</f>
        <v>8.7443480667125364</v>
      </c>
      <c r="P59" s="38">
        <f>(O59/$O61)*100</f>
        <v>44.234206586074073</v>
      </c>
    </row>
    <row r="60" spans="2:17" s="36" customFormat="1" ht="13" x14ac:dyDescent="0.15">
      <c r="B60" s="40"/>
      <c r="C60" s="36" t="s">
        <v>21</v>
      </c>
      <c r="D60" s="38">
        <v>3.7361086347666209E-3</v>
      </c>
      <c r="E60" s="38"/>
      <c r="F60" s="38">
        <v>2.9496822354412546</v>
      </c>
      <c r="G60" s="38"/>
      <c r="H60" s="38">
        <v>6.2139466965269996</v>
      </c>
      <c r="I60" s="38"/>
      <c r="J60" s="38">
        <v>1.7348455806521961</v>
      </c>
      <c r="K60" s="38"/>
      <c r="L60" s="38">
        <v>0.12173544814873935</v>
      </c>
      <c r="M60" s="38"/>
      <c r="N60" s="38">
        <v>0</v>
      </c>
      <c r="O60" s="38">
        <f>SUM(D60:N60)</f>
        <v>11.023946069403955</v>
      </c>
      <c r="P60" s="38">
        <f>(O60/$O61)*100</f>
        <v>55.765793413925927</v>
      </c>
    </row>
    <row r="61" spans="2:17" s="36" customFormat="1" ht="13" x14ac:dyDescent="0.15">
      <c r="B61" s="40"/>
      <c r="O61" s="38">
        <f>SUM(O59:O60)</f>
        <v>19.768294136116491</v>
      </c>
      <c r="P61" s="38">
        <f>SUM(P59:P60)</f>
        <v>100</v>
      </c>
    </row>
    <row r="62" spans="2:17" s="36" customFormat="1" ht="13" x14ac:dyDescent="0.15">
      <c r="B62" s="37"/>
    </row>
    <row r="63" spans="2:17" s="36" customFormat="1" ht="13" x14ac:dyDescent="0.15">
      <c r="B63" s="37"/>
    </row>
    <row r="64" spans="2:17" s="36" customFormat="1" ht="13" x14ac:dyDescent="0.15">
      <c r="B64" s="37"/>
    </row>
    <row r="65" spans="2:2" s="36" customFormat="1" ht="13" x14ac:dyDescent="0.15">
      <c r="B65" s="37"/>
    </row>
    <row r="66" spans="2:2" s="36" customFormat="1" ht="13" x14ac:dyDescent="0.15">
      <c r="B66" s="37"/>
    </row>
    <row r="67" spans="2:2" s="36" customFormat="1" ht="13" x14ac:dyDescent="0.15">
      <c r="B67" s="37"/>
    </row>
    <row r="68" spans="2:2" s="36" customFormat="1" ht="13" x14ac:dyDescent="0.15">
      <c r="B68" s="37"/>
    </row>
  </sheetData>
  <mergeCells count="9">
    <mergeCell ref="B1:M1"/>
    <mergeCell ref="B2:M2"/>
    <mergeCell ref="N6:O6"/>
    <mergeCell ref="D5:M5"/>
    <mergeCell ref="L6:M6"/>
    <mergeCell ref="D6:E6"/>
    <mergeCell ref="F6:G6"/>
    <mergeCell ref="H6:I6"/>
    <mergeCell ref="J6:K6"/>
  </mergeCells>
  <phoneticPr fontId="0" type="noConversion"/>
  <printOptions horizontalCentered="1" verticalCentered="1"/>
  <pageMargins left="0.78740157480314965" right="0.78740157480314965" top="0.98425196850393704" bottom="0.98425196850393704" header="1.0629921259842521" footer="0.51181102362204722"/>
  <pageSetup scale="45" orientation="landscape" horizontalDpi="4294967294" verticalDpi="300"/>
  <headerFooter alignWithMargins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Z68"/>
  <sheetViews>
    <sheetView showZeros="0" topLeftCell="B1" zoomScale="50" workbookViewId="0">
      <selection activeCell="C9" sqref="C9:L47"/>
    </sheetView>
  </sheetViews>
  <sheetFormatPr baseColWidth="10" defaultColWidth="10.5703125" defaultRowHeight="25" x14ac:dyDescent="0.25"/>
  <cols>
    <col min="1" max="1" width="10.5703125" style="3"/>
    <col min="2" max="2" width="16.5703125" style="4" bestFit="1" customWidth="1"/>
    <col min="3" max="7" width="16.5703125" style="5" customWidth="1"/>
    <col min="8" max="8" width="15.42578125" style="5" customWidth="1"/>
    <col min="9" max="15" width="16.5703125" style="5" customWidth="1"/>
    <col min="16" max="18" width="16.5703125" style="3" customWidth="1"/>
    <col min="19" max="23" width="10.5703125" style="3"/>
    <col min="24" max="25" width="17.5703125" style="3" bestFit="1" customWidth="1"/>
    <col min="26" max="16384" width="10.5703125" style="3"/>
  </cols>
  <sheetData>
    <row r="1" spans="2:26" x14ac:dyDescent="0.25">
      <c r="B1" s="203" t="s">
        <v>41</v>
      </c>
      <c r="C1" s="203"/>
      <c r="D1" s="203"/>
      <c r="E1" s="203"/>
      <c r="F1" s="203"/>
      <c r="G1" s="203"/>
      <c r="H1" s="203"/>
      <c r="I1" s="203"/>
      <c r="J1" s="203"/>
      <c r="K1" s="203"/>
      <c r="L1" s="203"/>
      <c r="M1" s="203"/>
    </row>
    <row r="2" spans="2:26" ht="28.5" customHeight="1" x14ac:dyDescent="0.25">
      <c r="B2" s="203" t="s">
        <v>43</v>
      </c>
      <c r="C2" s="203"/>
      <c r="D2" s="203"/>
      <c r="E2" s="203"/>
      <c r="F2" s="203"/>
      <c r="G2" s="203"/>
      <c r="H2" s="203"/>
      <c r="I2" s="203"/>
      <c r="J2" s="203"/>
      <c r="K2" s="203"/>
      <c r="L2" s="203"/>
      <c r="M2" s="203"/>
    </row>
    <row r="3" spans="2:26" ht="26" thickBot="1" x14ac:dyDescent="0.3"/>
    <row r="4" spans="2:26" s="6" customFormat="1" ht="21" customHeight="1" thickBot="1" x14ac:dyDescent="0.25">
      <c r="B4" s="137"/>
      <c r="C4" s="138"/>
      <c r="D4" s="139"/>
      <c r="E4" s="140"/>
      <c r="F4" s="140"/>
      <c r="G4" s="140"/>
      <c r="H4" s="140"/>
      <c r="I4" s="140"/>
      <c r="J4" s="140"/>
      <c r="K4" s="140"/>
      <c r="L4" s="140"/>
      <c r="M4" s="141"/>
      <c r="N4" s="29"/>
      <c r="O4" s="29"/>
    </row>
    <row r="5" spans="2:26" s="7" customFormat="1" ht="21" customHeight="1" thickBot="1" x14ac:dyDescent="0.35">
      <c r="B5" s="142" t="s">
        <v>0</v>
      </c>
      <c r="C5" s="143" t="s">
        <v>22</v>
      </c>
      <c r="D5" s="212" t="s">
        <v>1</v>
      </c>
      <c r="E5" s="213"/>
      <c r="F5" s="213"/>
      <c r="G5" s="213"/>
      <c r="H5" s="213"/>
      <c r="I5" s="213"/>
      <c r="J5" s="213"/>
      <c r="K5" s="213"/>
      <c r="L5" s="213"/>
      <c r="M5" s="214"/>
      <c r="N5" s="1"/>
      <c r="O5" s="1"/>
      <c r="U5" s="8"/>
      <c r="V5" s="9"/>
      <c r="W5" s="9"/>
      <c r="X5" s="9"/>
      <c r="Y5" s="9"/>
      <c r="Z5" s="10"/>
    </row>
    <row r="6" spans="2:26" s="6" customFormat="1" ht="21" customHeight="1" thickBot="1" x14ac:dyDescent="0.25">
      <c r="B6" s="142" t="s">
        <v>2</v>
      </c>
      <c r="C6" s="143" t="s">
        <v>23</v>
      </c>
      <c r="D6" s="209" t="s">
        <v>3</v>
      </c>
      <c r="E6" s="210"/>
      <c r="F6" s="211" t="s">
        <v>4</v>
      </c>
      <c r="G6" s="211"/>
      <c r="H6" s="209" t="s">
        <v>5</v>
      </c>
      <c r="I6" s="210"/>
      <c r="J6" s="211" t="s">
        <v>6</v>
      </c>
      <c r="K6" s="211"/>
      <c r="L6" s="209" t="s">
        <v>7</v>
      </c>
      <c r="M6" s="210"/>
      <c r="N6" s="205"/>
      <c r="O6" s="205"/>
      <c r="U6" s="11"/>
      <c r="V6" s="12"/>
      <c r="W6" s="12"/>
      <c r="X6" s="12"/>
      <c r="Y6" s="13" t="s">
        <v>9</v>
      </c>
      <c r="Z6" s="14" t="s">
        <v>10</v>
      </c>
    </row>
    <row r="7" spans="2:26" s="6" customFormat="1" ht="21" customHeight="1" thickBot="1" x14ac:dyDescent="0.3">
      <c r="B7" s="145"/>
      <c r="C7" s="146"/>
      <c r="D7" s="147" t="s">
        <v>28</v>
      </c>
      <c r="E7" s="144" t="s">
        <v>24</v>
      </c>
      <c r="F7" s="147" t="s">
        <v>28</v>
      </c>
      <c r="G7" s="144" t="s">
        <v>24</v>
      </c>
      <c r="H7" s="147" t="s">
        <v>28</v>
      </c>
      <c r="I7" s="144" t="s">
        <v>24</v>
      </c>
      <c r="J7" s="147" t="s">
        <v>28</v>
      </c>
      <c r="K7" s="144" t="s">
        <v>24</v>
      </c>
      <c r="L7" s="147" t="s">
        <v>28</v>
      </c>
      <c r="M7" s="144" t="s">
        <v>24</v>
      </c>
      <c r="N7" s="30"/>
      <c r="O7" s="30"/>
      <c r="U7" s="11"/>
      <c r="V7" s="12"/>
      <c r="W7" s="12"/>
      <c r="X7" s="12"/>
      <c r="Y7" s="13"/>
      <c r="Z7" s="14"/>
    </row>
    <row r="8" spans="2:26" ht="21" customHeight="1" x14ac:dyDescent="0.2">
      <c r="B8" s="83">
        <v>3</v>
      </c>
      <c r="C8" s="114">
        <f t="shared" ref="C8" si="0">+(D8+F8+H8+J8+L8+N8)</f>
        <v>0</v>
      </c>
      <c r="D8" s="115">
        <v>0</v>
      </c>
      <c r="E8" s="88"/>
      <c r="F8" s="115">
        <v>0</v>
      </c>
      <c r="G8" s="116" t="s">
        <v>30</v>
      </c>
      <c r="H8" s="115">
        <v>0</v>
      </c>
      <c r="I8" s="116" t="s">
        <v>30</v>
      </c>
      <c r="J8" s="115">
        <v>0</v>
      </c>
      <c r="K8" s="116" t="s">
        <v>30</v>
      </c>
      <c r="L8" s="115">
        <v>0</v>
      </c>
      <c r="M8" s="116" t="s">
        <v>30</v>
      </c>
      <c r="N8" s="2"/>
      <c r="O8" s="2"/>
      <c r="U8" s="11"/>
      <c r="V8" s="15" t="s">
        <v>11</v>
      </c>
      <c r="W8" s="15"/>
      <c r="X8" s="16"/>
      <c r="Y8" s="12"/>
      <c r="Z8" s="17"/>
    </row>
    <row r="9" spans="2:26" ht="21" customHeight="1" x14ac:dyDescent="0.2">
      <c r="B9" s="83">
        <v>3.5</v>
      </c>
      <c r="C9" s="114"/>
      <c r="D9" s="115"/>
      <c r="E9" s="88"/>
      <c r="F9" s="115"/>
      <c r="G9" s="116"/>
      <c r="H9" s="115"/>
      <c r="I9" s="116"/>
      <c r="J9" s="115"/>
      <c r="K9" s="116"/>
      <c r="L9" s="115"/>
      <c r="M9" s="116"/>
      <c r="N9" s="2"/>
      <c r="O9" s="2"/>
      <c r="U9" s="11"/>
      <c r="V9" s="15" t="s">
        <v>12</v>
      </c>
      <c r="W9" s="18">
        <f>SUM(W10:W12)</f>
        <v>100.00000000000001</v>
      </c>
      <c r="X9" s="19">
        <f>C42</f>
        <v>0</v>
      </c>
      <c r="Y9" s="19">
        <f>SUM(Y10:Y12)</f>
        <v>10525799913.134121</v>
      </c>
      <c r="Z9" s="20">
        <f>Y9/1000000</f>
        <v>10525.79991313412</v>
      </c>
    </row>
    <row r="10" spans="2:26" ht="21" customHeight="1" x14ac:dyDescent="0.25">
      <c r="B10" s="83">
        <v>4</v>
      </c>
      <c r="C10" s="114"/>
      <c r="D10" s="115"/>
      <c r="E10" s="116"/>
      <c r="F10" s="115"/>
      <c r="G10" s="116"/>
      <c r="H10" s="115"/>
      <c r="I10" s="116"/>
      <c r="J10" s="115"/>
      <c r="K10" s="116"/>
      <c r="L10" s="115"/>
      <c r="M10" s="116"/>
      <c r="N10" s="2"/>
      <c r="O10" s="2"/>
      <c r="Q10" s="21"/>
      <c r="R10" s="21"/>
      <c r="U10" s="11"/>
      <c r="V10" s="15" t="s">
        <v>14</v>
      </c>
      <c r="W10" s="18">
        <f>(Y10*100)/$Y$9</f>
        <v>58.888075149014085</v>
      </c>
      <c r="X10" s="19"/>
      <c r="Y10" s="19">
        <f>'[1]11ANcs1t'!C40</f>
        <v>6198440962.8812799</v>
      </c>
      <c r="Z10" s="20">
        <f>Y10/1000000</f>
        <v>6198.44096288128</v>
      </c>
    </row>
    <row r="11" spans="2:26" ht="21" customHeight="1" x14ac:dyDescent="0.25">
      <c r="B11" s="83">
        <v>4.5</v>
      </c>
      <c r="C11" s="114"/>
      <c r="D11" s="115"/>
      <c r="E11" s="116"/>
      <c r="F11" s="115"/>
      <c r="G11" s="116"/>
      <c r="H11" s="115"/>
      <c r="I11" s="116"/>
      <c r="J11" s="115"/>
      <c r="K11" s="116"/>
      <c r="L11" s="115"/>
      <c r="M11" s="116"/>
      <c r="N11" s="2"/>
      <c r="O11" s="2"/>
      <c r="Q11" s="22"/>
      <c r="U11" s="11"/>
      <c r="V11" s="15" t="s">
        <v>15</v>
      </c>
      <c r="W11" s="18">
        <f>(Y11*100)/$Y$9</f>
        <v>41.111924850985929</v>
      </c>
      <c r="X11" s="19"/>
      <c r="Y11" s="19">
        <f>'[1]12ANcs2t'!C40</f>
        <v>4327358950.2528419</v>
      </c>
      <c r="Z11" s="20">
        <f>Y11/1000000</f>
        <v>4327.3589502528421</v>
      </c>
    </row>
    <row r="12" spans="2:26" ht="21" customHeight="1" x14ac:dyDescent="0.25">
      <c r="B12" s="83">
        <v>5</v>
      </c>
      <c r="C12" s="114"/>
      <c r="D12" s="115"/>
      <c r="E12" s="116"/>
      <c r="F12" s="115"/>
      <c r="G12" s="116"/>
      <c r="H12" s="115"/>
      <c r="I12" s="116"/>
      <c r="J12" s="115"/>
      <c r="K12" s="116"/>
      <c r="L12" s="115"/>
      <c r="M12" s="116"/>
      <c r="N12" s="2"/>
      <c r="O12" s="42">
        <f>C42</f>
        <v>0</v>
      </c>
      <c r="Q12" s="22"/>
      <c r="U12" s="11"/>
      <c r="V12" s="15"/>
      <c r="W12" s="18">
        <f>(Y12*100)/$Y$9</f>
        <v>0</v>
      </c>
      <c r="X12" s="19"/>
      <c r="Y12" s="19"/>
      <c r="Z12" s="20">
        <f>Y12/1000000</f>
        <v>0</v>
      </c>
    </row>
    <row r="13" spans="2:26" ht="21" customHeight="1" thickBot="1" x14ac:dyDescent="0.3">
      <c r="B13" s="83">
        <v>5.5</v>
      </c>
      <c r="C13" s="114"/>
      <c r="D13" s="115"/>
      <c r="E13" s="116"/>
      <c r="F13" s="115"/>
      <c r="G13" s="116"/>
      <c r="H13" s="115"/>
      <c r="I13" s="116"/>
      <c r="J13" s="115"/>
      <c r="K13" s="116"/>
      <c r="L13" s="115"/>
      <c r="M13" s="116"/>
      <c r="N13" s="2"/>
      <c r="O13" s="2"/>
      <c r="U13" s="23"/>
      <c r="V13" s="24"/>
      <c r="W13" s="24"/>
      <c r="X13" s="24"/>
      <c r="Y13" s="25"/>
      <c r="Z13" s="26"/>
    </row>
    <row r="14" spans="2:26" ht="21" customHeight="1" x14ac:dyDescent="0.2">
      <c r="B14" s="83">
        <v>6</v>
      </c>
      <c r="C14" s="114"/>
      <c r="D14" s="115"/>
      <c r="E14" s="116"/>
      <c r="F14" s="115"/>
      <c r="G14" s="116"/>
      <c r="H14" s="115"/>
      <c r="I14" s="116"/>
      <c r="J14" s="115"/>
      <c r="K14" s="116"/>
      <c r="L14" s="115"/>
      <c r="M14" s="116"/>
      <c r="N14" s="2"/>
      <c r="O14" s="2"/>
    </row>
    <row r="15" spans="2:26" ht="21" customHeight="1" x14ac:dyDescent="0.2">
      <c r="B15" s="83">
        <v>6.5</v>
      </c>
      <c r="C15" s="114"/>
      <c r="D15" s="115"/>
      <c r="E15" s="116"/>
      <c r="F15" s="115"/>
      <c r="G15" s="116"/>
      <c r="H15" s="115"/>
      <c r="I15" s="116"/>
      <c r="J15" s="115"/>
      <c r="K15" s="116"/>
      <c r="L15" s="115"/>
      <c r="M15" s="116"/>
      <c r="N15" s="2"/>
      <c r="O15" s="2"/>
    </row>
    <row r="16" spans="2:26" ht="21" customHeight="1" x14ac:dyDescent="0.2">
      <c r="B16" s="83">
        <v>7</v>
      </c>
      <c r="C16" s="114"/>
      <c r="D16" s="115"/>
      <c r="E16" s="116"/>
      <c r="F16" s="115"/>
      <c r="G16" s="116"/>
      <c r="H16" s="115"/>
      <c r="I16" s="116"/>
      <c r="J16" s="115"/>
      <c r="K16" s="116"/>
      <c r="L16" s="115"/>
      <c r="M16" s="116"/>
      <c r="N16" s="2"/>
      <c r="O16" s="2"/>
    </row>
    <row r="17" spans="2:22" ht="21" customHeight="1" x14ac:dyDescent="0.2">
      <c r="B17" s="83">
        <v>7.5</v>
      </c>
      <c r="C17" s="114"/>
      <c r="D17" s="115"/>
      <c r="E17" s="116"/>
      <c r="F17" s="115"/>
      <c r="G17" s="116"/>
      <c r="H17" s="115"/>
      <c r="I17" s="116"/>
      <c r="J17" s="115"/>
      <c r="K17" s="116"/>
      <c r="L17" s="115"/>
      <c r="M17" s="116"/>
      <c r="N17" s="2"/>
      <c r="O17" s="2"/>
      <c r="V17" s="3" t="s">
        <v>16</v>
      </c>
    </row>
    <row r="18" spans="2:22" ht="21" customHeight="1" x14ac:dyDescent="0.25">
      <c r="B18" s="83">
        <v>8</v>
      </c>
      <c r="C18" s="114"/>
      <c r="D18" s="115"/>
      <c r="E18" s="116"/>
      <c r="F18" s="115"/>
      <c r="G18" s="116"/>
      <c r="H18" s="115"/>
      <c r="I18" s="116"/>
      <c r="J18" s="115"/>
      <c r="K18" s="116"/>
      <c r="L18" s="115"/>
      <c r="M18" s="116"/>
      <c r="N18" s="2"/>
      <c r="O18" s="2"/>
      <c r="P18" s="3">
        <v>28510859.652752861</v>
      </c>
      <c r="Q18" s="21"/>
      <c r="R18" s="21"/>
    </row>
    <row r="19" spans="2:22" ht="21" customHeight="1" x14ac:dyDescent="0.25">
      <c r="B19" s="83">
        <v>8.5</v>
      </c>
      <c r="C19" s="114"/>
      <c r="D19" s="115"/>
      <c r="E19" s="116"/>
      <c r="F19" s="115"/>
      <c r="G19" s="116"/>
      <c r="H19" s="115"/>
      <c r="I19" s="116"/>
      <c r="J19" s="115"/>
      <c r="K19" s="116"/>
      <c r="L19" s="115"/>
      <c r="M19" s="116"/>
      <c r="N19" s="2"/>
      <c r="O19" s="2"/>
      <c r="P19" s="3">
        <v>62457433.168563329</v>
      </c>
      <c r="Q19" s="21"/>
      <c r="R19" s="21"/>
    </row>
    <row r="20" spans="2:22" ht="21" customHeight="1" x14ac:dyDescent="0.25">
      <c r="B20" s="83">
        <v>9</v>
      </c>
      <c r="C20" s="114"/>
      <c r="D20" s="115"/>
      <c r="E20" s="116"/>
      <c r="F20" s="115"/>
      <c r="G20" s="116"/>
      <c r="H20" s="115"/>
      <c r="I20" s="116"/>
      <c r="J20" s="115"/>
      <c r="K20" s="116"/>
      <c r="L20" s="115"/>
      <c r="M20" s="116"/>
      <c r="N20" s="2"/>
      <c r="O20" s="2"/>
      <c r="P20" s="3">
        <v>779711129.95457983</v>
      </c>
      <c r="Q20" s="27"/>
      <c r="R20" s="21"/>
    </row>
    <row r="21" spans="2:22" ht="21" customHeight="1" x14ac:dyDescent="0.25">
      <c r="B21" s="83">
        <v>9.5</v>
      </c>
      <c r="C21" s="114"/>
      <c r="D21" s="115"/>
      <c r="E21" s="116"/>
      <c r="F21" s="115"/>
      <c r="G21" s="116"/>
      <c r="H21" s="115"/>
      <c r="I21" s="116"/>
      <c r="J21" s="115"/>
      <c r="K21" s="116"/>
      <c r="L21" s="115"/>
      <c r="M21" s="116"/>
      <c r="N21" s="2"/>
      <c r="O21" s="2"/>
      <c r="P21" s="3">
        <v>2025690455.5571048</v>
      </c>
      <c r="Q21" s="27"/>
    </row>
    <row r="22" spans="2:22" ht="21" customHeight="1" x14ac:dyDescent="0.2">
      <c r="B22" s="83">
        <v>10</v>
      </c>
      <c r="C22" s="114"/>
      <c r="D22" s="115"/>
      <c r="E22" s="116"/>
      <c r="F22" s="115"/>
      <c r="G22" s="116"/>
      <c r="H22" s="115"/>
      <c r="I22" s="116"/>
      <c r="J22" s="115"/>
      <c r="K22" s="116"/>
      <c r="L22" s="115"/>
      <c r="M22" s="116"/>
      <c r="N22" s="2"/>
      <c r="O22" s="2"/>
      <c r="P22" s="3">
        <v>1844046576.4036934</v>
      </c>
    </row>
    <row r="23" spans="2:22" ht="21" customHeight="1" x14ac:dyDescent="0.2">
      <c r="B23" s="83">
        <v>10.5</v>
      </c>
      <c r="C23" s="114"/>
      <c r="D23" s="115"/>
      <c r="E23" s="116"/>
      <c r="F23" s="115"/>
      <c r="G23" s="116"/>
      <c r="H23" s="115"/>
      <c r="I23" s="116"/>
      <c r="J23" s="115"/>
      <c r="K23" s="116"/>
      <c r="L23" s="115"/>
      <c r="M23" s="116"/>
      <c r="N23" s="2"/>
      <c r="O23" s="2"/>
      <c r="P23" s="3">
        <v>1261891630.2583492</v>
      </c>
    </row>
    <row r="24" spans="2:22" ht="21" customHeight="1" x14ac:dyDescent="0.2">
      <c r="B24" s="83">
        <v>11</v>
      </c>
      <c r="C24" s="114"/>
      <c r="D24" s="115"/>
      <c r="E24" s="116"/>
      <c r="F24" s="115"/>
      <c r="G24" s="116"/>
      <c r="H24" s="115"/>
      <c r="I24" s="116"/>
      <c r="J24" s="115"/>
      <c r="K24" s="116"/>
      <c r="L24" s="115"/>
      <c r="M24" s="116"/>
      <c r="N24" s="2"/>
      <c r="O24" s="2"/>
      <c r="P24" s="3">
        <v>1202707278.1520064</v>
      </c>
    </row>
    <row r="25" spans="2:22" ht="21" customHeight="1" x14ac:dyDescent="0.2">
      <c r="B25" s="83">
        <v>11.5</v>
      </c>
      <c r="C25" s="114"/>
      <c r="D25" s="115"/>
      <c r="E25" s="116"/>
      <c r="F25" s="115"/>
      <c r="G25" s="116"/>
      <c r="H25" s="115"/>
      <c r="I25" s="116"/>
      <c r="J25" s="115"/>
      <c r="K25" s="116"/>
      <c r="L25" s="115"/>
      <c r="M25" s="116"/>
      <c r="N25" s="2"/>
      <c r="O25" s="2"/>
      <c r="P25" s="3">
        <v>1002431665.6477919</v>
      </c>
    </row>
    <row r="26" spans="2:22" ht="21" customHeight="1" x14ac:dyDescent="0.2">
      <c r="B26" s="83">
        <v>12</v>
      </c>
      <c r="C26" s="114"/>
      <c r="D26" s="115"/>
      <c r="E26" s="116"/>
      <c r="F26" s="115"/>
      <c r="G26" s="116"/>
      <c r="H26" s="115"/>
      <c r="I26" s="116"/>
      <c r="J26" s="115"/>
      <c r="K26" s="116"/>
      <c r="L26" s="115"/>
      <c r="M26" s="116"/>
      <c r="N26" s="2"/>
      <c r="O26" s="2"/>
      <c r="P26" s="3">
        <f>SUM(P18:P25)</f>
        <v>8207447028.7948418</v>
      </c>
    </row>
    <row r="27" spans="2:22" ht="21" customHeight="1" x14ac:dyDescent="0.2">
      <c r="B27" s="83">
        <v>12.5</v>
      </c>
      <c r="C27" s="114"/>
      <c r="D27" s="115"/>
      <c r="E27" s="116"/>
      <c r="F27" s="115"/>
      <c r="G27" s="116"/>
      <c r="H27" s="115"/>
      <c r="I27" s="116"/>
      <c r="J27" s="115"/>
      <c r="K27" s="116"/>
      <c r="L27" s="115"/>
      <c r="M27" s="116"/>
      <c r="N27" s="2"/>
      <c r="O27" s="2"/>
      <c r="P27" s="3">
        <f>+P26/1000000</f>
        <v>8207.4470287948425</v>
      </c>
    </row>
    <row r="28" spans="2:22" ht="21" customHeight="1" x14ac:dyDescent="0.2">
      <c r="B28" s="83">
        <v>13</v>
      </c>
      <c r="C28" s="114"/>
      <c r="D28" s="115"/>
      <c r="E28" s="116"/>
      <c r="F28" s="115"/>
      <c r="G28" s="116"/>
      <c r="H28" s="115"/>
      <c r="I28" s="116"/>
      <c r="J28" s="115"/>
      <c r="K28" s="116"/>
      <c r="L28" s="115"/>
      <c r="M28" s="116"/>
      <c r="N28" s="2"/>
      <c r="O28" s="2"/>
    </row>
    <row r="29" spans="2:22" ht="21" customHeight="1" x14ac:dyDescent="0.2">
      <c r="B29" s="83">
        <v>13.5</v>
      </c>
      <c r="C29" s="114"/>
      <c r="D29" s="115"/>
      <c r="E29" s="116"/>
      <c r="F29" s="115"/>
      <c r="G29" s="116"/>
      <c r="H29" s="115"/>
      <c r="I29" s="116"/>
      <c r="J29" s="115"/>
      <c r="K29" s="116"/>
      <c r="L29" s="115"/>
      <c r="M29" s="116"/>
      <c r="N29" s="2"/>
      <c r="O29" s="2"/>
    </row>
    <row r="30" spans="2:22" ht="21" customHeight="1" x14ac:dyDescent="0.2">
      <c r="B30" s="83">
        <v>14</v>
      </c>
      <c r="C30" s="114"/>
      <c r="D30" s="115"/>
      <c r="E30" s="116"/>
      <c r="F30" s="115"/>
      <c r="G30" s="116"/>
      <c r="H30" s="115"/>
      <c r="I30" s="116"/>
      <c r="J30" s="115"/>
      <c r="K30" s="116"/>
      <c r="L30" s="115"/>
      <c r="M30" s="116"/>
      <c r="N30" s="2"/>
      <c r="O30" s="2"/>
    </row>
    <row r="31" spans="2:22" ht="21" customHeight="1" x14ac:dyDescent="0.2">
      <c r="B31" s="83">
        <v>14.5</v>
      </c>
      <c r="C31" s="114"/>
      <c r="D31" s="115"/>
      <c r="E31" s="116"/>
      <c r="F31" s="115"/>
      <c r="G31" s="116"/>
      <c r="H31" s="115"/>
      <c r="I31" s="116"/>
      <c r="J31" s="115"/>
      <c r="K31" s="116"/>
      <c r="L31" s="115"/>
      <c r="M31" s="116"/>
      <c r="N31" s="2"/>
      <c r="O31" s="2"/>
    </row>
    <row r="32" spans="2:22" ht="21" customHeight="1" x14ac:dyDescent="0.2">
      <c r="B32" s="83">
        <v>15</v>
      </c>
      <c r="C32" s="114"/>
      <c r="D32" s="115"/>
      <c r="E32" s="116"/>
      <c r="F32" s="115"/>
      <c r="G32" s="116"/>
      <c r="H32" s="115"/>
      <c r="I32" s="116"/>
      <c r="J32" s="115"/>
      <c r="K32" s="116"/>
      <c r="L32" s="115"/>
      <c r="M32" s="116"/>
      <c r="N32" s="2"/>
      <c r="O32" s="2"/>
    </row>
    <row r="33" spans="2:15" ht="21" customHeight="1" x14ac:dyDescent="0.2">
      <c r="B33" s="83">
        <v>15.5</v>
      </c>
      <c r="C33" s="114"/>
      <c r="D33" s="115"/>
      <c r="E33" s="116"/>
      <c r="F33" s="115"/>
      <c r="G33" s="116"/>
      <c r="H33" s="115"/>
      <c r="I33" s="116"/>
      <c r="J33" s="115"/>
      <c r="K33" s="116"/>
      <c r="L33" s="115"/>
      <c r="M33" s="116"/>
      <c r="N33" s="2"/>
      <c r="O33" s="2"/>
    </row>
    <row r="34" spans="2:15" ht="21" customHeight="1" x14ac:dyDescent="0.2">
      <c r="B34" s="83">
        <v>16</v>
      </c>
      <c r="C34" s="114"/>
      <c r="D34" s="115"/>
      <c r="E34" s="116"/>
      <c r="F34" s="115"/>
      <c r="G34" s="116"/>
      <c r="H34" s="115"/>
      <c r="I34" s="116"/>
      <c r="J34" s="115"/>
      <c r="K34" s="116"/>
      <c r="L34" s="115"/>
      <c r="M34" s="116"/>
      <c r="N34" s="2"/>
      <c r="O34" s="2"/>
    </row>
    <row r="35" spans="2:15" ht="21" customHeight="1" x14ac:dyDescent="0.2">
      <c r="B35" s="83">
        <v>16.5</v>
      </c>
      <c r="C35" s="114"/>
      <c r="D35" s="115"/>
      <c r="E35" s="116"/>
      <c r="F35" s="115"/>
      <c r="G35" s="116"/>
      <c r="H35" s="115"/>
      <c r="I35" s="116"/>
      <c r="J35" s="115"/>
      <c r="K35" s="116"/>
      <c r="L35" s="115"/>
      <c r="M35" s="116"/>
      <c r="N35" s="2"/>
      <c r="O35" s="2"/>
    </row>
    <row r="36" spans="2:15" ht="21" customHeight="1" x14ac:dyDescent="0.2">
      <c r="B36" s="83">
        <v>17</v>
      </c>
      <c r="C36" s="114"/>
      <c r="D36" s="115"/>
      <c r="E36" s="116"/>
      <c r="F36" s="115"/>
      <c r="G36" s="116"/>
      <c r="H36" s="115"/>
      <c r="I36" s="116"/>
      <c r="J36" s="115"/>
      <c r="K36" s="116"/>
      <c r="L36" s="115"/>
      <c r="M36" s="116"/>
      <c r="N36" s="2"/>
      <c r="O36" s="2"/>
    </row>
    <row r="37" spans="2:15" ht="21" customHeight="1" x14ac:dyDescent="0.2">
      <c r="B37" s="83">
        <v>17.5</v>
      </c>
      <c r="C37" s="114"/>
      <c r="D37" s="115"/>
      <c r="E37" s="116"/>
      <c r="F37" s="115"/>
      <c r="G37" s="116"/>
      <c r="H37" s="115"/>
      <c r="I37" s="116"/>
      <c r="J37" s="115"/>
      <c r="K37" s="116"/>
      <c r="L37" s="115"/>
      <c r="M37" s="116"/>
      <c r="N37" s="2"/>
      <c r="O37" s="2"/>
    </row>
    <row r="38" spans="2:15" ht="21" customHeight="1" x14ac:dyDescent="0.2">
      <c r="B38" s="83">
        <v>18</v>
      </c>
      <c r="C38" s="114"/>
      <c r="D38" s="115"/>
      <c r="E38" s="116"/>
      <c r="F38" s="115"/>
      <c r="G38" s="116"/>
      <c r="H38" s="115"/>
      <c r="I38" s="116"/>
      <c r="J38" s="115"/>
      <c r="K38" s="116"/>
      <c r="L38" s="115"/>
      <c r="M38" s="116"/>
      <c r="N38" s="2"/>
      <c r="O38" s="2"/>
    </row>
    <row r="39" spans="2:15" ht="21" customHeight="1" x14ac:dyDescent="0.2">
      <c r="B39" s="83">
        <v>18.5</v>
      </c>
      <c r="C39" s="114"/>
      <c r="D39" s="115"/>
      <c r="E39" s="88"/>
      <c r="F39" s="115"/>
      <c r="G39" s="116"/>
      <c r="H39" s="115"/>
      <c r="I39" s="116"/>
      <c r="J39" s="115"/>
      <c r="K39" s="116"/>
      <c r="L39" s="115"/>
      <c r="M39" s="116"/>
      <c r="N39" s="2"/>
      <c r="O39" s="2"/>
    </row>
    <row r="40" spans="2:15" ht="21" customHeight="1" x14ac:dyDescent="0.2">
      <c r="B40" s="83">
        <v>19</v>
      </c>
      <c r="C40" s="114"/>
      <c r="D40" s="115"/>
      <c r="E40" s="88"/>
      <c r="F40" s="115"/>
      <c r="G40" s="116"/>
      <c r="H40" s="115"/>
      <c r="I40" s="116"/>
      <c r="J40" s="115"/>
      <c r="K40" s="116"/>
      <c r="L40" s="115"/>
      <c r="M40" s="116"/>
      <c r="N40" s="2"/>
      <c r="O40" s="2"/>
    </row>
    <row r="41" spans="2:15" ht="21" customHeight="1" thickBot="1" x14ac:dyDescent="0.25">
      <c r="B41" s="83"/>
      <c r="C41" s="114"/>
      <c r="D41" s="115"/>
      <c r="E41" s="88"/>
      <c r="F41" s="115"/>
      <c r="G41" s="88"/>
      <c r="H41" s="115"/>
      <c r="I41" s="88"/>
      <c r="J41" s="115"/>
      <c r="K41" s="88"/>
      <c r="L41" s="115"/>
      <c r="M41" s="88"/>
      <c r="N41" s="2"/>
      <c r="O41" s="2"/>
    </row>
    <row r="42" spans="2:15" ht="21" customHeight="1" x14ac:dyDescent="0.2">
      <c r="B42" s="119" t="s">
        <v>17</v>
      </c>
      <c r="C42" s="148"/>
      <c r="D42" s="123"/>
      <c r="E42" s="97"/>
      <c r="F42" s="123"/>
      <c r="G42" s="97"/>
      <c r="H42" s="123"/>
      <c r="I42" s="97"/>
      <c r="J42" s="123"/>
      <c r="K42" s="97"/>
      <c r="L42" s="123"/>
      <c r="M42" s="97"/>
      <c r="N42" s="2"/>
      <c r="O42" s="2"/>
    </row>
    <row r="43" spans="2:15" s="31" customFormat="1" ht="21" customHeight="1" x14ac:dyDescent="0.2">
      <c r="B43" s="124" t="s">
        <v>25</v>
      </c>
      <c r="C43" s="149"/>
      <c r="D43" s="126"/>
      <c r="E43" s="128"/>
      <c r="F43" s="126"/>
      <c r="G43" s="128"/>
      <c r="H43" s="126"/>
      <c r="I43" s="128"/>
      <c r="J43" s="126"/>
      <c r="K43" s="128"/>
      <c r="L43" s="126"/>
      <c r="M43" s="128"/>
      <c r="N43" s="32"/>
      <c r="O43" s="32"/>
    </row>
    <row r="44" spans="2:15" s="31" customFormat="1" ht="21" customHeight="1" x14ac:dyDescent="0.2">
      <c r="B44" s="124" t="s">
        <v>34</v>
      </c>
      <c r="C44" s="150"/>
      <c r="D44" s="130"/>
      <c r="E44" s="129"/>
      <c r="F44" s="130"/>
      <c r="G44" s="129"/>
      <c r="H44" s="130"/>
      <c r="I44" s="129"/>
      <c r="J44" s="130"/>
      <c r="K44" s="129"/>
      <c r="L44" s="130"/>
      <c r="M44" s="129"/>
      <c r="N44" s="33"/>
      <c r="O44" s="33"/>
    </row>
    <row r="45" spans="2:15" s="31" customFormat="1" ht="21" customHeight="1" x14ac:dyDescent="0.2">
      <c r="B45" s="124" t="s">
        <v>33</v>
      </c>
      <c r="C45" s="150"/>
      <c r="D45" s="130"/>
      <c r="E45" s="129"/>
      <c r="F45" s="130"/>
      <c r="G45" s="129"/>
      <c r="H45" s="130"/>
      <c r="I45" s="129"/>
      <c r="J45" s="130"/>
      <c r="K45" s="129"/>
      <c r="L45" s="130"/>
      <c r="M45" s="129"/>
      <c r="N45" s="33"/>
      <c r="O45" s="33"/>
    </row>
    <row r="46" spans="2:15" ht="21" customHeight="1" x14ac:dyDescent="0.2">
      <c r="B46" s="131" t="s">
        <v>26</v>
      </c>
      <c r="C46" s="151"/>
      <c r="D46" s="133"/>
      <c r="E46" s="132"/>
      <c r="F46" s="133"/>
      <c r="G46" s="132"/>
      <c r="H46" s="133"/>
      <c r="I46" s="132"/>
      <c r="J46" s="133"/>
      <c r="K46" s="132"/>
      <c r="L46" s="133"/>
      <c r="M46" s="132"/>
      <c r="N46" s="34"/>
      <c r="O46" s="34"/>
    </row>
    <row r="47" spans="2:15" ht="21" customHeight="1" thickBot="1" x14ac:dyDescent="0.25">
      <c r="B47" s="134" t="s">
        <v>27</v>
      </c>
      <c r="C47" s="152"/>
      <c r="D47" s="136"/>
      <c r="E47" s="135"/>
      <c r="F47" s="136"/>
      <c r="G47" s="135"/>
      <c r="H47" s="136"/>
      <c r="I47" s="135"/>
      <c r="J47" s="136"/>
      <c r="K47" s="135"/>
      <c r="L47" s="136"/>
      <c r="M47" s="135"/>
      <c r="N47" s="43"/>
      <c r="O47" s="35"/>
    </row>
    <row r="48" spans="2:15" x14ac:dyDescent="0.25">
      <c r="C48" s="5">
        <v>8.9866597843485427E-2</v>
      </c>
      <c r="D48" s="5">
        <v>7.8337721983436082E-2</v>
      </c>
      <c r="F48" s="5">
        <v>0.10712302372155805</v>
      </c>
      <c r="H48" s="5">
        <v>0.16147730014222159</v>
      </c>
      <c r="J48" s="5">
        <v>0.22643855622763193</v>
      </c>
      <c r="L48" s="5">
        <v>0.40040669054496941</v>
      </c>
    </row>
    <row r="49" spans="2:17" x14ac:dyDescent="0.25">
      <c r="F49" s="28"/>
      <c r="G49" s="28"/>
      <c r="H49" s="28"/>
      <c r="I49" s="28"/>
    </row>
    <row r="50" spans="2:17" s="36" customFormat="1" ht="13" x14ac:dyDescent="0.15">
      <c r="B50" s="37"/>
      <c r="D50" s="36">
        <f>D42/1000000</f>
        <v>0</v>
      </c>
      <c r="F50" s="36">
        <f>F42/1000000</f>
        <v>0</v>
      </c>
      <c r="H50" s="36">
        <f>J42/1000000</f>
        <v>0</v>
      </c>
      <c r="J50" s="36" t="e">
        <f>#REF!/1000000</f>
        <v>#REF!</v>
      </c>
      <c r="L50" s="36" t="e">
        <f>#REF!/1000000</f>
        <v>#REF!</v>
      </c>
      <c r="N50" s="36">
        <f>N42/1000000</f>
        <v>0</v>
      </c>
    </row>
    <row r="51" spans="2:17" s="36" customFormat="1" ht="13" x14ac:dyDescent="0.15">
      <c r="B51" s="37"/>
      <c r="C51" s="36" t="s">
        <v>18</v>
      </c>
      <c r="D51" s="36" t="s">
        <v>13</v>
      </c>
    </row>
    <row r="52" spans="2:17" s="36" customFormat="1" ht="13" x14ac:dyDescent="0.15">
      <c r="B52" s="37"/>
      <c r="C52" s="38" t="e">
        <f>P53</f>
        <v>#DIV/0!</v>
      </c>
      <c r="D52" s="39" t="str">
        <f>D6</f>
        <v>O</v>
      </c>
      <c r="E52" s="39"/>
      <c r="F52" s="39" t="str">
        <f>F6</f>
        <v>I</v>
      </c>
      <c r="G52" s="39"/>
      <c r="H52" s="39" t="str">
        <f>H6</f>
        <v>II</v>
      </c>
      <c r="I52" s="39"/>
      <c r="J52" s="39" t="str">
        <f>J6</f>
        <v>III</v>
      </c>
      <c r="K52" s="39"/>
      <c r="L52" s="39" t="str">
        <f>L6</f>
        <v>IV</v>
      </c>
      <c r="M52" s="39"/>
      <c r="N52" s="39">
        <f>N6</f>
        <v>0</v>
      </c>
    </row>
    <row r="53" spans="2:17" s="36" customFormat="1" ht="13" x14ac:dyDescent="0.15">
      <c r="B53" s="40">
        <v>2001</v>
      </c>
      <c r="C53" s="36" t="e">
        <f>CONCATENATE(C51,Q53,D51)</f>
        <v>#DIV/0!</v>
      </c>
      <c r="D53" s="38">
        <f>SUM(D10:D25)/1000000000</f>
        <v>0</v>
      </c>
      <c r="E53" s="38"/>
      <c r="F53" s="38">
        <f>SUM(F10:F25)/1000000000</f>
        <v>0</v>
      </c>
      <c r="G53" s="38"/>
      <c r="H53" s="38">
        <f>SUM(H10:H25)/1000000000</f>
        <v>0</v>
      </c>
      <c r="I53" s="38"/>
      <c r="J53" s="38">
        <f>SUM(J10:J25)/1000000000</f>
        <v>0</v>
      </c>
      <c r="K53" s="38"/>
      <c r="L53" s="38">
        <f>SUM(L10:L25)/1000000000</f>
        <v>0</v>
      </c>
      <c r="M53" s="38"/>
      <c r="N53" s="38">
        <f>SUM(N10:N24)/1000000000</f>
        <v>0</v>
      </c>
      <c r="O53" s="38">
        <f>SUM(D53:N53)</f>
        <v>0</v>
      </c>
      <c r="P53" s="36" t="e">
        <f>(O53/$O55)*100</f>
        <v>#DIV/0!</v>
      </c>
      <c r="Q53" s="36" t="e">
        <f>ROUND(P53,0)</f>
        <v>#DIV/0!</v>
      </c>
    </row>
    <row r="54" spans="2:17" s="36" customFormat="1" ht="13" x14ac:dyDescent="0.15">
      <c r="B54" s="40"/>
      <c r="C54" s="36" t="s">
        <v>19</v>
      </c>
      <c r="D54" s="38">
        <f>SUM(D26:D38)/1000000000</f>
        <v>0</v>
      </c>
      <c r="E54" s="38"/>
      <c r="F54" s="38">
        <f>SUM(F26:F38)/1000000000</f>
        <v>0</v>
      </c>
      <c r="G54" s="38"/>
      <c r="H54" s="38">
        <f>SUM(H26:H38)/1000000000</f>
        <v>0</v>
      </c>
      <c r="I54" s="38"/>
      <c r="J54" s="38">
        <f>SUM(J26:J38)/1000000000</f>
        <v>0</v>
      </c>
      <c r="K54" s="38"/>
      <c r="L54" s="38">
        <f>SUM(L26:L38)/1000000000</f>
        <v>0</v>
      </c>
      <c r="M54" s="38"/>
      <c r="N54" s="38">
        <f>SUM(N25:N38)/1000000000</f>
        <v>0</v>
      </c>
      <c r="O54" s="38">
        <f>SUM(D54:N54)</f>
        <v>0</v>
      </c>
      <c r="P54" s="41" t="e">
        <f>(O54/$O55)</f>
        <v>#DIV/0!</v>
      </c>
    </row>
    <row r="55" spans="2:17" s="36" customFormat="1" ht="13" x14ac:dyDescent="0.15">
      <c r="B55" s="40"/>
      <c r="O55" s="38">
        <f>SUM(O53:O54)</f>
        <v>0</v>
      </c>
      <c r="P55" s="41" t="e">
        <f>SUM(P53:P54)</f>
        <v>#DIV/0!</v>
      </c>
    </row>
    <row r="56" spans="2:17" s="36" customFormat="1" ht="13" x14ac:dyDescent="0.15">
      <c r="B56" s="40"/>
    </row>
    <row r="57" spans="2:17" s="36" customFormat="1" ht="13" x14ac:dyDescent="0.15">
      <c r="B57" s="40"/>
    </row>
    <row r="58" spans="2:17" s="36" customFormat="1" ht="13" x14ac:dyDescent="0.15">
      <c r="B58" s="40">
        <v>2000</v>
      </c>
      <c r="C58" s="38">
        <f>P59</f>
        <v>44.234206586074073</v>
      </c>
      <c r="D58" s="36" t="s">
        <v>3</v>
      </c>
      <c r="F58" s="36" t="s">
        <v>4</v>
      </c>
      <c r="H58" s="36" t="s">
        <v>5</v>
      </c>
      <c r="J58" s="36" t="s">
        <v>6</v>
      </c>
      <c r="L58" s="36" t="s">
        <v>7</v>
      </c>
      <c r="N58" s="36" t="s">
        <v>8</v>
      </c>
    </row>
    <row r="59" spans="2:17" s="36" customFormat="1" ht="13" x14ac:dyDescent="0.15">
      <c r="B59" s="40"/>
      <c r="C59" s="36" t="s">
        <v>20</v>
      </c>
      <c r="D59" s="38">
        <v>0.26106492639007056</v>
      </c>
      <c r="E59" s="38"/>
      <c r="F59" s="38">
        <v>8.4113928839485332</v>
      </c>
      <c r="G59" s="38"/>
      <c r="H59" s="38">
        <v>7.189025637393287E-2</v>
      </c>
      <c r="I59" s="38"/>
      <c r="J59" s="38">
        <v>0</v>
      </c>
      <c r="K59" s="38"/>
      <c r="L59" s="38">
        <v>0</v>
      </c>
      <c r="M59" s="38"/>
      <c r="N59" s="38">
        <v>0</v>
      </c>
      <c r="O59" s="38">
        <f>SUM(D59:N59)</f>
        <v>8.7443480667125364</v>
      </c>
      <c r="P59" s="38">
        <f>(O59/$O61)*100</f>
        <v>44.234206586074073</v>
      </c>
    </row>
    <row r="60" spans="2:17" s="36" customFormat="1" ht="13" x14ac:dyDescent="0.15">
      <c r="B60" s="40"/>
      <c r="C60" s="36" t="s">
        <v>21</v>
      </c>
      <c r="D60" s="38">
        <v>3.7361086347666209E-3</v>
      </c>
      <c r="E60" s="38"/>
      <c r="F60" s="38">
        <v>2.9496822354412546</v>
      </c>
      <c r="G60" s="38"/>
      <c r="H60" s="38">
        <v>6.2139466965269996</v>
      </c>
      <c r="I60" s="38"/>
      <c r="J60" s="38">
        <v>1.7348455806521961</v>
      </c>
      <c r="K60" s="38"/>
      <c r="L60" s="38">
        <v>0.12173544814873935</v>
      </c>
      <c r="M60" s="38"/>
      <c r="N60" s="38">
        <v>0</v>
      </c>
      <c r="O60" s="38">
        <f>SUM(D60:N60)</f>
        <v>11.023946069403955</v>
      </c>
      <c r="P60" s="38">
        <f>(O60/$O61)*100</f>
        <v>55.765793413925927</v>
      </c>
    </row>
    <row r="61" spans="2:17" s="36" customFormat="1" ht="13" x14ac:dyDescent="0.15">
      <c r="B61" s="40"/>
      <c r="O61" s="38">
        <f>SUM(O59:O60)</f>
        <v>19.768294136116491</v>
      </c>
      <c r="P61" s="38">
        <f>SUM(P59:P60)</f>
        <v>100</v>
      </c>
    </row>
    <row r="62" spans="2:17" s="36" customFormat="1" ht="13" x14ac:dyDescent="0.15">
      <c r="B62" s="37"/>
    </row>
    <row r="63" spans="2:17" s="36" customFormat="1" ht="13" x14ac:dyDescent="0.15">
      <c r="B63" s="37"/>
    </row>
    <row r="64" spans="2:17" s="36" customFormat="1" ht="13" x14ac:dyDescent="0.15">
      <c r="B64" s="37"/>
    </row>
    <row r="65" spans="2:2" s="36" customFormat="1" ht="13" x14ac:dyDescent="0.15">
      <c r="B65" s="37"/>
    </row>
    <row r="66" spans="2:2" s="36" customFormat="1" ht="13" x14ac:dyDescent="0.15">
      <c r="B66" s="37"/>
    </row>
    <row r="67" spans="2:2" s="36" customFormat="1" ht="13" x14ac:dyDescent="0.15">
      <c r="B67" s="37"/>
    </row>
    <row r="68" spans="2:2" s="36" customFormat="1" ht="13" x14ac:dyDescent="0.15">
      <c r="B68" s="37"/>
    </row>
  </sheetData>
  <mergeCells count="9">
    <mergeCell ref="B1:M1"/>
    <mergeCell ref="B2:M2"/>
    <mergeCell ref="N6:O6"/>
    <mergeCell ref="D5:M5"/>
    <mergeCell ref="L6:M6"/>
    <mergeCell ref="D6:E6"/>
    <mergeCell ref="F6:G6"/>
    <mergeCell ref="H6:I6"/>
    <mergeCell ref="J6:K6"/>
  </mergeCells>
  <phoneticPr fontId="0" type="noConversion"/>
  <printOptions horizontalCentered="1" verticalCentered="1"/>
  <pageMargins left="0.78740157480314965" right="0.78740157480314965" top="0.98425196850393704" bottom="0.98425196850393704" header="1.0629921259842521" footer="0.51181102362204722"/>
  <pageSetup scale="45" orientation="landscape" horizontalDpi="4294967294" verticalDpi="300"/>
  <headerFooter alignWithMargins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Z68"/>
  <sheetViews>
    <sheetView showZeros="0" topLeftCell="A8" zoomScale="50" workbookViewId="0">
      <selection activeCell="C9" sqref="C9:L47"/>
    </sheetView>
  </sheetViews>
  <sheetFormatPr baseColWidth="10" defaultColWidth="10.5703125" defaultRowHeight="25" x14ac:dyDescent="0.25"/>
  <cols>
    <col min="1" max="1" width="10.5703125" style="3"/>
    <col min="2" max="2" width="16.5703125" style="4" bestFit="1" customWidth="1"/>
    <col min="3" max="7" width="16.5703125" style="5" customWidth="1"/>
    <col min="8" max="8" width="15.42578125" style="5" customWidth="1"/>
    <col min="9" max="15" width="16.5703125" style="5" customWidth="1"/>
    <col min="16" max="18" width="16.5703125" style="3" customWidth="1"/>
    <col min="19" max="23" width="10.5703125" style="3"/>
    <col min="24" max="25" width="17.5703125" style="3" bestFit="1" customWidth="1"/>
    <col min="26" max="16384" width="10.5703125" style="3"/>
  </cols>
  <sheetData>
    <row r="1" spans="2:26" x14ac:dyDescent="0.25">
      <c r="B1" s="203" t="s">
        <v>41</v>
      </c>
      <c r="C1" s="203"/>
      <c r="D1" s="203"/>
      <c r="E1" s="203"/>
      <c r="F1" s="203"/>
      <c r="G1" s="203"/>
      <c r="H1" s="203"/>
      <c r="I1" s="203"/>
      <c r="J1" s="203"/>
      <c r="K1" s="203"/>
      <c r="L1" s="203"/>
      <c r="M1" s="203"/>
    </row>
    <row r="2" spans="2:26" ht="28.5" customHeight="1" x14ac:dyDescent="0.25">
      <c r="B2" s="203" t="s">
        <v>44</v>
      </c>
      <c r="C2" s="203"/>
      <c r="D2" s="203"/>
      <c r="E2" s="203"/>
      <c r="F2" s="203"/>
      <c r="G2" s="203"/>
      <c r="H2" s="203"/>
      <c r="I2" s="203"/>
      <c r="J2" s="203"/>
      <c r="K2" s="203"/>
      <c r="L2" s="203"/>
      <c r="M2" s="203"/>
    </row>
    <row r="3" spans="2:26" ht="26" thickBot="1" x14ac:dyDescent="0.3"/>
    <row r="4" spans="2:26" s="6" customFormat="1" ht="21" customHeight="1" thickBot="1" x14ac:dyDescent="0.25">
      <c r="B4" s="137"/>
      <c r="C4" s="138"/>
      <c r="D4" s="139"/>
      <c r="E4" s="140"/>
      <c r="F4" s="140"/>
      <c r="G4" s="140"/>
      <c r="H4" s="140"/>
      <c r="I4" s="140"/>
      <c r="J4" s="140"/>
      <c r="K4" s="140"/>
      <c r="L4" s="140"/>
      <c r="M4" s="141"/>
      <c r="N4" s="29"/>
      <c r="O4" s="29"/>
    </row>
    <row r="5" spans="2:26" s="7" customFormat="1" ht="21" customHeight="1" thickBot="1" x14ac:dyDescent="0.35">
      <c r="B5" s="142" t="s">
        <v>0</v>
      </c>
      <c r="C5" s="143" t="s">
        <v>22</v>
      </c>
      <c r="D5" s="212" t="s">
        <v>1</v>
      </c>
      <c r="E5" s="213"/>
      <c r="F5" s="213"/>
      <c r="G5" s="213"/>
      <c r="H5" s="213"/>
      <c r="I5" s="213"/>
      <c r="J5" s="213"/>
      <c r="K5" s="213"/>
      <c r="L5" s="213"/>
      <c r="M5" s="214"/>
      <c r="N5" s="1"/>
      <c r="O5" s="1"/>
      <c r="U5" s="8"/>
      <c r="V5" s="9"/>
      <c r="W5" s="9"/>
      <c r="X5" s="9"/>
      <c r="Y5" s="9"/>
      <c r="Z5" s="10"/>
    </row>
    <row r="6" spans="2:26" s="6" customFormat="1" ht="21" customHeight="1" thickBot="1" x14ac:dyDescent="0.25">
      <c r="B6" s="142" t="s">
        <v>2</v>
      </c>
      <c r="C6" s="143" t="s">
        <v>23</v>
      </c>
      <c r="D6" s="209" t="s">
        <v>3</v>
      </c>
      <c r="E6" s="210"/>
      <c r="F6" s="211" t="s">
        <v>4</v>
      </c>
      <c r="G6" s="211"/>
      <c r="H6" s="209" t="s">
        <v>5</v>
      </c>
      <c r="I6" s="210"/>
      <c r="J6" s="211" t="s">
        <v>6</v>
      </c>
      <c r="K6" s="211"/>
      <c r="L6" s="209" t="s">
        <v>7</v>
      </c>
      <c r="M6" s="210"/>
      <c r="N6" s="205"/>
      <c r="O6" s="205"/>
      <c r="U6" s="11"/>
      <c r="V6" s="12"/>
      <c r="W6" s="12"/>
      <c r="X6" s="12"/>
      <c r="Y6" s="13" t="s">
        <v>9</v>
      </c>
      <c r="Z6" s="14" t="s">
        <v>10</v>
      </c>
    </row>
    <row r="7" spans="2:26" s="6" customFormat="1" ht="21" customHeight="1" thickBot="1" x14ac:dyDescent="0.3">
      <c r="B7" s="145"/>
      <c r="C7" s="146"/>
      <c r="D7" s="147" t="s">
        <v>28</v>
      </c>
      <c r="E7" s="165" t="s">
        <v>24</v>
      </c>
      <c r="F7" s="147" t="s">
        <v>28</v>
      </c>
      <c r="G7" s="165" t="s">
        <v>24</v>
      </c>
      <c r="H7" s="147" t="s">
        <v>28</v>
      </c>
      <c r="I7" s="165" t="s">
        <v>24</v>
      </c>
      <c r="J7" s="147" t="s">
        <v>28</v>
      </c>
      <c r="K7" s="165" t="s">
        <v>24</v>
      </c>
      <c r="L7" s="147" t="s">
        <v>28</v>
      </c>
      <c r="M7" s="165" t="s">
        <v>24</v>
      </c>
      <c r="N7" s="164"/>
      <c r="O7" s="164"/>
      <c r="U7" s="11"/>
      <c r="V7" s="12"/>
      <c r="W7" s="12"/>
      <c r="X7" s="12"/>
      <c r="Y7" s="13"/>
      <c r="Z7" s="14"/>
    </row>
    <row r="8" spans="2:26" ht="21" customHeight="1" x14ac:dyDescent="0.2">
      <c r="B8" s="83">
        <v>3</v>
      </c>
      <c r="C8" s="114">
        <f t="shared" ref="C8" si="0">+(D8+F8+H8+J8+L8+N8)</f>
        <v>0</v>
      </c>
      <c r="D8" s="115">
        <v>0</v>
      </c>
      <c r="E8" s="88"/>
      <c r="F8" s="115">
        <v>0</v>
      </c>
      <c r="G8" s="116" t="s">
        <v>30</v>
      </c>
      <c r="H8" s="115">
        <v>0</v>
      </c>
      <c r="I8" s="116" t="s">
        <v>30</v>
      </c>
      <c r="J8" s="115">
        <v>0</v>
      </c>
      <c r="K8" s="116" t="s">
        <v>30</v>
      </c>
      <c r="L8" s="115">
        <v>0</v>
      </c>
      <c r="M8" s="116" t="s">
        <v>30</v>
      </c>
      <c r="N8" s="2"/>
      <c r="O8" s="2"/>
      <c r="U8" s="11"/>
      <c r="V8" s="15" t="s">
        <v>11</v>
      </c>
      <c r="W8" s="15"/>
      <c r="X8" s="16"/>
      <c r="Y8" s="12"/>
      <c r="Z8" s="17"/>
    </row>
    <row r="9" spans="2:26" ht="21" customHeight="1" x14ac:dyDescent="0.2">
      <c r="B9" s="83">
        <v>3.5</v>
      </c>
      <c r="C9" s="114"/>
      <c r="D9" s="115"/>
      <c r="E9" s="88"/>
      <c r="F9" s="115"/>
      <c r="G9" s="116"/>
      <c r="H9" s="115"/>
      <c r="I9" s="116"/>
      <c r="J9" s="115"/>
      <c r="K9" s="116"/>
      <c r="L9" s="115"/>
      <c r="M9" s="116"/>
      <c r="N9" s="2"/>
      <c r="O9" s="2"/>
      <c r="U9" s="11"/>
      <c r="V9" s="15" t="s">
        <v>12</v>
      </c>
      <c r="W9" s="18">
        <f>SUM(W10:W12)</f>
        <v>100.00000000000001</v>
      </c>
      <c r="X9" s="19">
        <f>C42</f>
        <v>0</v>
      </c>
      <c r="Y9" s="19">
        <f>SUM(Y10:Y12)</f>
        <v>10525799913.134121</v>
      </c>
      <c r="Z9" s="20">
        <f>Y9/1000000</f>
        <v>10525.79991313412</v>
      </c>
    </row>
    <row r="10" spans="2:26" ht="21" customHeight="1" x14ac:dyDescent="0.25">
      <c r="B10" s="83">
        <v>4</v>
      </c>
      <c r="C10" s="114"/>
      <c r="D10" s="115"/>
      <c r="E10" s="116"/>
      <c r="F10" s="115"/>
      <c r="G10" s="116"/>
      <c r="H10" s="115"/>
      <c r="I10" s="116"/>
      <c r="J10" s="115"/>
      <c r="K10" s="116"/>
      <c r="L10" s="115"/>
      <c r="M10" s="116"/>
      <c r="N10" s="2"/>
      <c r="O10" s="2"/>
      <c r="Q10" s="21"/>
      <c r="R10" s="21"/>
      <c r="U10" s="11"/>
      <c r="V10" s="15" t="s">
        <v>14</v>
      </c>
      <c r="W10" s="18">
        <f>(Y10*100)/$Y$9</f>
        <v>58.888075149014085</v>
      </c>
      <c r="X10" s="19"/>
      <c r="Y10" s="19">
        <f>'[1]11ANcs1t'!C40</f>
        <v>6198440962.8812799</v>
      </c>
      <c r="Z10" s="20">
        <f>Y10/1000000</f>
        <v>6198.44096288128</v>
      </c>
    </row>
    <row r="11" spans="2:26" ht="21" customHeight="1" x14ac:dyDescent="0.25">
      <c r="B11" s="83">
        <v>4.5</v>
      </c>
      <c r="C11" s="114"/>
      <c r="D11" s="115"/>
      <c r="E11" s="116"/>
      <c r="F11" s="115"/>
      <c r="G11" s="116"/>
      <c r="H11" s="115"/>
      <c r="I11" s="116"/>
      <c r="J11" s="115"/>
      <c r="K11" s="116"/>
      <c r="L11" s="115"/>
      <c r="M11" s="116"/>
      <c r="N11" s="2"/>
      <c r="O11" s="2"/>
      <c r="Q11" s="22"/>
      <c r="U11" s="11"/>
      <c r="V11" s="15" t="s">
        <v>15</v>
      </c>
      <c r="W11" s="18">
        <f>(Y11*100)/$Y$9</f>
        <v>41.111924850985929</v>
      </c>
      <c r="X11" s="19"/>
      <c r="Y11" s="19">
        <f>'[1]12ANcs2t'!C40</f>
        <v>4327358950.2528419</v>
      </c>
      <c r="Z11" s="20">
        <f>Y11/1000000</f>
        <v>4327.3589502528421</v>
      </c>
    </row>
    <row r="12" spans="2:26" ht="21" customHeight="1" x14ac:dyDescent="0.25">
      <c r="B12" s="83">
        <v>5</v>
      </c>
      <c r="C12" s="114"/>
      <c r="D12" s="115"/>
      <c r="E12" s="116"/>
      <c r="F12" s="115"/>
      <c r="G12" s="116"/>
      <c r="H12" s="115"/>
      <c r="I12" s="116"/>
      <c r="J12" s="115"/>
      <c r="K12" s="116"/>
      <c r="L12" s="115"/>
      <c r="M12" s="116"/>
      <c r="N12" s="2"/>
      <c r="O12" s="42">
        <f>C42</f>
        <v>0</v>
      </c>
      <c r="Q12" s="22"/>
      <c r="U12" s="11"/>
      <c r="V12" s="15"/>
      <c r="W12" s="18">
        <f>(Y12*100)/$Y$9</f>
        <v>0</v>
      </c>
      <c r="X12" s="19"/>
      <c r="Y12" s="19"/>
      <c r="Z12" s="20">
        <f>Y12/1000000</f>
        <v>0</v>
      </c>
    </row>
    <row r="13" spans="2:26" ht="21" customHeight="1" thickBot="1" x14ac:dyDescent="0.3">
      <c r="B13" s="83">
        <v>5.5</v>
      </c>
      <c r="C13" s="114"/>
      <c r="D13" s="115"/>
      <c r="E13" s="116"/>
      <c r="F13" s="115"/>
      <c r="G13" s="116"/>
      <c r="H13" s="115"/>
      <c r="I13" s="116"/>
      <c r="J13" s="115"/>
      <c r="K13" s="116"/>
      <c r="L13" s="115"/>
      <c r="M13" s="116"/>
      <c r="N13" s="2"/>
      <c r="O13" s="2"/>
      <c r="U13" s="23"/>
      <c r="V13" s="24"/>
      <c r="W13" s="24"/>
      <c r="X13" s="24"/>
      <c r="Y13" s="25"/>
      <c r="Z13" s="26"/>
    </row>
    <row r="14" spans="2:26" ht="21" customHeight="1" x14ac:dyDescent="0.2">
      <c r="B14" s="83">
        <v>6</v>
      </c>
      <c r="C14" s="114"/>
      <c r="D14" s="115"/>
      <c r="E14" s="116"/>
      <c r="F14" s="115"/>
      <c r="G14" s="116"/>
      <c r="H14" s="115"/>
      <c r="I14" s="116"/>
      <c r="J14" s="115"/>
      <c r="K14" s="116"/>
      <c r="L14" s="115"/>
      <c r="M14" s="116"/>
      <c r="N14" s="2"/>
      <c r="O14" s="2"/>
    </row>
    <row r="15" spans="2:26" ht="21" customHeight="1" x14ac:dyDescent="0.2">
      <c r="B15" s="83">
        <v>6.5</v>
      </c>
      <c r="C15" s="114"/>
      <c r="D15" s="115"/>
      <c r="E15" s="116"/>
      <c r="F15" s="115"/>
      <c r="G15" s="116"/>
      <c r="H15" s="115"/>
      <c r="I15" s="116"/>
      <c r="J15" s="115"/>
      <c r="K15" s="116"/>
      <c r="L15" s="115"/>
      <c r="M15" s="116"/>
      <c r="N15" s="2"/>
      <c r="O15" s="2"/>
    </row>
    <row r="16" spans="2:26" ht="21" customHeight="1" x14ac:dyDescent="0.2">
      <c r="B16" s="83">
        <v>7</v>
      </c>
      <c r="C16" s="114"/>
      <c r="D16" s="115"/>
      <c r="E16" s="116"/>
      <c r="F16" s="115"/>
      <c r="G16" s="116"/>
      <c r="H16" s="115"/>
      <c r="I16" s="116"/>
      <c r="J16" s="115"/>
      <c r="K16" s="116"/>
      <c r="L16" s="115"/>
      <c r="M16" s="116"/>
      <c r="N16" s="2"/>
      <c r="O16" s="2"/>
    </row>
    <row r="17" spans="2:22" ht="21" customHeight="1" x14ac:dyDescent="0.2">
      <c r="B17" s="83">
        <v>7.5</v>
      </c>
      <c r="C17" s="114"/>
      <c r="D17" s="115"/>
      <c r="E17" s="116"/>
      <c r="F17" s="115"/>
      <c r="G17" s="116"/>
      <c r="H17" s="115"/>
      <c r="I17" s="116"/>
      <c r="J17" s="115"/>
      <c r="K17" s="116"/>
      <c r="L17" s="115"/>
      <c r="M17" s="116"/>
      <c r="N17" s="2"/>
      <c r="O17" s="2"/>
      <c r="V17" s="3" t="s">
        <v>16</v>
      </c>
    </row>
    <row r="18" spans="2:22" ht="21" customHeight="1" x14ac:dyDescent="0.25">
      <c r="B18" s="83">
        <v>8</v>
      </c>
      <c r="C18" s="114"/>
      <c r="D18" s="115"/>
      <c r="E18" s="116"/>
      <c r="F18" s="115"/>
      <c r="G18" s="116"/>
      <c r="H18" s="115"/>
      <c r="I18" s="116"/>
      <c r="J18" s="115"/>
      <c r="K18" s="116"/>
      <c r="L18" s="115"/>
      <c r="M18" s="116"/>
      <c r="N18" s="2"/>
      <c r="O18" s="2"/>
      <c r="P18" s="3">
        <v>28510859.652752861</v>
      </c>
      <c r="Q18" s="21"/>
      <c r="R18" s="21"/>
    </row>
    <row r="19" spans="2:22" ht="21" customHeight="1" x14ac:dyDescent="0.25">
      <c r="B19" s="83">
        <v>8.5</v>
      </c>
      <c r="C19" s="114"/>
      <c r="D19" s="115"/>
      <c r="E19" s="116"/>
      <c r="F19" s="115"/>
      <c r="G19" s="116"/>
      <c r="H19" s="115"/>
      <c r="I19" s="116"/>
      <c r="J19" s="115"/>
      <c r="K19" s="116"/>
      <c r="L19" s="115"/>
      <c r="M19" s="116"/>
      <c r="N19" s="2"/>
      <c r="O19" s="2"/>
      <c r="P19" s="3">
        <v>62457433.168563329</v>
      </c>
      <c r="Q19" s="21"/>
      <c r="R19" s="21"/>
    </row>
    <row r="20" spans="2:22" ht="21" customHeight="1" x14ac:dyDescent="0.25">
      <c r="B20" s="83">
        <v>9</v>
      </c>
      <c r="C20" s="114"/>
      <c r="D20" s="115"/>
      <c r="E20" s="116"/>
      <c r="F20" s="115"/>
      <c r="G20" s="116"/>
      <c r="H20" s="115"/>
      <c r="I20" s="116"/>
      <c r="J20" s="115"/>
      <c r="K20" s="116"/>
      <c r="L20" s="115"/>
      <c r="M20" s="116"/>
      <c r="N20" s="2"/>
      <c r="O20" s="2"/>
      <c r="P20" s="3">
        <v>779711129.95457983</v>
      </c>
      <c r="Q20" s="27"/>
      <c r="R20" s="21"/>
    </row>
    <row r="21" spans="2:22" ht="21" customHeight="1" x14ac:dyDescent="0.25">
      <c r="B21" s="83">
        <v>9.5</v>
      </c>
      <c r="C21" s="114"/>
      <c r="D21" s="115"/>
      <c r="E21" s="116"/>
      <c r="F21" s="115"/>
      <c r="G21" s="116"/>
      <c r="H21" s="115"/>
      <c r="I21" s="116"/>
      <c r="J21" s="115"/>
      <c r="K21" s="116"/>
      <c r="L21" s="115"/>
      <c r="M21" s="116"/>
      <c r="N21" s="2"/>
      <c r="O21" s="2"/>
      <c r="P21" s="3">
        <v>2025690455.5571048</v>
      </c>
      <c r="Q21" s="27"/>
    </row>
    <row r="22" spans="2:22" ht="21" customHeight="1" x14ac:dyDescent="0.2">
      <c r="B22" s="83">
        <v>10</v>
      </c>
      <c r="C22" s="114"/>
      <c r="D22" s="115"/>
      <c r="E22" s="116"/>
      <c r="F22" s="115"/>
      <c r="G22" s="116"/>
      <c r="H22" s="115"/>
      <c r="I22" s="116"/>
      <c r="J22" s="115"/>
      <c r="K22" s="116"/>
      <c r="L22" s="115"/>
      <c r="M22" s="116"/>
      <c r="N22" s="2"/>
      <c r="O22" s="2"/>
      <c r="P22" s="3">
        <v>1844046576.4036934</v>
      </c>
    </row>
    <row r="23" spans="2:22" ht="21" customHeight="1" x14ac:dyDescent="0.2">
      <c r="B23" s="83">
        <v>10.5</v>
      </c>
      <c r="C23" s="114"/>
      <c r="D23" s="115"/>
      <c r="E23" s="116"/>
      <c r="F23" s="115"/>
      <c r="G23" s="116"/>
      <c r="H23" s="115"/>
      <c r="I23" s="116"/>
      <c r="J23" s="115"/>
      <c r="K23" s="116"/>
      <c r="L23" s="115"/>
      <c r="M23" s="116"/>
      <c r="N23" s="2"/>
      <c r="O23" s="2"/>
      <c r="P23" s="3">
        <v>1261891630.2583492</v>
      </c>
    </row>
    <row r="24" spans="2:22" ht="21" customHeight="1" x14ac:dyDescent="0.2">
      <c r="B24" s="83">
        <v>11</v>
      </c>
      <c r="C24" s="114"/>
      <c r="D24" s="115"/>
      <c r="E24" s="116"/>
      <c r="F24" s="115"/>
      <c r="G24" s="116"/>
      <c r="H24" s="115"/>
      <c r="I24" s="116"/>
      <c r="J24" s="115"/>
      <c r="K24" s="116"/>
      <c r="L24" s="115"/>
      <c r="M24" s="116"/>
      <c r="N24" s="2"/>
      <c r="O24" s="2"/>
      <c r="P24" s="3">
        <v>1202707278.1520064</v>
      </c>
    </row>
    <row r="25" spans="2:22" ht="21" customHeight="1" x14ac:dyDescent="0.2">
      <c r="B25" s="83">
        <v>11.5</v>
      </c>
      <c r="C25" s="114"/>
      <c r="D25" s="115"/>
      <c r="E25" s="116"/>
      <c r="F25" s="115"/>
      <c r="G25" s="116"/>
      <c r="H25" s="115"/>
      <c r="I25" s="116"/>
      <c r="J25" s="115"/>
      <c r="K25" s="116"/>
      <c r="L25" s="115"/>
      <c r="M25" s="116"/>
      <c r="N25" s="2"/>
      <c r="O25" s="2"/>
      <c r="P25" s="3">
        <v>1002431665.6477919</v>
      </c>
    </row>
    <row r="26" spans="2:22" ht="21" customHeight="1" x14ac:dyDescent="0.2">
      <c r="B26" s="83">
        <v>12</v>
      </c>
      <c r="C26" s="114"/>
      <c r="D26" s="115"/>
      <c r="E26" s="116"/>
      <c r="F26" s="115"/>
      <c r="G26" s="116"/>
      <c r="H26" s="115"/>
      <c r="I26" s="116"/>
      <c r="J26" s="115"/>
      <c r="K26" s="116"/>
      <c r="L26" s="115"/>
      <c r="M26" s="116"/>
      <c r="N26" s="2"/>
      <c r="O26" s="2"/>
      <c r="P26" s="3">
        <f>SUM(P18:P25)</f>
        <v>8207447028.7948418</v>
      </c>
    </row>
    <row r="27" spans="2:22" ht="21" customHeight="1" x14ac:dyDescent="0.2">
      <c r="B27" s="83">
        <v>12.5</v>
      </c>
      <c r="C27" s="114"/>
      <c r="D27" s="115"/>
      <c r="E27" s="116"/>
      <c r="F27" s="115"/>
      <c r="G27" s="116"/>
      <c r="H27" s="115"/>
      <c r="I27" s="116"/>
      <c r="J27" s="115"/>
      <c r="K27" s="116"/>
      <c r="L27" s="115"/>
      <c r="M27" s="116"/>
      <c r="N27" s="2"/>
      <c r="O27" s="2"/>
      <c r="P27" s="3">
        <f>+P26/1000000</f>
        <v>8207.4470287948425</v>
      </c>
    </row>
    <row r="28" spans="2:22" ht="21" customHeight="1" x14ac:dyDescent="0.2">
      <c r="B28" s="83">
        <v>13</v>
      </c>
      <c r="C28" s="114"/>
      <c r="D28" s="115"/>
      <c r="E28" s="116"/>
      <c r="F28" s="115"/>
      <c r="G28" s="116"/>
      <c r="H28" s="115"/>
      <c r="I28" s="116"/>
      <c r="J28" s="115"/>
      <c r="K28" s="116"/>
      <c r="L28" s="115"/>
      <c r="M28" s="116"/>
      <c r="N28" s="2"/>
      <c r="O28" s="2"/>
    </row>
    <row r="29" spans="2:22" ht="21" customHeight="1" x14ac:dyDescent="0.2">
      <c r="B29" s="83">
        <v>13.5</v>
      </c>
      <c r="C29" s="114"/>
      <c r="D29" s="115"/>
      <c r="E29" s="116"/>
      <c r="F29" s="115"/>
      <c r="G29" s="116"/>
      <c r="H29" s="115"/>
      <c r="I29" s="116"/>
      <c r="J29" s="115"/>
      <c r="K29" s="116"/>
      <c r="L29" s="115"/>
      <c r="M29" s="116"/>
      <c r="N29" s="2"/>
      <c r="O29" s="2"/>
    </row>
    <row r="30" spans="2:22" ht="21" customHeight="1" x14ac:dyDescent="0.2">
      <c r="B30" s="83">
        <v>14</v>
      </c>
      <c r="C30" s="114"/>
      <c r="D30" s="115"/>
      <c r="E30" s="116"/>
      <c r="F30" s="115"/>
      <c r="G30" s="116"/>
      <c r="H30" s="115"/>
      <c r="I30" s="116"/>
      <c r="J30" s="115"/>
      <c r="K30" s="116"/>
      <c r="L30" s="115"/>
      <c r="M30" s="116"/>
      <c r="N30" s="2"/>
      <c r="O30" s="2"/>
    </row>
    <row r="31" spans="2:22" ht="21" customHeight="1" x14ac:dyDescent="0.2">
      <c r="B31" s="83">
        <v>14.5</v>
      </c>
      <c r="C31" s="114"/>
      <c r="D31" s="115"/>
      <c r="E31" s="116"/>
      <c r="F31" s="115"/>
      <c r="G31" s="116"/>
      <c r="H31" s="115"/>
      <c r="I31" s="116"/>
      <c r="J31" s="115"/>
      <c r="K31" s="116"/>
      <c r="L31" s="115"/>
      <c r="M31" s="116"/>
      <c r="N31" s="2"/>
      <c r="O31" s="2"/>
    </row>
    <row r="32" spans="2:22" ht="21" customHeight="1" x14ac:dyDescent="0.2">
      <c r="B32" s="83">
        <v>15</v>
      </c>
      <c r="C32" s="114"/>
      <c r="D32" s="115"/>
      <c r="E32" s="116"/>
      <c r="F32" s="115"/>
      <c r="G32" s="116"/>
      <c r="H32" s="115"/>
      <c r="I32" s="116"/>
      <c r="J32" s="115"/>
      <c r="K32" s="116"/>
      <c r="L32" s="115"/>
      <c r="M32" s="116"/>
      <c r="N32" s="2"/>
      <c r="O32" s="2"/>
    </row>
    <row r="33" spans="2:15" ht="21" customHeight="1" x14ac:dyDescent="0.2">
      <c r="B33" s="83">
        <v>15.5</v>
      </c>
      <c r="C33" s="114"/>
      <c r="D33" s="115"/>
      <c r="E33" s="116"/>
      <c r="F33" s="115"/>
      <c r="G33" s="116"/>
      <c r="H33" s="115"/>
      <c r="I33" s="116"/>
      <c r="J33" s="115"/>
      <c r="K33" s="116"/>
      <c r="L33" s="115"/>
      <c r="M33" s="116"/>
      <c r="N33" s="2"/>
      <c r="O33" s="2"/>
    </row>
    <row r="34" spans="2:15" ht="21" customHeight="1" x14ac:dyDescent="0.2">
      <c r="B34" s="83">
        <v>16</v>
      </c>
      <c r="C34" s="114"/>
      <c r="D34" s="115"/>
      <c r="E34" s="116"/>
      <c r="F34" s="115"/>
      <c r="G34" s="116"/>
      <c r="H34" s="115"/>
      <c r="I34" s="116"/>
      <c r="J34" s="115"/>
      <c r="K34" s="116"/>
      <c r="L34" s="115"/>
      <c r="M34" s="116"/>
      <c r="N34" s="2"/>
      <c r="O34" s="2"/>
    </row>
    <row r="35" spans="2:15" ht="21" customHeight="1" x14ac:dyDescent="0.2">
      <c r="B35" s="83">
        <v>16.5</v>
      </c>
      <c r="C35" s="114"/>
      <c r="D35" s="115"/>
      <c r="E35" s="116"/>
      <c r="F35" s="115"/>
      <c r="G35" s="116"/>
      <c r="H35" s="115"/>
      <c r="I35" s="116"/>
      <c r="J35" s="115"/>
      <c r="K35" s="116"/>
      <c r="L35" s="115"/>
      <c r="M35" s="116"/>
      <c r="N35" s="2"/>
      <c r="O35" s="2"/>
    </row>
    <row r="36" spans="2:15" ht="21" customHeight="1" x14ac:dyDescent="0.2">
      <c r="B36" s="83">
        <v>17</v>
      </c>
      <c r="C36" s="114"/>
      <c r="D36" s="115"/>
      <c r="E36" s="116"/>
      <c r="F36" s="115"/>
      <c r="G36" s="116"/>
      <c r="H36" s="115"/>
      <c r="I36" s="116"/>
      <c r="J36" s="115"/>
      <c r="K36" s="116"/>
      <c r="L36" s="115"/>
      <c r="M36" s="116"/>
      <c r="N36" s="2"/>
      <c r="O36" s="2"/>
    </row>
    <row r="37" spans="2:15" ht="21" customHeight="1" x14ac:dyDescent="0.2">
      <c r="B37" s="83">
        <v>17.5</v>
      </c>
      <c r="C37" s="114"/>
      <c r="D37" s="115"/>
      <c r="E37" s="116"/>
      <c r="F37" s="115"/>
      <c r="G37" s="116"/>
      <c r="H37" s="115"/>
      <c r="I37" s="116"/>
      <c r="J37" s="115"/>
      <c r="K37" s="116"/>
      <c r="L37" s="115"/>
      <c r="M37" s="116"/>
      <c r="N37" s="2"/>
      <c r="O37" s="2"/>
    </row>
    <row r="38" spans="2:15" ht="21" customHeight="1" x14ac:dyDescent="0.2">
      <c r="B38" s="83">
        <v>18</v>
      </c>
      <c r="C38" s="114"/>
      <c r="D38" s="115"/>
      <c r="E38" s="116"/>
      <c r="F38" s="115"/>
      <c r="G38" s="116"/>
      <c r="H38" s="115"/>
      <c r="I38" s="116"/>
      <c r="J38" s="115"/>
      <c r="K38" s="116"/>
      <c r="L38" s="115"/>
      <c r="M38" s="116"/>
      <c r="N38" s="2"/>
      <c r="O38" s="2"/>
    </row>
    <row r="39" spans="2:15" ht="21" customHeight="1" x14ac:dyDescent="0.2">
      <c r="B39" s="83">
        <v>18.5</v>
      </c>
      <c r="C39" s="114"/>
      <c r="D39" s="115"/>
      <c r="E39" s="88"/>
      <c r="F39" s="115"/>
      <c r="G39" s="116"/>
      <c r="H39" s="115"/>
      <c r="I39" s="116"/>
      <c r="J39" s="115"/>
      <c r="K39" s="116"/>
      <c r="L39" s="115"/>
      <c r="M39" s="116"/>
      <c r="N39" s="2"/>
      <c r="O39" s="2"/>
    </row>
    <row r="40" spans="2:15" ht="21" customHeight="1" x14ac:dyDescent="0.2">
      <c r="B40" s="83">
        <v>19</v>
      </c>
      <c r="C40" s="114"/>
      <c r="D40" s="115"/>
      <c r="E40" s="88"/>
      <c r="F40" s="115"/>
      <c r="G40" s="116"/>
      <c r="H40" s="115"/>
      <c r="I40" s="116"/>
      <c r="J40" s="115"/>
      <c r="K40" s="116"/>
      <c r="L40" s="115"/>
      <c r="M40" s="116"/>
      <c r="N40" s="2"/>
      <c r="O40" s="2"/>
    </row>
    <row r="41" spans="2:15" ht="21" customHeight="1" thickBot="1" x14ac:dyDescent="0.25">
      <c r="B41" s="83"/>
      <c r="C41" s="114"/>
      <c r="D41" s="115"/>
      <c r="E41" s="88"/>
      <c r="F41" s="115"/>
      <c r="G41" s="88"/>
      <c r="H41" s="115"/>
      <c r="I41" s="88"/>
      <c r="J41" s="115"/>
      <c r="K41" s="88"/>
      <c r="L41" s="115"/>
      <c r="M41" s="88"/>
      <c r="N41" s="2"/>
      <c r="O41" s="2"/>
    </row>
    <row r="42" spans="2:15" ht="21" customHeight="1" x14ac:dyDescent="0.2">
      <c r="B42" s="119" t="s">
        <v>17</v>
      </c>
      <c r="C42" s="148"/>
      <c r="D42" s="123"/>
      <c r="E42" s="97"/>
      <c r="F42" s="123"/>
      <c r="G42" s="97"/>
      <c r="H42" s="123"/>
      <c r="I42" s="97"/>
      <c r="J42" s="123"/>
      <c r="K42" s="97"/>
      <c r="L42" s="123"/>
      <c r="M42" s="97"/>
      <c r="N42" s="2"/>
      <c r="O42" s="2"/>
    </row>
    <row r="43" spans="2:15" s="31" customFormat="1" ht="21" customHeight="1" x14ac:dyDescent="0.2">
      <c r="B43" s="124" t="s">
        <v>25</v>
      </c>
      <c r="C43" s="149"/>
      <c r="D43" s="126"/>
      <c r="E43" s="128"/>
      <c r="F43" s="126"/>
      <c r="G43" s="128"/>
      <c r="H43" s="126"/>
      <c r="I43" s="128"/>
      <c r="J43" s="126"/>
      <c r="K43" s="128"/>
      <c r="L43" s="126"/>
      <c r="M43" s="128"/>
      <c r="N43" s="32"/>
      <c r="O43" s="32"/>
    </row>
    <row r="44" spans="2:15" s="31" customFormat="1" ht="21" customHeight="1" x14ac:dyDescent="0.2">
      <c r="B44" s="124" t="s">
        <v>34</v>
      </c>
      <c r="C44" s="150"/>
      <c r="D44" s="130"/>
      <c r="E44" s="129"/>
      <c r="F44" s="130"/>
      <c r="G44" s="129"/>
      <c r="H44" s="130"/>
      <c r="I44" s="129"/>
      <c r="J44" s="130"/>
      <c r="K44" s="129"/>
      <c r="L44" s="130"/>
      <c r="M44" s="129"/>
      <c r="N44" s="33"/>
      <c r="O44" s="33"/>
    </row>
    <row r="45" spans="2:15" s="31" customFormat="1" ht="21" customHeight="1" x14ac:dyDescent="0.2">
      <c r="B45" s="124" t="s">
        <v>33</v>
      </c>
      <c r="C45" s="150"/>
      <c r="D45" s="130"/>
      <c r="E45" s="129"/>
      <c r="F45" s="130"/>
      <c r="G45" s="129"/>
      <c r="H45" s="130"/>
      <c r="I45" s="129"/>
      <c r="J45" s="130"/>
      <c r="K45" s="129"/>
      <c r="L45" s="130"/>
      <c r="M45" s="129"/>
      <c r="N45" s="33"/>
      <c r="O45" s="33"/>
    </row>
    <row r="46" spans="2:15" ht="21" customHeight="1" x14ac:dyDescent="0.2">
      <c r="B46" s="131" t="s">
        <v>26</v>
      </c>
      <c r="C46" s="151"/>
      <c r="D46" s="133"/>
      <c r="E46" s="132"/>
      <c r="F46" s="133"/>
      <c r="G46" s="132"/>
      <c r="H46" s="133"/>
      <c r="I46" s="132"/>
      <c r="J46" s="133"/>
      <c r="K46" s="132"/>
      <c r="L46" s="133"/>
      <c r="M46" s="132"/>
      <c r="N46" s="34"/>
      <c r="O46" s="34"/>
    </row>
    <row r="47" spans="2:15" ht="21" customHeight="1" thickBot="1" x14ac:dyDescent="0.25">
      <c r="B47" s="134" t="s">
        <v>27</v>
      </c>
      <c r="C47" s="152"/>
      <c r="D47" s="136"/>
      <c r="E47" s="135"/>
      <c r="F47" s="136"/>
      <c r="G47" s="135"/>
      <c r="H47" s="136"/>
      <c r="I47" s="135"/>
      <c r="J47" s="136"/>
      <c r="K47" s="135"/>
      <c r="L47" s="136"/>
      <c r="M47" s="135"/>
      <c r="N47" s="43"/>
      <c r="O47" s="35"/>
    </row>
    <row r="48" spans="2:15" x14ac:dyDescent="0.25">
      <c r="C48" s="5">
        <v>8.9866597843485427E-2</v>
      </c>
      <c r="D48" s="5">
        <v>7.8337721983436082E-2</v>
      </c>
      <c r="F48" s="5">
        <v>0.10712302372155805</v>
      </c>
      <c r="H48" s="5">
        <v>0.16147730014222159</v>
      </c>
      <c r="J48" s="5">
        <v>0.22643855622763193</v>
      </c>
      <c r="L48" s="5">
        <v>0.40040669054496941</v>
      </c>
    </row>
    <row r="49" spans="2:17" x14ac:dyDescent="0.25">
      <c r="F49" s="28"/>
      <c r="G49" s="28"/>
      <c r="H49" s="28"/>
      <c r="I49" s="28"/>
    </row>
    <row r="50" spans="2:17" s="36" customFormat="1" ht="13" x14ac:dyDescent="0.15">
      <c r="B50" s="37"/>
      <c r="D50" s="36">
        <f>D42/1000000</f>
        <v>0</v>
      </c>
      <c r="F50" s="36">
        <f>F42/1000000</f>
        <v>0</v>
      </c>
      <c r="H50" s="36">
        <f>J42/1000000</f>
        <v>0</v>
      </c>
      <c r="J50" s="36" t="e">
        <f>#REF!/1000000</f>
        <v>#REF!</v>
      </c>
      <c r="L50" s="36" t="e">
        <f>#REF!/1000000</f>
        <v>#REF!</v>
      </c>
      <c r="N50" s="36">
        <f>N42/1000000</f>
        <v>0</v>
      </c>
    </row>
    <row r="51" spans="2:17" s="36" customFormat="1" ht="13" x14ac:dyDescent="0.15">
      <c r="B51" s="37"/>
      <c r="C51" s="36" t="s">
        <v>18</v>
      </c>
      <c r="D51" s="36" t="s">
        <v>13</v>
      </c>
    </row>
    <row r="52" spans="2:17" s="36" customFormat="1" ht="13" x14ac:dyDescent="0.15">
      <c r="B52" s="37"/>
      <c r="C52" s="46" t="e">
        <f>P53</f>
        <v>#DIV/0!</v>
      </c>
      <c r="D52" s="39" t="str">
        <f>D6</f>
        <v>O</v>
      </c>
      <c r="E52" s="39"/>
      <c r="F52" s="39" t="str">
        <f>F6</f>
        <v>I</v>
      </c>
      <c r="G52" s="39"/>
      <c r="H52" s="39" t="str">
        <f>H6</f>
        <v>II</v>
      </c>
      <c r="I52" s="39"/>
      <c r="J52" s="39" t="str">
        <f>J6</f>
        <v>III</v>
      </c>
      <c r="K52" s="39"/>
      <c r="L52" s="39" t="str">
        <f>L6</f>
        <v>IV</v>
      </c>
      <c r="M52" s="39"/>
      <c r="N52" s="39">
        <f>N6</f>
        <v>0</v>
      </c>
    </row>
    <row r="53" spans="2:17" s="36" customFormat="1" ht="13" x14ac:dyDescent="0.15">
      <c r="B53" s="40">
        <v>2001</v>
      </c>
      <c r="C53" s="36" t="e">
        <f>CONCATENATE(C51,Q53,D51)</f>
        <v>#DIV/0!</v>
      </c>
      <c r="D53" s="38">
        <f>SUM(D10:D25)/1000000000</f>
        <v>0</v>
      </c>
      <c r="E53" s="38"/>
      <c r="F53" s="38">
        <f>SUM(F10:F25)/1000000000</f>
        <v>0</v>
      </c>
      <c r="G53" s="38"/>
      <c r="H53" s="38">
        <f>SUM(H10:H25)/1000000000</f>
        <v>0</v>
      </c>
      <c r="I53" s="38"/>
      <c r="J53" s="38">
        <f>SUM(J10:J25)/1000000000</f>
        <v>0</v>
      </c>
      <c r="K53" s="38"/>
      <c r="L53" s="38">
        <f>SUM(L10:L25)/1000000000</f>
        <v>0</v>
      </c>
      <c r="M53" s="38"/>
      <c r="N53" s="38">
        <f>SUM(N10:N24)/1000000000</f>
        <v>0</v>
      </c>
      <c r="O53" s="38">
        <f>SUM(D53:N53)</f>
        <v>0</v>
      </c>
      <c r="P53" s="36" t="e">
        <f>(O53/$O55)*100</f>
        <v>#DIV/0!</v>
      </c>
      <c r="Q53" s="36" t="e">
        <f>ROUND(P53,0)</f>
        <v>#DIV/0!</v>
      </c>
    </row>
    <row r="54" spans="2:17" s="36" customFormat="1" ht="13" x14ac:dyDescent="0.15">
      <c r="B54" s="40"/>
      <c r="C54" s="36" t="s">
        <v>19</v>
      </c>
      <c r="D54" s="38">
        <f>SUM(D26:D38)/1000000000</f>
        <v>0</v>
      </c>
      <c r="E54" s="38"/>
      <c r="F54" s="38">
        <f>SUM(F26:F38)/1000000000</f>
        <v>0</v>
      </c>
      <c r="G54" s="38"/>
      <c r="H54" s="38">
        <f>SUM(H26:H38)/1000000000</f>
        <v>0</v>
      </c>
      <c r="I54" s="38"/>
      <c r="J54" s="38">
        <f>SUM(J26:J38)/1000000000</f>
        <v>0</v>
      </c>
      <c r="K54" s="38"/>
      <c r="L54" s="38">
        <f>SUM(L26:L38)/1000000000</f>
        <v>0</v>
      </c>
      <c r="M54" s="38"/>
      <c r="N54" s="38">
        <f>SUM(N25:N38)/1000000000</f>
        <v>0</v>
      </c>
      <c r="O54" s="38">
        <f>SUM(D54:N54)</f>
        <v>0</v>
      </c>
      <c r="P54" s="41" t="e">
        <f>(O54/$O55)</f>
        <v>#DIV/0!</v>
      </c>
    </row>
    <row r="55" spans="2:17" s="36" customFormat="1" ht="13" x14ac:dyDescent="0.15">
      <c r="B55" s="40"/>
      <c r="O55" s="38">
        <f>SUM(O53:O54)</f>
        <v>0</v>
      </c>
      <c r="P55" s="41" t="e">
        <f>SUM(P53:P54)</f>
        <v>#DIV/0!</v>
      </c>
    </row>
    <row r="56" spans="2:17" s="36" customFormat="1" ht="13" x14ac:dyDescent="0.15">
      <c r="B56" s="40"/>
    </row>
    <row r="57" spans="2:17" s="36" customFormat="1" ht="13" x14ac:dyDescent="0.15">
      <c r="B57" s="40"/>
    </row>
    <row r="58" spans="2:17" s="36" customFormat="1" ht="13" x14ac:dyDescent="0.15">
      <c r="B58" s="40">
        <v>2000</v>
      </c>
      <c r="C58" s="38">
        <f>P59</f>
        <v>44.234206586074073</v>
      </c>
      <c r="D58" s="36" t="s">
        <v>3</v>
      </c>
      <c r="F58" s="36" t="s">
        <v>4</v>
      </c>
      <c r="H58" s="36" t="s">
        <v>5</v>
      </c>
      <c r="J58" s="36" t="s">
        <v>6</v>
      </c>
      <c r="L58" s="36" t="s">
        <v>7</v>
      </c>
      <c r="N58" s="36" t="s">
        <v>8</v>
      </c>
    </row>
    <row r="59" spans="2:17" s="36" customFormat="1" ht="13" x14ac:dyDescent="0.15">
      <c r="B59" s="40"/>
      <c r="C59" s="36" t="s">
        <v>20</v>
      </c>
      <c r="D59" s="38">
        <v>0.26106492639007056</v>
      </c>
      <c r="E59" s="38"/>
      <c r="F59" s="38">
        <v>8.4113928839485332</v>
      </c>
      <c r="G59" s="38"/>
      <c r="H59" s="38">
        <v>7.189025637393287E-2</v>
      </c>
      <c r="I59" s="38"/>
      <c r="J59" s="38">
        <v>0</v>
      </c>
      <c r="K59" s="38"/>
      <c r="L59" s="38">
        <v>0</v>
      </c>
      <c r="M59" s="38"/>
      <c r="N59" s="38">
        <v>0</v>
      </c>
      <c r="O59" s="38">
        <f>SUM(D59:N59)</f>
        <v>8.7443480667125364</v>
      </c>
      <c r="P59" s="38">
        <f>(O59/$O61)*100</f>
        <v>44.234206586074073</v>
      </c>
    </row>
    <row r="60" spans="2:17" s="36" customFormat="1" ht="13" x14ac:dyDescent="0.15">
      <c r="B60" s="40"/>
      <c r="C60" s="36" t="s">
        <v>21</v>
      </c>
      <c r="D60" s="38">
        <v>3.7361086347666209E-3</v>
      </c>
      <c r="E60" s="38"/>
      <c r="F60" s="38">
        <v>2.9496822354412546</v>
      </c>
      <c r="G60" s="38"/>
      <c r="H60" s="38">
        <v>6.2139466965269996</v>
      </c>
      <c r="I60" s="38"/>
      <c r="J60" s="38">
        <v>1.7348455806521961</v>
      </c>
      <c r="K60" s="38"/>
      <c r="L60" s="38">
        <v>0.12173544814873935</v>
      </c>
      <c r="M60" s="38"/>
      <c r="N60" s="38">
        <v>0</v>
      </c>
      <c r="O60" s="38">
        <f>SUM(D60:N60)</f>
        <v>11.023946069403955</v>
      </c>
      <c r="P60" s="38">
        <f>(O60/$O61)*100</f>
        <v>55.765793413925927</v>
      </c>
    </row>
    <row r="61" spans="2:17" s="36" customFormat="1" ht="13" x14ac:dyDescent="0.15">
      <c r="B61" s="40"/>
      <c r="O61" s="38">
        <f>SUM(O59:O60)</f>
        <v>19.768294136116491</v>
      </c>
      <c r="P61" s="38">
        <f>SUM(P59:P60)</f>
        <v>100</v>
      </c>
    </row>
    <row r="62" spans="2:17" s="36" customFormat="1" ht="13" x14ac:dyDescent="0.15">
      <c r="B62" s="37"/>
    </row>
    <row r="63" spans="2:17" s="36" customFormat="1" ht="13" x14ac:dyDescent="0.15">
      <c r="B63" s="37"/>
    </row>
    <row r="64" spans="2:17" s="36" customFormat="1" ht="13" x14ac:dyDescent="0.15">
      <c r="B64" s="37"/>
    </row>
    <row r="65" spans="2:2" s="36" customFormat="1" ht="13" x14ac:dyDescent="0.15">
      <c r="B65" s="37"/>
    </row>
    <row r="66" spans="2:2" s="36" customFormat="1" ht="13" x14ac:dyDescent="0.15">
      <c r="B66" s="37"/>
    </row>
    <row r="67" spans="2:2" s="36" customFormat="1" ht="13" x14ac:dyDescent="0.15">
      <c r="B67" s="37"/>
    </row>
    <row r="68" spans="2:2" s="36" customFormat="1" ht="13" x14ac:dyDescent="0.15">
      <c r="B68" s="37"/>
    </row>
  </sheetData>
  <mergeCells count="9">
    <mergeCell ref="N6:O6"/>
    <mergeCell ref="B1:M1"/>
    <mergeCell ref="B2:M2"/>
    <mergeCell ref="D5:M5"/>
    <mergeCell ref="D6:E6"/>
    <mergeCell ref="F6:G6"/>
    <mergeCell ref="H6:I6"/>
    <mergeCell ref="J6:K6"/>
    <mergeCell ref="L6:M6"/>
  </mergeCells>
  <printOptions horizontalCentered="1" verticalCentered="1"/>
  <pageMargins left="0.78740157480314965" right="0.78740157480314965" top="0.98425196850393704" bottom="0.98425196850393704" header="1.0629921259842521" footer="0.51181102362204722"/>
  <pageSetup scale="45" orientation="landscape" horizontalDpi="4294967294" verticalDpi="300"/>
  <headerFooter alignWithMargins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68"/>
  <sheetViews>
    <sheetView showZeros="0" zoomScale="55" zoomScaleNormal="55" zoomScalePageLayoutView="55" workbookViewId="0">
      <selection activeCell="C42" sqref="C42:J47"/>
    </sheetView>
  </sheetViews>
  <sheetFormatPr baseColWidth="10" defaultColWidth="10.5703125" defaultRowHeight="25" x14ac:dyDescent="0.25"/>
  <cols>
    <col min="1" max="1" width="10.5703125" style="3"/>
    <col min="2" max="2" width="17.5703125" style="4" customWidth="1"/>
    <col min="3" max="3" width="19.42578125" style="5" customWidth="1"/>
    <col min="4" max="13" width="15.5703125" style="5" customWidth="1"/>
    <col min="14" max="15" width="16.5703125" style="5" customWidth="1"/>
    <col min="16" max="16" width="13.42578125" style="3" bestFit="1" customWidth="1"/>
    <col min="17" max="17" width="22.42578125" style="3" bestFit="1" customWidth="1"/>
    <col min="18" max="23" width="10.5703125" style="3"/>
    <col min="24" max="25" width="17.5703125" style="3" bestFit="1" customWidth="1"/>
    <col min="26" max="16384" width="10.5703125" style="3"/>
  </cols>
  <sheetData>
    <row r="1" spans="1:26" x14ac:dyDescent="0.25">
      <c r="B1" s="203" t="s">
        <v>41</v>
      </c>
      <c r="C1" s="203"/>
      <c r="D1" s="203"/>
      <c r="E1" s="203"/>
      <c r="F1" s="203"/>
      <c r="G1" s="203"/>
      <c r="H1" s="203"/>
      <c r="I1" s="203"/>
      <c r="J1" s="203"/>
      <c r="K1" s="203"/>
      <c r="L1" s="203"/>
      <c r="M1" s="203"/>
    </row>
    <row r="2" spans="1:26" x14ac:dyDescent="0.25">
      <c r="B2" s="204" t="s">
        <v>45</v>
      </c>
      <c r="C2" s="204"/>
      <c r="D2" s="204"/>
      <c r="E2" s="204"/>
      <c r="F2" s="204"/>
      <c r="G2" s="204"/>
      <c r="H2" s="204"/>
      <c r="I2" s="204"/>
      <c r="J2" s="204"/>
      <c r="K2" s="204"/>
      <c r="L2" s="204"/>
      <c r="M2" s="204"/>
    </row>
    <row r="3" spans="1:26" ht="26" thickBot="1" x14ac:dyDescent="0.3">
      <c r="B3" s="4" t="s">
        <v>35</v>
      </c>
    </row>
    <row r="4" spans="1:26" s="6" customFormat="1" ht="21" customHeight="1" thickBot="1" x14ac:dyDescent="0.2">
      <c r="B4" s="103"/>
      <c r="C4" s="104"/>
      <c r="D4" s="105"/>
      <c r="E4" s="106"/>
      <c r="F4" s="106"/>
      <c r="G4" s="106"/>
      <c r="H4" s="106"/>
      <c r="I4" s="106"/>
      <c r="J4" s="106"/>
      <c r="K4" s="106"/>
      <c r="L4" s="106"/>
      <c r="M4" s="107"/>
      <c r="N4" s="29"/>
      <c r="O4" s="29"/>
    </row>
    <row r="5" spans="1:26" s="7" customFormat="1" ht="21" customHeight="1" thickBot="1" x14ac:dyDescent="0.35">
      <c r="B5" s="108" t="s">
        <v>0</v>
      </c>
      <c r="C5" s="109" t="s">
        <v>22</v>
      </c>
      <c r="D5" s="215" t="s">
        <v>1</v>
      </c>
      <c r="E5" s="216"/>
      <c r="F5" s="216"/>
      <c r="G5" s="216"/>
      <c r="H5" s="216"/>
      <c r="I5" s="216"/>
      <c r="J5" s="216"/>
      <c r="K5" s="216"/>
      <c r="L5" s="216"/>
      <c r="M5" s="217"/>
      <c r="N5" s="1"/>
      <c r="O5" s="1"/>
      <c r="U5" s="8"/>
      <c r="V5" s="9"/>
      <c r="W5" s="9"/>
      <c r="X5" s="9"/>
      <c r="Y5" s="9"/>
      <c r="Z5" s="10"/>
    </row>
    <row r="6" spans="1:26" s="6" customFormat="1" ht="21" customHeight="1" thickBot="1" x14ac:dyDescent="0.25">
      <c r="B6" s="108" t="s">
        <v>2</v>
      </c>
      <c r="C6" s="109" t="s">
        <v>23</v>
      </c>
      <c r="D6" s="218" t="s">
        <v>3</v>
      </c>
      <c r="E6" s="219"/>
      <c r="F6" s="220" t="s">
        <v>4</v>
      </c>
      <c r="G6" s="220"/>
      <c r="H6" s="218" t="s">
        <v>5</v>
      </c>
      <c r="I6" s="219"/>
      <c r="J6" s="220" t="s">
        <v>6</v>
      </c>
      <c r="K6" s="220"/>
      <c r="L6" s="218" t="s">
        <v>7</v>
      </c>
      <c r="M6" s="219"/>
      <c r="N6" s="205"/>
      <c r="O6" s="205"/>
      <c r="U6" s="11"/>
      <c r="V6" s="12"/>
      <c r="W6" s="12"/>
      <c r="X6" s="12"/>
      <c r="Y6" s="13" t="s">
        <v>9</v>
      </c>
      <c r="Z6" s="14" t="s">
        <v>10</v>
      </c>
    </row>
    <row r="7" spans="1:26" s="6" customFormat="1" ht="21" customHeight="1" thickBot="1" x14ac:dyDescent="0.25">
      <c r="B7" s="110"/>
      <c r="C7" s="111"/>
      <c r="D7" s="112" t="s">
        <v>29</v>
      </c>
      <c r="E7" s="113" t="s">
        <v>24</v>
      </c>
      <c r="F7" s="112" t="s">
        <v>29</v>
      </c>
      <c r="G7" s="113" t="s">
        <v>24</v>
      </c>
      <c r="H7" s="112" t="s">
        <v>29</v>
      </c>
      <c r="I7" s="113" t="s">
        <v>24</v>
      </c>
      <c r="J7" s="112" t="s">
        <v>29</v>
      </c>
      <c r="K7" s="113" t="s">
        <v>24</v>
      </c>
      <c r="L7" s="112" t="s">
        <v>29</v>
      </c>
      <c r="M7" s="113" t="s">
        <v>24</v>
      </c>
      <c r="N7" s="30"/>
      <c r="O7" s="30"/>
      <c r="U7" s="11"/>
      <c r="V7" s="12"/>
      <c r="W7" s="12"/>
      <c r="X7" s="12"/>
      <c r="Y7" s="13"/>
      <c r="Z7" s="14"/>
    </row>
    <row r="8" spans="1:26" ht="21" customHeight="1" x14ac:dyDescent="0.2">
      <c r="A8" s="3">
        <f t="shared" ref="A8:A38" si="0">C8/1000000</f>
        <v>0</v>
      </c>
      <c r="B8" s="83">
        <v>2.5</v>
      </c>
      <c r="C8" s="114"/>
      <c r="D8" s="115"/>
      <c r="E8" s="116"/>
      <c r="F8" s="115"/>
      <c r="G8" s="116"/>
      <c r="H8" s="115"/>
      <c r="I8" s="116"/>
      <c r="J8" s="115"/>
      <c r="K8" s="116" t="s">
        <v>30</v>
      </c>
      <c r="L8" s="115">
        <v>0</v>
      </c>
      <c r="M8" s="116" t="s">
        <v>30</v>
      </c>
      <c r="N8" s="2"/>
      <c r="O8" s="2"/>
      <c r="U8" s="11"/>
      <c r="V8" s="15" t="s">
        <v>11</v>
      </c>
      <c r="W8" s="15"/>
      <c r="X8" s="16"/>
      <c r="Y8" s="12"/>
      <c r="Z8" s="17"/>
    </row>
    <row r="9" spans="1:26" ht="21" customHeight="1" x14ac:dyDescent="0.2">
      <c r="A9" s="3">
        <f t="shared" si="0"/>
        <v>0</v>
      </c>
      <c r="B9" s="83">
        <v>3</v>
      </c>
      <c r="C9" s="114"/>
      <c r="D9" s="115"/>
      <c r="E9" s="116"/>
      <c r="F9" s="115"/>
      <c r="G9" s="116"/>
      <c r="H9" s="115"/>
      <c r="I9" s="116"/>
      <c r="J9" s="115"/>
      <c r="K9" s="116"/>
      <c r="L9" s="115"/>
      <c r="M9" s="116"/>
      <c r="N9" s="2"/>
      <c r="O9" s="2"/>
      <c r="U9" s="11"/>
      <c r="V9" s="15" t="s">
        <v>12</v>
      </c>
      <c r="W9" s="18">
        <f>SUM(W10:W12)</f>
        <v>100.00000000000001</v>
      </c>
      <c r="X9" s="19">
        <f>C42</f>
        <v>0</v>
      </c>
      <c r="Y9" s="19">
        <f>SUM(Y10:Y12)</f>
        <v>10525799913.134121</v>
      </c>
      <c r="Z9" s="20">
        <f>Y9/1000000</f>
        <v>10525.79991313412</v>
      </c>
    </row>
    <row r="10" spans="1:26" ht="21" customHeight="1" x14ac:dyDescent="0.25">
      <c r="A10" s="3">
        <f t="shared" si="0"/>
        <v>0</v>
      </c>
      <c r="B10" s="83">
        <v>3.5</v>
      </c>
      <c r="C10" s="114"/>
      <c r="D10" s="115"/>
      <c r="E10" s="116"/>
      <c r="F10" s="115"/>
      <c r="G10" s="116"/>
      <c r="H10" s="115"/>
      <c r="I10" s="116"/>
      <c r="J10" s="115"/>
      <c r="K10" s="116"/>
      <c r="L10" s="115"/>
      <c r="M10" s="116"/>
      <c r="N10" s="2"/>
      <c r="O10" s="2"/>
      <c r="Q10" s="21"/>
      <c r="R10" s="21"/>
      <c r="U10" s="11"/>
      <c r="V10" s="15" t="s">
        <v>14</v>
      </c>
      <c r="W10" s="18">
        <f>(Y10*100)/$Y$9</f>
        <v>58.888075149014085</v>
      </c>
      <c r="X10" s="19"/>
      <c r="Y10" s="19">
        <f>'[1]11ANcs1t'!C40</f>
        <v>6198440962.8812799</v>
      </c>
      <c r="Z10" s="20">
        <f>Y10/1000000</f>
        <v>6198.44096288128</v>
      </c>
    </row>
    <row r="11" spans="1:26" ht="21" customHeight="1" x14ac:dyDescent="0.25">
      <c r="A11" s="3">
        <f t="shared" si="0"/>
        <v>0</v>
      </c>
      <c r="B11" s="83">
        <v>4</v>
      </c>
      <c r="C11" s="114"/>
      <c r="D11" s="115"/>
      <c r="E11" s="116"/>
      <c r="F11" s="115"/>
      <c r="G11" s="116"/>
      <c r="H11" s="115"/>
      <c r="I11" s="116"/>
      <c r="J11" s="115"/>
      <c r="K11" s="116"/>
      <c r="L11" s="115"/>
      <c r="M11" s="116"/>
      <c r="N11" s="2"/>
      <c r="O11" s="2"/>
      <c r="Q11" s="22"/>
      <c r="U11" s="11"/>
      <c r="V11" s="15" t="s">
        <v>15</v>
      </c>
      <c r="W11" s="18">
        <f>(Y11*100)/$Y$9</f>
        <v>41.111924850985929</v>
      </c>
      <c r="X11" s="19"/>
      <c r="Y11" s="19">
        <f>'[1]12ANcs2t'!C40</f>
        <v>4327358950.2528419</v>
      </c>
      <c r="Z11" s="20">
        <f>Y11/1000000</f>
        <v>4327.3589502528421</v>
      </c>
    </row>
    <row r="12" spans="1:26" ht="21" customHeight="1" x14ac:dyDescent="0.25">
      <c r="A12" s="3">
        <f t="shared" si="0"/>
        <v>0</v>
      </c>
      <c r="B12" s="83">
        <v>4.5</v>
      </c>
      <c r="C12" s="114"/>
      <c r="D12" s="115"/>
      <c r="E12" s="116"/>
      <c r="F12" s="115"/>
      <c r="G12" s="116"/>
      <c r="H12" s="115"/>
      <c r="I12" s="116"/>
      <c r="J12" s="115"/>
      <c r="K12" s="116"/>
      <c r="L12" s="115"/>
      <c r="M12" s="116"/>
      <c r="N12" s="2"/>
      <c r="O12" s="42"/>
      <c r="Q12" s="22"/>
      <c r="U12" s="11"/>
      <c r="V12" s="15"/>
      <c r="W12" s="18">
        <f>(Y12*100)/$Y$9</f>
        <v>0</v>
      </c>
      <c r="X12" s="19"/>
      <c r="Y12" s="19"/>
      <c r="Z12" s="20">
        <f>Y12/1000000</f>
        <v>0</v>
      </c>
    </row>
    <row r="13" spans="1:26" ht="21" customHeight="1" thickBot="1" x14ac:dyDescent="0.3">
      <c r="A13" s="3">
        <f t="shared" si="0"/>
        <v>0</v>
      </c>
      <c r="B13" s="83">
        <v>5</v>
      </c>
      <c r="C13" s="114"/>
      <c r="D13" s="115"/>
      <c r="E13" s="116"/>
      <c r="F13" s="115"/>
      <c r="G13" s="116"/>
      <c r="H13" s="115"/>
      <c r="I13" s="116"/>
      <c r="J13" s="115"/>
      <c r="K13" s="116"/>
      <c r="L13" s="115"/>
      <c r="M13" s="116"/>
      <c r="N13" s="2"/>
      <c r="O13" s="2"/>
      <c r="U13" s="23"/>
      <c r="V13" s="24"/>
      <c r="W13" s="24"/>
      <c r="X13" s="24"/>
      <c r="Y13" s="25"/>
      <c r="Z13" s="26"/>
    </row>
    <row r="14" spans="1:26" ht="21" customHeight="1" x14ac:dyDescent="0.2">
      <c r="A14" s="3">
        <f t="shared" si="0"/>
        <v>0</v>
      </c>
      <c r="B14" s="83">
        <v>5.5</v>
      </c>
      <c r="C14" s="114"/>
      <c r="D14" s="115"/>
      <c r="E14" s="116"/>
      <c r="F14" s="115"/>
      <c r="G14" s="116"/>
      <c r="H14" s="115"/>
      <c r="I14" s="116"/>
      <c r="J14" s="115"/>
      <c r="K14" s="116"/>
      <c r="L14" s="115"/>
      <c r="M14" s="116"/>
      <c r="N14" s="2"/>
      <c r="O14" s="2"/>
    </row>
    <row r="15" spans="1:26" ht="21" customHeight="1" x14ac:dyDescent="0.2">
      <c r="A15" s="3">
        <f t="shared" si="0"/>
        <v>0</v>
      </c>
      <c r="B15" s="83">
        <v>6</v>
      </c>
      <c r="C15" s="114"/>
      <c r="D15" s="115"/>
      <c r="E15" s="116"/>
      <c r="F15" s="115"/>
      <c r="G15" s="116"/>
      <c r="H15" s="115"/>
      <c r="I15" s="116"/>
      <c r="J15" s="115"/>
      <c r="K15" s="116"/>
      <c r="L15" s="115"/>
      <c r="M15" s="116"/>
      <c r="N15" s="2"/>
      <c r="O15" s="2"/>
    </row>
    <row r="16" spans="1:26" ht="21" customHeight="1" x14ac:dyDescent="0.2">
      <c r="A16" s="3">
        <f t="shared" si="0"/>
        <v>0</v>
      </c>
      <c r="B16" s="83">
        <v>6.5</v>
      </c>
      <c r="C16" s="114"/>
      <c r="D16" s="115"/>
      <c r="E16" s="116"/>
      <c r="F16" s="115"/>
      <c r="G16" s="116"/>
      <c r="H16" s="115"/>
      <c r="I16" s="116"/>
      <c r="J16" s="115"/>
      <c r="K16" s="116"/>
      <c r="L16" s="115"/>
      <c r="M16" s="116"/>
      <c r="N16" s="2"/>
      <c r="O16" s="2"/>
    </row>
    <row r="17" spans="1:22" ht="21" customHeight="1" x14ac:dyDescent="0.2">
      <c r="A17" s="3">
        <f t="shared" si="0"/>
        <v>0</v>
      </c>
      <c r="B17" s="83">
        <v>7</v>
      </c>
      <c r="C17" s="114"/>
      <c r="D17" s="115"/>
      <c r="E17" s="116"/>
      <c r="F17" s="115"/>
      <c r="G17" s="116"/>
      <c r="H17" s="115"/>
      <c r="I17" s="116"/>
      <c r="J17" s="115"/>
      <c r="K17" s="116"/>
      <c r="L17" s="115"/>
      <c r="M17" s="116"/>
      <c r="N17" s="2"/>
      <c r="O17" s="2"/>
      <c r="V17" s="3" t="s">
        <v>16</v>
      </c>
    </row>
    <row r="18" spans="1:22" ht="21" customHeight="1" x14ac:dyDescent="0.25">
      <c r="A18" s="3">
        <f t="shared" si="0"/>
        <v>0</v>
      </c>
      <c r="B18" s="83">
        <v>7.5</v>
      </c>
      <c r="C18" s="114"/>
      <c r="D18" s="115"/>
      <c r="E18" s="116"/>
      <c r="F18" s="115"/>
      <c r="G18" s="116"/>
      <c r="H18" s="115"/>
      <c r="I18" s="116"/>
      <c r="J18" s="115"/>
      <c r="K18" s="116"/>
      <c r="L18" s="115"/>
      <c r="M18" s="116"/>
      <c r="N18" s="2"/>
      <c r="O18" s="2"/>
      <c r="Q18" s="21"/>
      <c r="R18" s="21"/>
    </row>
    <row r="19" spans="1:22" ht="21" customHeight="1" x14ac:dyDescent="0.25">
      <c r="A19" s="3">
        <f t="shared" si="0"/>
        <v>0</v>
      </c>
      <c r="B19" s="83">
        <v>8</v>
      </c>
      <c r="C19" s="114"/>
      <c r="D19" s="115"/>
      <c r="E19" s="116"/>
      <c r="F19" s="115"/>
      <c r="G19" s="116"/>
      <c r="H19" s="115"/>
      <c r="I19" s="116"/>
      <c r="J19" s="115"/>
      <c r="K19" s="116"/>
      <c r="L19" s="115"/>
      <c r="M19" s="116"/>
      <c r="N19" s="2"/>
      <c r="O19" s="2"/>
      <c r="Q19" s="21"/>
      <c r="R19" s="21"/>
    </row>
    <row r="20" spans="1:22" ht="21" customHeight="1" x14ac:dyDescent="0.25">
      <c r="A20" s="3">
        <f t="shared" si="0"/>
        <v>0</v>
      </c>
      <c r="B20" s="83">
        <v>8.5</v>
      </c>
      <c r="C20" s="114"/>
      <c r="D20" s="115"/>
      <c r="E20" s="116"/>
      <c r="F20" s="115"/>
      <c r="G20" s="116"/>
      <c r="H20" s="115"/>
      <c r="I20" s="116"/>
      <c r="J20" s="115"/>
      <c r="K20" s="116"/>
      <c r="L20" s="115"/>
      <c r="M20" s="116"/>
      <c r="N20" s="2"/>
      <c r="O20" s="2"/>
      <c r="Q20" s="27"/>
      <c r="R20" s="21"/>
    </row>
    <row r="21" spans="1:22" ht="21" customHeight="1" x14ac:dyDescent="0.25">
      <c r="A21" s="3">
        <f t="shared" si="0"/>
        <v>0</v>
      </c>
      <c r="B21" s="83">
        <v>9</v>
      </c>
      <c r="C21" s="114"/>
      <c r="D21" s="115"/>
      <c r="E21" s="116"/>
      <c r="F21" s="115"/>
      <c r="G21" s="116"/>
      <c r="H21" s="115"/>
      <c r="I21" s="116"/>
      <c r="J21" s="115"/>
      <c r="K21" s="116"/>
      <c r="L21" s="115"/>
      <c r="M21" s="116"/>
      <c r="N21" s="2"/>
      <c r="O21" s="2"/>
      <c r="Q21" s="27"/>
    </row>
    <row r="22" spans="1:22" ht="21" customHeight="1" x14ac:dyDescent="0.2">
      <c r="A22" s="3">
        <f t="shared" si="0"/>
        <v>0</v>
      </c>
      <c r="B22" s="83">
        <v>9.5</v>
      </c>
      <c r="C22" s="114"/>
      <c r="D22" s="115"/>
      <c r="E22" s="116"/>
      <c r="F22" s="115"/>
      <c r="G22" s="116"/>
      <c r="H22" s="115"/>
      <c r="I22" s="116"/>
      <c r="J22" s="115"/>
      <c r="K22" s="116"/>
      <c r="L22" s="115"/>
      <c r="M22" s="116"/>
      <c r="N22" s="2"/>
      <c r="O22" s="2"/>
    </row>
    <row r="23" spans="1:22" ht="21" customHeight="1" x14ac:dyDescent="0.2">
      <c r="A23" s="3">
        <f t="shared" si="0"/>
        <v>0</v>
      </c>
      <c r="B23" s="83">
        <v>10</v>
      </c>
      <c r="C23" s="114"/>
      <c r="D23" s="115"/>
      <c r="E23" s="116"/>
      <c r="F23" s="115"/>
      <c r="G23" s="116"/>
      <c r="H23" s="115"/>
      <c r="I23" s="116"/>
      <c r="J23" s="115"/>
      <c r="K23" s="116"/>
      <c r="L23" s="115"/>
      <c r="M23" s="116"/>
      <c r="N23" s="2"/>
      <c r="O23" s="2"/>
    </row>
    <row r="24" spans="1:22" ht="21" customHeight="1" x14ac:dyDescent="0.2">
      <c r="A24" s="3">
        <f t="shared" si="0"/>
        <v>0</v>
      </c>
      <c r="B24" s="83">
        <v>10.5</v>
      </c>
      <c r="C24" s="114"/>
      <c r="D24" s="115"/>
      <c r="E24" s="116"/>
      <c r="F24" s="115"/>
      <c r="G24" s="116"/>
      <c r="H24" s="115"/>
      <c r="I24" s="116"/>
      <c r="J24" s="115"/>
      <c r="K24" s="116"/>
      <c r="L24" s="115"/>
      <c r="M24" s="116"/>
      <c r="N24" s="2"/>
      <c r="O24" s="2"/>
    </row>
    <row r="25" spans="1:22" ht="21" customHeight="1" x14ac:dyDescent="0.2">
      <c r="A25" s="3">
        <f t="shared" si="0"/>
        <v>0</v>
      </c>
      <c r="B25" s="83">
        <v>11</v>
      </c>
      <c r="C25" s="114"/>
      <c r="D25" s="115"/>
      <c r="E25" s="116"/>
      <c r="F25" s="115"/>
      <c r="G25" s="116"/>
      <c r="H25" s="115"/>
      <c r="I25" s="116"/>
      <c r="J25" s="115"/>
      <c r="K25" s="116"/>
      <c r="L25" s="115"/>
      <c r="M25" s="116"/>
      <c r="N25" s="2"/>
      <c r="O25" s="2"/>
    </row>
    <row r="26" spans="1:22" ht="21" customHeight="1" x14ac:dyDescent="0.2">
      <c r="A26" s="3">
        <f t="shared" si="0"/>
        <v>0</v>
      </c>
      <c r="B26" s="83">
        <v>11.5</v>
      </c>
      <c r="C26" s="114"/>
      <c r="D26" s="115"/>
      <c r="E26" s="116"/>
      <c r="F26" s="115"/>
      <c r="G26" s="116"/>
      <c r="H26" s="115"/>
      <c r="I26" s="116"/>
      <c r="J26" s="115"/>
      <c r="K26" s="116"/>
      <c r="L26" s="115"/>
      <c r="M26" s="116"/>
      <c r="N26" s="2"/>
      <c r="O26" s="2"/>
    </row>
    <row r="27" spans="1:22" ht="21" customHeight="1" x14ac:dyDescent="0.2">
      <c r="A27" s="3">
        <f t="shared" si="0"/>
        <v>0</v>
      </c>
      <c r="B27" s="83">
        <v>12</v>
      </c>
      <c r="C27" s="114"/>
      <c r="D27" s="115"/>
      <c r="E27" s="116"/>
      <c r="F27" s="115"/>
      <c r="G27" s="116"/>
      <c r="H27" s="115"/>
      <c r="I27" s="116"/>
      <c r="J27" s="115"/>
      <c r="K27" s="116"/>
      <c r="L27" s="115"/>
      <c r="M27" s="116"/>
      <c r="N27" s="2"/>
      <c r="O27" s="2"/>
    </row>
    <row r="28" spans="1:22" ht="21" customHeight="1" x14ac:dyDescent="0.2">
      <c r="A28" s="3">
        <f t="shared" si="0"/>
        <v>0</v>
      </c>
      <c r="B28" s="83">
        <v>12.5</v>
      </c>
      <c r="C28" s="114"/>
      <c r="D28" s="115"/>
      <c r="E28" s="116"/>
      <c r="F28" s="115"/>
      <c r="G28" s="116"/>
      <c r="H28" s="115"/>
      <c r="I28" s="116"/>
      <c r="J28" s="115"/>
      <c r="K28" s="116"/>
      <c r="L28" s="115"/>
      <c r="M28" s="116"/>
      <c r="N28" s="2"/>
      <c r="O28" s="2"/>
    </row>
    <row r="29" spans="1:22" ht="21" customHeight="1" x14ac:dyDescent="0.2">
      <c r="A29" s="3">
        <f t="shared" si="0"/>
        <v>0</v>
      </c>
      <c r="B29" s="83">
        <v>13</v>
      </c>
      <c r="C29" s="114"/>
      <c r="D29" s="115"/>
      <c r="E29" s="116"/>
      <c r="F29" s="115"/>
      <c r="G29" s="116"/>
      <c r="H29" s="115"/>
      <c r="I29" s="116"/>
      <c r="J29" s="115"/>
      <c r="K29" s="116"/>
      <c r="L29" s="115"/>
      <c r="M29" s="116"/>
      <c r="N29" s="2"/>
      <c r="O29" s="2"/>
    </row>
    <row r="30" spans="1:22" ht="21" customHeight="1" x14ac:dyDescent="0.2">
      <c r="A30" s="3">
        <f t="shared" si="0"/>
        <v>0</v>
      </c>
      <c r="B30" s="83">
        <v>13.5</v>
      </c>
      <c r="C30" s="114"/>
      <c r="D30" s="115"/>
      <c r="E30" s="116"/>
      <c r="F30" s="115"/>
      <c r="G30" s="116"/>
      <c r="H30" s="115"/>
      <c r="I30" s="116"/>
      <c r="J30" s="115"/>
      <c r="K30" s="116"/>
      <c r="L30" s="115"/>
      <c r="M30" s="116"/>
      <c r="N30" s="2"/>
      <c r="O30" s="2"/>
    </row>
    <row r="31" spans="1:22" ht="21" customHeight="1" x14ac:dyDescent="0.2">
      <c r="A31" s="3">
        <f t="shared" si="0"/>
        <v>0</v>
      </c>
      <c r="B31" s="83">
        <v>14</v>
      </c>
      <c r="C31" s="114"/>
      <c r="D31" s="115"/>
      <c r="E31" s="116"/>
      <c r="F31" s="115"/>
      <c r="G31" s="116"/>
      <c r="H31" s="115"/>
      <c r="I31" s="116"/>
      <c r="J31" s="115"/>
      <c r="K31" s="116"/>
      <c r="L31" s="115"/>
      <c r="M31" s="116"/>
      <c r="N31" s="2"/>
      <c r="O31" s="2"/>
    </row>
    <row r="32" spans="1:22" ht="21" customHeight="1" x14ac:dyDescent="0.2">
      <c r="A32" s="3">
        <f t="shared" si="0"/>
        <v>0</v>
      </c>
      <c r="B32" s="83">
        <v>14.5</v>
      </c>
      <c r="C32" s="114"/>
      <c r="D32" s="115"/>
      <c r="E32" s="116"/>
      <c r="F32" s="115"/>
      <c r="G32" s="116"/>
      <c r="H32" s="115"/>
      <c r="I32" s="116"/>
      <c r="J32" s="115"/>
      <c r="K32" s="116"/>
      <c r="L32" s="115"/>
      <c r="M32" s="116"/>
      <c r="N32" s="2"/>
      <c r="O32" s="2"/>
    </row>
    <row r="33" spans="1:15" ht="21" customHeight="1" x14ac:dyDescent="0.2">
      <c r="A33" s="3">
        <f t="shared" si="0"/>
        <v>0</v>
      </c>
      <c r="B33" s="83">
        <v>15</v>
      </c>
      <c r="C33" s="114"/>
      <c r="D33" s="115"/>
      <c r="E33" s="116"/>
      <c r="F33" s="115"/>
      <c r="G33" s="116"/>
      <c r="H33" s="115"/>
      <c r="I33" s="116"/>
      <c r="J33" s="115"/>
      <c r="K33" s="116"/>
      <c r="L33" s="115"/>
      <c r="M33" s="116"/>
      <c r="N33" s="2"/>
      <c r="O33" s="2"/>
    </row>
    <row r="34" spans="1:15" ht="21" customHeight="1" x14ac:dyDescent="0.2">
      <c r="A34" s="3">
        <f t="shared" si="0"/>
        <v>0</v>
      </c>
      <c r="B34" s="83">
        <v>15.5</v>
      </c>
      <c r="C34" s="114"/>
      <c r="D34" s="115"/>
      <c r="E34" s="116"/>
      <c r="F34" s="115"/>
      <c r="G34" s="116"/>
      <c r="H34" s="115"/>
      <c r="I34" s="116"/>
      <c r="J34" s="115"/>
      <c r="K34" s="116"/>
      <c r="L34" s="115"/>
      <c r="M34" s="116"/>
      <c r="N34" s="2"/>
      <c r="O34" s="2"/>
    </row>
    <row r="35" spans="1:15" ht="21" customHeight="1" x14ac:dyDescent="0.2">
      <c r="A35" s="3">
        <f t="shared" si="0"/>
        <v>0</v>
      </c>
      <c r="B35" s="83">
        <v>16</v>
      </c>
      <c r="C35" s="114"/>
      <c r="D35" s="115"/>
      <c r="E35" s="88"/>
      <c r="F35" s="115"/>
      <c r="G35" s="116"/>
      <c r="H35" s="115"/>
      <c r="I35" s="116"/>
      <c r="J35" s="115"/>
      <c r="K35" s="116"/>
      <c r="L35" s="115"/>
      <c r="M35" s="116"/>
      <c r="N35" s="2"/>
      <c r="O35" s="2"/>
    </row>
    <row r="36" spans="1:15" ht="21" customHeight="1" x14ac:dyDescent="0.2">
      <c r="A36" s="3">
        <f t="shared" si="0"/>
        <v>0</v>
      </c>
      <c r="B36" s="83">
        <v>16.5</v>
      </c>
      <c r="C36" s="114"/>
      <c r="D36" s="115"/>
      <c r="E36" s="88"/>
      <c r="F36" s="115"/>
      <c r="G36" s="116"/>
      <c r="H36" s="115"/>
      <c r="I36" s="116"/>
      <c r="J36" s="115"/>
      <c r="K36" s="116"/>
      <c r="L36" s="115"/>
      <c r="M36" s="116"/>
      <c r="N36" s="2"/>
      <c r="O36" s="2"/>
    </row>
    <row r="37" spans="1:15" ht="21" customHeight="1" x14ac:dyDescent="0.2">
      <c r="A37" s="3">
        <f t="shared" si="0"/>
        <v>0</v>
      </c>
      <c r="B37" s="83">
        <v>17</v>
      </c>
      <c r="C37" s="114"/>
      <c r="D37" s="115"/>
      <c r="E37" s="88"/>
      <c r="F37" s="115"/>
      <c r="G37" s="116"/>
      <c r="H37" s="115"/>
      <c r="I37" s="116"/>
      <c r="J37" s="115"/>
      <c r="K37" s="116"/>
      <c r="L37" s="115"/>
      <c r="M37" s="116"/>
      <c r="N37" s="2"/>
      <c r="O37" s="2"/>
    </row>
    <row r="38" spans="1:15" ht="21" customHeight="1" x14ac:dyDescent="0.2">
      <c r="A38" s="3">
        <f t="shared" si="0"/>
        <v>0</v>
      </c>
      <c r="B38" s="83">
        <v>17.5</v>
      </c>
      <c r="C38" s="114"/>
      <c r="D38" s="115"/>
      <c r="E38" s="88"/>
      <c r="F38" s="115"/>
      <c r="G38" s="116"/>
      <c r="H38" s="115"/>
      <c r="I38" s="116"/>
      <c r="J38" s="115"/>
      <c r="K38" s="116"/>
      <c r="L38" s="115"/>
      <c r="M38" s="160"/>
      <c r="N38" s="2"/>
      <c r="O38" s="2"/>
    </row>
    <row r="39" spans="1:15" ht="21" customHeight="1" x14ac:dyDescent="0.2">
      <c r="B39" s="83">
        <v>18</v>
      </c>
      <c r="C39" s="114"/>
      <c r="D39" s="115"/>
      <c r="E39" s="88"/>
      <c r="F39" s="115"/>
      <c r="G39" s="116"/>
      <c r="H39" s="115"/>
      <c r="I39" s="116"/>
      <c r="J39" s="115"/>
      <c r="K39" s="116"/>
      <c r="L39" s="115"/>
      <c r="M39" s="116"/>
      <c r="N39" s="2"/>
      <c r="O39" s="2"/>
    </row>
    <row r="40" spans="1:15" ht="21" customHeight="1" x14ac:dyDescent="0.2">
      <c r="B40" s="83">
        <v>18.5</v>
      </c>
      <c r="C40" s="114"/>
      <c r="D40" s="115"/>
      <c r="E40" s="88"/>
      <c r="F40" s="115"/>
      <c r="G40" s="116"/>
      <c r="H40" s="115"/>
      <c r="I40" s="116"/>
      <c r="J40" s="115"/>
      <c r="K40" s="116"/>
      <c r="L40" s="115"/>
      <c r="M40" s="116"/>
      <c r="N40" s="2"/>
      <c r="O40" s="2"/>
    </row>
    <row r="41" spans="1:15" ht="15" customHeight="1" thickBot="1" x14ac:dyDescent="0.25">
      <c r="B41" s="83"/>
      <c r="C41" s="114"/>
      <c r="D41" s="117"/>
      <c r="E41" s="118"/>
      <c r="F41" s="117"/>
      <c r="G41" s="118"/>
      <c r="H41" s="117"/>
      <c r="I41" s="118"/>
      <c r="J41" s="115"/>
      <c r="K41" s="116"/>
      <c r="L41" s="115"/>
      <c r="M41" s="88"/>
      <c r="N41" s="2"/>
      <c r="O41" s="2"/>
    </row>
    <row r="42" spans="1:15" ht="21" customHeight="1" x14ac:dyDescent="0.2">
      <c r="B42" s="119" t="s">
        <v>17</v>
      </c>
      <c r="C42" s="120"/>
      <c r="D42" s="121"/>
      <c r="E42" s="122"/>
      <c r="F42" s="121"/>
      <c r="G42" s="122"/>
      <c r="H42" s="121"/>
      <c r="I42" s="122"/>
      <c r="J42" s="121"/>
      <c r="K42" s="122"/>
      <c r="L42" s="121"/>
      <c r="M42" s="122"/>
      <c r="N42" s="2"/>
      <c r="O42" s="2"/>
    </row>
    <row r="43" spans="1:15" s="31" customFormat="1" ht="21" customHeight="1" x14ac:dyDescent="0.2">
      <c r="B43" s="124" t="s">
        <v>25</v>
      </c>
      <c r="C43" s="125"/>
      <c r="D43" s="126"/>
      <c r="E43" s="127"/>
      <c r="F43" s="126"/>
      <c r="G43" s="127"/>
      <c r="H43" s="126"/>
      <c r="I43" s="127"/>
      <c r="J43" s="126"/>
      <c r="K43" s="127"/>
      <c r="L43" s="126"/>
      <c r="M43" s="127"/>
      <c r="N43" s="32"/>
      <c r="O43" s="32"/>
    </row>
    <row r="44" spans="1:15" s="31" customFormat="1" ht="21" customHeight="1" x14ac:dyDescent="0.2">
      <c r="B44" s="124" t="s">
        <v>34</v>
      </c>
      <c r="C44" s="129"/>
      <c r="D44" s="130"/>
      <c r="E44" s="127"/>
      <c r="F44" s="130"/>
      <c r="G44" s="127"/>
      <c r="H44" s="130"/>
      <c r="I44" s="127"/>
      <c r="J44" s="130"/>
      <c r="K44" s="127"/>
      <c r="L44" s="130"/>
      <c r="M44" s="127"/>
      <c r="N44" s="33"/>
      <c r="O44" s="33"/>
    </row>
    <row r="45" spans="1:15" s="31" customFormat="1" ht="21" customHeight="1" x14ac:dyDescent="0.2">
      <c r="B45" s="124" t="s">
        <v>33</v>
      </c>
      <c r="C45" s="129"/>
      <c r="D45" s="130"/>
      <c r="E45" s="129"/>
      <c r="F45" s="130"/>
      <c r="G45" s="129"/>
      <c r="H45" s="130"/>
      <c r="I45" s="129"/>
      <c r="J45" s="130"/>
      <c r="K45" s="129"/>
      <c r="L45" s="130"/>
      <c r="M45" s="129"/>
      <c r="N45" s="33"/>
      <c r="O45" s="33"/>
    </row>
    <row r="46" spans="1:15" ht="21" customHeight="1" x14ac:dyDescent="0.2">
      <c r="B46" s="131" t="s">
        <v>26</v>
      </c>
      <c r="C46" s="163"/>
      <c r="D46" s="133"/>
      <c r="E46" s="132"/>
      <c r="F46" s="133"/>
      <c r="G46" s="132"/>
      <c r="H46" s="133"/>
      <c r="I46" s="132"/>
      <c r="J46" s="133"/>
      <c r="K46" s="132"/>
      <c r="L46" s="133"/>
      <c r="M46" s="132"/>
      <c r="N46" s="34"/>
      <c r="O46" s="34"/>
    </row>
    <row r="47" spans="1:15" ht="21" customHeight="1" thickBot="1" x14ac:dyDescent="0.25">
      <c r="B47" s="134" t="s">
        <v>27</v>
      </c>
      <c r="C47" s="135"/>
      <c r="D47" s="161"/>
      <c r="E47" s="162"/>
      <c r="F47" s="161"/>
      <c r="G47" s="162"/>
      <c r="H47" s="161"/>
      <c r="I47" s="162"/>
      <c r="J47" s="161"/>
      <c r="K47" s="162"/>
      <c r="L47" s="161"/>
      <c r="M47" s="162"/>
      <c r="N47" s="35"/>
      <c r="O47" s="35"/>
    </row>
    <row r="48" spans="1:15" x14ac:dyDescent="0.25">
      <c r="C48" s="5">
        <v>8.8267341760830287E-2</v>
      </c>
      <c r="D48" s="5">
        <v>1.9192887783060042</v>
      </c>
      <c r="F48" s="5">
        <v>0.10510072251279104</v>
      </c>
      <c r="H48" s="5">
        <v>0.15882799327913402</v>
      </c>
      <c r="J48" s="5">
        <v>0.22299612872809946</v>
      </c>
      <c r="L48" s="121">
        <v>0.39857251285740125</v>
      </c>
      <c r="M48" s="122"/>
    </row>
    <row r="49" spans="2:17" x14ac:dyDescent="0.25">
      <c r="C49" s="5">
        <f>+C42/1000000000</f>
        <v>0</v>
      </c>
      <c r="F49" s="28"/>
      <c r="G49" s="28"/>
      <c r="H49" s="28"/>
      <c r="I49" s="28"/>
    </row>
    <row r="50" spans="2:17" s="36" customFormat="1" ht="13" x14ac:dyDescent="0.15">
      <c r="B50" s="37"/>
      <c r="D50" s="36">
        <f>D42/1000000000</f>
        <v>0</v>
      </c>
      <c r="F50" s="36">
        <f>H42/1000000</f>
        <v>0</v>
      </c>
      <c r="H50" s="36">
        <f>K42/1000000</f>
        <v>0</v>
      </c>
      <c r="J50" s="36" t="e">
        <f>#REF!/1000000</f>
        <v>#REF!</v>
      </c>
      <c r="L50" s="36">
        <f>L42/1000000</f>
        <v>0</v>
      </c>
      <c r="N50" s="36">
        <f>N42/1000000</f>
        <v>0</v>
      </c>
    </row>
    <row r="51" spans="2:17" s="36" customFormat="1" ht="13" x14ac:dyDescent="0.15">
      <c r="B51" s="37"/>
      <c r="C51" s="36" t="s">
        <v>18</v>
      </c>
      <c r="D51" s="36" t="s">
        <v>13</v>
      </c>
    </row>
    <row r="52" spans="2:17" s="36" customFormat="1" ht="13" x14ac:dyDescent="0.15">
      <c r="B52" s="37" t="s">
        <v>31</v>
      </c>
      <c r="C52" s="38" t="e">
        <f>P53</f>
        <v>#DIV/0!</v>
      </c>
      <c r="D52" s="39" t="str">
        <f>D6</f>
        <v>O</v>
      </c>
      <c r="E52" s="39"/>
      <c r="F52" s="39" t="str">
        <f>F6</f>
        <v>I</v>
      </c>
      <c r="G52" s="39"/>
      <c r="H52" s="39" t="str">
        <f>H6</f>
        <v>II</v>
      </c>
      <c r="I52" s="39"/>
      <c r="J52" s="39" t="str">
        <f>J6</f>
        <v>III</v>
      </c>
      <c r="K52" s="39"/>
      <c r="L52" s="39" t="str">
        <f>L6</f>
        <v>IV</v>
      </c>
      <c r="M52" s="39"/>
      <c r="N52" s="39">
        <f>N6</f>
        <v>0</v>
      </c>
    </row>
    <row r="53" spans="2:17" s="36" customFormat="1" ht="13" x14ac:dyDescent="0.15">
      <c r="B53" s="40"/>
      <c r="C53" s="36" t="e">
        <f>CONCATENATE(C51,Q53,D51)</f>
        <v>#DIV/0!</v>
      </c>
      <c r="D53" s="167">
        <f>SUM(D10:D25)/1000000000</f>
        <v>0</v>
      </c>
      <c r="E53" s="38"/>
      <c r="F53" s="38">
        <f>SUM(F10:F25)/1000000000</f>
        <v>0</v>
      </c>
      <c r="G53" s="38"/>
      <c r="H53" s="38">
        <f>SUM(H10:H25)/1000000000</f>
        <v>0</v>
      </c>
      <c r="I53" s="38"/>
      <c r="J53" s="38">
        <f>SUM(J10:J25)/1000000000</f>
        <v>0</v>
      </c>
      <c r="K53" s="38"/>
      <c r="L53" s="38">
        <f>SUM(L10:L25)/1000000000</f>
        <v>0</v>
      </c>
      <c r="M53" s="38"/>
      <c r="N53" s="38">
        <f>SUM(N10:N24)/1000000000</f>
        <v>0</v>
      </c>
      <c r="O53" s="38">
        <f>SUM(D53:N53)</f>
        <v>0</v>
      </c>
      <c r="P53" s="36" t="e">
        <f>(O53/$O55)*100</f>
        <v>#DIV/0!</v>
      </c>
      <c r="Q53" s="36" t="e">
        <f>ROUND(P53,0)</f>
        <v>#DIV/0!</v>
      </c>
    </row>
    <row r="54" spans="2:17" s="36" customFormat="1" ht="13" x14ac:dyDescent="0.15">
      <c r="B54" s="40"/>
      <c r="C54" s="36" t="s">
        <v>19</v>
      </c>
      <c r="D54" s="38">
        <f>SUM(D26:D38)/1000000000</f>
        <v>0</v>
      </c>
      <c r="E54" s="38"/>
      <c r="F54" s="38">
        <f>SUM(F26:F38)/1000000000</f>
        <v>0</v>
      </c>
      <c r="G54" s="38"/>
      <c r="H54" s="38">
        <f>SUM(H26:H38)/1000000000</f>
        <v>0</v>
      </c>
      <c r="I54" s="38"/>
      <c r="J54" s="38">
        <f>SUM(J26:J38)/1000000000</f>
        <v>0</v>
      </c>
      <c r="K54" s="38"/>
      <c r="L54" s="38">
        <f>SUM(L26:L38)/1000000000</f>
        <v>0</v>
      </c>
      <c r="M54" s="38"/>
      <c r="N54" s="38">
        <f>SUM(N25:N38)/1000000000</f>
        <v>0</v>
      </c>
      <c r="O54" s="38">
        <f>SUM(D54:N54)</f>
        <v>0</v>
      </c>
      <c r="P54" s="41" t="e">
        <f>(O54/$O55)</f>
        <v>#DIV/0!</v>
      </c>
    </row>
    <row r="55" spans="2:17" s="36" customFormat="1" ht="13" x14ac:dyDescent="0.15">
      <c r="B55" s="40"/>
      <c r="O55" s="38">
        <f>SUM(O53:O54)</f>
        <v>0</v>
      </c>
      <c r="P55" s="41" t="e">
        <f>SUM(P53:P54)</f>
        <v>#DIV/0!</v>
      </c>
    </row>
    <row r="56" spans="2:17" s="36" customFormat="1" ht="13" x14ac:dyDescent="0.15">
      <c r="B56" s="40"/>
    </row>
    <row r="57" spans="2:17" s="36" customFormat="1" ht="13" x14ac:dyDescent="0.15">
      <c r="B57" s="40"/>
    </row>
    <row r="58" spans="2:17" s="36" customFormat="1" ht="13" x14ac:dyDescent="0.15">
      <c r="B58" s="44" t="s">
        <v>32</v>
      </c>
      <c r="C58" s="38" t="e">
        <f>P59</f>
        <v>#DIV/0!</v>
      </c>
      <c r="D58" s="44" t="s">
        <v>3</v>
      </c>
      <c r="E58" s="44"/>
      <c r="F58" s="44" t="s">
        <v>4</v>
      </c>
      <c r="G58" s="44"/>
      <c r="H58" s="44" t="s">
        <v>5</v>
      </c>
      <c r="I58" s="44"/>
      <c r="J58" s="44" t="s">
        <v>6</v>
      </c>
      <c r="L58" s="36" t="s">
        <v>7</v>
      </c>
      <c r="N58" s="36" t="s">
        <v>8</v>
      </c>
    </row>
    <row r="59" spans="2:17" s="36" customFormat="1" ht="13" x14ac:dyDescent="0.15">
      <c r="B59" s="40"/>
      <c r="D59" s="38" t="e">
        <f>+D53/$C$49*100</f>
        <v>#DIV/0!</v>
      </c>
      <c r="E59" s="38"/>
      <c r="F59" s="38" t="e">
        <f>+F53/$C$49*100</f>
        <v>#DIV/0!</v>
      </c>
      <c r="G59" s="38"/>
      <c r="H59" s="38" t="e">
        <f>+H53/$C$49*100</f>
        <v>#DIV/0!</v>
      </c>
      <c r="I59" s="38"/>
      <c r="J59" s="38" t="e">
        <f>+J53/$C$49*100</f>
        <v>#DIV/0!</v>
      </c>
      <c r="K59" s="38"/>
      <c r="L59" s="38">
        <v>0</v>
      </c>
      <c r="M59" s="38"/>
      <c r="N59" s="38">
        <v>0</v>
      </c>
      <c r="O59" s="38" t="e">
        <f>SUM(D59:N59)</f>
        <v>#DIV/0!</v>
      </c>
      <c r="P59" s="38" t="e">
        <f>(O59/$O61)*100</f>
        <v>#DIV/0!</v>
      </c>
    </row>
    <row r="60" spans="2:17" s="36" customFormat="1" ht="13" x14ac:dyDescent="0.15">
      <c r="B60" s="40"/>
      <c r="C60" s="36" t="s">
        <v>21</v>
      </c>
      <c r="D60" s="45" t="e">
        <f>+D54/$C$49*100</f>
        <v>#DIV/0!</v>
      </c>
      <c r="E60" s="38"/>
      <c r="F60" s="38" t="e">
        <f>+F54/$C$49*100</f>
        <v>#DIV/0!</v>
      </c>
      <c r="G60" s="38"/>
      <c r="H60" s="38" t="e">
        <f>+H54/$C$49*100</f>
        <v>#DIV/0!</v>
      </c>
      <c r="I60" s="38"/>
      <c r="J60" s="38" t="e">
        <f>+J54/$C$49*100</f>
        <v>#DIV/0!</v>
      </c>
      <c r="K60" s="38"/>
      <c r="L60" s="38"/>
      <c r="M60" s="38"/>
      <c r="N60" s="38">
        <v>0</v>
      </c>
      <c r="O60" s="38" t="e">
        <f>SUM(D60:N60)</f>
        <v>#DIV/0!</v>
      </c>
      <c r="P60" s="38" t="e">
        <f>(O60/$O61)*100</f>
        <v>#DIV/0!</v>
      </c>
    </row>
    <row r="61" spans="2:17" s="36" customFormat="1" ht="13" x14ac:dyDescent="0.15">
      <c r="B61" s="40" t="e">
        <f>SUM(D61:K61)</f>
        <v>#DIV/0!</v>
      </c>
      <c r="D61" s="46" t="e">
        <f>SUM(D59:D60)</f>
        <v>#DIV/0!</v>
      </c>
      <c r="F61" s="45" t="e">
        <f>SUM(F59:F60)</f>
        <v>#DIV/0!</v>
      </c>
      <c r="H61" s="45" t="e">
        <f>SUM(H59:H60)</f>
        <v>#DIV/0!</v>
      </c>
      <c r="J61" s="45" t="e">
        <f>SUM(J59:J60)</f>
        <v>#DIV/0!</v>
      </c>
      <c r="O61" s="38" t="e">
        <f>SUM(O59:O60)</f>
        <v>#DIV/0!</v>
      </c>
      <c r="P61" s="38" t="e">
        <f>SUM(P59:P60)</f>
        <v>#DIV/0!</v>
      </c>
    </row>
    <row r="62" spans="2:17" s="36" customFormat="1" ht="13" x14ac:dyDescent="0.15">
      <c r="B62" s="37"/>
    </row>
    <row r="63" spans="2:17" s="36" customFormat="1" ht="13" x14ac:dyDescent="0.15">
      <c r="B63" s="37"/>
    </row>
    <row r="64" spans="2:17" s="36" customFormat="1" ht="13" x14ac:dyDescent="0.15">
      <c r="B64" s="37"/>
    </row>
    <row r="65" spans="2:2" s="36" customFormat="1" ht="13" x14ac:dyDescent="0.15">
      <c r="B65" s="37"/>
    </row>
    <row r="66" spans="2:2" s="36" customFormat="1" ht="13" x14ac:dyDescent="0.15">
      <c r="B66" s="37"/>
    </row>
    <row r="67" spans="2:2" s="36" customFormat="1" ht="13" x14ac:dyDescent="0.15">
      <c r="B67" s="37"/>
    </row>
    <row r="68" spans="2:2" s="36" customFormat="1" ht="13" x14ac:dyDescent="0.15">
      <c r="B68" s="37"/>
    </row>
  </sheetData>
  <mergeCells count="9">
    <mergeCell ref="B1:M1"/>
    <mergeCell ref="B2:M2"/>
    <mergeCell ref="N6:O6"/>
    <mergeCell ref="D5:M5"/>
    <mergeCell ref="L6:M6"/>
    <mergeCell ref="D6:E6"/>
    <mergeCell ref="F6:G6"/>
    <mergeCell ref="H6:I6"/>
    <mergeCell ref="J6:K6"/>
  </mergeCells>
  <phoneticPr fontId="0" type="noConversion"/>
  <printOptions horizontalCentered="1" verticalCentered="1"/>
  <pageMargins left="0.78740157480314965" right="0.78740157480314965" top="0.98425196850393704" bottom="0.98425196850393704" header="1.0629921259842521" footer="0.51181102362204722"/>
  <pageSetup scale="45" orientation="landscape" horizontalDpi="4294967294" verticalDpi="300"/>
  <headerFooter alignWithMargins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6</vt:i4>
      </vt:variant>
    </vt:vector>
  </HeadingPairs>
  <TitlesOfParts>
    <vt:vector size="12" baseType="lpstr">
      <vt:lpstr>Tab 1 Clave</vt:lpstr>
      <vt:lpstr>Tab 2 var Clave</vt:lpstr>
      <vt:lpstr>ZT_EXGEO</vt:lpstr>
      <vt:lpstr>NO_ZT_HANS</vt:lpstr>
      <vt:lpstr>NO_ZT_Kish</vt:lpstr>
      <vt:lpstr>NO_ZT_BOOST</vt:lpstr>
      <vt:lpstr>NO_ZT_BOOST!Área_de_impresión</vt:lpstr>
      <vt:lpstr>NO_ZT_HANS!Área_de_impresión</vt:lpstr>
      <vt:lpstr>NO_ZT_Kish!Área_de_impresión</vt:lpstr>
      <vt:lpstr>'Tab 1 Clave'!Área_de_impresión</vt:lpstr>
      <vt:lpstr>'Tab 2 var Clave'!Área_de_impresión</vt:lpstr>
      <vt:lpstr>ZT_EXGEO!Área_de_impresión</vt:lpstr>
    </vt:vector>
  </TitlesOfParts>
  <Company>Ifop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Ifop</dc:creator>
  <cp:lastModifiedBy>Microsoft Office User</cp:lastModifiedBy>
  <cp:lastPrinted>2012-09-13T20:22:20Z</cp:lastPrinted>
  <dcterms:created xsi:type="dcterms:W3CDTF">2002-06-17T18:21:46Z</dcterms:created>
  <dcterms:modified xsi:type="dcterms:W3CDTF">2022-07-20T22:19:34Z</dcterms:modified>
</cp:coreProperties>
</file>