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-RECLUTAS/"/>
    </mc:Choice>
  </mc:AlternateContent>
  <xr:revisionPtr revIDLastSave="0" documentId="13_ncr:1_{29AA207C-0178-D344-8970-82214EFF482C}" xr6:coauthVersionLast="47" xr6:coauthVersionMax="47" xr10:uidLastSave="{00000000-0000-0000-0000-000000000000}"/>
  <bookViews>
    <workbookView xWindow="0" yWindow="740" windowWidth="29400" windowHeight="17380" tabRatio="988" xr2:uid="{00000000-000D-0000-FFFF-FFFF00000000}"/>
  </bookViews>
  <sheets>
    <sheet name="ALK_GENERAL_BOQUERON" sheetId="1" r:id="rId1"/>
    <sheet name="ALK_PT" sheetId="2" r:id="rId2"/>
    <sheet name="ALK_ES" sheetId="3" r:id="rId3"/>
    <sheet name="ALK_POL01" sheetId="4" r:id="rId4"/>
    <sheet name="ALK_POL02" sheetId="5" r:id="rId5"/>
    <sheet name="ALK_POL03" sheetId="6" r:id="rId6"/>
    <sheet name="ALK_POL04" sheetId="7" r:id="rId7"/>
    <sheet name="ALK_POL05" sheetId="8" r:id="rId8"/>
    <sheet name="Medias_S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P40" i="1"/>
  <c r="P41" i="1"/>
  <c r="P42" i="1"/>
  <c r="P43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B85" i="1"/>
  <c r="C85" i="1"/>
  <c r="D85" i="1"/>
  <c r="F85" i="1" s="1"/>
  <c r="E85" i="1"/>
  <c r="B86" i="1"/>
  <c r="F86" i="1" s="1"/>
  <c r="C86" i="1"/>
  <c r="D86" i="1"/>
  <c r="E86" i="1"/>
  <c r="B87" i="1"/>
  <c r="C87" i="1"/>
  <c r="F87" i="1" s="1"/>
  <c r="D87" i="1"/>
  <c r="E87" i="1"/>
  <c r="B88" i="1"/>
  <c r="F88" i="1" s="1"/>
  <c r="C88" i="1"/>
  <c r="D88" i="1"/>
  <c r="E88" i="1"/>
  <c r="B89" i="1"/>
  <c r="F89" i="1" s="1"/>
  <c r="C89" i="1"/>
  <c r="D89" i="1"/>
  <c r="E89" i="1"/>
  <c r="I44" i="1" l="1"/>
  <c r="C44" i="1"/>
  <c r="D44" i="1"/>
  <c r="E44" i="1"/>
  <c r="B44" i="1"/>
  <c r="F6" i="3" l="1"/>
  <c r="L6" i="3"/>
  <c r="L38" i="3" s="1"/>
  <c r="M6" i="3"/>
  <c r="N6" i="3"/>
  <c r="O6" i="3"/>
  <c r="P6" i="3"/>
  <c r="F7" i="3"/>
  <c r="L7" i="3"/>
  <c r="M7" i="3"/>
  <c r="N7" i="3"/>
  <c r="O7" i="3"/>
  <c r="P7" i="3"/>
  <c r="F8" i="3"/>
  <c r="L8" i="3"/>
  <c r="M8" i="3"/>
  <c r="C49" i="3" s="1"/>
  <c r="N8" i="3"/>
  <c r="D49" i="3" s="1"/>
  <c r="O8" i="3"/>
  <c r="P8" i="3"/>
  <c r="F9" i="3"/>
  <c r="L9" i="3"/>
  <c r="M9" i="3"/>
  <c r="J50" i="3" s="1"/>
  <c r="N9" i="3"/>
  <c r="K50" i="3" s="1"/>
  <c r="O9" i="3"/>
  <c r="P9" i="3"/>
  <c r="F10" i="3"/>
  <c r="L10" i="3"/>
  <c r="M10" i="3"/>
  <c r="N10" i="3"/>
  <c r="O10" i="3"/>
  <c r="P10" i="3"/>
  <c r="F11" i="3"/>
  <c r="L11" i="3"/>
  <c r="B52" i="3" s="1"/>
  <c r="M11" i="3"/>
  <c r="N11" i="3"/>
  <c r="O11" i="3"/>
  <c r="P11" i="3"/>
  <c r="F12" i="3"/>
  <c r="L12" i="3"/>
  <c r="M12" i="3"/>
  <c r="N12" i="3"/>
  <c r="O12" i="3"/>
  <c r="L53" i="3" s="1"/>
  <c r="P12" i="3"/>
  <c r="F13" i="3"/>
  <c r="L13" i="3"/>
  <c r="M13" i="3"/>
  <c r="N13" i="3"/>
  <c r="O13" i="3"/>
  <c r="P13" i="3"/>
  <c r="F14" i="3"/>
  <c r="L14" i="3"/>
  <c r="M14" i="3"/>
  <c r="C55" i="3" s="1"/>
  <c r="N14" i="3"/>
  <c r="D55" i="3" s="1"/>
  <c r="O14" i="3"/>
  <c r="P14" i="3"/>
  <c r="F15" i="3"/>
  <c r="L15" i="3"/>
  <c r="M15" i="3"/>
  <c r="J56" i="3" s="1"/>
  <c r="N15" i="3"/>
  <c r="K56" i="3" s="1"/>
  <c r="O15" i="3"/>
  <c r="P15" i="3"/>
  <c r="F16" i="3"/>
  <c r="L16" i="3"/>
  <c r="M16" i="3"/>
  <c r="N16" i="3"/>
  <c r="O16" i="3"/>
  <c r="P16" i="3"/>
  <c r="F17" i="3"/>
  <c r="L17" i="3"/>
  <c r="B58" i="3" s="1"/>
  <c r="M17" i="3"/>
  <c r="N17" i="3"/>
  <c r="O17" i="3"/>
  <c r="P17" i="3"/>
  <c r="F18" i="3"/>
  <c r="L18" i="3"/>
  <c r="M18" i="3"/>
  <c r="N18" i="3"/>
  <c r="O18" i="3"/>
  <c r="L59" i="3" s="1"/>
  <c r="F19" i="3"/>
  <c r="L19" i="3"/>
  <c r="M19" i="3"/>
  <c r="N19" i="3"/>
  <c r="O19" i="3"/>
  <c r="P19" i="3" s="1"/>
  <c r="F20" i="3"/>
  <c r="L20" i="3"/>
  <c r="M20" i="3"/>
  <c r="C61" i="3" s="1"/>
  <c r="N20" i="3"/>
  <c r="D61" i="3" s="1"/>
  <c r="O20" i="3"/>
  <c r="P20" i="3" s="1"/>
  <c r="F21" i="3"/>
  <c r="L21" i="3"/>
  <c r="M21" i="3"/>
  <c r="J62" i="3" s="1"/>
  <c r="N21" i="3"/>
  <c r="K62" i="3" s="1"/>
  <c r="O21" i="3"/>
  <c r="P21" i="3" s="1"/>
  <c r="F22" i="3"/>
  <c r="L22" i="3"/>
  <c r="M22" i="3"/>
  <c r="N22" i="3"/>
  <c r="O22" i="3"/>
  <c r="P22" i="3" s="1"/>
  <c r="F23" i="3"/>
  <c r="L23" i="3"/>
  <c r="B64" i="3" s="1"/>
  <c r="M23" i="3"/>
  <c r="N23" i="3"/>
  <c r="O23" i="3"/>
  <c r="P23" i="3"/>
  <c r="F24" i="3"/>
  <c r="L24" i="3"/>
  <c r="M24" i="3"/>
  <c r="N24" i="3"/>
  <c r="O24" i="3"/>
  <c r="L65" i="3" s="1"/>
  <c r="P24" i="3"/>
  <c r="F25" i="3"/>
  <c r="L25" i="3"/>
  <c r="M25" i="3"/>
  <c r="N25" i="3"/>
  <c r="O25" i="3"/>
  <c r="P25" i="3" s="1"/>
  <c r="F26" i="3"/>
  <c r="L26" i="3"/>
  <c r="M26" i="3"/>
  <c r="C67" i="3" s="1"/>
  <c r="N26" i="3"/>
  <c r="D67" i="3" s="1"/>
  <c r="O26" i="3"/>
  <c r="P26" i="3" s="1"/>
  <c r="F27" i="3"/>
  <c r="L27" i="3"/>
  <c r="M27" i="3"/>
  <c r="J68" i="3" s="1"/>
  <c r="N27" i="3"/>
  <c r="K68" i="3" s="1"/>
  <c r="O27" i="3"/>
  <c r="P27" i="3" s="1"/>
  <c r="F28" i="3"/>
  <c r="L28" i="3"/>
  <c r="M28" i="3"/>
  <c r="N28" i="3"/>
  <c r="O28" i="3"/>
  <c r="P28" i="3" s="1"/>
  <c r="F29" i="3"/>
  <c r="L29" i="3"/>
  <c r="M29" i="3"/>
  <c r="N29" i="3"/>
  <c r="K70" i="3" s="1"/>
  <c r="O29" i="3"/>
  <c r="L70" i="3" s="1"/>
  <c r="F30" i="3"/>
  <c r="L30" i="3"/>
  <c r="M30" i="3"/>
  <c r="N30" i="3"/>
  <c r="D71" i="3" s="1"/>
  <c r="O30" i="3"/>
  <c r="L71" i="3" s="1"/>
  <c r="F31" i="3"/>
  <c r="L31" i="3"/>
  <c r="M31" i="3"/>
  <c r="N31" i="3"/>
  <c r="O31" i="3"/>
  <c r="P31" i="3" s="1"/>
  <c r="F32" i="3"/>
  <c r="L32" i="3"/>
  <c r="M32" i="3"/>
  <c r="N32" i="3"/>
  <c r="O32" i="3"/>
  <c r="P32" i="3" s="1"/>
  <c r="F33" i="3"/>
  <c r="L33" i="3"/>
  <c r="M33" i="3"/>
  <c r="N33" i="3"/>
  <c r="O33" i="3"/>
  <c r="P33" i="3" s="1"/>
  <c r="F34" i="3"/>
  <c r="L34" i="3"/>
  <c r="M34" i="3"/>
  <c r="N34" i="3"/>
  <c r="O34" i="3"/>
  <c r="P34" i="3" s="1"/>
  <c r="F35" i="3"/>
  <c r="L35" i="3"/>
  <c r="M35" i="3"/>
  <c r="N35" i="3"/>
  <c r="O35" i="3"/>
  <c r="L76" i="3" s="1"/>
  <c r="M76" i="3" s="1"/>
  <c r="F36" i="3"/>
  <c r="L36" i="3"/>
  <c r="M36" i="3"/>
  <c r="N36" i="3"/>
  <c r="K77" i="3" s="1"/>
  <c r="O36" i="3"/>
  <c r="P36" i="3" s="1"/>
  <c r="F37" i="3"/>
  <c r="L37" i="3"/>
  <c r="M37" i="3"/>
  <c r="N37" i="3"/>
  <c r="O37" i="3"/>
  <c r="L78" i="3" s="1"/>
  <c r="B38" i="3"/>
  <c r="C38" i="3"/>
  <c r="D38" i="3"/>
  <c r="E38" i="3"/>
  <c r="F38" i="3"/>
  <c r="I38" i="3"/>
  <c r="B47" i="3"/>
  <c r="E47" i="3"/>
  <c r="H47" i="3"/>
  <c r="I47" i="3"/>
  <c r="B48" i="3"/>
  <c r="C48" i="3"/>
  <c r="H48" i="3"/>
  <c r="I48" i="3"/>
  <c r="J48" i="3"/>
  <c r="B49" i="3"/>
  <c r="H49" i="3"/>
  <c r="I49" i="3"/>
  <c r="J49" i="3"/>
  <c r="K49" i="3"/>
  <c r="B50" i="3"/>
  <c r="D50" i="3"/>
  <c r="H50" i="3"/>
  <c r="I50" i="3"/>
  <c r="B51" i="3"/>
  <c r="C51" i="3"/>
  <c r="D51" i="3"/>
  <c r="H51" i="3"/>
  <c r="I51" i="3"/>
  <c r="J51" i="3"/>
  <c r="K51" i="3"/>
  <c r="D52" i="3"/>
  <c r="H52" i="3"/>
  <c r="B53" i="3"/>
  <c r="H53" i="3"/>
  <c r="I53" i="3"/>
  <c r="B54" i="3"/>
  <c r="C54" i="3"/>
  <c r="H54" i="3"/>
  <c r="I54" i="3"/>
  <c r="J54" i="3"/>
  <c r="B55" i="3"/>
  <c r="H55" i="3"/>
  <c r="I55" i="3"/>
  <c r="J55" i="3"/>
  <c r="K55" i="3"/>
  <c r="B56" i="3"/>
  <c r="D56" i="3"/>
  <c r="H56" i="3"/>
  <c r="I56" i="3"/>
  <c r="B57" i="3"/>
  <c r="C57" i="3"/>
  <c r="D57" i="3"/>
  <c r="H57" i="3"/>
  <c r="I57" i="3"/>
  <c r="J57" i="3"/>
  <c r="K57" i="3"/>
  <c r="D58" i="3"/>
  <c r="H58" i="3"/>
  <c r="B59" i="3"/>
  <c r="H59" i="3"/>
  <c r="I59" i="3"/>
  <c r="B60" i="3"/>
  <c r="C60" i="3"/>
  <c r="H60" i="3"/>
  <c r="I60" i="3"/>
  <c r="J60" i="3"/>
  <c r="B61" i="3"/>
  <c r="H61" i="3"/>
  <c r="I61" i="3"/>
  <c r="J61" i="3"/>
  <c r="K61" i="3"/>
  <c r="B62" i="3"/>
  <c r="D62" i="3"/>
  <c r="H62" i="3"/>
  <c r="I62" i="3"/>
  <c r="B63" i="3"/>
  <c r="C63" i="3"/>
  <c r="D63" i="3"/>
  <c r="H63" i="3"/>
  <c r="I63" i="3"/>
  <c r="J63" i="3"/>
  <c r="K63" i="3"/>
  <c r="D64" i="3"/>
  <c r="H64" i="3"/>
  <c r="B65" i="3"/>
  <c r="H65" i="3"/>
  <c r="I65" i="3"/>
  <c r="B66" i="3"/>
  <c r="C66" i="3"/>
  <c r="H66" i="3"/>
  <c r="I66" i="3"/>
  <c r="J66" i="3"/>
  <c r="B67" i="3"/>
  <c r="H67" i="3"/>
  <c r="I67" i="3"/>
  <c r="J67" i="3"/>
  <c r="K67" i="3"/>
  <c r="B68" i="3"/>
  <c r="D68" i="3"/>
  <c r="H68" i="3"/>
  <c r="I68" i="3"/>
  <c r="B69" i="3"/>
  <c r="C69" i="3"/>
  <c r="D69" i="3"/>
  <c r="H69" i="3"/>
  <c r="I69" i="3"/>
  <c r="J69" i="3"/>
  <c r="K69" i="3"/>
  <c r="B70" i="3"/>
  <c r="D70" i="3"/>
  <c r="E70" i="3"/>
  <c r="H70" i="3"/>
  <c r="I70" i="3" s="1"/>
  <c r="B71" i="3"/>
  <c r="H71" i="3"/>
  <c r="I71" i="3"/>
  <c r="K71" i="3"/>
  <c r="B72" i="3"/>
  <c r="H72" i="3"/>
  <c r="I72" i="3"/>
  <c r="B73" i="3"/>
  <c r="C73" i="3"/>
  <c r="D73" i="3"/>
  <c r="H73" i="3"/>
  <c r="I73" i="3"/>
  <c r="J73" i="3"/>
  <c r="K73" i="3"/>
  <c r="B74" i="3"/>
  <c r="D74" i="3"/>
  <c r="E74" i="3"/>
  <c r="H74" i="3"/>
  <c r="I74" i="3" s="1"/>
  <c r="B75" i="3"/>
  <c r="C75" i="3"/>
  <c r="D75" i="3"/>
  <c r="H75" i="3"/>
  <c r="I75" i="3"/>
  <c r="J75" i="3"/>
  <c r="K75" i="3"/>
  <c r="B76" i="3"/>
  <c r="C76" i="3"/>
  <c r="D76" i="3"/>
  <c r="E76" i="3"/>
  <c r="H76" i="3"/>
  <c r="I76" i="3" s="1"/>
  <c r="J76" i="3"/>
  <c r="K76" i="3"/>
  <c r="B77" i="3"/>
  <c r="H77" i="3"/>
  <c r="I77" i="3"/>
  <c r="B78" i="3"/>
  <c r="C78" i="3"/>
  <c r="E78" i="3"/>
  <c r="H78" i="3"/>
  <c r="I78" i="3"/>
  <c r="J78" i="3"/>
  <c r="B92" i="3"/>
  <c r="B97" i="3"/>
  <c r="F7" i="1"/>
  <c r="F8" i="1"/>
  <c r="M8" i="1" s="1"/>
  <c r="F9" i="1"/>
  <c r="O9" i="1" s="1"/>
  <c r="E55" i="1" s="1"/>
  <c r="F10" i="1"/>
  <c r="L10" i="1" s="1"/>
  <c r="F11" i="1"/>
  <c r="L11" i="1" s="1"/>
  <c r="F12" i="1"/>
  <c r="L12" i="1" s="1"/>
  <c r="F13" i="1"/>
  <c r="M13" i="1" s="1"/>
  <c r="F14" i="1"/>
  <c r="L14" i="1" s="1"/>
  <c r="B60" i="1" s="1"/>
  <c r="F15" i="1"/>
  <c r="N15" i="1" s="1"/>
  <c r="F16" i="1"/>
  <c r="L16" i="1" s="1"/>
  <c r="F17" i="1"/>
  <c r="L17" i="1" s="1"/>
  <c r="F18" i="1"/>
  <c r="O18" i="1" s="1"/>
  <c r="E64" i="1" s="1"/>
  <c r="F19" i="1"/>
  <c r="L19" i="1" s="1"/>
  <c r="F20" i="1"/>
  <c r="M20" i="1" s="1"/>
  <c r="F21" i="1"/>
  <c r="F22" i="1"/>
  <c r="O22" i="1" s="1"/>
  <c r="F23" i="1"/>
  <c r="F24" i="1"/>
  <c r="O24" i="1" s="1"/>
  <c r="E70" i="1" s="1"/>
  <c r="F25" i="1"/>
  <c r="L25" i="1" s="1"/>
  <c r="F26" i="1"/>
  <c r="L26" i="1" s="1"/>
  <c r="B72" i="1" s="1"/>
  <c r="F27" i="1"/>
  <c r="F28" i="1"/>
  <c r="L28" i="1" s="1"/>
  <c r="F29" i="1"/>
  <c r="L29" i="1" s="1"/>
  <c r="F30" i="1"/>
  <c r="O30" i="1" s="1"/>
  <c r="E76" i="1" s="1"/>
  <c r="F31" i="1"/>
  <c r="F32" i="1"/>
  <c r="O32" i="1" s="1"/>
  <c r="F33" i="1"/>
  <c r="O33" i="1" s="1"/>
  <c r="E79" i="1" s="1"/>
  <c r="F34" i="1"/>
  <c r="F35" i="1"/>
  <c r="O35" i="1" s="1"/>
  <c r="F36" i="1"/>
  <c r="O36" i="1" s="1"/>
  <c r="E82" i="1" s="1"/>
  <c r="F37" i="1"/>
  <c r="F38" i="1"/>
  <c r="O38" i="1" s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E78" i="1"/>
  <c r="H78" i="1"/>
  <c r="H79" i="1"/>
  <c r="L79" i="1" s="1"/>
  <c r="H80" i="1"/>
  <c r="H81" i="1"/>
  <c r="H82" i="1"/>
  <c r="H83" i="1"/>
  <c r="E84" i="1"/>
  <c r="H84" i="1"/>
  <c r="L84" i="1" s="1"/>
  <c r="B108" i="1"/>
  <c r="F6" i="4"/>
  <c r="L6" i="4"/>
  <c r="L38" i="4" s="1"/>
  <c r="M6" i="4"/>
  <c r="C47" i="4" s="1"/>
  <c r="N6" i="4"/>
  <c r="O6" i="4"/>
  <c r="O38" i="4" s="1"/>
  <c r="P6" i="4"/>
  <c r="F7" i="4"/>
  <c r="L7" i="4"/>
  <c r="M7" i="4"/>
  <c r="N7" i="4"/>
  <c r="O7" i="4"/>
  <c r="P7" i="4"/>
  <c r="F8" i="4"/>
  <c r="L8" i="4"/>
  <c r="M8" i="4"/>
  <c r="N8" i="4"/>
  <c r="D49" i="4" s="1"/>
  <c r="O8" i="4"/>
  <c r="P8" i="4"/>
  <c r="F9" i="4"/>
  <c r="L9" i="4"/>
  <c r="M9" i="4"/>
  <c r="N9" i="4"/>
  <c r="K50" i="4" s="1"/>
  <c r="O9" i="4"/>
  <c r="L50" i="4" s="1"/>
  <c r="P9" i="4"/>
  <c r="F10" i="4"/>
  <c r="L10" i="4"/>
  <c r="M10" i="4"/>
  <c r="N10" i="4"/>
  <c r="O10" i="4"/>
  <c r="P10" i="4"/>
  <c r="F11" i="4"/>
  <c r="L11" i="4"/>
  <c r="B52" i="4" s="1"/>
  <c r="M11" i="4"/>
  <c r="C52" i="4" s="1"/>
  <c r="N11" i="4"/>
  <c r="D52" i="4" s="1"/>
  <c r="F52" i="4" s="1"/>
  <c r="O11" i="4"/>
  <c r="L52" i="4" s="1"/>
  <c r="P11" i="4"/>
  <c r="F12" i="4"/>
  <c r="L12" i="4"/>
  <c r="M12" i="4"/>
  <c r="N12" i="4"/>
  <c r="O12" i="4"/>
  <c r="L53" i="4" s="1"/>
  <c r="P12" i="4"/>
  <c r="F13" i="4"/>
  <c r="L13" i="4"/>
  <c r="M13" i="4"/>
  <c r="N13" i="4"/>
  <c r="O13" i="4"/>
  <c r="P13" i="4"/>
  <c r="F14" i="4"/>
  <c r="L14" i="4"/>
  <c r="M14" i="4"/>
  <c r="N14" i="4"/>
  <c r="D55" i="4" s="1"/>
  <c r="O14" i="4"/>
  <c r="P14" i="4"/>
  <c r="F15" i="4"/>
  <c r="L15" i="4"/>
  <c r="M15" i="4"/>
  <c r="C56" i="4" s="1"/>
  <c r="N15" i="4"/>
  <c r="K56" i="4" s="1"/>
  <c r="O15" i="4"/>
  <c r="L56" i="4" s="1"/>
  <c r="P15" i="4"/>
  <c r="F16" i="4"/>
  <c r="L16" i="4"/>
  <c r="M16" i="4"/>
  <c r="N16" i="4"/>
  <c r="O16" i="4"/>
  <c r="P16" i="4"/>
  <c r="F17" i="4"/>
  <c r="L17" i="4"/>
  <c r="B58" i="4" s="1"/>
  <c r="M17" i="4"/>
  <c r="N17" i="4"/>
  <c r="D58" i="4" s="1"/>
  <c r="O17" i="4"/>
  <c r="L58" i="4" s="1"/>
  <c r="P17" i="4"/>
  <c r="F18" i="4"/>
  <c r="L18" i="4"/>
  <c r="M18" i="4"/>
  <c r="N18" i="4"/>
  <c r="O18" i="4"/>
  <c r="L59" i="4" s="1"/>
  <c r="P18" i="4"/>
  <c r="F19" i="4"/>
  <c r="L19" i="4"/>
  <c r="M19" i="4"/>
  <c r="N19" i="4"/>
  <c r="O19" i="4"/>
  <c r="P19" i="4"/>
  <c r="F20" i="4"/>
  <c r="L20" i="4"/>
  <c r="M20" i="4"/>
  <c r="N20" i="4"/>
  <c r="D61" i="4" s="1"/>
  <c r="O20" i="4"/>
  <c r="P20" i="4"/>
  <c r="F21" i="4"/>
  <c r="L21" i="4"/>
  <c r="M21" i="4"/>
  <c r="C62" i="4" s="1"/>
  <c r="N21" i="4"/>
  <c r="K62" i="4" s="1"/>
  <c r="O21" i="4"/>
  <c r="L62" i="4" s="1"/>
  <c r="P21" i="4"/>
  <c r="F22" i="4"/>
  <c r="L22" i="4"/>
  <c r="M22" i="4"/>
  <c r="N22" i="4"/>
  <c r="O22" i="4"/>
  <c r="P22" i="4"/>
  <c r="F23" i="4"/>
  <c r="L23" i="4"/>
  <c r="M23" i="4"/>
  <c r="N23" i="4"/>
  <c r="K64" i="4" s="1"/>
  <c r="O23" i="4"/>
  <c r="L64" i="4" s="1"/>
  <c r="F24" i="4"/>
  <c r="L24" i="4"/>
  <c r="M24" i="4"/>
  <c r="N24" i="4"/>
  <c r="O24" i="4"/>
  <c r="P24" i="4" s="1"/>
  <c r="F25" i="4"/>
  <c r="L25" i="4"/>
  <c r="M25" i="4"/>
  <c r="N25" i="4"/>
  <c r="O25" i="4"/>
  <c r="P25" i="4"/>
  <c r="F26" i="4"/>
  <c r="L26" i="4"/>
  <c r="M26" i="4"/>
  <c r="C67" i="4" s="1"/>
  <c r="N26" i="4"/>
  <c r="D67" i="4" s="1"/>
  <c r="O26" i="4"/>
  <c r="P26" i="4" s="1"/>
  <c r="F27" i="4"/>
  <c r="L27" i="4"/>
  <c r="M27" i="4"/>
  <c r="J68" i="4" s="1"/>
  <c r="N27" i="4"/>
  <c r="K68" i="4" s="1"/>
  <c r="O27" i="4"/>
  <c r="P27" i="4" s="1"/>
  <c r="F28" i="4"/>
  <c r="L28" i="4"/>
  <c r="M28" i="4"/>
  <c r="N28" i="4"/>
  <c r="O28" i="4"/>
  <c r="E69" i="4" s="1"/>
  <c r="F29" i="4"/>
  <c r="L29" i="4"/>
  <c r="M29" i="4"/>
  <c r="N29" i="4"/>
  <c r="K70" i="4" s="1"/>
  <c r="O29" i="4"/>
  <c r="P29" i="4"/>
  <c r="F30" i="4"/>
  <c r="L30" i="4"/>
  <c r="M30" i="4"/>
  <c r="N30" i="4"/>
  <c r="O30" i="4"/>
  <c r="P30" i="4" s="1"/>
  <c r="F31" i="4"/>
  <c r="L31" i="4"/>
  <c r="M31" i="4"/>
  <c r="C72" i="4" s="1"/>
  <c r="N31" i="4"/>
  <c r="O31" i="4"/>
  <c r="P31" i="4" s="1"/>
  <c r="F32" i="4"/>
  <c r="L32" i="4"/>
  <c r="M32" i="4"/>
  <c r="N32" i="4"/>
  <c r="K73" i="4" s="1"/>
  <c r="O32" i="4"/>
  <c r="P32" i="4" s="1"/>
  <c r="F33" i="4"/>
  <c r="L33" i="4"/>
  <c r="M33" i="4"/>
  <c r="N33" i="4"/>
  <c r="O33" i="4"/>
  <c r="P33" i="4" s="1"/>
  <c r="F34" i="4"/>
  <c r="L34" i="4"/>
  <c r="M34" i="4"/>
  <c r="N34" i="4"/>
  <c r="D75" i="4" s="1"/>
  <c r="O34" i="4"/>
  <c r="E75" i="4" s="1"/>
  <c r="F35" i="4"/>
  <c r="L35" i="4"/>
  <c r="M35" i="4"/>
  <c r="N35" i="4"/>
  <c r="O35" i="4"/>
  <c r="P35" i="4" s="1"/>
  <c r="F36" i="4"/>
  <c r="L36" i="4"/>
  <c r="M36" i="4"/>
  <c r="N36" i="4"/>
  <c r="N38" i="4" s="1"/>
  <c r="O36" i="4"/>
  <c r="E77" i="4" s="1"/>
  <c r="P36" i="4"/>
  <c r="F37" i="4"/>
  <c r="L37" i="4"/>
  <c r="M37" i="4"/>
  <c r="N37" i="4"/>
  <c r="O37" i="4"/>
  <c r="P37" i="4"/>
  <c r="B38" i="4"/>
  <c r="C38" i="4"/>
  <c r="D38" i="4"/>
  <c r="E38" i="4"/>
  <c r="F38" i="4"/>
  <c r="I38" i="4"/>
  <c r="B47" i="4"/>
  <c r="B79" i="4" s="1"/>
  <c r="E47" i="4"/>
  <c r="H47" i="4"/>
  <c r="I47" i="4" s="1"/>
  <c r="B48" i="4"/>
  <c r="C48" i="4"/>
  <c r="H48" i="4"/>
  <c r="I48" i="4"/>
  <c r="J48" i="4"/>
  <c r="B49" i="4"/>
  <c r="C49" i="4"/>
  <c r="H49" i="4"/>
  <c r="I49" i="4"/>
  <c r="J49" i="4"/>
  <c r="K49" i="4"/>
  <c r="B50" i="4"/>
  <c r="C50" i="4"/>
  <c r="E50" i="4"/>
  <c r="H50" i="4"/>
  <c r="I50" i="4"/>
  <c r="J50" i="4"/>
  <c r="B51" i="4"/>
  <c r="C51" i="4"/>
  <c r="F51" i="4" s="1"/>
  <c r="D51" i="4"/>
  <c r="E51" i="4"/>
  <c r="H51" i="4"/>
  <c r="I51" i="4"/>
  <c r="J51" i="4"/>
  <c r="M51" i="4" s="1"/>
  <c r="K51" i="4"/>
  <c r="L51" i="4"/>
  <c r="E52" i="4"/>
  <c r="H52" i="4"/>
  <c r="K52" i="4" s="1"/>
  <c r="B53" i="4"/>
  <c r="E53" i="4"/>
  <c r="H53" i="4"/>
  <c r="I53" i="4" s="1"/>
  <c r="B54" i="4"/>
  <c r="C54" i="4"/>
  <c r="H54" i="4"/>
  <c r="I54" i="4"/>
  <c r="J54" i="4"/>
  <c r="B55" i="4"/>
  <c r="C55" i="4"/>
  <c r="H55" i="4"/>
  <c r="I55" i="4"/>
  <c r="J55" i="4"/>
  <c r="K55" i="4"/>
  <c r="B56" i="4"/>
  <c r="E56" i="4"/>
  <c r="H56" i="4"/>
  <c r="I56" i="4"/>
  <c r="J56" i="4"/>
  <c r="B57" i="4"/>
  <c r="C57" i="4"/>
  <c r="F57" i="4" s="1"/>
  <c r="D57" i="4"/>
  <c r="E57" i="4"/>
  <c r="H57" i="4"/>
  <c r="I57" i="4"/>
  <c r="J57" i="4"/>
  <c r="M57" i="4" s="1"/>
  <c r="K57" i="4"/>
  <c r="L57" i="4"/>
  <c r="E58" i="4"/>
  <c r="H58" i="4"/>
  <c r="I58" i="4" s="1"/>
  <c r="B59" i="4"/>
  <c r="E59" i="4"/>
  <c r="H59" i="4"/>
  <c r="I59" i="4" s="1"/>
  <c r="B60" i="4"/>
  <c r="C60" i="4"/>
  <c r="H60" i="4"/>
  <c r="I60" i="4"/>
  <c r="J60" i="4"/>
  <c r="B61" i="4"/>
  <c r="C61" i="4"/>
  <c r="H61" i="4"/>
  <c r="I61" i="4"/>
  <c r="J61" i="4"/>
  <c r="K61" i="4"/>
  <c r="B62" i="4"/>
  <c r="E62" i="4"/>
  <c r="H62" i="4"/>
  <c r="I62" i="4"/>
  <c r="J62" i="4"/>
  <c r="B63" i="4"/>
  <c r="C63" i="4"/>
  <c r="F63" i="4" s="1"/>
  <c r="D63" i="4"/>
  <c r="E63" i="4"/>
  <c r="H63" i="4"/>
  <c r="I63" i="4"/>
  <c r="J63" i="4"/>
  <c r="M63" i="4" s="1"/>
  <c r="K63" i="4"/>
  <c r="L63" i="4"/>
  <c r="B64" i="4"/>
  <c r="D64" i="4"/>
  <c r="E64" i="4"/>
  <c r="H64" i="4"/>
  <c r="I64" i="4" s="1"/>
  <c r="B65" i="4"/>
  <c r="E65" i="4"/>
  <c r="H65" i="4"/>
  <c r="I65" i="4"/>
  <c r="L65" i="4"/>
  <c r="B66" i="4"/>
  <c r="C66" i="4"/>
  <c r="H66" i="4"/>
  <c r="I66" i="4"/>
  <c r="J66" i="4"/>
  <c r="B67" i="4"/>
  <c r="H67" i="4"/>
  <c r="I67" i="4"/>
  <c r="J67" i="4"/>
  <c r="K67" i="4"/>
  <c r="B68" i="4"/>
  <c r="C68" i="4"/>
  <c r="D68" i="4"/>
  <c r="E68" i="4"/>
  <c r="H68" i="4"/>
  <c r="I68" i="4"/>
  <c r="L68" i="4"/>
  <c r="B69" i="4"/>
  <c r="C69" i="4"/>
  <c r="D69" i="4"/>
  <c r="H69" i="4"/>
  <c r="I69" i="4"/>
  <c r="J69" i="4"/>
  <c r="K69" i="4"/>
  <c r="B70" i="4"/>
  <c r="D70" i="4"/>
  <c r="E70" i="4"/>
  <c r="H70" i="4"/>
  <c r="I70" i="4" s="1"/>
  <c r="L70" i="4"/>
  <c r="B71" i="4"/>
  <c r="E71" i="4"/>
  <c r="H71" i="4"/>
  <c r="I71" i="4"/>
  <c r="L71" i="4"/>
  <c r="B72" i="4"/>
  <c r="H72" i="4"/>
  <c r="I72" i="4"/>
  <c r="J72" i="4"/>
  <c r="B73" i="4"/>
  <c r="C73" i="4"/>
  <c r="D73" i="4"/>
  <c r="H73" i="4"/>
  <c r="J73" i="4" s="1"/>
  <c r="I73" i="4"/>
  <c r="B74" i="4"/>
  <c r="C74" i="4"/>
  <c r="D74" i="4"/>
  <c r="E74" i="4"/>
  <c r="H74" i="4"/>
  <c r="I74" i="4"/>
  <c r="J74" i="4"/>
  <c r="K74" i="4"/>
  <c r="L74" i="4"/>
  <c r="B75" i="4"/>
  <c r="C75" i="4"/>
  <c r="H75" i="4"/>
  <c r="I75" i="4"/>
  <c r="J75" i="4"/>
  <c r="B76" i="4"/>
  <c r="D76" i="4"/>
  <c r="E76" i="4"/>
  <c r="H76" i="4"/>
  <c r="I76" i="4" s="1"/>
  <c r="K76" i="4"/>
  <c r="L76" i="4"/>
  <c r="B77" i="4"/>
  <c r="H77" i="4"/>
  <c r="I77" i="4"/>
  <c r="L77" i="4"/>
  <c r="B78" i="4"/>
  <c r="C78" i="4"/>
  <c r="H78" i="4"/>
  <c r="J78" i="4" s="1"/>
  <c r="I78" i="4"/>
  <c r="B92" i="4"/>
  <c r="B97" i="4"/>
  <c r="F6" i="5"/>
  <c r="L6" i="5"/>
  <c r="L38" i="5" s="1"/>
  <c r="M6" i="5"/>
  <c r="N6" i="5"/>
  <c r="P6" i="5" s="1"/>
  <c r="O6" i="5"/>
  <c r="F7" i="5"/>
  <c r="L7" i="5"/>
  <c r="M7" i="5"/>
  <c r="N7" i="5"/>
  <c r="O7" i="5"/>
  <c r="F8" i="5"/>
  <c r="L8" i="5"/>
  <c r="M8" i="5"/>
  <c r="C49" i="5" s="1"/>
  <c r="N8" i="5"/>
  <c r="D49" i="5" s="1"/>
  <c r="O8" i="5"/>
  <c r="F9" i="5"/>
  <c r="L9" i="5"/>
  <c r="M9" i="5"/>
  <c r="J50" i="5" s="1"/>
  <c r="N9" i="5"/>
  <c r="K50" i="5" s="1"/>
  <c r="O9" i="5"/>
  <c r="E50" i="5" s="1"/>
  <c r="F10" i="5"/>
  <c r="L10" i="5"/>
  <c r="M10" i="5"/>
  <c r="N10" i="5"/>
  <c r="O10" i="5"/>
  <c r="F11" i="5"/>
  <c r="L11" i="5"/>
  <c r="M11" i="5"/>
  <c r="N11" i="5"/>
  <c r="K52" i="5" s="1"/>
  <c r="O11" i="5"/>
  <c r="L52" i="5" s="1"/>
  <c r="F12" i="5"/>
  <c r="L12" i="5"/>
  <c r="M12" i="5"/>
  <c r="N12" i="5"/>
  <c r="P12" i="5" s="1"/>
  <c r="O12" i="5"/>
  <c r="F13" i="5"/>
  <c r="L13" i="5"/>
  <c r="M13" i="5"/>
  <c r="C54" i="5" s="1"/>
  <c r="N13" i="5"/>
  <c r="O13" i="5"/>
  <c r="F14" i="5"/>
  <c r="L14" i="5"/>
  <c r="M14" i="5"/>
  <c r="C55" i="5" s="1"/>
  <c r="N14" i="5"/>
  <c r="O14" i="5"/>
  <c r="F15" i="5"/>
  <c r="L15" i="5"/>
  <c r="M15" i="5"/>
  <c r="J56" i="5" s="1"/>
  <c r="N15" i="5"/>
  <c r="O15" i="5"/>
  <c r="L56" i="5" s="1"/>
  <c r="F16" i="5"/>
  <c r="L16" i="5"/>
  <c r="M16" i="5"/>
  <c r="N16" i="5"/>
  <c r="O16" i="5"/>
  <c r="F17" i="5"/>
  <c r="L17" i="5"/>
  <c r="M17" i="5"/>
  <c r="N17" i="5"/>
  <c r="O17" i="5"/>
  <c r="E58" i="5" s="1"/>
  <c r="F18" i="5"/>
  <c r="L18" i="5"/>
  <c r="M18" i="5"/>
  <c r="N18" i="5"/>
  <c r="O18" i="5"/>
  <c r="F19" i="5"/>
  <c r="L19" i="5"/>
  <c r="M19" i="5"/>
  <c r="N19" i="5"/>
  <c r="O19" i="5"/>
  <c r="E60" i="5" s="1"/>
  <c r="F20" i="5"/>
  <c r="L20" i="5"/>
  <c r="M20" i="5"/>
  <c r="N20" i="5"/>
  <c r="P20" i="5" s="1"/>
  <c r="O20" i="5"/>
  <c r="F21" i="5"/>
  <c r="L21" i="5"/>
  <c r="M21" i="5"/>
  <c r="N21" i="5"/>
  <c r="D62" i="5" s="1"/>
  <c r="O21" i="5"/>
  <c r="P21" i="5" s="1"/>
  <c r="F22" i="5"/>
  <c r="L22" i="5"/>
  <c r="M22" i="5"/>
  <c r="N22" i="5"/>
  <c r="O22" i="5"/>
  <c r="P22" i="5" s="1"/>
  <c r="F23" i="5"/>
  <c r="L23" i="5"/>
  <c r="M23" i="5"/>
  <c r="N23" i="5"/>
  <c r="O23" i="5"/>
  <c r="E64" i="5" s="1"/>
  <c r="F24" i="5"/>
  <c r="L24" i="5"/>
  <c r="M24" i="5"/>
  <c r="N24" i="5"/>
  <c r="O24" i="5"/>
  <c r="E65" i="5" s="1"/>
  <c r="F25" i="5"/>
  <c r="L25" i="5"/>
  <c r="M25" i="5"/>
  <c r="N25" i="5"/>
  <c r="O25" i="5"/>
  <c r="P25" i="5" s="1"/>
  <c r="F26" i="5"/>
  <c r="L26" i="5"/>
  <c r="M26" i="5"/>
  <c r="N26" i="5"/>
  <c r="D67" i="5" s="1"/>
  <c r="O26" i="5"/>
  <c r="P26" i="5" s="1"/>
  <c r="F27" i="5"/>
  <c r="L27" i="5"/>
  <c r="M27" i="5"/>
  <c r="N27" i="5"/>
  <c r="K68" i="5" s="1"/>
  <c r="O27" i="5"/>
  <c r="L68" i="5" s="1"/>
  <c r="F28" i="5"/>
  <c r="L28" i="5"/>
  <c r="M28" i="5"/>
  <c r="N28" i="5"/>
  <c r="O28" i="5"/>
  <c r="P28" i="5" s="1"/>
  <c r="F29" i="5"/>
  <c r="L29" i="5"/>
  <c r="M29" i="5"/>
  <c r="N29" i="5"/>
  <c r="O29" i="5"/>
  <c r="E70" i="5" s="1"/>
  <c r="F30" i="5"/>
  <c r="L30" i="5"/>
  <c r="M30" i="5"/>
  <c r="N30" i="5"/>
  <c r="O30" i="5"/>
  <c r="E71" i="5" s="1"/>
  <c r="F31" i="5"/>
  <c r="L31" i="5"/>
  <c r="M31" i="5"/>
  <c r="C72" i="5" s="1"/>
  <c r="N31" i="5"/>
  <c r="O31" i="5"/>
  <c r="P31" i="5" s="1"/>
  <c r="F32" i="5"/>
  <c r="L32" i="5"/>
  <c r="M32" i="5"/>
  <c r="N32" i="5"/>
  <c r="K73" i="5" s="1"/>
  <c r="O32" i="5"/>
  <c r="P32" i="5" s="1"/>
  <c r="F33" i="5"/>
  <c r="L33" i="5"/>
  <c r="M33" i="5"/>
  <c r="N33" i="5"/>
  <c r="O33" i="5"/>
  <c r="P33" i="5" s="1"/>
  <c r="F34" i="5"/>
  <c r="L34" i="5"/>
  <c r="M34" i="5"/>
  <c r="N34" i="5"/>
  <c r="D75" i="5" s="1"/>
  <c r="O34" i="5"/>
  <c r="E75" i="5" s="1"/>
  <c r="F35" i="5"/>
  <c r="L35" i="5"/>
  <c r="M35" i="5"/>
  <c r="N35" i="5"/>
  <c r="O35" i="5"/>
  <c r="P35" i="5" s="1"/>
  <c r="F36" i="5"/>
  <c r="L36" i="5"/>
  <c r="M36" i="5"/>
  <c r="N36" i="5"/>
  <c r="O36" i="5"/>
  <c r="E77" i="5" s="1"/>
  <c r="F37" i="5"/>
  <c r="L37" i="5"/>
  <c r="M37" i="5"/>
  <c r="N37" i="5"/>
  <c r="O37" i="5"/>
  <c r="P37" i="5" s="1"/>
  <c r="B38" i="5"/>
  <c r="C38" i="5"/>
  <c r="D38" i="5"/>
  <c r="E38" i="5"/>
  <c r="F38" i="5"/>
  <c r="I38" i="5"/>
  <c r="B47" i="5"/>
  <c r="E47" i="5"/>
  <c r="H47" i="5"/>
  <c r="I47" i="5"/>
  <c r="L47" i="5"/>
  <c r="B48" i="5"/>
  <c r="C48" i="5"/>
  <c r="H48" i="5"/>
  <c r="I48" i="5"/>
  <c r="J48" i="5"/>
  <c r="B49" i="5"/>
  <c r="H49" i="5"/>
  <c r="I49" i="5"/>
  <c r="J49" i="5"/>
  <c r="K49" i="5"/>
  <c r="B50" i="5"/>
  <c r="D50" i="5"/>
  <c r="H50" i="5"/>
  <c r="I50" i="5"/>
  <c r="L50" i="5"/>
  <c r="B51" i="5"/>
  <c r="C51" i="5"/>
  <c r="D51" i="5"/>
  <c r="H51" i="5"/>
  <c r="I51" i="5"/>
  <c r="J51" i="5"/>
  <c r="K51" i="5"/>
  <c r="B52" i="5"/>
  <c r="D52" i="5"/>
  <c r="E52" i="5"/>
  <c r="H52" i="5"/>
  <c r="I52" i="5" s="1"/>
  <c r="B53" i="5"/>
  <c r="E53" i="5"/>
  <c r="H53" i="5"/>
  <c r="I53" i="5"/>
  <c r="L53" i="5"/>
  <c r="B54" i="5"/>
  <c r="H54" i="5"/>
  <c r="I54" i="5" s="1"/>
  <c r="J54" i="5"/>
  <c r="B55" i="5"/>
  <c r="D55" i="5"/>
  <c r="H55" i="5"/>
  <c r="I55" i="5" s="1"/>
  <c r="J55" i="5"/>
  <c r="B56" i="5"/>
  <c r="C56" i="5"/>
  <c r="D56" i="5"/>
  <c r="E56" i="5"/>
  <c r="H56" i="5"/>
  <c r="I56" i="5"/>
  <c r="B57" i="5"/>
  <c r="C57" i="5"/>
  <c r="H57" i="5"/>
  <c r="I57" i="5"/>
  <c r="J57" i="5"/>
  <c r="B58" i="5"/>
  <c r="C58" i="5"/>
  <c r="D58" i="5"/>
  <c r="H58" i="5"/>
  <c r="I58" i="5" s="1"/>
  <c r="J58" i="5"/>
  <c r="K58" i="5"/>
  <c r="L58" i="5"/>
  <c r="B59" i="5"/>
  <c r="D59" i="5"/>
  <c r="E59" i="5"/>
  <c r="H59" i="5"/>
  <c r="I59" i="5" s="1"/>
  <c r="L59" i="5"/>
  <c r="B60" i="5"/>
  <c r="C60" i="5"/>
  <c r="H60" i="5"/>
  <c r="I60" i="5"/>
  <c r="J60" i="5"/>
  <c r="B61" i="5"/>
  <c r="C61" i="5"/>
  <c r="H61" i="5"/>
  <c r="I61" i="5" s="1"/>
  <c r="B62" i="5"/>
  <c r="C62" i="5"/>
  <c r="H62" i="5"/>
  <c r="I62" i="5"/>
  <c r="J62" i="5"/>
  <c r="K62" i="5"/>
  <c r="B63" i="5"/>
  <c r="C63" i="5"/>
  <c r="D63" i="5"/>
  <c r="E63" i="5"/>
  <c r="F63" i="5" s="1"/>
  <c r="H63" i="5"/>
  <c r="I63" i="5"/>
  <c r="J63" i="5"/>
  <c r="K63" i="5"/>
  <c r="L63" i="5"/>
  <c r="M63" i="5" s="1"/>
  <c r="B64" i="5"/>
  <c r="H64" i="5"/>
  <c r="I64" i="5" s="1"/>
  <c r="B65" i="5"/>
  <c r="D65" i="5"/>
  <c r="H65" i="5"/>
  <c r="I65" i="5"/>
  <c r="K65" i="5"/>
  <c r="L65" i="5"/>
  <c r="B66" i="5"/>
  <c r="C66" i="5"/>
  <c r="E66" i="5"/>
  <c r="H66" i="5"/>
  <c r="I66" i="5" s="1"/>
  <c r="L66" i="5"/>
  <c r="B67" i="5"/>
  <c r="C67" i="5"/>
  <c r="H67" i="5"/>
  <c r="I67" i="5" s="1"/>
  <c r="J67" i="5"/>
  <c r="B68" i="5"/>
  <c r="C68" i="5"/>
  <c r="D68" i="5"/>
  <c r="E68" i="5"/>
  <c r="H68" i="5"/>
  <c r="I68" i="5" s="1"/>
  <c r="B69" i="5"/>
  <c r="C69" i="5"/>
  <c r="H69" i="5"/>
  <c r="I69" i="5"/>
  <c r="J69" i="5"/>
  <c r="B70" i="5"/>
  <c r="C70" i="5"/>
  <c r="D70" i="5"/>
  <c r="H70" i="5"/>
  <c r="I70" i="5" s="1"/>
  <c r="J70" i="5"/>
  <c r="K70" i="5"/>
  <c r="L70" i="5"/>
  <c r="B71" i="5"/>
  <c r="D71" i="5"/>
  <c r="H71" i="5"/>
  <c r="I71" i="5" s="1"/>
  <c r="L71" i="5"/>
  <c r="B72" i="5"/>
  <c r="H72" i="5"/>
  <c r="I72" i="5"/>
  <c r="J72" i="5"/>
  <c r="B73" i="5"/>
  <c r="C73" i="5"/>
  <c r="D73" i="5"/>
  <c r="H73" i="5"/>
  <c r="I73" i="5" s="1"/>
  <c r="J73" i="5"/>
  <c r="B74" i="5"/>
  <c r="C74" i="5"/>
  <c r="D74" i="5"/>
  <c r="E74" i="5"/>
  <c r="H74" i="5"/>
  <c r="I74" i="5"/>
  <c r="J74" i="5"/>
  <c r="K74" i="5"/>
  <c r="L74" i="5"/>
  <c r="B75" i="5"/>
  <c r="C75" i="5"/>
  <c r="F75" i="5" s="1"/>
  <c r="H75" i="5"/>
  <c r="I75" i="5"/>
  <c r="J75" i="5"/>
  <c r="B76" i="5"/>
  <c r="D76" i="5"/>
  <c r="E76" i="5"/>
  <c r="H76" i="5"/>
  <c r="I76" i="5" s="1"/>
  <c r="K76" i="5"/>
  <c r="L76" i="5"/>
  <c r="B77" i="5"/>
  <c r="H77" i="5"/>
  <c r="I77" i="5"/>
  <c r="L77" i="5"/>
  <c r="B78" i="5"/>
  <c r="C78" i="5"/>
  <c r="H78" i="5"/>
  <c r="I78" i="5" s="1"/>
  <c r="J78" i="5"/>
  <c r="B92" i="5"/>
  <c r="F92" i="5"/>
  <c r="B97" i="5"/>
  <c r="F6" i="6"/>
  <c r="L6" i="6"/>
  <c r="L38" i="6" s="1"/>
  <c r="M6" i="6"/>
  <c r="N6" i="6"/>
  <c r="O6" i="6"/>
  <c r="O38" i="6" s="1"/>
  <c r="P6" i="6"/>
  <c r="P38" i="6" s="1"/>
  <c r="F7" i="6"/>
  <c r="L7" i="6"/>
  <c r="M7" i="6"/>
  <c r="N7" i="6"/>
  <c r="O7" i="6"/>
  <c r="P7" i="6"/>
  <c r="F8" i="6"/>
  <c r="L8" i="6"/>
  <c r="M8" i="6"/>
  <c r="C49" i="6" s="1"/>
  <c r="N8" i="6"/>
  <c r="D49" i="6" s="1"/>
  <c r="O8" i="6"/>
  <c r="P8" i="6"/>
  <c r="F9" i="6"/>
  <c r="L9" i="6"/>
  <c r="M9" i="6"/>
  <c r="J50" i="6" s="1"/>
  <c r="N9" i="6"/>
  <c r="K50" i="6" s="1"/>
  <c r="O9" i="6"/>
  <c r="P9" i="6"/>
  <c r="F10" i="6"/>
  <c r="L10" i="6"/>
  <c r="M10" i="6"/>
  <c r="N10" i="6"/>
  <c r="O10" i="6"/>
  <c r="E51" i="6" s="1"/>
  <c r="P10" i="6"/>
  <c r="F11" i="6"/>
  <c r="L11" i="6"/>
  <c r="B52" i="6" s="1"/>
  <c r="M11" i="6"/>
  <c r="N11" i="6"/>
  <c r="K52" i="6" s="1"/>
  <c r="O11" i="6"/>
  <c r="L52" i="6" s="1"/>
  <c r="P11" i="6"/>
  <c r="F12" i="6"/>
  <c r="L12" i="6"/>
  <c r="M12" i="6"/>
  <c r="N12" i="6"/>
  <c r="O12" i="6"/>
  <c r="P12" i="6"/>
  <c r="F13" i="6"/>
  <c r="L13" i="6"/>
  <c r="M13" i="6"/>
  <c r="N13" i="6"/>
  <c r="O13" i="6"/>
  <c r="P13" i="6"/>
  <c r="F14" i="6"/>
  <c r="L14" i="6"/>
  <c r="M14" i="6"/>
  <c r="C55" i="6" s="1"/>
  <c r="N14" i="6"/>
  <c r="D55" i="6" s="1"/>
  <c r="O14" i="6"/>
  <c r="P14" i="6"/>
  <c r="F15" i="6"/>
  <c r="L15" i="6"/>
  <c r="M15" i="6"/>
  <c r="J56" i="6" s="1"/>
  <c r="N15" i="6"/>
  <c r="K56" i="6" s="1"/>
  <c r="O15" i="6"/>
  <c r="P15" i="6"/>
  <c r="F16" i="6"/>
  <c r="L16" i="6"/>
  <c r="M16" i="6"/>
  <c r="N16" i="6"/>
  <c r="O16" i="6"/>
  <c r="E57" i="6" s="1"/>
  <c r="P16" i="6"/>
  <c r="F17" i="6"/>
  <c r="L17" i="6"/>
  <c r="B58" i="6" s="1"/>
  <c r="M17" i="6"/>
  <c r="N17" i="6"/>
  <c r="K58" i="6" s="1"/>
  <c r="O17" i="6"/>
  <c r="L58" i="6" s="1"/>
  <c r="P17" i="6"/>
  <c r="F18" i="6"/>
  <c r="L18" i="6"/>
  <c r="M18" i="6"/>
  <c r="N18" i="6"/>
  <c r="O18" i="6"/>
  <c r="P18" i="6"/>
  <c r="F19" i="6"/>
  <c r="L19" i="6"/>
  <c r="M19" i="6"/>
  <c r="N19" i="6"/>
  <c r="O19" i="6"/>
  <c r="P19" i="6"/>
  <c r="F20" i="6"/>
  <c r="L20" i="6"/>
  <c r="M20" i="6"/>
  <c r="C61" i="6" s="1"/>
  <c r="N20" i="6"/>
  <c r="D61" i="6" s="1"/>
  <c r="O20" i="6"/>
  <c r="P20" i="6"/>
  <c r="F21" i="6"/>
  <c r="L21" i="6"/>
  <c r="M21" i="6"/>
  <c r="J62" i="6" s="1"/>
  <c r="N21" i="6"/>
  <c r="K62" i="6" s="1"/>
  <c r="O21" i="6"/>
  <c r="P21" i="6"/>
  <c r="F22" i="6"/>
  <c r="L22" i="6"/>
  <c r="M22" i="6"/>
  <c r="N22" i="6"/>
  <c r="O22" i="6"/>
  <c r="E63" i="6" s="1"/>
  <c r="P22" i="6"/>
  <c r="F23" i="6"/>
  <c r="L23" i="6"/>
  <c r="B64" i="6" s="1"/>
  <c r="M23" i="6"/>
  <c r="N23" i="6"/>
  <c r="K64" i="6" s="1"/>
  <c r="O23" i="6"/>
  <c r="L64" i="6" s="1"/>
  <c r="P23" i="6"/>
  <c r="F24" i="6"/>
  <c r="L24" i="6"/>
  <c r="M24" i="6"/>
  <c r="N24" i="6"/>
  <c r="O24" i="6"/>
  <c r="P24" i="6"/>
  <c r="F25" i="6"/>
  <c r="L25" i="6"/>
  <c r="M25" i="6"/>
  <c r="N25" i="6"/>
  <c r="O25" i="6"/>
  <c r="P25" i="6"/>
  <c r="F26" i="6"/>
  <c r="L26" i="6"/>
  <c r="M26" i="6"/>
  <c r="C67" i="6" s="1"/>
  <c r="N26" i="6"/>
  <c r="D67" i="6" s="1"/>
  <c r="O26" i="6"/>
  <c r="P26" i="6"/>
  <c r="F27" i="6"/>
  <c r="L27" i="6"/>
  <c r="M27" i="6"/>
  <c r="J68" i="6" s="1"/>
  <c r="N27" i="6"/>
  <c r="K68" i="6" s="1"/>
  <c r="O27" i="6"/>
  <c r="P27" i="6"/>
  <c r="F28" i="6"/>
  <c r="L28" i="6"/>
  <c r="M28" i="6"/>
  <c r="N28" i="6"/>
  <c r="O28" i="6"/>
  <c r="E69" i="6" s="1"/>
  <c r="P28" i="6"/>
  <c r="F29" i="6"/>
  <c r="L29" i="6"/>
  <c r="B70" i="6" s="1"/>
  <c r="M29" i="6"/>
  <c r="N29" i="6"/>
  <c r="K70" i="6" s="1"/>
  <c r="O29" i="6"/>
  <c r="L70" i="6" s="1"/>
  <c r="P29" i="6"/>
  <c r="F30" i="6"/>
  <c r="L30" i="6"/>
  <c r="M30" i="6"/>
  <c r="N30" i="6"/>
  <c r="O30" i="6"/>
  <c r="P30" i="6"/>
  <c r="F31" i="6"/>
  <c r="L31" i="6"/>
  <c r="M31" i="6"/>
  <c r="N31" i="6"/>
  <c r="O31" i="6"/>
  <c r="P31" i="6"/>
  <c r="F32" i="6"/>
  <c r="L32" i="6"/>
  <c r="M32" i="6"/>
  <c r="C73" i="6" s="1"/>
  <c r="N32" i="6"/>
  <c r="D73" i="6" s="1"/>
  <c r="O32" i="6"/>
  <c r="P32" i="6"/>
  <c r="F33" i="6"/>
  <c r="L33" i="6"/>
  <c r="M33" i="6"/>
  <c r="J74" i="6" s="1"/>
  <c r="N33" i="6"/>
  <c r="K74" i="6" s="1"/>
  <c r="O33" i="6"/>
  <c r="P33" i="6"/>
  <c r="F34" i="6"/>
  <c r="L34" i="6"/>
  <c r="M34" i="6"/>
  <c r="N34" i="6"/>
  <c r="O34" i="6"/>
  <c r="E75" i="6" s="1"/>
  <c r="P34" i="6"/>
  <c r="F35" i="6"/>
  <c r="L35" i="6"/>
  <c r="B76" i="6" s="1"/>
  <c r="M35" i="6"/>
  <c r="N35" i="6"/>
  <c r="K76" i="6" s="1"/>
  <c r="O35" i="6"/>
  <c r="L76" i="6" s="1"/>
  <c r="P35" i="6"/>
  <c r="F36" i="6"/>
  <c r="L36" i="6"/>
  <c r="M36" i="6"/>
  <c r="N36" i="6"/>
  <c r="O36" i="6"/>
  <c r="P36" i="6"/>
  <c r="F37" i="6"/>
  <c r="L37" i="6"/>
  <c r="M37" i="6"/>
  <c r="N37" i="6"/>
  <c r="O37" i="6"/>
  <c r="P37" i="6"/>
  <c r="B38" i="6"/>
  <c r="C38" i="6"/>
  <c r="D38" i="6"/>
  <c r="E38" i="6"/>
  <c r="F38" i="6"/>
  <c r="I38" i="6"/>
  <c r="B47" i="6"/>
  <c r="E47" i="6"/>
  <c r="H47" i="6"/>
  <c r="I47" i="6"/>
  <c r="L47" i="6"/>
  <c r="B48" i="6"/>
  <c r="C48" i="6"/>
  <c r="H48" i="6"/>
  <c r="I48" i="6"/>
  <c r="J48" i="6"/>
  <c r="B49" i="6"/>
  <c r="H49" i="6"/>
  <c r="I49" i="6"/>
  <c r="J49" i="6"/>
  <c r="K49" i="6"/>
  <c r="B50" i="6"/>
  <c r="E50" i="6"/>
  <c r="H50" i="6"/>
  <c r="I50" i="6"/>
  <c r="L50" i="6"/>
  <c r="B51" i="6"/>
  <c r="C51" i="6"/>
  <c r="D51" i="6"/>
  <c r="H51" i="6"/>
  <c r="I51" i="6"/>
  <c r="J51" i="6"/>
  <c r="K51" i="6"/>
  <c r="E52" i="6"/>
  <c r="H52" i="6"/>
  <c r="B53" i="6"/>
  <c r="E53" i="6"/>
  <c r="H53" i="6"/>
  <c r="I53" i="6"/>
  <c r="L53" i="6"/>
  <c r="B54" i="6"/>
  <c r="C54" i="6"/>
  <c r="H54" i="6"/>
  <c r="I54" i="6"/>
  <c r="J54" i="6"/>
  <c r="B55" i="6"/>
  <c r="H55" i="6"/>
  <c r="I55" i="6"/>
  <c r="J55" i="6"/>
  <c r="K55" i="6"/>
  <c r="B56" i="6"/>
  <c r="D56" i="6"/>
  <c r="E56" i="6"/>
  <c r="H56" i="6"/>
  <c r="I56" i="6"/>
  <c r="L56" i="6"/>
  <c r="B57" i="6"/>
  <c r="C57" i="6"/>
  <c r="D57" i="6"/>
  <c r="H57" i="6"/>
  <c r="I57" i="6"/>
  <c r="J57" i="6"/>
  <c r="K57" i="6"/>
  <c r="D58" i="6"/>
  <c r="E58" i="6"/>
  <c r="H58" i="6"/>
  <c r="B59" i="6"/>
  <c r="E59" i="6"/>
  <c r="H59" i="6"/>
  <c r="I59" i="6"/>
  <c r="L59" i="6"/>
  <c r="B60" i="6"/>
  <c r="C60" i="6"/>
  <c r="H60" i="6"/>
  <c r="I60" i="6"/>
  <c r="J60" i="6"/>
  <c r="B61" i="6"/>
  <c r="H61" i="6"/>
  <c r="I61" i="6"/>
  <c r="J61" i="6"/>
  <c r="K61" i="6"/>
  <c r="B62" i="6"/>
  <c r="D62" i="6"/>
  <c r="E62" i="6"/>
  <c r="H62" i="6"/>
  <c r="I62" i="6"/>
  <c r="L62" i="6"/>
  <c r="B63" i="6"/>
  <c r="C63" i="6"/>
  <c r="F63" i="6" s="1"/>
  <c r="D63" i="6"/>
  <c r="H63" i="6"/>
  <c r="I63" i="6"/>
  <c r="J63" i="6"/>
  <c r="K63" i="6"/>
  <c r="D64" i="6"/>
  <c r="E64" i="6"/>
  <c r="H64" i="6"/>
  <c r="B65" i="6"/>
  <c r="E65" i="6"/>
  <c r="H65" i="6"/>
  <c r="I65" i="6"/>
  <c r="L65" i="6"/>
  <c r="B66" i="6"/>
  <c r="C66" i="6"/>
  <c r="H66" i="6"/>
  <c r="I66" i="6"/>
  <c r="J66" i="6"/>
  <c r="B67" i="6"/>
  <c r="H67" i="6"/>
  <c r="I67" i="6"/>
  <c r="J67" i="6"/>
  <c r="K67" i="6"/>
  <c r="B68" i="6"/>
  <c r="D68" i="6"/>
  <c r="E68" i="6"/>
  <c r="H68" i="6"/>
  <c r="I68" i="6"/>
  <c r="L68" i="6"/>
  <c r="B69" i="6"/>
  <c r="C69" i="6"/>
  <c r="F69" i="6" s="1"/>
  <c r="D69" i="6"/>
  <c r="H69" i="6"/>
  <c r="I69" i="6"/>
  <c r="J69" i="6"/>
  <c r="K69" i="6"/>
  <c r="D70" i="6"/>
  <c r="E70" i="6"/>
  <c r="H70" i="6"/>
  <c r="B71" i="6"/>
  <c r="E71" i="6"/>
  <c r="H71" i="6"/>
  <c r="I71" i="6"/>
  <c r="L71" i="6"/>
  <c r="B72" i="6"/>
  <c r="C72" i="6"/>
  <c r="H72" i="6"/>
  <c r="I72" i="6"/>
  <c r="J72" i="6"/>
  <c r="B73" i="6"/>
  <c r="H73" i="6"/>
  <c r="I73" i="6"/>
  <c r="J73" i="6"/>
  <c r="K73" i="6"/>
  <c r="B74" i="6"/>
  <c r="D74" i="6"/>
  <c r="E74" i="6"/>
  <c r="H74" i="6"/>
  <c r="I74" i="6"/>
  <c r="L74" i="6"/>
  <c r="B75" i="6"/>
  <c r="C75" i="6"/>
  <c r="F75" i="6" s="1"/>
  <c r="D75" i="6"/>
  <c r="H75" i="6"/>
  <c r="I75" i="6"/>
  <c r="J75" i="6"/>
  <c r="K75" i="6"/>
  <c r="D76" i="6"/>
  <c r="E76" i="6"/>
  <c r="H76" i="6"/>
  <c r="B77" i="6"/>
  <c r="E77" i="6"/>
  <c r="H77" i="6"/>
  <c r="I77" i="6"/>
  <c r="L77" i="6"/>
  <c r="B78" i="6"/>
  <c r="C78" i="6"/>
  <c r="H78" i="6"/>
  <c r="I78" i="6"/>
  <c r="J78" i="6"/>
  <c r="B79" i="6"/>
  <c r="B92" i="6"/>
  <c r="F92" i="6"/>
  <c r="B97" i="6"/>
  <c r="F6" i="7"/>
  <c r="L6" i="7"/>
  <c r="L38" i="7" s="1"/>
  <c r="M6" i="7"/>
  <c r="N6" i="7"/>
  <c r="O6" i="7"/>
  <c r="L47" i="7" s="1"/>
  <c r="P6" i="7"/>
  <c r="P38" i="7" s="1"/>
  <c r="F7" i="7"/>
  <c r="L7" i="7"/>
  <c r="M7" i="7"/>
  <c r="N7" i="7"/>
  <c r="O7" i="7"/>
  <c r="P7" i="7"/>
  <c r="F8" i="7"/>
  <c r="L8" i="7"/>
  <c r="M8" i="7"/>
  <c r="N8" i="7"/>
  <c r="O8" i="7"/>
  <c r="P8" i="7"/>
  <c r="F9" i="7"/>
  <c r="L9" i="7"/>
  <c r="M9" i="7"/>
  <c r="N9" i="7"/>
  <c r="D50" i="7" s="1"/>
  <c r="O9" i="7"/>
  <c r="L50" i="7" s="1"/>
  <c r="P9" i="7"/>
  <c r="F10" i="7"/>
  <c r="L10" i="7"/>
  <c r="M10" i="7"/>
  <c r="N10" i="7"/>
  <c r="O10" i="7"/>
  <c r="P10" i="7"/>
  <c r="F11" i="7"/>
  <c r="L11" i="7"/>
  <c r="B52" i="7" s="1"/>
  <c r="M11" i="7"/>
  <c r="N11" i="7"/>
  <c r="D52" i="7" s="1"/>
  <c r="O11" i="7"/>
  <c r="E52" i="7" s="1"/>
  <c r="P11" i="7"/>
  <c r="F12" i="7"/>
  <c r="L12" i="7"/>
  <c r="M12" i="7"/>
  <c r="N12" i="7"/>
  <c r="O12" i="7"/>
  <c r="L53" i="7" s="1"/>
  <c r="P12" i="7"/>
  <c r="F13" i="7"/>
  <c r="L13" i="7"/>
  <c r="M13" i="7"/>
  <c r="N13" i="7"/>
  <c r="O13" i="7"/>
  <c r="P13" i="7"/>
  <c r="F14" i="7"/>
  <c r="L14" i="7"/>
  <c r="M14" i="7"/>
  <c r="N14" i="7"/>
  <c r="O14" i="7"/>
  <c r="P14" i="7"/>
  <c r="F15" i="7"/>
  <c r="L15" i="7"/>
  <c r="M15" i="7"/>
  <c r="N15" i="7"/>
  <c r="D56" i="7" s="1"/>
  <c r="O15" i="7"/>
  <c r="L56" i="7" s="1"/>
  <c r="P15" i="7"/>
  <c r="F16" i="7"/>
  <c r="L16" i="7"/>
  <c r="M16" i="7"/>
  <c r="N16" i="7"/>
  <c r="O16" i="7"/>
  <c r="P16" i="7"/>
  <c r="F17" i="7"/>
  <c r="L17" i="7"/>
  <c r="B58" i="7" s="1"/>
  <c r="M17" i="7"/>
  <c r="N17" i="7"/>
  <c r="D58" i="7" s="1"/>
  <c r="O17" i="7"/>
  <c r="E58" i="7" s="1"/>
  <c r="P17" i="7"/>
  <c r="F18" i="7"/>
  <c r="L18" i="7"/>
  <c r="M18" i="7"/>
  <c r="N18" i="7"/>
  <c r="O18" i="7"/>
  <c r="L59" i="7" s="1"/>
  <c r="P18" i="7"/>
  <c r="F19" i="7"/>
  <c r="L19" i="7"/>
  <c r="M19" i="7"/>
  <c r="N19" i="7"/>
  <c r="O19" i="7"/>
  <c r="P19" i="7"/>
  <c r="F20" i="7"/>
  <c r="L20" i="7"/>
  <c r="M20" i="7"/>
  <c r="N20" i="7"/>
  <c r="K61" i="7" s="1"/>
  <c r="O20" i="7"/>
  <c r="P20" i="7"/>
  <c r="F21" i="7"/>
  <c r="L21" i="7"/>
  <c r="M21" i="7"/>
  <c r="N21" i="7"/>
  <c r="O21" i="7"/>
  <c r="P21" i="7"/>
  <c r="F22" i="7"/>
  <c r="L22" i="7"/>
  <c r="M22" i="7"/>
  <c r="N22" i="7"/>
  <c r="O22" i="7"/>
  <c r="P22" i="7"/>
  <c r="F23" i="7"/>
  <c r="L23" i="7"/>
  <c r="B64" i="7" s="1"/>
  <c r="F64" i="7" s="1"/>
  <c r="M23" i="7"/>
  <c r="N23" i="7"/>
  <c r="O23" i="7"/>
  <c r="E64" i="7" s="1"/>
  <c r="P23" i="7"/>
  <c r="F24" i="7"/>
  <c r="L24" i="7"/>
  <c r="M24" i="7"/>
  <c r="N24" i="7"/>
  <c r="O24" i="7"/>
  <c r="P24" i="7"/>
  <c r="F25" i="7"/>
  <c r="L25" i="7"/>
  <c r="M25" i="7"/>
  <c r="N25" i="7"/>
  <c r="O25" i="7"/>
  <c r="E66" i="7" s="1"/>
  <c r="P25" i="7"/>
  <c r="F26" i="7"/>
  <c r="L26" i="7"/>
  <c r="M26" i="7"/>
  <c r="N26" i="7"/>
  <c r="O26" i="7"/>
  <c r="P26" i="7"/>
  <c r="F27" i="7"/>
  <c r="L27" i="7"/>
  <c r="M27" i="7"/>
  <c r="N27" i="7"/>
  <c r="D68" i="7" s="1"/>
  <c r="O27" i="7"/>
  <c r="L68" i="7" s="1"/>
  <c r="P27" i="7"/>
  <c r="F28" i="7"/>
  <c r="L28" i="7"/>
  <c r="M28" i="7"/>
  <c r="N28" i="7"/>
  <c r="O28" i="7"/>
  <c r="P28" i="7"/>
  <c r="F29" i="7"/>
  <c r="L29" i="7"/>
  <c r="B70" i="7" s="1"/>
  <c r="M29" i="7"/>
  <c r="N29" i="7"/>
  <c r="K70" i="7" s="1"/>
  <c r="O29" i="7"/>
  <c r="L70" i="7" s="1"/>
  <c r="P29" i="7"/>
  <c r="F30" i="7"/>
  <c r="L30" i="7"/>
  <c r="M30" i="7"/>
  <c r="N30" i="7"/>
  <c r="O30" i="7"/>
  <c r="P30" i="7"/>
  <c r="F31" i="7"/>
  <c r="L31" i="7"/>
  <c r="M31" i="7"/>
  <c r="N31" i="7"/>
  <c r="O31" i="7"/>
  <c r="L72" i="7" s="1"/>
  <c r="P31" i="7"/>
  <c r="F32" i="7"/>
  <c r="L32" i="7"/>
  <c r="M32" i="7"/>
  <c r="N32" i="7"/>
  <c r="O32" i="7"/>
  <c r="P32" i="7"/>
  <c r="F33" i="7"/>
  <c r="L33" i="7"/>
  <c r="M33" i="7"/>
  <c r="N33" i="7"/>
  <c r="O33" i="7"/>
  <c r="P33" i="7"/>
  <c r="F34" i="7"/>
  <c r="L34" i="7"/>
  <c r="M34" i="7"/>
  <c r="N34" i="7"/>
  <c r="O34" i="7"/>
  <c r="E75" i="7" s="1"/>
  <c r="P34" i="7"/>
  <c r="F35" i="7"/>
  <c r="L35" i="7"/>
  <c r="B76" i="7" s="1"/>
  <c r="M35" i="7"/>
  <c r="N35" i="7"/>
  <c r="O35" i="7"/>
  <c r="P35" i="7"/>
  <c r="F36" i="7"/>
  <c r="L36" i="7"/>
  <c r="M36" i="7"/>
  <c r="N36" i="7"/>
  <c r="D77" i="7" s="1"/>
  <c r="O36" i="7"/>
  <c r="L77" i="7" s="1"/>
  <c r="P36" i="7"/>
  <c r="F37" i="7"/>
  <c r="L37" i="7"/>
  <c r="M37" i="7"/>
  <c r="N37" i="7"/>
  <c r="O37" i="7"/>
  <c r="P37" i="7"/>
  <c r="B38" i="7"/>
  <c r="C38" i="7"/>
  <c r="D38" i="7"/>
  <c r="E38" i="7"/>
  <c r="F38" i="7"/>
  <c r="I38" i="7"/>
  <c r="N38" i="7"/>
  <c r="K80" i="7" s="1"/>
  <c r="D94" i="7" s="1"/>
  <c r="E94" i="7" s="1"/>
  <c r="G94" i="7" s="1"/>
  <c r="O38" i="7"/>
  <c r="B95" i="7" s="1"/>
  <c r="B47" i="7"/>
  <c r="E47" i="7"/>
  <c r="H47" i="7"/>
  <c r="I47" i="7"/>
  <c r="B48" i="7"/>
  <c r="C48" i="7"/>
  <c r="H48" i="7"/>
  <c r="I48" i="7" s="1"/>
  <c r="B49" i="7"/>
  <c r="C49" i="7"/>
  <c r="D49" i="7"/>
  <c r="H49" i="7"/>
  <c r="I49" i="7"/>
  <c r="J49" i="7"/>
  <c r="K49" i="7"/>
  <c r="B50" i="7"/>
  <c r="C50" i="7"/>
  <c r="H50" i="7"/>
  <c r="I50" i="7"/>
  <c r="J50" i="7"/>
  <c r="K50" i="7"/>
  <c r="B51" i="7"/>
  <c r="C51" i="7"/>
  <c r="D51" i="7"/>
  <c r="E51" i="7"/>
  <c r="F51" i="7"/>
  <c r="H51" i="7"/>
  <c r="I51" i="7"/>
  <c r="J51" i="7"/>
  <c r="K51" i="7"/>
  <c r="L51" i="7"/>
  <c r="M51" i="7"/>
  <c r="H52" i="7"/>
  <c r="K52" i="7" s="1"/>
  <c r="L52" i="7"/>
  <c r="B53" i="7"/>
  <c r="E53" i="7"/>
  <c r="H53" i="7"/>
  <c r="I53" i="7"/>
  <c r="B54" i="7"/>
  <c r="C54" i="7"/>
  <c r="H54" i="7"/>
  <c r="I54" i="7" s="1"/>
  <c r="B55" i="7"/>
  <c r="C55" i="7"/>
  <c r="D55" i="7"/>
  <c r="H55" i="7"/>
  <c r="I55" i="7"/>
  <c r="J55" i="7"/>
  <c r="K55" i="7"/>
  <c r="B56" i="7"/>
  <c r="C56" i="7"/>
  <c r="H56" i="7"/>
  <c r="I56" i="7"/>
  <c r="J56" i="7"/>
  <c r="K56" i="7"/>
  <c r="B57" i="7"/>
  <c r="C57" i="7"/>
  <c r="D57" i="7"/>
  <c r="E57" i="7"/>
  <c r="F57" i="7"/>
  <c r="H57" i="7"/>
  <c r="I57" i="7"/>
  <c r="J57" i="7"/>
  <c r="K57" i="7"/>
  <c r="L57" i="7"/>
  <c r="M57" i="7"/>
  <c r="H58" i="7"/>
  <c r="K58" i="7" s="1"/>
  <c r="L58" i="7"/>
  <c r="B59" i="7"/>
  <c r="E59" i="7"/>
  <c r="H59" i="7"/>
  <c r="I59" i="7"/>
  <c r="B60" i="7"/>
  <c r="C60" i="7"/>
  <c r="E60" i="7"/>
  <c r="H60" i="7"/>
  <c r="I60" i="7"/>
  <c r="J60" i="7"/>
  <c r="L60" i="7"/>
  <c r="B61" i="7"/>
  <c r="C61" i="7"/>
  <c r="D61" i="7"/>
  <c r="H61" i="7"/>
  <c r="I61" i="7" s="1"/>
  <c r="J61" i="7"/>
  <c r="B62" i="7"/>
  <c r="C62" i="7"/>
  <c r="D62" i="7"/>
  <c r="E62" i="7"/>
  <c r="H62" i="7"/>
  <c r="I62" i="7"/>
  <c r="J62" i="7"/>
  <c r="K62" i="7"/>
  <c r="L62" i="7"/>
  <c r="B63" i="7"/>
  <c r="F63" i="7" s="1"/>
  <c r="C63" i="7"/>
  <c r="D63" i="7"/>
  <c r="E63" i="7"/>
  <c r="H63" i="7"/>
  <c r="I63" i="7"/>
  <c r="M63" i="7" s="1"/>
  <c r="J63" i="7"/>
  <c r="K63" i="7"/>
  <c r="L63" i="7"/>
  <c r="C64" i="7"/>
  <c r="D64" i="7"/>
  <c r="H64" i="7"/>
  <c r="J64" i="7"/>
  <c r="K64" i="7"/>
  <c r="L64" i="7"/>
  <c r="B65" i="7"/>
  <c r="D65" i="7"/>
  <c r="E65" i="7"/>
  <c r="H65" i="7"/>
  <c r="I65" i="7" s="1"/>
  <c r="B66" i="7"/>
  <c r="C66" i="7"/>
  <c r="H66" i="7"/>
  <c r="I66" i="7"/>
  <c r="J66" i="7"/>
  <c r="L66" i="7"/>
  <c r="B67" i="7"/>
  <c r="C67" i="7"/>
  <c r="D67" i="7"/>
  <c r="H67" i="7"/>
  <c r="I67" i="7" s="1"/>
  <c r="B68" i="7"/>
  <c r="C68" i="7"/>
  <c r="H68" i="7"/>
  <c r="I68" i="7"/>
  <c r="J68" i="7"/>
  <c r="K68" i="7"/>
  <c r="B69" i="7"/>
  <c r="C69" i="7"/>
  <c r="D69" i="7"/>
  <c r="E69" i="7"/>
  <c r="F69" i="7"/>
  <c r="H69" i="7"/>
  <c r="I69" i="7"/>
  <c r="J69" i="7"/>
  <c r="K69" i="7"/>
  <c r="L69" i="7"/>
  <c r="M69" i="7"/>
  <c r="C70" i="7"/>
  <c r="D70" i="7"/>
  <c r="E70" i="7"/>
  <c r="F70" i="7"/>
  <c r="H70" i="7"/>
  <c r="J70" i="7"/>
  <c r="B71" i="7"/>
  <c r="D71" i="7"/>
  <c r="E71" i="7"/>
  <c r="H71" i="7"/>
  <c r="I71" i="7"/>
  <c r="K71" i="7"/>
  <c r="L71" i="7"/>
  <c r="B72" i="7"/>
  <c r="C72" i="7"/>
  <c r="E72" i="7"/>
  <c r="H72" i="7"/>
  <c r="J72" i="7" s="1"/>
  <c r="I72" i="7"/>
  <c r="B73" i="7"/>
  <c r="C73" i="7"/>
  <c r="D73" i="7"/>
  <c r="H73" i="7"/>
  <c r="I73" i="7"/>
  <c r="J73" i="7"/>
  <c r="K73" i="7"/>
  <c r="B74" i="7"/>
  <c r="C74" i="7"/>
  <c r="D74" i="7"/>
  <c r="E74" i="7"/>
  <c r="H74" i="7"/>
  <c r="J74" i="7" s="1"/>
  <c r="I74" i="7"/>
  <c r="B75" i="7"/>
  <c r="C75" i="7"/>
  <c r="D75" i="7"/>
  <c r="H75" i="7"/>
  <c r="I75" i="7"/>
  <c r="J75" i="7"/>
  <c r="K75" i="7"/>
  <c r="C76" i="7"/>
  <c r="D76" i="7"/>
  <c r="E76" i="7"/>
  <c r="F76" i="7"/>
  <c r="H76" i="7"/>
  <c r="J76" i="7"/>
  <c r="K76" i="7"/>
  <c r="L76" i="7"/>
  <c r="B77" i="7"/>
  <c r="H77" i="7"/>
  <c r="I77" i="7" s="1"/>
  <c r="K77" i="7"/>
  <c r="B78" i="7"/>
  <c r="C78" i="7"/>
  <c r="E78" i="7"/>
  <c r="H78" i="7"/>
  <c r="I78" i="7"/>
  <c r="J78" i="7"/>
  <c r="L78" i="7"/>
  <c r="B79" i="7"/>
  <c r="D80" i="7"/>
  <c r="C94" i="7" s="1"/>
  <c r="E80" i="7"/>
  <c r="C95" i="7" s="1"/>
  <c r="B92" i="7"/>
  <c r="B94" i="7"/>
  <c r="F94" i="7"/>
  <c r="B97" i="7"/>
  <c r="F6" i="8"/>
  <c r="L6" i="8"/>
  <c r="M6" i="8"/>
  <c r="N6" i="8"/>
  <c r="O6" i="8"/>
  <c r="E47" i="8" s="1"/>
  <c r="P6" i="8"/>
  <c r="F7" i="8"/>
  <c r="L7" i="8"/>
  <c r="M7" i="8"/>
  <c r="N7" i="8"/>
  <c r="P7" i="8" s="1"/>
  <c r="O7" i="8"/>
  <c r="F8" i="8"/>
  <c r="L8" i="8"/>
  <c r="B49" i="8" s="1"/>
  <c r="M8" i="8"/>
  <c r="C49" i="8" s="1"/>
  <c r="N8" i="8"/>
  <c r="O8" i="8"/>
  <c r="F9" i="8"/>
  <c r="L9" i="8"/>
  <c r="M9" i="8"/>
  <c r="C50" i="8" s="1"/>
  <c r="N9" i="8"/>
  <c r="O9" i="8"/>
  <c r="F10" i="8"/>
  <c r="L10" i="8"/>
  <c r="M10" i="8"/>
  <c r="N10" i="8"/>
  <c r="O10" i="8"/>
  <c r="E51" i="8" s="1"/>
  <c r="F11" i="8"/>
  <c r="L11" i="8"/>
  <c r="M11" i="8"/>
  <c r="N11" i="8"/>
  <c r="O11" i="8"/>
  <c r="E52" i="8" s="1"/>
  <c r="F12" i="8"/>
  <c r="L12" i="8"/>
  <c r="M12" i="8"/>
  <c r="N12" i="8"/>
  <c r="O12" i="8"/>
  <c r="F13" i="8"/>
  <c r="L13" i="8"/>
  <c r="M13" i="8"/>
  <c r="N13" i="8"/>
  <c r="P13" i="8" s="1"/>
  <c r="O13" i="8"/>
  <c r="F14" i="8"/>
  <c r="L14" i="8"/>
  <c r="B55" i="8" s="1"/>
  <c r="M14" i="8"/>
  <c r="C55" i="8" s="1"/>
  <c r="N14" i="8"/>
  <c r="O14" i="8"/>
  <c r="F15" i="8"/>
  <c r="L15" i="8"/>
  <c r="M15" i="8"/>
  <c r="C56" i="8" s="1"/>
  <c r="N15" i="8"/>
  <c r="O15" i="8"/>
  <c r="F16" i="8"/>
  <c r="L16" i="8"/>
  <c r="M16" i="8"/>
  <c r="N16" i="8"/>
  <c r="O16" i="8"/>
  <c r="E57" i="8" s="1"/>
  <c r="F17" i="8"/>
  <c r="L17" i="8"/>
  <c r="M17" i="8"/>
  <c r="N17" i="8"/>
  <c r="O17" i="8"/>
  <c r="E58" i="8" s="1"/>
  <c r="F18" i="8"/>
  <c r="L18" i="8"/>
  <c r="M18" i="8"/>
  <c r="N18" i="8"/>
  <c r="P18" i="8" s="1"/>
  <c r="O18" i="8"/>
  <c r="F19" i="8"/>
  <c r="L19" i="8"/>
  <c r="M19" i="8"/>
  <c r="N19" i="8"/>
  <c r="O19" i="8"/>
  <c r="F20" i="8"/>
  <c r="L20" i="8"/>
  <c r="B61" i="8" s="1"/>
  <c r="M20" i="8"/>
  <c r="C61" i="8" s="1"/>
  <c r="N20" i="8"/>
  <c r="P20" i="8" s="1"/>
  <c r="O20" i="8"/>
  <c r="F21" i="8"/>
  <c r="L21" i="8"/>
  <c r="M21" i="8"/>
  <c r="C62" i="8" s="1"/>
  <c r="N21" i="8"/>
  <c r="O21" i="8"/>
  <c r="F22" i="8"/>
  <c r="L22" i="8"/>
  <c r="M22" i="8"/>
  <c r="N22" i="8"/>
  <c r="O22" i="8"/>
  <c r="E63" i="8" s="1"/>
  <c r="F23" i="8"/>
  <c r="L23" i="8"/>
  <c r="M23" i="8"/>
  <c r="N23" i="8"/>
  <c r="O23" i="8"/>
  <c r="E64" i="8" s="1"/>
  <c r="F24" i="8"/>
  <c r="L24" i="8"/>
  <c r="M24" i="8"/>
  <c r="N24" i="8"/>
  <c r="P24" i="8" s="1"/>
  <c r="O24" i="8"/>
  <c r="F25" i="8"/>
  <c r="L25" i="8"/>
  <c r="M25" i="8"/>
  <c r="N25" i="8"/>
  <c r="O25" i="8"/>
  <c r="F26" i="8"/>
  <c r="L26" i="8"/>
  <c r="B67" i="8" s="1"/>
  <c r="M26" i="8"/>
  <c r="C67" i="8" s="1"/>
  <c r="N26" i="8"/>
  <c r="P26" i="8" s="1"/>
  <c r="O26" i="8"/>
  <c r="F27" i="8"/>
  <c r="L27" i="8"/>
  <c r="M27" i="8"/>
  <c r="C68" i="8" s="1"/>
  <c r="N27" i="8"/>
  <c r="O27" i="8"/>
  <c r="F28" i="8"/>
  <c r="L28" i="8"/>
  <c r="M28" i="8"/>
  <c r="N28" i="8"/>
  <c r="O28" i="8"/>
  <c r="E69" i="8" s="1"/>
  <c r="F29" i="8"/>
  <c r="L29" i="8"/>
  <c r="M29" i="8"/>
  <c r="N29" i="8"/>
  <c r="O29" i="8"/>
  <c r="E70" i="8" s="1"/>
  <c r="F30" i="8"/>
  <c r="L30" i="8"/>
  <c r="M30" i="8"/>
  <c r="N30" i="8"/>
  <c r="P30" i="8" s="1"/>
  <c r="O30" i="8"/>
  <c r="O38" i="8" s="1"/>
  <c r="F31" i="8"/>
  <c r="L31" i="8"/>
  <c r="M31" i="8"/>
  <c r="N31" i="8"/>
  <c r="O31" i="8"/>
  <c r="F32" i="8"/>
  <c r="L32" i="8"/>
  <c r="B73" i="8" s="1"/>
  <c r="M32" i="8"/>
  <c r="C73" i="8" s="1"/>
  <c r="N32" i="8"/>
  <c r="P32" i="8" s="1"/>
  <c r="O32" i="8"/>
  <c r="F33" i="8"/>
  <c r="L33" i="8"/>
  <c r="M33" i="8"/>
  <c r="C74" i="8" s="1"/>
  <c r="N33" i="8"/>
  <c r="O33" i="8"/>
  <c r="F34" i="8"/>
  <c r="L34" i="8"/>
  <c r="M34" i="8"/>
  <c r="N34" i="8"/>
  <c r="O34" i="8"/>
  <c r="E75" i="8" s="1"/>
  <c r="F35" i="8"/>
  <c r="L35" i="8"/>
  <c r="M35" i="8"/>
  <c r="N35" i="8"/>
  <c r="O35" i="8"/>
  <c r="E76" i="8" s="1"/>
  <c r="F36" i="8"/>
  <c r="L36" i="8"/>
  <c r="M36" i="8"/>
  <c r="N36" i="8"/>
  <c r="P36" i="8" s="1"/>
  <c r="O36" i="8"/>
  <c r="F37" i="8"/>
  <c r="L37" i="8"/>
  <c r="M37" i="8"/>
  <c r="N37" i="8"/>
  <c r="O37" i="8"/>
  <c r="B38" i="8"/>
  <c r="C38" i="8"/>
  <c r="D38" i="8"/>
  <c r="E38" i="8"/>
  <c r="F38" i="8"/>
  <c r="I38" i="8"/>
  <c r="B47" i="8"/>
  <c r="D47" i="8"/>
  <c r="H47" i="8"/>
  <c r="I47" i="8"/>
  <c r="L47" i="8"/>
  <c r="B48" i="8"/>
  <c r="C48" i="8"/>
  <c r="D48" i="8"/>
  <c r="F48" i="8" s="1"/>
  <c r="E48" i="8"/>
  <c r="H48" i="8"/>
  <c r="I48" i="8"/>
  <c r="J48" i="8"/>
  <c r="L48" i="8"/>
  <c r="E49" i="8"/>
  <c r="H49" i="8"/>
  <c r="L49" i="8"/>
  <c r="B50" i="8"/>
  <c r="E50" i="8"/>
  <c r="H50" i="8"/>
  <c r="L50" i="8" s="1"/>
  <c r="I50" i="8"/>
  <c r="B51" i="8"/>
  <c r="C51" i="8"/>
  <c r="H51" i="8"/>
  <c r="I51" i="8"/>
  <c r="J51" i="8"/>
  <c r="B52" i="8"/>
  <c r="C52" i="8"/>
  <c r="H52" i="8"/>
  <c r="I52" i="8"/>
  <c r="J52" i="8"/>
  <c r="K52" i="8"/>
  <c r="B53" i="8"/>
  <c r="C53" i="8"/>
  <c r="E53" i="8"/>
  <c r="H53" i="8"/>
  <c r="I53" i="8"/>
  <c r="J53" i="8"/>
  <c r="L53" i="8"/>
  <c r="B54" i="8"/>
  <c r="C54" i="8"/>
  <c r="E54" i="8"/>
  <c r="H54" i="8"/>
  <c r="I54" i="8"/>
  <c r="J54" i="8"/>
  <c r="L54" i="8"/>
  <c r="E55" i="8"/>
  <c r="H55" i="8"/>
  <c r="L55" i="8" s="1"/>
  <c r="B56" i="8"/>
  <c r="E56" i="8"/>
  <c r="H56" i="8"/>
  <c r="I56" i="8"/>
  <c r="L56" i="8"/>
  <c r="B57" i="8"/>
  <c r="C57" i="8"/>
  <c r="H57" i="8"/>
  <c r="J57" i="8" s="1"/>
  <c r="I57" i="8"/>
  <c r="B58" i="8"/>
  <c r="C58" i="8"/>
  <c r="D58" i="8"/>
  <c r="H58" i="8"/>
  <c r="B59" i="8"/>
  <c r="C59" i="8"/>
  <c r="D59" i="8"/>
  <c r="E59" i="8"/>
  <c r="H59" i="8"/>
  <c r="I59" i="8"/>
  <c r="J59" i="8"/>
  <c r="K59" i="8"/>
  <c r="L59" i="8"/>
  <c r="B60" i="8"/>
  <c r="C60" i="8"/>
  <c r="E60" i="8"/>
  <c r="H60" i="8"/>
  <c r="I60" i="8"/>
  <c r="J60" i="8"/>
  <c r="L60" i="8"/>
  <c r="E61" i="8"/>
  <c r="H61" i="8"/>
  <c r="L61" i="8"/>
  <c r="B62" i="8"/>
  <c r="E62" i="8"/>
  <c r="H62" i="8"/>
  <c r="I62" i="8" s="1"/>
  <c r="B63" i="8"/>
  <c r="C63" i="8"/>
  <c r="H63" i="8"/>
  <c r="J63" i="8" s="1"/>
  <c r="B64" i="8"/>
  <c r="C64" i="8"/>
  <c r="D64" i="8"/>
  <c r="H64" i="8"/>
  <c r="B65" i="8"/>
  <c r="F65" i="8" s="1"/>
  <c r="C65" i="8"/>
  <c r="D65" i="8"/>
  <c r="E65" i="8"/>
  <c r="H65" i="8"/>
  <c r="I65" i="8"/>
  <c r="J65" i="8"/>
  <c r="K65" i="8"/>
  <c r="L65" i="8"/>
  <c r="B66" i="8"/>
  <c r="C66" i="8"/>
  <c r="E66" i="8"/>
  <c r="H66" i="8"/>
  <c r="I66" i="8"/>
  <c r="J66" i="8"/>
  <c r="L66" i="8"/>
  <c r="D67" i="8"/>
  <c r="E67" i="8"/>
  <c r="H67" i="8"/>
  <c r="L67" i="8"/>
  <c r="B68" i="8"/>
  <c r="E68" i="8"/>
  <c r="H68" i="8"/>
  <c r="I68" i="8"/>
  <c r="L68" i="8"/>
  <c r="B69" i="8"/>
  <c r="C69" i="8"/>
  <c r="H69" i="8"/>
  <c r="J69" i="8" s="1"/>
  <c r="I69" i="8"/>
  <c r="B70" i="8"/>
  <c r="C70" i="8"/>
  <c r="D70" i="8"/>
  <c r="H70" i="8"/>
  <c r="B71" i="8"/>
  <c r="C71" i="8"/>
  <c r="D71" i="8"/>
  <c r="E71" i="8"/>
  <c r="H71" i="8"/>
  <c r="I71" i="8"/>
  <c r="J71" i="8"/>
  <c r="K71" i="8"/>
  <c r="L71" i="8"/>
  <c r="B72" i="8"/>
  <c r="C72" i="8"/>
  <c r="E72" i="8"/>
  <c r="H72" i="8"/>
  <c r="I72" i="8"/>
  <c r="J72" i="8"/>
  <c r="L72" i="8"/>
  <c r="E73" i="8"/>
  <c r="H73" i="8"/>
  <c r="K73" i="8"/>
  <c r="L73" i="8"/>
  <c r="B74" i="8"/>
  <c r="E74" i="8"/>
  <c r="H74" i="8"/>
  <c r="I74" i="8"/>
  <c r="L74" i="8"/>
  <c r="B75" i="8"/>
  <c r="C75" i="8"/>
  <c r="H75" i="8"/>
  <c r="J75" i="8" s="1"/>
  <c r="I75" i="8"/>
  <c r="B76" i="8"/>
  <c r="C76" i="8"/>
  <c r="D76" i="8"/>
  <c r="H76" i="8"/>
  <c r="B77" i="8"/>
  <c r="C77" i="8"/>
  <c r="D77" i="8"/>
  <c r="E77" i="8"/>
  <c r="H77" i="8"/>
  <c r="I77" i="8"/>
  <c r="J77" i="8"/>
  <c r="K77" i="8"/>
  <c r="L77" i="8"/>
  <c r="B78" i="8"/>
  <c r="C78" i="8"/>
  <c r="E78" i="8"/>
  <c r="H78" i="8"/>
  <c r="I78" i="8"/>
  <c r="J78" i="8"/>
  <c r="L78" i="8"/>
  <c r="B95" i="8"/>
  <c r="B97" i="8"/>
  <c r="F6" i="2"/>
  <c r="L6" i="2"/>
  <c r="M6" i="2"/>
  <c r="F7" i="2"/>
  <c r="L7" i="2"/>
  <c r="M7" i="2"/>
  <c r="F8" i="2"/>
  <c r="F9" i="2"/>
  <c r="L9" i="2" s="1"/>
  <c r="F10" i="2"/>
  <c r="L10" i="2"/>
  <c r="M10" i="2"/>
  <c r="F11" i="2"/>
  <c r="F12" i="2"/>
  <c r="L12" i="2"/>
  <c r="M12" i="2"/>
  <c r="J53" i="2" s="1"/>
  <c r="F13" i="2"/>
  <c r="L13" i="2"/>
  <c r="B54" i="2" s="1"/>
  <c r="M13" i="2"/>
  <c r="F14" i="2"/>
  <c r="F15" i="2"/>
  <c r="L15" i="2"/>
  <c r="M15" i="2"/>
  <c r="F16" i="2"/>
  <c r="L16" i="2"/>
  <c r="M16" i="2"/>
  <c r="C57" i="2" s="1"/>
  <c r="F17" i="2"/>
  <c r="F18" i="2"/>
  <c r="L18" i="2" s="1"/>
  <c r="F19" i="2"/>
  <c r="L19" i="2"/>
  <c r="M19" i="2"/>
  <c r="F20" i="2"/>
  <c r="F21" i="2"/>
  <c r="L21" i="2"/>
  <c r="M21" i="2"/>
  <c r="F22" i="2"/>
  <c r="L22" i="2"/>
  <c r="I63" i="2" s="1"/>
  <c r="M22" i="2"/>
  <c r="F23" i="2"/>
  <c r="F24" i="2"/>
  <c r="L24" i="2"/>
  <c r="M24" i="2"/>
  <c r="F25" i="2"/>
  <c r="L25" i="2"/>
  <c r="M25" i="2"/>
  <c r="F26" i="2"/>
  <c r="F27" i="2"/>
  <c r="L27" i="2" s="1"/>
  <c r="F28" i="2"/>
  <c r="L28" i="2"/>
  <c r="M28" i="2"/>
  <c r="C69" i="2" s="1"/>
  <c r="F29" i="2"/>
  <c r="F30" i="2"/>
  <c r="L30" i="2"/>
  <c r="M30" i="2"/>
  <c r="C71" i="2" s="1"/>
  <c r="F31" i="2"/>
  <c r="L31" i="2"/>
  <c r="B72" i="2" s="1"/>
  <c r="M31" i="2"/>
  <c r="F32" i="2"/>
  <c r="F33" i="2"/>
  <c r="L33" i="2"/>
  <c r="M33" i="2"/>
  <c r="F34" i="2"/>
  <c r="N34" i="2" s="1"/>
  <c r="L34" i="2"/>
  <c r="M34" i="2"/>
  <c r="C75" i="2" s="1"/>
  <c r="O34" i="2"/>
  <c r="P34" i="2"/>
  <c r="F35" i="2"/>
  <c r="N35" i="2" s="1"/>
  <c r="L35" i="2"/>
  <c r="M35" i="2"/>
  <c r="O35" i="2"/>
  <c r="P35" i="2"/>
  <c r="F36" i="2"/>
  <c r="F37" i="2"/>
  <c r="B38" i="2"/>
  <c r="C38" i="2"/>
  <c r="D38" i="2"/>
  <c r="E38" i="2"/>
  <c r="I38" i="2"/>
  <c r="H47" i="2"/>
  <c r="B48" i="2"/>
  <c r="C48" i="2"/>
  <c r="H48" i="2"/>
  <c r="I48" i="2"/>
  <c r="J48" i="2"/>
  <c r="H49" i="2"/>
  <c r="H50" i="2"/>
  <c r="B51" i="2"/>
  <c r="C51" i="2"/>
  <c r="H51" i="2"/>
  <c r="I51" i="2"/>
  <c r="J51" i="2"/>
  <c r="H52" i="2"/>
  <c r="B53" i="2"/>
  <c r="C53" i="2"/>
  <c r="H53" i="2"/>
  <c r="H54" i="2"/>
  <c r="H55" i="2"/>
  <c r="H56" i="2"/>
  <c r="B57" i="2"/>
  <c r="H57" i="2"/>
  <c r="I57" i="2"/>
  <c r="J57" i="2"/>
  <c r="H58" i="2"/>
  <c r="H59" i="2"/>
  <c r="B60" i="2"/>
  <c r="C60" i="2"/>
  <c r="H60" i="2"/>
  <c r="I60" i="2"/>
  <c r="J60" i="2"/>
  <c r="H61" i="2"/>
  <c r="B62" i="2"/>
  <c r="H62" i="2"/>
  <c r="I62" i="2"/>
  <c r="H63" i="2"/>
  <c r="H64" i="2"/>
  <c r="H65" i="2"/>
  <c r="B66" i="2"/>
  <c r="C66" i="2"/>
  <c r="H66" i="2"/>
  <c r="I66" i="2"/>
  <c r="J66" i="2"/>
  <c r="H67" i="2"/>
  <c r="H68" i="2"/>
  <c r="B69" i="2"/>
  <c r="H69" i="2"/>
  <c r="I69" i="2"/>
  <c r="J69" i="2"/>
  <c r="H70" i="2"/>
  <c r="H71" i="2"/>
  <c r="I71" i="2"/>
  <c r="J71" i="2"/>
  <c r="H72" i="2"/>
  <c r="H73" i="2"/>
  <c r="H74" i="2"/>
  <c r="B75" i="2"/>
  <c r="H75" i="2"/>
  <c r="I75" i="2"/>
  <c r="J75" i="2"/>
  <c r="B76" i="2"/>
  <c r="C76" i="2"/>
  <c r="D76" i="2"/>
  <c r="H76" i="2"/>
  <c r="I76" i="2"/>
  <c r="J76" i="2"/>
  <c r="K76" i="2"/>
  <c r="H77" i="2"/>
  <c r="H78" i="2"/>
  <c r="B97" i="2"/>
  <c r="B2" i="9"/>
  <c r="F2" i="9"/>
  <c r="H2" i="9"/>
  <c r="B3" i="9"/>
  <c r="G3" i="9"/>
  <c r="H3" i="9"/>
  <c r="B33" i="9"/>
  <c r="C33" i="9"/>
  <c r="C2" i="9" s="1"/>
  <c r="C3" i="9" s="1"/>
  <c r="D33" i="9"/>
  <c r="E33" i="9"/>
  <c r="F33" i="9"/>
  <c r="G33" i="9"/>
  <c r="G2" i="9" s="1"/>
  <c r="H33" i="9"/>
  <c r="I33" i="9"/>
  <c r="I2" i="9" s="1"/>
  <c r="J33" i="9"/>
  <c r="J2" i="9" s="1"/>
  <c r="K33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5" i="9"/>
  <c r="B66" i="9" s="1"/>
  <c r="B67" i="9" s="1"/>
  <c r="B95" i="9"/>
  <c r="B124" i="9" s="1"/>
  <c r="B126" i="9" s="1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5" i="9"/>
  <c r="L82" i="1" l="1"/>
  <c r="L76" i="1"/>
  <c r="L7" i="1"/>
  <c r="F44" i="1"/>
  <c r="L38" i="1"/>
  <c r="B84" i="1" s="1"/>
  <c r="L30" i="1"/>
  <c r="B76" i="1" s="1"/>
  <c r="N25" i="1"/>
  <c r="D71" i="1" s="1"/>
  <c r="O20" i="1"/>
  <c r="O14" i="1"/>
  <c r="E60" i="1" s="1"/>
  <c r="M38" i="1"/>
  <c r="J84" i="1" s="1"/>
  <c r="L13" i="1"/>
  <c r="B59" i="1" s="1"/>
  <c r="N14" i="1"/>
  <c r="D60" i="1" s="1"/>
  <c r="L36" i="1"/>
  <c r="I82" i="1" s="1"/>
  <c r="M14" i="1"/>
  <c r="M30" i="1"/>
  <c r="C76" i="1" s="1"/>
  <c r="N26" i="1"/>
  <c r="N9" i="1"/>
  <c r="D55" i="1" s="1"/>
  <c r="M25" i="1"/>
  <c r="C71" i="1" s="1"/>
  <c r="L35" i="1"/>
  <c r="B81" i="1" s="1"/>
  <c r="L66" i="1"/>
  <c r="O8" i="1"/>
  <c r="E54" i="1" s="1"/>
  <c r="L70" i="1"/>
  <c r="L20" i="1"/>
  <c r="B66" i="1" s="1"/>
  <c r="O13" i="1"/>
  <c r="P13" i="1" s="1"/>
  <c r="L8" i="1"/>
  <c r="N36" i="1"/>
  <c r="N13" i="1"/>
  <c r="K59" i="1" s="1"/>
  <c r="M36" i="1"/>
  <c r="C82" i="1" s="1"/>
  <c r="N33" i="1"/>
  <c r="O25" i="1"/>
  <c r="E71" i="1" s="1"/>
  <c r="L22" i="1"/>
  <c r="B68" i="1" s="1"/>
  <c r="N19" i="1"/>
  <c r="N7" i="1"/>
  <c r="I74" i="1"/>
  <c r="B74" i="1"/>
  <c r="B71" i="1"/>
  <c r="I71" i="1"/>
  <c r="I63" i="1"/>
  <c r="B63" i="1"/>
  <c r="B58" i="1"/>
  <c r="I58" i="1"/>
  <c r="B57" i="1"/>
  <c r="I57" i="1"/>
  <c r="J66" i="1"/>
  <c r="C66" i="1"/>
  <c r="L68" i="1"/>
  <c r="E68" i="1"/>
  <c r="I65" i="1"/>
  <c r="B65" i="1"/>
  <c r="M32" i="1"/>
  <c r="J78" i="1" s="1"/>
  <c r="M24" i="1"/>
  <c r="J70" i="1" s="1"/>
  <c r="M18" i="1"/>
  <c r="C64" i="1" s="1"/>
  <c r="O16" i="1"/>
  <c r="E62" i="1" s="1"/>
  <c r="M11" i="1"/>
  <c r="L78" i="1"/>
  <c r="L32" i="1"/>
  <c r="B78" i="1" s="1"/>
  <c r="O26" i="1"/>
  <c r="L72" i="1" s="1"/>
  <c r="L24" i="1"/>
  <c r="B70" i="1" s="1"/>
  <c r="O19" i="1"/>
  <c r="L18" i="1"/>
  <c r="I64" i="1" s="1"/>
  <c r="O7" i="1"/>
  <c r="L64" i="1"/>
  <c r="M33" i="1"/>
  <c r="C79" i="1" s="1"/>
  <c r="O28" i="1"/>
  <c r="L74" i="1" s="1"/>
  <c r="M26" i="1"/>
  <c r="P26" i="1" s="1"/>
  <c r="N20" i="1"/>
  <c r="M19" i="1"/>
  <c r="M17" i="1"/>
  <c r="O15" i="1"/>
  <c r="E61" i="1" s="1"/>
  <c r="N8" i="1"/>
  <c r="K54" i="1" s="1"/>
  <c r="M7" i="1"/>
  <c r="I72" i="1"/>
  <c r="I60" i="1"/>
  <c r="M35" i="1"/>
  <c r="L33" i="1"/>
  <c r="N30" i="1"/>
  <c r="D76" i="1" s="1"/>
  <c r="N24" i="1"/>
  <c r="F76" i="2"/>
  <c r="B68" i="2"/>
  <c r="I68" i="2"/>
  <c r="I59" i="2"/>
  <c r="B59" i="2"/>
  <c r="B50" i="2"/>
  <c r="I50" i="2"/>
  <c r="N37" i="2"/>
  <c r="M37" i="2"/>
  <c r="O37" i="2"/>
  <c r="C72" i="2"/>
  <c r="J72" i="2"/>
  <c r="N29" i="2"/>
  <c r="O29" i="2"/>
  <c r="L29" i="2"/>
  <c r="M29" i="2"/>
  <c r="J63" i="2"/>
  <c r="C63" i="2"/>
  <c r="N20" i="2"/>
  <c r="O20" i="2"/>
  <c r="L20" i="2"/>
  <c r="M20" i="2"/>
  <c r="C54" i="2"/>
  <c r="J54" i="2"/>
  <c r="N11" i="2"/>
  <c r="O11" i="2"/>
  <c r="L11" i="2"/>
  <c r="M11" i="2"/>
  <c r="P37" i="8"/>
  <c r="D78" i="8"/>
  <c r="F78" i="8" s="1"/>
  <c r="K78" i="8"/>
  <c r="M78" i="8" s="1"/>
  <c r="P31" i="8"/>
  <c r="D72" i="8"/>
  <c r="F72" i="8" s="1"/>
  <c r="K72" i="8"/>
  <c r="M72" i="8" s="1"/>
  <c r="P25" i="8"/>
  <c r="D66" i="8"/>
  <c r="F66" i="8" s="1"/>
  <c r="K66" i="8"/>
  <c r="M66" i="8" s="1"/>
  <c r="P19" i="8"/>
  <c r="D60" i="8"/>
  <c r="F60" i="8" s="1"/>
  <c r="K60" i="8"/>
  <c r="M60" i="8" s="1"/>
  <c r="N38" i="8"/>
  <c r="F95" i="7"/>
  <c r="C74" i="2"/>
  <c r="J74" i="2"/>
  <c r="N27" i="2"/>
  <c r="O27" i="2"/>
  <c r="J65" i="2"/>
  <c r="C65" i="2"/>
  <c r="N18" i="2"/>
  <c r="O18" i="2"/>
  <c r="C56" i="2"/>
  <c r="J56" i="2"/>
  <c r="N9" i="2"/>
  <c r="O9" i="2"/>
  <c r="J47" i="2"/>
  <c r="C47" i="2"/>
  <c r="I64" i="8"/>
  <c r="J64" i="8"/>
  <c r="D55" i="8"/>
  <c r="K55" i="8"/>
  <c r="P14" i="8"/>
  <c r="D49" i="8"/>
  <c r="K49" i="8"/>
  <c r="P8" i="8"/>
  <c r="B68" i="9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N36" i="2"/>
  <c r="L36" i="2"/>
  <c r="M36" i="2"/>
  <c r="O36" i="2"/>
  <c r="I74" i="2"/>
  <c r="I65" i="2"/>
  <c r="B65" i="2"/>
  <c r="N17" i="2"/>
  <c r="O17" i="2"/>
  <c r="L17" i="2"/>
  <c r="M17" i="2"/>
  <c r="I56" i="2"/>
  <c r="B56" i="2"/>
  <c r="N8" i="2"/>
  <c r="O8" i="2"/>
  <c r="L8" i="2"/>
  <c r="M8" i="2"/>
  <c r="I47" i="2"/>
  <c r="B47" i="2"/>
  <c r="F95" i="8"/>
  <c r="E95" i="8"/>
  <c r="G95" i="8" s="1"/>
  <c r="F77" i="8"/>
  <c r="D61" i="8"/>
  <c r="F59" i="8"/>
  <c r="E79" i="8"/>
  <c r="D74" i="8"/>
  <c r="K74" i="8"/>
  <c r="P33" i="8"/>
  <c r="D68" i="8"/>
  <c r="K68" i="8"/>
  <c r="P27" i="8"/>
  <c r="D62" i="8"/>
  <c r="K62" i="8"/>
  <c r="P21" i="8"/>
  <c r="D56" i="8"/>
  <c r="K56" i="8"/>
  <c r="P15" i="8"/>
  <c r="D50" i="8"/>
  <c r="F50" i="8" s="1"/>
  <c r="K50" i="8"/>
  <c r="P9" i="8"/>
  <c r="P38" i="8" s="1"/>
  <c r="L75" i="2"/>
  <c r="E75" i="2"/>
  <c r="N33" i="2"/>
  <c r="O33" i="2"/>
  <c r="N24" i="2"/>
  <c r="O24" i="2"/>
  <c r="C62" i="2"/>
  <c r="J62" i="2"/>
  <c r="N15" i="2"/>
  <c r="O15" i="2"/>
  <c r="P15" i="2" s="1"/>
  <c r="N6" i="2"/>
  <c r="P6" i="2" s="1"/>
  <c r="O6" i="2"/>
  <c r="F38" i="2"/>
  <c r="I76" i="8"/>
  <c r="J76" i="8"/>
  <c r="K67" i="8"/>
  <c r="I58" i="8"/>
  <c r="J58" i="8"/>
  <c r="D54" i="8"/>
  <c r="F54" i="8" s="1"/>
  <c r="D75" i="8"/>
  <c r="F75" i="8" s="1"/>
  <c r="K75" i="8"/>
  <c r="M75" i="8" s="1"/>
  <c r="P34" i="8"/>
  <c r="F74" i="8"/>
  <c r="D69" i="8"/>
  <c r="F69" i="8" s="1"/>
  <c r="K69" i="8"/>
  <c r="M69" i="8" s="1"/>
  <c r="P28" i="8"/>
  <c r="F68" i="8"/>
  <c r="F67" i="8"/>
  <c r="D63" i="8"/>
  <c r="F63" i="8" s="1"/>
  <c r="K63" i="8"/>
  <c r="P22" i="8"/>
  <c r="F62" i="8"/>
  <c r="F61" i="8"/>
  <c r="D57" i="8"/>
  <c r="F57" i="8" s="1"/>
  <c r="K57" i="8"/>
  <c r="P16" i="8"/>
  <c r="F56" i="8"/>
  <c r="F55" i="8"/>
  <c r="D51" i="8"/>
  <c r="K51" i="8"/>
  <c r="P10" i="8"/>
  <c r="F49" i="8"/>
  <c r="E3" i="9"/>
  <c r="D2" i="9"/>
  <c r="D3" i="9" s="1"/>
  <c r="E2" i="9"/>
  <c r="N26" i="2"/>
  <c r="O26" i="2"/>
  <c r="L26" i="2"/>
  <c r="M26" i="2"/>
  <c r="B74" i="2"/>
  <c r="J3" i="9"/>
  <c r="K2" i="9"/>
  <c r="K3" i="9" s="1"/>
  <c r="E76" i="2"/>
  <c r="L76" i="2"/>
  <c r="M76" i="2" s="1"/>
  <c r="P30" i="2"/>
  <c r="N23" i="2"/>
  <c r="O23" i="2"/>
  <c r="L23" i="2"/>
  <c r="M23" i="2"/>
  <c r="N14" i="2"/>
  <c r="O14" i="2"/>
  <c r="L14" i="2"/>
  <c r="M14" i="2"/>
  <c r="I53" i="2"/>
  <c r="D73" i="8"/>
  <c r="F73" i="8" s="1"/>
  <c r="F71" i="8"/>
  <c r="L62" i="8"/>
  <c r="K54" i="8"/>
  <c r="M54" i="8" s="1"/>
  <c r="K48" i="8"/>
  <c r="M48" i="8" s="1"/>
  <c r="B79" i="8"/>
  <c r="P35" i="8"/>
  <c r="K76" i="8"/>
  <c r="P29" i="8"/>
  <c r="K70" i="8"/>
  <c r="P23" i="8"/>
  <c r="K64" i="8"/>
  <c r="P17" i="8"/>
  <c r="K58" i="8"/>
  <c r="D52" i="8"/>
  <c r="F52" i="8" s="1"/>
  <c r="P11" i="8"/>
  <c r="N32" i="2"/>
  <c r="O32" i="2"/>
  <c r="L32" i="2"/>
  <c r="M32" i="2"/>
  <c r="F3" i="9"/>
  <c r="I3" i="9"/>
  <c r="B71" i="2"/>
  <c r="L38" i="2"/>
  <c r="L37" i="2"/>
  <c r="N30" i="2"/>
  <c r="O30" i="2"/>
  <c r="M27" i="2"/>
  <c r="P27" i="2" s="1"/>
  <c r="P22" i="2"/>
  <c r="N21" i="2"/>
  <c r="O21" i="2"/>
  <c r="M18" i="2"/>
  <c r="N12" i="2"/>
  <c r="O12" i="2"/>
  <c r="M9" i="2"/>
  <c r="M38" i="2" s="1"/>
  <c r="I70" i="8"/>
  <c r="J70" i="8"/>
  <c r="I63" i="8"/>
  <c r="K61" i="8"/>
  <c r="F51" i="8"/>
  <c r="K53" i="8"/>
  <c r="M53" i="8" s="1"/>
  <c r="P12" i="8"/>
  <c r="D53" i="8"/>
  <c r="F53" i="8" s="1"/>
  <c r="B95" i="6"/>
  <c r="E80" i="6"/>
  <c r="C95" i="6" s="1"/>
  <c r="L80" i="6"/>
  <c r="D95" i="6" s="1"/>
  <c r="M77" i="8"/>
  <c r="F76" i="8"/>
  <c r="M71" i="8"/>
  <c r="F70" i="8"/>
  <c r="M65" i="8"/>
  <c r="F64" i="8"/>
  <c r="M59" i="8"/>
  <c r="F58" i="8"/>
  <c r="M60" i="6"/>
  <c r="F57" i="6"/>
  <c r="F51" i="6"/>
  <c r="M73" i="5"/>
  <c r="M67" i="5"/>
  <c r="B63" i="2"/>
  <c r="D75" i="2"/>
  <c r="F75" i="2" s="1"/>
  <c r="K75" i="2"/>
  <c r="M75" i="2" s="1"/>
  <c r="N31" i="2"/>
  <c r="P31" i="2" s="1"/>
  <c r="O31" i="2"/>
  <c r="N28" i="2"/>
  <c r="O28" i="2"/>
  <c r="N25" i="2"/>
  <c r="O25" i="2"/>
  <c r="N22" i="2"/>
  <c r="O22" i="2"/>
  <c r="N19" i="2"/>
  <c r="O19" i="2"/>
  <c r="N16" i="2"/>
  <c r="O16" i="2"/>
  <c r="N13" i="2"/>
  <c r="O13" i="2"/>
  <c r="N10" i="2"/>
  <c r="O10" i="2"/>
  <c r="N7" i="2"/>
  <c r="O7" i="2"/>
  <c r="I72" i="2"/>
  <c r="I54" i="2"/>
  <c r="L80" i="8"/>
  <c r="D95" i="8" s="1"/>
  <c r="E80" i="8"/>
  <c r="C95" i="8" s="1"/>
  <c r="F75" i="7"/>
  <c r="M74" i="6"/>
  <c r="F73" i="6"/>
  <c r="M68" i="6"/>
  <c r="M62" i="6"/>
  <c r="M56" i="6"/>
  <c r="F55" i="6"/>
  <c r="M50" i="6"/>
  <c r="K59" i="5"/>
  <c r="P18" i="5"/>
  <c r="E54" i="5"/>
  <c r="L54" i="5"/>
  <c r="E48" i="5"/>
  <c r="L48" i="5"/>
  <c r="K47" i="8"/>
  <c r="F68" i="7"/>
  <c r="F56" i="7"/>
  <c r="F50" i="7"/>
  <c r="E78" i="6"/>
  <c r="F78" i="6" s="1"/>
  <c r="L78" i="6"/>
  <c r="E73" i="6"/>
  <c r="L73" i="6"/>
  <c r="M73" i="6" s="1"/>
  <c r="E72" i="6"/>
  <c r="L72" i="6"/>
  <c r="E67" i="6"/>
  <c r="F67" i="6" s="1"/>
  <c r="L67" i="6"/>
  <c r="E66" i="6"/>
  <c r="L66" i="6"/>
  <c r="E61" i="6"/>
  <c r="F61" i="6" s="1"/>
  <c r="L61" i="6"/>
  <c r="E60" i="6"/>
  <c r="F60" i="6" s="1"/>
  <c r="L60" i="6"/>
  <c r="E55" i="6"/>
  <c r="L55" i="6"/>
  <c r="M55" i="6" s="1"/>
  <c r="E54" i="6"/>
  <c r="F54" i="6" s="1"/>
  <c r="L54" i="6"/>
  <c r="E49" i="6"/>
  <c r="F49" i="6" s="1"/>
  <c r="L49" i="6"/>
  <c r="E48" i="6"/>
  <c r="L48" i="6"/>
  <c r="E92" i="5"/>
  <c r="I79" i="5"/>
  <c r="F70" i="5"/>
  <c r="L64" i="5"/>
  <c r="K61" i="5"/>
  <c r="L60" i="5"/>
  <c r="F58" i="5"/>
  <c r="M50" i="5"/>
  <c r="P36" i="5"/>
  <c r="P34" i="5"/>
  <c r="P30" i="5"/>
  <c r="P29" i="5"/>
  <c r="P27" i="5"/>
  <c r="P24" i="5"/>
  <c r="P23" i="5"/>
  <c r="E61" i="5"/>
  <c r="L61" i="5"/>
  <c r="D60" i="5"/>
  <c r="F60" i="5" s="1"/>
  <c r="K60" i="5"/>
  <c r="M60" i="5" s="1"/>
  <c r="P19" i="5"/>
  <c r="E55" i="5"/>
  <c r="L55" i="5"/>
  <c r="D54" i="5"/>
  <c r="K54" i="5"/>
  <c r="M54" i="5" s="1"/>
  <c r="P13" i="5"/>
  <c r="E49" i="5"/>
  <c r="L49" i="5"/>
  <c r="L79" i="5" s="1"/>
  <c r="P7" i="5"/>
  <c r="M68" i="7"/>
  <c r="M56" i="7"/>
  <c r="M50" i="7"/>
  <c r="M67" i="6"/>
  <c r="M61" i="6"/>
  <c r="M49" i="6"/>
  <c r="D78" i="6"/>
  <c r="K78" i="6"/>
  <c r="M78" i="6" s="1"/>
  <c r="D77" i="6"/>
  <c r="K77" i="6"/>
  <c r="D72" i="6"/>
  <c r="F72" i="6" s="1"/>
  <c r="K72" i="6"/>
  <c r="M72" i="6" s="1"/>
  <c r="D71" i="6"/>
  <c r="K71" i="6"/>
  <c r="D66" i="6"/>
  <c r="F66" i="6" s="1"/>
  <c r="K66" i="6"/>
  <c r="M66" i="6" s="1"/>
  <c r="D65" i="6"/>
  <c r="K65" i="6"/>
  <c r="D60" i="6"/>
  <c r="K60" i="6"/>
  <c r="D59" i="6"/>
  <c r="K59" i="6"/>
  <c r="D54" i="6"/>
  <c r="K54" i="6"/>
  <c r="M54" i="6" s="1"/>
  <c r="D53" i="6"/>
  <c r="K53" i="6"/>
  <c r="D48" i="6"/>
  <c r="F48" i="6" s="1"/>
  <c r="K48" i="6"/>
  <c r="M48" i="6" s="1"/>
  <c r="D47" i="6"/>
  <c r="K47" i="6"/>
  <c r="M49" i="5"/>
  <c r="E78" i="5"/>
  <c r="L78" i="5"/>
  <c r="E73" i="5"/>
  <c r="L73" i="5"/>
  <c r="E72" i="5"/>
  <c r="L72" i="5"/>
  <c r="E69" i="5"/>
  <c r="L69" i="5"/>
  <c r="E67" i="5"/>
  <c r="L67" i="5"/>
  <c r="L62" i="5"/>
  <c r="M62" i="5" s="1"/>
  <c r="E62" i="5"/>
  <c r="K55" i="5"/>
  <c r="M55" i="5" s="1"/>
  <c r="P14" i="5"/>
  <c r="I80" i="5"/>
  <c r="D92" i="5" s="1"/>
  <c r="I75" i="1"/>
  <c r="B75" i="1"/>
  <c r="C47" i="8"/>
  <c r="C79" i="8" s="1"/>
  <c r="J47" i="8"/>
  <c r="J79" i="8" s="1"/>
  <c r="L80" i="7"/>
  <c r="D95" i="7" s="1"/>
  <c r="E95" i="7" s="1"/>
  <c r="G95" i="7" s="1"/>
  <c r="L74" i="7"/>
  <c r="K67" i="7"/>
  <c r="L65" i="7"/>
  <c r="F62" i="7"/>
  <c r="E79" i="7"/>
  <c r="E73" i="7"/>
  <c r="F73" i="7" s="1"/>
  <c r="L73" i="7"/>
  <c r="M73" i="7" s="1"/>
  <c r="E67" i="7"/>
  <c r="F67" i="7" s="1"/>
  <c r="L67" i="7"/>
  <c r="E61" i="7"/>
  <c r="F61" i="7" s="1"/>
  <c r="L61" i="7"/>
  <c r="M61" i="7" s="1"/>
  <c r="E55" i="7"/>
  <c r="F55" i="7" s="1"/>
  <c r="L55" i="7"/>
  <c r="E54" i="7"/>
  <c r="L54" i="7"/>
  <c r="E49" i="7"/>
  <c r="F49" i="7" s="1"/>
  <c r="L49" i="7"/>
  <c r="E48" i="7"/>
  <c r="L48" i="7"/>
  <c r="L79" i="7" s="1"/>
  <c r="D52" i="6"/>
  <c r="D50" i="6"/>
  <c r="C77" i="6"/>
  <c r="F77" i="6" s="1"/>
  <c r="J77" i="6"/>
  <c r="M77" i="6" s="1"/>
  <c r="C76" i="6"/>
  <c r="F76" i="6" s="1"/>
  <c r="J76" i="6"/>
  <c r="C71" i="6"/>
  <c r="F71" i="6" s="1"/>
  <c r="J71" i="6"/>
  <c r="M71" i="6" s="1"/>
  <c r="C70" i="6"/>
  <c r="F70" i="6" s="1"/>
  <c r="J70" i="6"/>
  <c r="C65" i="6"/>
  <c r="F65" i="6" s="1"/>
  <c r="J65" i="6"/>
  <c r="M65" i="6" s="1"/>
  <c r="C64" i="6"/>
  <c r="F64" i="6" s="1"/>
  <c r="J64" i="6"/>
  <c r="C59" i="6"/>
  <c r="F59" i="6" s="1"/>
  <c r="J59" i="6"/>
  <c r="M59" i="6" s="1"/>
  <c r="C58" i="6"/>
  <c r="F58" i="6" s="1"/>
  <c r="J58" i="6"/>
  <c r="C53" i="6"/>
  <c r="F53" i="6" s="1"/>
  <c r="J53" i="6"/>
  <c r="M53" i="6" s="1"/>
  <c r="C52" i="6"/>
  <c r="F52" i="6" s="1"/>
  <c r="J52" i="6"/>
  <c r="C47" i="6"/>
  <c r="J47" i="6"/>
  <c r="M38" i="6"/>
  <c r="F54" i="5"/>
  <c r="D78" i="5"/>
  <c r="K78" i="5"/>
  <c r="M78" i="5" s="1"/>
  <c r="D77" i="5"/>
  <c r="K77" i="5"/>
  <c r="D72" i="5"/>
  <c r="F72" i="5" s="1"/>
  <c r="K72" i="5"/>
  <c r="K71" i="5"/>
  <c r="D69" i="5"/>
  <c r="F69" i="5" s="1"/>
  <c r="K69" i="5"/>
  <c r="D66" i="5"/>
  <c r="F66" i="5" s="1"/>
  <c r="K66" i="5"/>
  <c r="K64" i="5"/>
  <c r="J61" i="5"/>
  <c r="M61" i="5" s="1"/>
  <c r="E57" i="5"/>
  <c r="L57" i="5"/>
  <c r="P15" i="5"/>
  <c r="E51" i="5"/>
  <c r="E79" i="5" s="1"/>
  <c r="L51" i="5"/>
  <c r="M51" i="5" s="1"/>
  <c r="M59" i="4"/>
  <c r="B94" i="4"/>
  <c r="L80" i="4"/>
  <c r="D95" i="4" s="1"/>
  <c r="B95" i="4"/>
  <c r="E80" i="4"/>
  <c r="C95" i="4" s="1"/>
  <c r="L75" i="8"/>
  <c r="J73" i="8"/>
  <c r="L69" i="8"/>
  <c r="J67" i="8"/>
  <c r="L63" i="8"/>
  <c r="J61" i="8"/>
  <c r="L57" i="8"/>
  <c r="M57" i="8" s="1"/>
  <c r="J55" i="8"/>
  <c r="L51" i="8"/>
  <c r="J49" i="8"/>
  <c r="L38" i="8"/>
  <c r="F92" i="7"/>
  <c r="B80" i="7"/>
  <c r="C92" i="7" s="1"/>
  <c r="E77" i="7"/>
  <c r="K74" i="7"/>
  <c r="M74" i="7" s="1"/>
  <c r="E68" i="7"/>
  <c r="J67" i="7"/>
  <c r="M67" i="7" s="1"/>
  <c r="K65" i="7"/>
  <c r="M62" i="7"/>
  <c r="E56" i="7"/>
  <c r="M55" i="7"/>
  <c r="J54" i="7"/>
  <c r="M54" i="7" s="1"/>
  <c r="E50" i="7"/>
  <c r="M49" i="7"/>
  <c r="J48" i="7"/>
  <c r="M48" i="7" s="1"/>
  <c r="D78" i="7"/>
  <c r="F78" i="7" s="1"/>
  <c r="K78" i="7"/>
  <c r="M78" i="7" s="1"/>
  <c r="D72" i="7"/>
  <c r="F72" i="7" s="1"/>
  <c r="K72" i="7"/>
  <c r="M72" i="7" s="1"/>
  <c r="D66" i="7"/>
  <c r="F66" i="7" s="1"/>
  <c r="K66" i="7"/>
  <c r="M66" i="7" s="1"/>
  <c r="D60" i="7"/>
  <c r="F60" i="7" s="1"/>
  <c r="K60" i="7"/>
  <c r="M60" i="7" s="1"/>
  <c r="D59" i="7"/>
  <c r="K59" i="7"/>
  <c r="D54" i="7"/>
  <c r="F54" i="7" s="1"/>
  <c r="K54" i="7"/>
  <c r="D53" i="7"/>
  <c r="K53" i="7"/>
  <c r="D48" i="7"/>
  <c r="F48" i="7" s="1"/>
  <c r="K48" i="7"/>
  <c r="D47" i="7"/>
  <c r="D79" i="7" s="1"/>
  <c r="K47" i="7"/>
  <c r="C74" i="6"/>
  <c r="C68" i="6"/>
  <c r="F68" i="6" s="1"/>
  <c r="C62" i="6"/>
  <c r="C56" i="6"/>
  <c r="C50" i="6"/>
  <c r="F50" i="6" s="1"/>
  <c r="B80" i="6"/>
  <c r="C92" i="6" s="1"/>
  <c r="B79" i="5"/>
  <c r="B80" i="5" s="1"/>
  <c r="C92" i="5" s="1"/>
  <c r="L75" i="5"/>
  <c r="F74" i="5"/>
  <c r="F67" i="5"/>
  <c r="D61" i="5"/>
  <c r="F61" i="5" s="1"/>
  <c r="F49" i="5"/>
  <c r="C77" i="5"/>
  <c r="F77" i="5" s="1"/>
  <c r="J77" i="5"/>
  <c r="M77" i="5" s="1"/>
  <c r="C76" i="5"/>
  <c r="F76" i="5" s="1"/>
  <c r="J76" i="5"/>
  <c r="M76" i="5" s="1"/>
  <c r="C71" i="5"/>
  <c r="F71" i="5" s="1"/>
  <c r="J71" i="5"/>
  <c r="J68" i="5"/>
  <c r="M68" i="5" s="1"/>
  <c r="J66" i="5"/>
  <c r="M66" i="5" s="1"/>
  <c r="J64" i="5"/>
  <c r="D57" i="5"/>
  <c r="F57" i="5" s="1"/>
  <c r="K57" i="5"/>
  <c r="M57" i="5" s="1"/>
  <c r="P16" i="5"/>
  <c r="P10" i="5"/>
  <c r="F69" i="4"/>
  <c r="I79" i="4"/>
  <c r="L76" i="8"/>
  <c r="J74" i="8"/>
  <c r="M74" i="8" s="1"/>
  <c r="I73" i="8"/>
  <c r="M73" i="8" s="1"/>
  <c r="L70" i="8"/>
  <c r="J68" i="8"/>
  <c r="M68" i="8" s="1"/>
  <c r="I67" i="8"/>
  <c r="M67" i="8" s="1"/>
  <c r="L64" i="8"/>
  <c r="J62" i="8"/>
  <c r="M62" i="8" s="1"/>
  <c r="I61" i="8"/>
  <c r="M61" i="8" s="1"/>
  <c r="L58" i="8"/>
  <c r="J56" i="8"/>
  <c r="M56" i="8" s="1"/>
  <c r="I55" i="8"/>
  <c r="M55" i="8" s="1"/>
  <c r="L52" i="8"/>
  <c r="M52" i="8" s="1"/>
  <c r="J50" i="8"/>
  <c r="M50" i="8" s="1"/>
  <c r="I49" i="8"/>
  <c r="M38" i="8"/>
  <c r="L75" i="7"/>
  <c r="M75" i="7" s="1"/>
  <c r="F74" i="7"/>
  <c r="C77" i="7"/>
  <c r="F77" i="7" s="1"/>
  <c r="J77" i="7"/>
  <c r="M77" i="7" s="1"/>
  <c r="C71" i="7"/>
  <c r="F71" i="7" s="1"/>
  <c r="J71" i="7"/>
  <c r="M71" i="7" s="1"/>
  <c r="C65" i="7"/>
  <c r="F65" i="7" s="1"/>
  <c r="J65" i="7"/>
  <c r="M65" i="7" s="1"/>
  <c r="C59" i="7"/>
  <c r="F59" i="7" s="1"/>
  <c r="J59" i="7"/>
  <c r="M59" i="7" s="1"/>
  <c r="C58" i="7"/>
  <c r="F58" i="7" s="1"/>
  <c r="J58" i="7"/>
  <c r="C53" i="7"/>
  <c r="F53" i="7" s="1"/>
  <c r="J53" i="7"/>
  <c r="M53" i="7" s="1"/>
  <c r="C52" i="7"/>
  <c r="F52" i="7" s="1"/>
  <c r="J52" i="7"/>
  <c r="C47" i="7"/>
  <c r="J47" i="7"/>
  <c r="M47" i="7" s="1"/>
  <c r="M38" i="7"/>
  <c r="L75" i="6"/>
  <c r="M75" i="6" s="1"/>
  <c r="F74" i="6"/>
  <c r="L69" i="6"/>
  <c r="M69" i="6" s="1"/>
  <c r="L63" i="6"/>
  <c r="M63" i="6" s="1"/>
  <c r="F62" i="6"/>
  <c r="L57" i="6"/>
  <c r="M57" i="6" s="1"/>
  <c r="F56" i="6"/>
  <c r="L51" i="6"/>
  <c r="M51" i="6" s="1"/>
  <c r="N38" i="6"/>
  <c r="K75" i="5"/>
  <c r="M75" i="5" s="1"/>
  <c r="M74" i="5"/>
  <c r="F73" i="5"/>
  <c r="M70" i="5"/>
  <c r="K67" i="5"/>
  <c r="D64" i="5"/>
  <c r="F62" i="5"/>
  <c r="M58" i="5"/>
  <c r="K56" i="5"/>
  <c r="M56" i="5" s="1"/>
  <c r="P17" i="5"/>
  <c r="O38" i="5"/>
  <c r="M77" i="4"/>
  <c r="F75" i="4"/>
  <c r="P11" i="5"/>
  <c r="P9" i="5"/>
  <c r="P8" i="5"/>
  <c r="F92" i="4"/>
  <c r="M68" i="4"/>
  <c r="K58" i="4"/>
  <c r="L27" i="1"/>
  <c r="M27" i="1"/>
  <c r="O27" i="1"/>
  <c r="M73" i="4"/>
  <c r="M62" i="4"/>
  <c r="M56" i="4"/>
  <c r="F55" i="4"/>
  <c r="M50" i="4"/>
  <c r="P34" i="4"/>
  <c r="P28" i="4"/>
  <c r="P23" i="4"/>
  <c r="P38" i="4" s="1"/>
  <c r="O31" i="1"/>
  <c r="L31" i="1"/>
  <c r="M31" i="1"/>
  <c r="N31" i="1"/>
  <c r="N29" i="1"/>
  <c r="O29" i="1"/>
  <c r="M29" i="1"/>
  <c r="L21" i="1"/>
  <c r="M21" i="1"/>
  <c r="N21" i="1"/>
  <c r="O21" i="1"/>
  <c r="I62" i="1"/>
  <c r="B62" i="1"/>
  <c r="J59" i="1"/>
  <c r="C59" i="1"/>
  <c r="D53" i="5"/>
  <c r="K53" i="5"/>
  <c r="D48" i="5"/>
  <c r="F48" i="5" s="1"/>
  <c r="K48" i="5"/>
  <c r="M48" i="5" s="1"/>
  <c r="D47" i="5"/>
  <c r="K47" i="5"/>
  <c r="M67" i="4"/>
  <c r="E79" i="4"/>
  <c r="E78" i="4"/>
  <c r="L78" i="4"/>
  <c r="E73" i="4"/>
  <c r="L73" i="4"/>
  <c r="E72" i="4"/>
  <c r="L72" i="4"/>
  <c r="E67" i="4"/>
  <c r="F67" i="4" s="1"/>
  <c r="L67" i="4"/>
  <c r="E66" i="4"/>
  <c r="L66" i="4"/>
  <c r="E61" i="4"/>
  <c r="F61" i="4" s="1"/>
  <c r="L61" i="4"/>
  <c r="M61" i="4" s="1"/>
  <c r="E60" i="4"/>
  <c r="L60" i="4"/>
  <c r="E55" i="4"/>
  <c r="L55" i="4"/>
  <c r="E54" i="4"/>
  <c r="F54" i="4" s="1"/>
  <c r="L54" i="4"/>
  <c r="E49" i="4"/>
  <c r="F49" i="4" s="1"/>
  <c r="L49" i="4"/>
  <c r="E48" i="4"/>
  <c r="L48" i="4"/>
  <c r="C65" i="5"/>
  <c r="F65" i="5" s="1"/>
  <c r="J65" i="5"/>
  <c r="M65" i="5" s="1"/>
  <c r="C59" i="5"/>
  <c r="F59" i="5" s="1"/>
  <c r="J59" i="5"/>
  <c r="M59" i="5" s="1"/>
  <c r="C53" i="5"/>
  <c r="F53" i="5" s="1"/>
  <c r="J53" i="5"/>
  <c r="M53" i="5" s="1"/>
  <c r="C52" i="5"/>
  <c r="F52" i="5" s="1"/>
  <c r="J52" i="5"/>
  <c r="M52" i="5" s="1"/>
  <c r="C47" i="5"/>
  <c r="J47" i="5"/>
  <c r="M38" i="5"/>
  <c r="M55" i="4"/>
  <c r="M49" i="4"/>
  <c r="D78" i="4"/>
  <c r="F78" i="4" s="1"/>
  <c r="K78" i="4"/>
  <c r="M78" i="4" s="1"/>
  <c r="D77" i="4"/>
  <c r="K77" i="4"/>
  <c r="D72" i="4"/>
  <c r="F72" i="4" s="1"/>
  <c r="K72" i="4"/>
  <c r="M72" i="4" s="1"/>
  <c r="D71" i="4"/>
  <c r="K71" i="4"/>
  <c r="D66" i="4"/>
  <c r="F66" i="4" s="1"/>
  <c r="K66" i="4"/>
  <c r="D65" i="4"/>
  <c r="K65" i="4"/>
  <c r="D60" i="4"/>
  <c r="F60" i="4" s="1"/>
  <c r="K60" i="4"/>
  <c r="M60" i="4" s="1"/>
  <c r="D59" i="4"/>
  <c r="K59" i="4"/>
  <c r="D54" i="4"/>
  <c r="K54" i="4"/>
  <c r="M54" i="4" s="1"/>
  <c r="D53" i="4"/>
  <c r="K53" i="4"/>
  <c r="D48" i="4"/>
  <c r="F48" i="4" s="1"/>
  <c r="K48" i="4"/>
  <c r="D47" i="4"/>
  <c r="K47" i="4"/>
  <c r="O37" i="1"/>
  <c r="L37" i="1"/>
  <c r="M37" i="1"/>
  <c r="N37" i="1"/>
  <c r="I81" i="1"/>
  <c r="N23" i="1"/>
  <c r="O23" i="1"/>
  <c r="L23" i="1"/>
  <c r="M23" i="1"/>
  <c r="L61" i="1"/>
  <c r="I56" i="1"/>
  <c r="B56" i="1"/>
  <c r="F68" i="5"/>
  <c r="C64" i="5"/>
  <c r="F64" i="5" s="1"/>
  <c r="F56" i="5"/>
  <c r="C50" i="5"/>
  <c r="L75" i="4"/>
  <c r="F74" i="4"/>
  <c r="D62" i="4"/>
  <c r="F62" i="4" s="1"/>
  <c r="D56" i="4"/>
  <c r="F56" i="4" s="1"/>
  <c r="D50" i="4"/>
  <c r="F50" i="4" s="1"/>
  <c r="L47" i="4"/>
  <c r="C77" i="4"/>
  <c r="F77" i="4" s="1"/>
  <c r="J77" i="4"/>
  <c r="C76" i="4"/>
  <c r="F76" i="4" s="1"/>
  <c r="J76" i="4"/>
  <c r="M76" i="4" s="1"/>
  <c r="C71" i="4"/>
  <c r="F71" i="4" s="1"/>
  <c r="J71" i="4"/>
  <c r="M71" i="4" s="1"/>
  <c r="C70" i="4"/>
  <c r="F70" i="4" s="1"/>
  <c r="J70" i="4"/>
  <c r="M70" i="4" s="1"/>
  <c r="C65" i="4"/>
  <c r="F65" i="4" s="1"/>
  <c r="J65" i="4"/>
  <c r="M65" i="4" s="1"/>
  <c r="C64" i="4"/>
  <c r="F64" i="4" s="1"/>
  <c r="J64" i="4"/>
  <c r="M64" i="4" s="1"/>
  <c r="C59" i="4"/>
  <c r="F59" i="4" s="1"/>
  <c r="J59" i="4"/>
  <c r="C58" i="4"/>
  <c r="F58" i="4" s="1"/>
  <c r="J58" i="4"/>
  <c r="M58" i="4" s="1"/>
  <c r="C53" i="4"/>
  <c r="J53" i="4"/>
  <c r="M53" i="4" s="1"/>
  <c r="E66" i="1"/>
  <c r="K82" i="1"/>
  <c r="D82" i="1"/>
  <c r="C78" i="1"/>
  <c r="M10" i="1"/>
  <c r="N10" i="1"/>
  <c r="O10" i="1"/>
  <c r="C54" i="1"/>
  <c r="J54" i="1"/>
  <c r="I76" i="7"/>
  <c r="M76" i="7" s="1"/>
  <c r="I70" i="7"/>
  <c r="M70" i="7" s="1"/>
  <c r="I64" i="7"/>
  <c r="M64" i="7" s="1"/>
  <c r="I58" i="7"/>
  <c r="M58" i="7" s="1"/>
  <c r="I52" i="7"/>
  <c r="I76" i="6"/>
  <c r="M76" i="6" s="1"/>
  <c r="I70" i="6"/>
  <c r="M70" i="6" s="1"/>
  <c r="I64" i="6"/>
  <c r="M64" i="6" s="1"/>
  <c r="I58" i="6"/>
  <c r="M58" i="6" s="1"/>
  <c r="I52" i="6"/>
  <c r="M52" i="6" s="1"/>
  <c r="F55" i="5"/>
  <c r="F50" i="5"/>
  <c r="N38" i="5"/>
  <c r="K75" i="4"/>
  <c r="M75" i="4" s="1"/>
  <c r="M74" i="4"/>
  <c r="F73" i="4"/>
  <c r="L69" i="4"/>
  <c r="M69" i="4" s="1"/>
  <c r="F68" i="4"/>
  <c r="I80" i="4"/>
  <c r="D92" i="4" s="1"/>
  <c r="E92" i="4" s="1"/>
  <c r="B80" i="4"/>
  <c r="C92" i="4" s="1"/>
  <c r="O34" i="1"/>
  <c r="L34" i="1"/>
  <c r="M34" i="1"/>
  <c r="N34" i="1"/>
  <c r="N27" i="1"/>
  <c r="O12" i="1"/>
  <c r="M12" i="1"/>
  <c r="N12" i="1"/>
  <c r="L55" i="1"/>
  <c r="M75" i="3"/>
  <c r="F55" i="3"/>
  <c r="F54" i="3"/>
  <c r="P37" i="3"/>
  <c r="P35" i="3"/>
  <c r="P30" i="3"/>
  <c r="P29" i="3"/>
  <c r="P38" i="3" s="1"/>
  <c r="P18" i="3"/>
  <c r="L77" i="3"/>
  <c r="E77" i="3"/>
  <c r="E75" i="3"/>
  <c r="F75" i="3" s="1"/>
  <c r="L75" i="3"/>
  <c r="L74" i="3"/>
  <c r="E73" i="3"/>
  <c r="L73" i="3"/>
  <c r="M73" i="3" s="1"/>
  <c r="L72" i="3"/>
  <c r="E72" i="3"/>
  <c r="E69" i="3"/>
  <c r="L69" i="3"/>
  <c r="M69" i="3" s="1"/>
  <c r="L68" i="3"/>
  <c r="E68" i="3"/>
  <c r="E67" i="3"/>
  <c r="F67" i="3" s="1"/>
  <c r="L67" i="3"/>
  <c r="M67" i="3" s="1"/>
  <c r="E66" i="3"/>
  <c r="L66" i="3"/>
  <c r="L64" i="3"/>
  <c r="E64" i="3"/>
  <c r="E63" i="3"/>
  <c r="L63" i="3"/>
  <c r="L62" i="3"/>
  <c r="E62" i="3"/>
  <c r="E61" i="3"/>
  <c r="F61" i="3" s="1"/>
  <c r="L61" i="3"/>
  <c r="E60" i="3"/>
  <c r="L60" i="3"/>
  <c r="L58" i="3"/>
  <c r="E58" i="3"/>
  <c r="E57" i="3"/>
  <c r="L57" i="3"/>
  <c r="M57" i="3" s="1"/>
  <c r="L56" i="3"/>
  <c r="M56" i="3" s="1"/>
  <c r="E56" i="3"/>
  <c r="E55" i="3"/>
  <c r="L55" i="3"/>
  <c r="E54" i="3"/>
  <c r="L54" i="3"/>
  <c r="L52" i="3"/>
  <c r="E52" i="3"/>
  <c r="E79" i="3" s="1"/>
  <c r="E51" i="3"/>
  <c r="L51" i="3"/>
  <c r="L50" i="3"/>
  <c r="E50" i="3"/>
  <c r="E49" i="3"/>
  <c r="F49" i="3" s="1"/>
  <c r="L49" i="3"/>
  <c r="E48" i="3"/>
  <c r="L48" i="3"/>
  <c r="O38" i="3"/>
  <c r="E81" i="1"/>
  <c r="L81" i="1"/>
  <c r="M16" i="1"/>
  <c r="N16" i="1"/>
  <c r="C60" i="1"/>
  <c r="J60" i="1"/>
  <c r="F78" i="3"/>
  <c r="F76" i="3"/>
  <c r="E71" i="3"/>
  <c r="F69" i="3"/>
  <c r="F63" i="3"/>
  <c r="F57" i="3"/>
  <c r="F51" i="3"/>
  <c r="K74" i="3"/>
  <c r="K64" i="3"/>
  <c r="K58" i="3"/>
  <c r="K52" i="3"/>
  <c r="M22" i="1"/>
  <c r="N22" i="1"/>
  <c r="J74" i="3"/>
  <c r="M74" i="3" s="1"/>
  <c r="J72" i="3"/>
  <c r="J52" i="4"/>
  <c r="M38" i="4"/>
  <c r="B82" i="1"/>
  <c r="I68" i="1"/>
  <c r="M28" i="1"/>
  <c r="N28" i="1"/>
  <c r="D61" i="1"/>
  <c r="K61" i="1"/>
  <c r="N11" i="1"/>
  <c r="O11" i="1"/>
  <c r="L9" i="1"/>
  <c r="M9" i="1"/>
  <c r="F92" i="3"/>
  <c r="M68" i="3"/>
  <c r="E65" i="3"/>
  <c r="M63" i="3"/>
  <c r="M62" i="3"/>
  <c r="E59" i="3"/>
  <c r="E53" i="3"/>
  <c r="M51" i="3"/>
  <c r="M50" i="3"/>
  <c r="I52" i="4"/>
  <c r="J47" i="4"/>
  <c r="M47" i="4" s="1"/>
  <c r="N38" i="1"/>
  <c r="N35" i="1"/>
  <c r="N32" i="1"/>
  <c r="N18" i="1"/>
  <c r="N17" i="1"/>
  <c r="O17" i="1"/>
  <c r="L15" i="1"/>
  <c r="M15" i="1"/>
  <c r="F73" i="3"/>
  <c r="B79" i="3"/>
  <c r="B80" i="3" s="1"/>
  <c r="C92" i="3" s="1"/>
  <c r="M61" i="3"/>
  <c r="M55" i="3"/>
  <c r="M49" i="3"/>
  <c r="D78" i="3"/>
  <c r="K78" i="3"/>
  <c r="M78" i="3" s="1"/>
  <c r="D72" i="3"/>
  <c r="K72" i="3"/>
  <c r="M72" i="3" s="1"/>
  <c r="D66" i="3"/>
  <c r="F66" i="3" s="1"/>
  <c r="K66" i="3"/>
  <c r="M66" i="3" s="1"/>
  <c r="D65" i="3"/>
  <c r="K65" i="3"/>
  <c r="D60" i="3"/>
  <c r="F60" i="3" s="1"/>
  <c r="K60" i="3"/>
  <c r="M60" i="3" s="1"/>
  <c r="D59" i="3"/>
  <c r="K59" i="3"/>
  <c r="D54" i="3"/>
  <c r="K54" i="3"/>
  <c r="M54" i="3" s="1"/>
  <c r="D53" i="3"/>
  <c r="K53" i="3"/>
  <c r="D48" i="3"/>
  <c r="F48" i="3" s="1"/>
  <c r="K48" i="3"/>
  <c r="M48" i="3" s="1"/>
  <c r="D47" i="3"/>
  <c r="K47" i="3"/>
  <c r="L47" i="3"/>
  <c r="C77" i="3"/>
  <c r="F77" i="3" s="1"/>
  <c r="J77" i="3"/>
  <c r="M77" i="3" s="1"/>
  <c r="C71" i="3"/>
  <c r="F71" i="3" s="1"/>
  <c r="J71" i="3"/>
  <c r="M71" i="3" s="1"/>
  <c r="C70" i="3"/>
  <c r="F70" i="3" s="1"/>
  <c r="J70" i="3"/>
  <c r="M70" i="3" s="1"/>
  <c r="C65" i="3"/>
  <c r="F65" i="3" s="1"/>
  <c r="J65" i="3"/>
  <c r="M65" i="3" s="1"/>
  <c r="C64" i="3"/>
  <c r="F64" i="3" s="1"/>
  <c r="J64" i="3"/>
  <c r="C59" i="3"/>
  <c r="J59" i="3"/>
  <c r="C58" i="3"/>
  <c r="F58" i="3" s="1"/>
  <c r="J58" i="3"/>
  <c r="C53" i="3"/>
  <c r="F53" i="3" s="1"/>
  <c r="J53" i="3"/>
  <c r="C52" i="3"/>
  <c r="J52" i="3"/>
  <c r="C47" i="3"/>
  <c r="J47" i="3"/>
  <c r="M38" i="3"/>
  <c r="I53" i="1"/>
  <c r="B53" i="1"/>
  <c r="D77" i="3"/>
  <c r="C74" i="3"/>
  <c r="C72" i="3"/>
  <c r="C68" i="3"/>
  <c r="F68" i="3" s="1"/>
  <c r="C62" i="3"/>
  <c r="F62" i="3" s="1"/>
  <c r="C56" i="3"/>
  <c r="F56" i="3" s="1"/>
  <c r="C50" i="3"/>
  <c r="I54" i="1"/>
  <c r="B54" i="1"/>
  <c r="F74" i="3"/>
  <c r="F50" i="3"/>
  <c r="N38" i="3"/>
  <c r="I64" i="3"/>
  <c r="M64" i="3" s="1"/>
  <c r="I58" i="3"/>
  <c r="M58" i="3" s="1"/>
  <c r="I52" i="3"/>
  <c r="P7" i="1" l="1"/>
  <c r="F82" i="1"/>
  <c r="C84" i="1"/>
  <c r="J79" i="1"/>
  <c r="L60" i="1"/>
  <c r="C70" i="1"/>
  <c r="E72" i="1"/>
  <c r="P33" i="1"/>
  <c r="P28" i="1"/>
  <c r="I84" i="1"/>
  <c r="L71" i="1"/>
  <c r="F76" i="1"/>
  <c r="B64" i="1"/>
  <c r="P30" i="1"/>
  <c r="J53" i="1"/>
  <c r="P24" i="1"/>
  <c r="K76" i="1"/>
  <c r="N44" i="1"/>
  <c r="B105" i="1" s="1"/>
  <c r="I76" i="1"/>
  <c r="I66" i="1"/>
  <c r="P8" i="1"/>
  <c r="I70" i="1"/>
  <c r="P36" i="1"/>
  <c r="P20" i="1"/>
  <c r="P25" i="1"/>
  <c r="K60" i="1"/>
  <c r="D54" i="1"/>
  <c r="F54" i="1" s="1"/>
  <c r="L62" i="1"/>
  <c r="O44" i="1"/>
  <c r="L44" i="1"/>
  <c r="C53" i="1"/>
  <c r="M44" i="1"/>
  <c r="J82" i="1"/>
  <c r="M82" i="1" s="1"/>
  <c r="P14" i="1"/>
  <c r="J71" i="1"/>
  <c r="K71" i="1"/>
  <c r="E74" i="1"/>
  <c r="F60" i="1"/>
  <c r="J64" i="1"/>
  <c r="J76" i="1"/>
  <c r="F71" i="1"/>
  <c r="P19" i="1"/>
  <c r="L54" i="1"/>
  <c r="M54" i="1" s="1"/>
  <c r="K55" i="1"/>
  <c r="I78" i="1"/>
  <c r="I59" i="1"/>
  <c r="D59" i="1"/>
  <c r="P32" i="1"/>
  <c r="D72" i="1"/>
  <c r="K72" i="1"/>
  <c r="K65" i="1"/>
  <c r="D65" i="1"/>
  <c r="K79" i="1"/>
  <c r="D79" i="1"/>
  <c r="E59" i="1"/>
  <c r="L59" i="1"/>
  <c r="D53" i="1"/>
  <c r="K53" i="1"/>
  <c r="C81" i="1"/>
  <c r="J81" i="1"/>
  <c r="M81" i="1" s="1"/>
  <c r="C63" i="1"/>
  <c r="J63" i="1"/>
  <c r="J65" i="1"/>
  <c r="C65" i="1"/>
  <c r="E53" i="1"/>
  <c r="L53" i="1"/>
  <c r="K70" i="1"/>
  <c r="M70" i="1" s="1"/>
  <c r="D70" i="1"/>
  <c r="D66" i="1"/>
  <c r="F66" i="1" s="1"/>
  <c r="K66" i="1"/>
  <c r="C57" i="1"/>
  <c r="J57" i="1"/>
  <c r="C72" i="1"/>
  <c r="J72" i="1"/>
  <c r="L65" i="1"/>
  <c r="E65" i="1"/>
  <c r="P29" i="1"/>
  <c r="I79" i="1"/>
  <c r="B79" i="1"/>
  <c r="B93" i="2"/>
  <c r="F62" i="2"/>
  <c r="B93" i="3"/>
  <c r="C61" i="1"/>
  <c r="J61" i="1"/>
  <c r="D81" i="1"/>
  <c r="K81" i="1"/>
  <c r="E57" i="1"/>
  <c r="L57" i="1"/>
  <c r="D74" i="1"/>
  <c r="K74" i="1"/>
  <c r="D68" i="1"/>
  <c r="K68" i="1"/>
  <c r="C58" i="1"/>
  <c r="J58" i="1"/>
  <c r="D80" i="1"/>
  <c r="K80" i="1"/>
  <c r="E56" i="1"/>
  <c r="L56" i="1"/>
  <c r="C69" i="1"/>
  <c r="J69" i="1"/>
  <c r="D83" i="1"/>
  <c r="K83" i="1"/>
  <c r="B93" i="5"/>
  <c r="L67" i="1"/>
  <c r="E67" i="1"/>
  <c r="K75" i="1"/>
  <c r="D75" i="1"/>
  <c r="P27" i="1"/>
  <c r="I73" i="1"/>
  <c r="B73" i="1"/>
  <c r="I79" i="8"/>
  <c r="I80" i="8" s="1"/>
  <c r="D92" i="8" s="1"/>
  <c r="M49" i="8"/>
  <c r="M47" i="6"/>
  <c r="M79" i="6" s="1"/>
  <c r="M80" i="6" s="1"/>
  <c r="D96" i="6" s="1"/>
  <c r="J79" i="6"/>
  <c r="I79" i="6"/>
  <c r="I80" i="6" s="1"/>
  <c r="D92" i="6" s="1"/>
  <c r="E92" i="6" s="1"/>
  <c r="K79" i="6"/>
  <c r="I79" i="7"/>
  <c r="I80" i="7" s="1"/>
  <c r="D92" i="7" s="1"/>
  <c r="E92" i="7" s="1"/>
  <c r="M47" i="8"/>
  <c r="D51" i="2"/>
  <c r="K51" i="2"/>
  <c r="P10" i="2"/>
  <c r="P19" i="2"/>
  <c r="K60" i="2"/>
  <c r="D60" i="2"/>
  <c r="D69" i="2"/>
  <c r="F69" i="2" s="1"/>
  <c r="K69" i="2"/>
  <c r="P28" i="2"/>
  <c r="C59" i="2"/>
  <c r="J59" i="2"/>
  <c r="K71" i="2"/>
  <c r="D71" i="2"/>
  <c r="L73" i="2"/>
  <c r="E73" i="2"/>
  <c r="C55" i="2"/>
  <c r="J55" i="2"/>
  <c r="P23" i="2"/>
  <c r="B64" i="2"/>
  <c r="I64" i="2"/>
  <c r="J67" i="2"/>
  <c r="C67" i="2"/>
  <c r="M58" i="8"/>
  <c r="D58" i="2"/>
  <c r="K58" i="2"/>
  <c r="L77" i="2"/>
  <c r="E77" i="2"/>
  <c r="L68" i="2"/>
  <c r="E68" i="2"/>
  <c r="J52" i="2"/>
  <c r="C52" i="2"/>
  <c r="J61" i="2"/>
  <c r="C61" i="2"/>
  <c r="J70" i="2"/>
  <c r="C70" i="2"/>
  <c r="L78" i="2"/>
  <c r="E78" i="2"/>
  <c r="P18" i="2"/>
  <c r="M47" i="3"/>
  <c r="J79" i="3"/>
  <c r="J80" i="3" s="1"/>
  <c r="D93" i="3" s="1"/>
  <c r="P15" i="1"/>
  <c r="B61" i="1"/>
  <c r="I61" i="1"/>
  <c r="K84" i="1"/>
  <c r="M84" i="1" s="1"/>
  <c r="D84" i="1"/>
  <c r="F84" i="1" s="1"/>
  <c r="D57" i="1"/>
  <c r="K57" i="1"/>
  <c r="C74" i="1"/>
  <c r="J74" i="1"/>
  <c r="J68" i="1"/>
  <c r="C68" i="1"/>
  <c r="D62" i="1"/>
  <c r="K62" i="1"/>
  <c r="L58" i="1"/>
  <c r="E58" i="1"/>
  <c r="J80" i="1"/>
  <c r="C80" i="1"/>
  <c r="D56" i="1"/>
  <c r="K56" i="1"/>
  <c r="L79" i="4"/>
  <c r="P23" i="1"/>
  <c r="B69" i="1"/>
  <c r="I69" i="1"/>
  <c r="C83" i="1"/>
  <c r="J83" i="1"/>
  <c r="M47" i="5"/>
  <c r="J79" i="5"/>
  <c r="J80" i="5" s="1"/>
  <c r="D93" i="5" s="1"/>
  <c r="D67" i="1"/>
  <c r="K67" i="1"/>
  <c r="D77" i="1"/>
  <c r="K77" i="1"/>
  <c r="M64" i="5"/>
  <c r="F51" i="5"/>
  <c r="L79" i="8"/>
  <c r="F94" i="4"/>
  <c r="F78" i="5"/>
  <c r="C79" i="6"/>
  <c r="F47" i="6"/>
  <c r="F79" i="6" s="1"/>
  <c r="F80" i="6" s="1"/>
  <c r="C96" i="6" s="1"/>
  <c r="D79" i="6"/>
  <c r="E79" i="6"/>
  <c r="M54" i="2"/>
  <c r="L54" i="2"/>
  <c r="E54" i="2"/>
  <c r="L63" i="2"/>
  <c r="E63" i="2"/>
  <c r="E72" i="2"/>
  <c r="L72" i="2"/>
  <c r="M70" i="8"/>
  <c r="E62" i="2"/>
  <c r="L62" i="2"/>
  <c r="D73" i="2"/>
  <c r="K73" i="2"/>
  <c r="B55" i="2"/>
  <c r="F55" i="2" s="1"/>
  <c r="I55" i="2"/>
  <c r="P14" i="2"/>
  <c r="E64" i="2"/>
  <c r="L64" i="2"/>
  <c r="B67" i="2"/>
  <c r="I67" i="2"/>
  <c r="M67" i="2" s="1"/>
  <c r="P26" i="2"/>
  <c r="O38" i="2"/>
  <c r="L47" i="2"/>
  <c r="E47" i="2"/>
  <c r="E65" i="2"/>
  <c r="F65" i="2" s="1"/>
  <c r="L65" i="2"/>
  <c r="C77" i="2"/>
  <c r="J77" i="2"/>
  <c r="K68" i="2"/>
  <c r="D68" i="2"/>
  <c r="B52" i="2"/>
  <c r="P11" i="2"/>
  <c r="I52" i="2"/>
  <c r="B61" i="2"/>
  <c r="I61" i="2"/>
  <c r="M61" i="2" s="1"/>
  <c r="P20" i="2"/>
  <c r="B70" i="2"/>
  <c r="P29" i="2"/>
  <c r="I70" i="2"/>
  <c r="M70" i="2" s="1"/>
  <c r="C78" i="2"/>
  <c r="J78" i="2"/>
  <c r="F50" i="2"/>
  <c r="B94" i="3"/>
  <c r="C79" i="3"/>
  <c r="C80" i="3" s="1"/>
  <c r="C93" i="3" s="1"/>
  <c r="F47" i="3"/>
  <c r="E63" i="1"/>
  <c r="L63" i="1"/>
  <c r="B93" i="4"/>
  <c r="C80" i="4"/>
  <c r="C93" i="4" s="1"/>
  <c r="J62" i="1"/>
  <c r="C62" i="1"/>
  <c r="F62" i="1" s="1"/>
  <c r="K73" i="1"/>
  <c r="D73" i="1"/>
  <c r="P34" i="1"/>
  <c r="I80" i="1"/>
  <c r="B80" i="1"/>
  <c r="G92" i="4"/>
  <c r="B94" i="5"/>
  <c r="J56" i="1"/>
  <c r="C56" i="1"/>
  <c r="C79" i="4"/>
  <c r="F53" i="4"/>
  <c r="E69" i="1"/>
  <c r="L69" i="1"/>
  <c r="P37" i="1"/>
  <c r="B83" i="1"/>
  <c r="I83" i="1"/>
  <c r="F47" i="5"/>
  <c r="F79" i="5" s="1"/>
  <c r="C79" i="5"/>
  <c r="C80" i="5" s="1"/>
  <c r="C93" i="5" s="1"/>
  <c r="C67" i="1"/>
  <c r="J67" i="1"/>
  <c r="C77" i="1"/>
  <c r="J77" i="1"/>
  <c r="K79" i="7"/>
  <c r="M72" i="5"/>
  <c r="G92" i="5"/>
  <c r="K54" i="2"/>
  <c r="D54" i="2"/>
  <c r="F54" i="2" s="1"/>
  <c r="D63" i="2"/>
  <c r="K63" i="2"/>
  <c r="K72" i="2"/>
  <c r="M72" i="2" s="1"/>
  <c r="D72" i="2"/>
  <c r="M51" i="8"/>
  <c r="E95" i="6"/>
  <c r="G95" i="6" s="1"/>
  <c r="F95" i="6"/>
  <c r="C50" i="2"/>
  <c r="J50" i="2"/>
  <c r="M50" i="2" s="1"/>
  <c r="K62" i="2"/>
  <c r="D62" i="2"/>
  <c r="P37" i="2"/>
  <c r="I78" i="2"/>
  <c r="B78" i="2"/>
  <c r="L55" i="2"/>
  <c r="E55" i="2"/>
  <c r="D64" i="2"/>
  <c r="K64" i="2"/>
  <c r="E67" i="2"/>
  <c r="L67" i="2"/>
  <c r="K47" i="2"/>
  <c r="D47" i="2"/>
  <c r="N38" i="2"/>
  <c r="K65" i="2"/>
  <c r="M65" i="2" s="1"/>
  <c r="D65" i="2"/>
  <c r="J49" i="2"/>
  <c r="C49" i="2"/>
  <c r="C79" i="2" s="1"/>
  <c r="C80" i="2" s="1"/>
  <c r="C93" i="2" s="1"/>
  <c r="B77" i="2"/>
  <c r="F77" i="2" s="1"/>
  <c r="I77" i="2"/>
  <c r="M77" i="2" s="1"/>
  <c r="P36" i="2"/>
  <c r="L59" i="2"/>
  <c r="E59" i="2"/>
  <c r="D80" i="8"/>
  <c r="C94" i="8" s="1"/>
  <c r="B94" i="8"/>
  <c r="K80" i="8"/>
  <c r="D94" i="8" s="1"/>
  <c r="E52" i="2"/>
  <c r="L52" i="2"/>
  <c r="L61" i="2"/>
  <c r="E61" i="2"/>
  <c r="E70" i="2"/>
  <c r="L70" i="2"/>
  <c r="K78" i="2"/>
  <c r="D78" i="2"/>
  <c r="P9" i="2"/>
  <c r="M59" i="3"/>
  <c r="L79" i="3"/>
  <c r="K63" i="1"/>
  <c r="D63" i="1"/>
  <c r="P22" i="1"/>
  <c r="P12" i="1"/>
  <c r="K69" i="1"/>
  <c r="D69" i="1"/>
  <c r="E83" i="1"/>
  <c r="L83" i="1"/>
  <c r="K79" i="4"/>
  <c r="K80" i="4" s="1"/>
  <c r="D94" i="4" s="1"/>
  <c r="E94" i="4" s="1"/>
  <c r="G94" i="4" s="1"/>
  <c r="P21" i="1"/>
  <c r="B67" i="1"/>
  <c r="I67" i="1"/>
  <c r="P31" i="1"/>
  <c r="B77" i="1"/>
  <c r="I77" i="1"/>
  <c r="C80" i="7"/>
  <c r="C93" i="7" s="1"/>
  <c r="B93" i="7"/>
  <c r="L79" i="6"/>
  <c r="E48" i="2"/>
  <c r="L48" i="2"/>
  <c r="L57" i="2"/>
  <c r="E57" i="2"/>
  <c r="E66" i="2"/>
  <c r="L66" i="2"/>
  <c r="E53" i="2"/>
  <c r="L53" i="2"/>
  <c r="B92" i="2"/>
  <c r="D55" i="2"/>
  <c r="K55" i="2"/>
  <c r="D67" i="2"/>
  <c r="K67" i="2"/>
  <c r="E56" i="2"/>
  <c r="L56" i="2"/>
  <c r="L74" i="2"/>
  <c r="M74" i="2" s="1"/>
  <c r="E74" i="2"/>
  <c r="F74" i="2" s="1"/>
  <c r="B49" i="2"/>
  <c r="I49" i="2"/>
  <c r="P8" i="2"/>
  <c r="P38" i="2" s="1"/>
  <c r="J58" i="2"/>
  <c r="C58" i="2"/>
  <c r="P24" i="2"/>
  <c r="K77" i="2"/>
  <c r="D77" i="2"/>
  <c r="K59" i="2"/>
  <c r="D59" i="2"/>
  <c r="K52" i="2"/>
  <c r="D52" i="2"/>
  <c r="K61" i="2"/>
  <c r="D61" i="2"/>
  <c r="K70" i="2"/>
  <c r="D70" i="2"/>
  <c r="F72" i="3"/>
  <c r="F52" i="3"/>
  <c r="K79" i="3"/>
  <c r="K80" i="3" s="1"/>
  <c r="D94" i="3" s="1"/>
  <c r="K64" i="1"/>
  <c r="D64" i="1"/>
  <c r="P11" i="1"/>
  <c r="P10" i="1"/>
  <c r="D79" i="4"/>
  <c r="D80" i="4" s="1"/>
  <c r="C94" i="4" s="1"/>
  <c r="F47" i="4"/>
  <c r="F79" i="4" s="1"/>
  <c r="F80" i="4" s="1"/>
  <c r="C96" i="4" s="1"/>
  <c r="K79" i="5"/>
  <c r="K80" i="5" s="1"/>
  <c r="D94" i="5" s="1"/>
  <c r="P16" i="1"/>
  <c r="J75" i="1"/>
  <c r="C75" i="1"/>
  <c r="E77" i="1"/>
  <c r="L77" i="1"/>
  <c r="L73" i="1"/>
  <c r="E73" i="1"/>
  <c r="L80" i="5"/>
  <c r="D95" i="5" s="1"/>
  <c r="B95" i="5"/>
  <c r="E80" i="5"/>
  <c r="C95" i="5" s="1"/>
  <c r="D80" i="6"/>
  <c r="C94" i="6" s="1"/>
  <c r="B94" i="6"/>
  <c r="K80" i="6"/>
  <c r="D94" i="6" s="1"/>
  <c r="J79" i="7"/>
  <c r="J80" i="7" s="1"/>
  <c r="D93" i="7" s="1"/>
  <c r="M71" i="5"/>
  <c r="B80" i="8"/>
  <c r="C92" i="8" s="1"/>
  <c r="B92" i="8"/>
  <c r="D48" i="2"/>
  <c r="F48" i="2" s="1"/>
  <c r="K48" i="2"/>
  <c r="M48" i="2" s="1"/>
  <c r="P7" i="2"/>
  <c r="D57" i="2"/>
  <c r="F57" i="2" s="1"/>
  <c r="K57" i="2"/>
  <c r="M57" i="2" s="1"/>
  <c r="P16" i="2"/>
  <c r="D66" i="2"/>
  <c r="F66" i="2" s="1"/>
  <c r="K66" i="2"/>
  <c r="P25" i="2"/>
  <c r="K53" i="2"/>
  <c r="D53" i="2"/>
  <c r="C68" i="2"/>
  <c r="F68" i="2" s="1"/>
  <c r="J68" i="2"/>
  <c r="M68" i="2" s="1"/>
  <c r="J73" i="2"/>
  <c r="C73" i="2"/>
  <c r="M53" i="2"/>
  <c r="P21" i="2"/>
  <c r="K56" i="2"/>
  <c r="M56" i="2" s="1"/>
  <c r="D56" i="2"/>
  <c r="F56" i="2" s="1"/>
  <c r="K74" i="2"/>
  <c r="D74" i="2"/>
  <c r="E49" i="2"/>
  <c r="L49" i="2"/>
  <c r="I58" i="2"/>
  <c r="P17" i="2"/>
  <c r="B58" i="2"/>
  <c r="D79" i="8"/>
  <c r="L50" i="2"/>
  <c r="E50" i="2"/>
  <c r="F59" i="2"/>
  <c r="L80" i="1"/>
  <c r="E80" i="1"/>
  <c r="F59" i="3"/>
  <c r="J79" i="4"/>
  <c r="J80" i="4" s="1"/>
  <c r="D93" i="4" s="1"/>
  <c r="C55" i="1"/>
  <c r="J55" i="1"/>
  <c r="P17" i="1"/>
  <c r="M52" i="3"/>
  <c r="I79" i="3"/>
  <c r="I80" i="3" s="1"/>
  <c r="D92" i="3" s="1"/>
  <c r="E92" i="3" s="1"/>
  <c r="M53" i="3"/>
  <c r="D79" i="3"/>
  <c r="D80" i="3" s="1"/>
  <c r="C94" i="3" s="1"/>
  <c r="K78" i="1"/>
  <c r="D78" i="1"/>
  <c r="F78" i="1" s="1"/>
  <c r="M52" i="4"/>
  <c r="P9" i="1"/>
  <c r="I55" i="1"/>
  <c r="B55" i="1"/>
  <c r="B95" i="3"/>
  <c r="E80" i="3"/>
  <c r="C95" i="3" s="1"/>
  <c r="L80" i="3"/>
  <c r="D95" i="3" s="1"/>
  <c r="K58" i="1"/>
  <c r="D58" i="1"/>
  <c r="M52" i="7"/>
  <c r="M79" i="7" s="1"/>
  <c r="M80" i="7" s="1"/>
  <c r="D96" i="7" s="1"/>
  <c r="P35" i="1"/>
  <c r="M48" i="4"/>
  <c r="M79" i="4" s="1"/>
  <c r="M80" i="4" s="1"/>
  <c r="D96" i="4" s="1"/>
  <c r="M66" i="4"/>
  <c r="D79" i="5"/>
  <c r="D80" i="5" s="1"/>
  <c r="C94" i="5" s="1"/>
  <c r="P18" i="1"/>
  <c r="E75" i="1"/>
  <c r="L75" i="1"/>
  <c r="P38" i="1"/>
  <c r="C73" i="1"/>
  <c r="J73" i="1"/>
  <c r="C79" i="7"/>
  <c r="F47" i="7"/>
  <c r="F79" i="7" s="1"/>
  <c r="F80" i="7" s="1"/>
  <c r="C96" i="7" s="1"/>
  <c r="C80" i="8"/>
  <c r="C93" i="8" s="1"/>
  <c r="J80" i="8"/>
  <c r="D93" i="8" s="1"/>
  <c r="B93" i="8"/>
  <c r="F47" i="8"/>
  <c r="F79" i="8" s="1"/>
  <c r="F80" i="8" s="1"/>
  <c r="C96" i="8" s="1"/>
  <c r="E95" i="4"/>
  <c r="G95" i="4" s="1"/>
  <c r="F95" i="4"/>
  <c r="M69" i="5"/>
  <c r="J80" i="6"/>
  <c r="D93" i="6" s="1"/>
  <c r="C80" i="6"/>
  <c r="C93" i="6" s="1"/>
  <c r="B93" i="6"/>
  <c r="P38" i="5"/>
  <c r="K79" i="8"/>
  <c r="E51" i="2"/>
  <c r="L51" i="2"/>
  <c r="E60" i="2"/>
  <c r="L60" i="2"/>
  <c r="E69" i="2"/>
  <c r="L69" i="2"/>
  <c r="F63" i="2"/>
  <c r="M63" i="8"/>
  <c r="P13" i="2"/>
  <c r="E71" i="2"/>
  <c r="L71" i="2"/>
  <c r="F71" i="2"/>
  <c r="B73" i="2"/>
  <c r="I73" i="2"/>
  <c r="M73" i="2" s="1"/>
  <c r="P32" i="2"/>
  <c r="P12" i="2"/>
  <c r="J64" i="2"/>
  <c r="C64" i="2"/>
  <c r="M76" i="8"/>
  <c r="F47" i="2"/>
  <c r="D49" i="2"/>
  <c r="K49" i="2"/>
  <c r="E58" i="2"/>
  <c r="L58" i="2"/>
  <c r="P33" i="2"/>
  <c r="M64" i="8"/>
  <c r="K50" i="2"/>
  <c r="D50" i="2"/>
  <c r="F72" i="2"/>
  <c r="M59" i="2"/>
  <c r="M60" i="1" l="1"/>
  <c r="M66" i="1"/>
  <c r="F70" i="1"/>
  <c r="M71" i="1"/>
  <c r="M76" i="1"/>
  <c r="M68" i="1"/>
  <c r="P44" i="1"/>
  <c r="M53" i="1"/>
  <c r="F64" i="1"/>
  <c r="F61" i="1"/>
  <c r="M78" i="1"/>
  <c r="F53" i="1"/>
  <c r="M64" i="1"/>
  <c r="M55" i="1"/>
  <c r="M72" i="1"/>
  <c r="M57" i="1"/>
  <c r="F72" i="1"/>
  <c r="F55" i="1"/>
  <c r="F81" i="1"/>
  <c r="M59" i="1"/>
  <c r="F59" i="1"/>
  <c r="J90" i="1"/>
  <c r="J91" i="1" s="1"/>
  <c r="D104" i="1" s="1"/>
  <c r="F57" i="1"/>
  <c r="F79" i="1"/>
  <c r="M79" i="1"/>
  <c r="D90" i="1"/>
  <c r="D91" i="1" s="1"/>
  <c r="C105" i="1" s="1"/>
  <c r="M56" i="1"/>
  <c r="M75" i="1"/>
  <c r="F67" i="1"/>
  <c r="M62" i="1"/>
  <c r="M80" i="1"/>
  <c r="M69" i="1"/>
  <c r="F65" i="1"/>
  <c r="F77" i="1"/>
  <c r="F63" i="1"/>
  <c r="K90" i="1"/>
  <c r="K91" i="1" s="1"/>
  <c r="D105" i="1" s="1"/>
  <c r="E105" i="1" s="1"/>
  <c r="G105" i="1" s="1"/>
  <c r="M65" i="1"/>
  <c r="F75" i="1"/>
  <c r="M63" i="1"/>
  <c r="F94" i="8"/>
  <c r="E94" i="8"/>
  <c r="G94" i="8" s="1"/>
  <c r="E94" i="5"/>
  <c r="G94" i="5" s="1"/>
  <c r="F94" i="5"/>
  <c r="F79" i="3"/>
  <c r="F80" i="3" s="1"/>
  <c r="C96" i="3" s="1"/>
  <c r="E90" i="1"/>
  <c r="G92" i="3"/>
  <c r="G96" i="3" s="1"/>
  <c r="E96" i="3"/>
  <c r="B98" i="3" s="1"/>
  <c r="F92" i="8"/>
  <c r="E92" i="8"/>
  <c r="B96" i="8"/>
  <c r="B94" i="2"/>
  <c r="K80" i="2"/>
  <c r="D94" i="2" s="1"/>
  <c r="F56" i="1"/>
  <c r="E93" i="4"/>
  <c r="F93" i="4"/>
  <c r="B96" i="4"/>
  <c r="F67" i="2"/>
  <c r="F73" i="1"/>
  <c r="F73" i="2"/>
  <c r="F53" i="2"/>
  <c r="F92" i="2"/>
  <c r="E92" i="2"/>
  <c r="F93" i="7"/>
  <c r="E93" i="7"/>
  <c r="G93" i="7" s="1"/>
  <c r="B96" i="7"/>
  <c r="M67" i="1"/>
  <c r="D79" i="2"/>
  <c r="D80" i="2" s="1"/>
  <c r="C94" i="2" s="1"/>
  <c r="M62" i="2"/>
  <c r="M83" i="1"/>
  <c r="F94" i="3"/>
  <c r="E94" i="3"/>
  <c r="G94" i="3" s="1"/>
  <c r="F61" i="2"/>
  <c r="E79" i="2"/>
  <c r="F68" i="1"/>
  <c r="M64" i="2"/>
  <c r="M69" i="2"/>
  <c r="M51" i="2"/>
  <c r="E96" i="6"/>
  <c r="B98" i="6" s="1"/>
  <c r="G92" i="6"/>
  <c r="M73" i="1"/>
  <c r="E93" i="6"/>
  <c r="G93" i="6" s="1"/>
  <c r="F93" i="6"/>
  <c r="B96" i="6"/>
  <c r="F93" i="8"/>
  <c r="E93" i="8"/>
  <c r="G93" i="8" s="1"/>
  <c r="E95" i="3"/>
  <c r="G95" i="3" s="1"/>
  <c r="F95" i="3"/>
  <c r="M58" i="2"/>
  <c r="E94" i="6"/>
  <c r="G94" i="6" s="1"/>
  <c r="F94" i="6"/>
  <c r="B90" i="1"/>
  <c r="B91" i="1" s="1"/>
  <c r="C103" i="1" s="1"/>
  <c r="J79" i="2"/>
  <c r="J80" i="2" s="1"/>
  <c r="D93" i="2" s="1"/>
  <c r="K79" i="2"/>
  <c r="F83" i="1"/>
  <c r="M52" i="2"/>
  <c r="L79" i="2"/>
  <c r="F69" i="1"/>
  <c r="M79" i="3"/>
  <c r="M80" i="3" s="1"/>
  <c r="D96" i="3" s="1"/>
  <c r="I79" i="2"/>
  <c r="I80" i="2" s="1"/>
  <c r="D92" i="2" s="1"/>
  <c r="F64" i="2"/>
  <c r="F51" i="2"/>
  <c r="M58" i="1"/>
  <c r="E93" i="3"/>
  <c r="G93" i="3" s="1"/>
  <c r="F93" i="3"/>
  <c r="B96" i="3"/>
  <c r="M80" i="5"/>
  <c r="D96" i="5" s="1"/>
  <c r="F80" i="5"/>
  <c r="C96" i="5" s="1"/>
  <c r="B103" i="1"/>
  <c r="E95" i="5"/>
  <c r="G95" i="5" s="1"/>
  <c r="F95" i="5"/>
  <c r="M49" i="2"/>
  <c r="F78" i="2"/>
  <c r="M63" i="2"/>
  <c r="L80" i="2"/>
  <c r="D95" i="2" s="1"/>
  <c r="E80" i="2"/>
  <c r="C95" i="2" s="1"/>
  <c r="B95" i="2"/>
  <c r="M74" i="1"/>
  <c r="M47" i="2"/>
  <c r="M71" i="2"/>
  <c r="F60" i="2"/>
  <c r="M79" i="8"/>
  <c r="M80" i="8" s="1"/>
  <c r="D96" i="8" s="1"/>
  <c r="E93" i="5"/>
  <c r="F93" i="5"/>
  <c r="B96" i="5"/>
  <c r="E91" i="1"/>
  <c r="C106" i="1" s="1"/>
  <c r="B106" i="1"/>
  <c r="L91" i="1"/>
  <c r="D106" i="1" s="1"/>
  <c r="F58" i="1"/>
  <c r="F93" i="2"/>
  <c r="E93" i="2"/>
  <c r="G93" i="2" s="1"/>
  <c r="B79" i="2"/>
  <c r="B80" i="2" s="1"/>
  <c r="C92" i="2" s="1"/>
  <c r="B104" i="1"/>
  <c r="I90" i="1"/>
  <c r="I91" i="1" s="1"/>
  <c r="D103" i="1" s="1"/>
  <c r="C90" i="1"/>
  <c r="C91" i="1" s="1"/>
  <c r="C104" i="1" s="1"/>
  <c r="F58" i="2"/>
  <c r="M66" i="2"/>
  <c r="F49" i="2"/>
  <c r="F79" i="2" s="1"/>
  <c r="F80" i="2" s="1"/>
  <c r="C96" i="2" s="1"/>
  <c r="M77" i="1"/>
  <c r="M78" i="2"/>
  <c r="F80" i="1"/>
  <c r="F70" i="2"/>
  <c r="F52" i="2"/>
  <c r="M55" i="2"/>
  <c r="M79" i="5"/>
  <c r="F74" i="1"/>
  <c r="M61" i="1"/>
  <c r="M60" i="2"/>
  <c r="G92" i="7"/>
  <c r="G96" i="7" s="1"/>
  <c r="E96" i="7"/>
  <c r="B98" i="7" s="1"/>
  <c r="L90" i="1"/>
  <c r="F105" i="1"/>
  <c r="M90" i="1" l="1"/>
  <c r="M91" i="1" s="1"/>
  <c r="D107" i="1" s="1"/>
  <c r="F90" i="1"/>
  <c r="F91" i="1" s="1"/>
  <c r="C107" i="1" s="1"/>
  <c r="G93" i="5"/>
  <c r="G96" i="5" s="1"/>
  <c r="E96" i="5"/>
  <c r="B98" i="5" s="1"/>
  <c r="F95" i="2"/>
  <c r="E95" i="2"/>
  <c r="G95" i="2" s="1"/>
  <c r="B107" i="1"/>
  <c r="B112" i="1" s="1"/>
  <c r="F103" i="1"/>
  <c r="E103" i="1"/>
  <c r="G92" i="2"/>
  <c r="G96" i="2" s="1"/>
  <c r="G96" i="6"/>
  <c r="B96" i="2"/>
  <c r="F94" i="2"/>
  <c r="E94" i="2"/>
  <c r="G94" i="2" s="1"/>
  <c r="F96" i="2"/>
  <c r="B113" i="1"/>
  <c r="E104" i="1"/>
  <c r="G104" i="1" s="1"/>
  <c r="F104" i="1"/>
  <c r="F106" i="1"/>
  <c r="E106" i="1"/>
  <c r="G106" i="1" s="1"/>
  <c r="F96" i="3"/>
  <c r="G92" i="8"/>
  <c r="G96" i="8" s="1"/>
  <c r="E96" i="8"/>
  <c r="B98" i="8" s="1"/>
  <c r="M79" i="2"/>
  <c r="M80" i="2" s="1"/>
  <c r="D96" i="2" s="1"/>
  <c r="G93" i="4"/>
  <c r="G96" i="4" s="1"/>
  <c r="E96" i="4"/>
  <c r="B98" i="4" s="1"/>
  <c r="B116" i="1" l="1"/>
  <c r="B114" i="1"/>
  <c r="E96" i="2"/>
  <c r="B98" i="2" s="1"/>
  <c r="G103" i="1"/>
  <c r="E107" i="1"/>
  <c r="B109" i="1" s="1"/>
  <c r="B115" i="1"/>
  <c r="G107" i="1" l="1"/>
  <c r="G112" i="1" s="1"/>
  <c r="G116" i="1" l="1"/>
  <c r="G114" i="1"/>
  <c r="G113" i="1"/>
  <c r="G115" i="1"/>
</calcChain>
</file>

<file path=xl/sharedStrings.xml><?xml version="1.0" encoding="utf-8"?>
<sst xmlns="http://schemas.openxmlformats.org/spreadsheetml/2006/main" count="359" uniqueCount="32">
  <si>
    <t>ECOCADIZ-R-2014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</si>
  <si>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</si>
  <si>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</si>
  <si>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</si>
  <si>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</si>
  <si>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</si>
  <si>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</si>
  <si>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</si>
  <si>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</si>
  <si>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</si>
  <si>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</si>
  <si>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</si>
  <si>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</si>
  <si>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</si>
  <si>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</si>
  <si>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</si>
  <si>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</si>
  <si>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</si>
  <si>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</si>
  <si>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</si>
  <si>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C (N)</t>
  </si>
  <si>
    <t>B</t>
  </si>
  <si>
    <t>(millions)</t>
  </si>
  <si>
    <t>(t)</t>
  </si>
  <si>
    <t>FACTOR
SOP</t>
  </si>
  <si>
    <t>Media</t>
  </si>
  <si>
    <t>Std</t>
  </si>
  <si>
    <t>total muestreo</t>
  </si>
  <si>
    <t>FREC.REL.</t>
  </si>
  <si>
    <t>FREC. ACUM.</t>
  </si>
  <si>
    <t>dif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</si>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</sst>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2">
    <font>
      <sz val="10"/>
      <name val="Arial"/>
      <family val="2"/>
      <charset val="1"/>
    </font>
    <font>
      <sz val="10"/>
      <name val="Times New Roman"/>
      <family val="1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  <font>
      <sz val="8"/>
      <name val="Times New Roman"/>
      <family val="1"/>
      <charset val="1"/>
    </font>
    <font>
      <b/>
      <sz val="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52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2" fontId="3" fillId="0" borderId="0" xfId="0" applyNumberFormat="1" applyFont="1" applyAlignment="1">
      <alignment horizontal="center" vertical="center"/>
    </xf>
    <xf numFmtId="0" fontId="10" fillId="0" borderId="0" xfId="1" applyFont="1"/>
    <xf numFmtId="2" fontId="10" fillId="0" borderId="0" xfId="1" applyNumberFormat="1" applyFont="1"/>
    <xf numFmtId="0" fontId="1" fillId="0" borderId="0" xfId="0" applyFont="1"/>
    <xf numFmtId="0" fontId="11" fillId="0" borderId="0" xfId="1" applyFont="1"/>
    <xf numFmtId="0" fontId="11" fillId="0" borderId="0" xfId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_sardina-eval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TOTAL ABUNDANCE</a:t>
            </a:r>
          </a:p>
        </c:rich>
      </c:tx>
      <c:layout>
        <c:manualLayout>
          <c:xMode val="edge"/>
          <c:yMode val="edge"/>
          <c:x val="0.33520660336958441"/>
          <c:y val="4.0610439298358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358676845382402"/>
          <c:y val="0.28934938000080246"/>
          <c:w val="0.62571899295655753"/>
          <c:h val="0.4111806978958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ALK_GENERAL_BOQUERON!$F$100:$F$100</c:f>
              <c:strCache>
                <c:ptCount val="1"/>
                <c:pt idx="0">
                  <c:v>C (N)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ALK_GENERAL_BOQUERON!$A$103:$A$106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ALK_GENERAL_BOQUERON!$F$103:$F$106</c:f>
              <c:numCache>
                <c:formatCode>0.00</c:formatCode>
                <c:ptCount val="4"/>
                <c:pt idx="0">
                  <c:v>813.90335376316057</c:v>
                </c:pt>
                <c:pt idx="1">
                  <c:v>151.39826553165594</c:v>
                </c:pt>
                <c:pt idx="2">
                  <c:v>20.862777705183703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7C40-B081-32C62D61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8007872"/>
        <c:axId val="1"/>
      </c:barChart>
      <c:catAx>
        <c:axId val="1818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5029750719840098"/>
              <c:y val="0.83251400561634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Number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of fish (millions)</a:t>
                </a:r>
              </a:p>
            </c:rich>
          </c:tx>
          <c:layout>
            <c:manualLayout>
              <c:xMode val="edge"/>
              <c:yMode val="edge"/>
              <c:x val="3.631404869837164E-2"/>
              <c:y val="0.40610439298358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8007872"/>
        <c:crossesAt val="1"/>
        <c:crossBetween val="between"/>
        <c:majorUnit val="100"/>
        <c:minorUnit val="5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04</a:t>
            </a:r>
          </a:p>
        </c:rich>
      </c:tx>
      <c:layout>
        <c:manualLayout>
          <c:xMode val="edge"/>
          <c:yMode val="edge"/>
          <c:x val="0.43453740602551194"/>
          <c:y val="4.000141911772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548606190893336"/>
          <c:y val="0.28501011121381487"/>
          <c:w val="0.65180610903826797"/>
          <c:h val="0.42001490073614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ALK_POL04!$F$89</c:f>
              <c:strCache>
                <c:ptCount val="1"/>
                <c:pt idx="0">
                  <c:v>C (N)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ALK_POL04!$A$92:$A$95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ALK_POL04!$F$92:$F$95</c:f>
              <c:numCache>
                <c:formatCode>0.00</c:formatCode>
                <c:ptCount val="4"/>
                <c:pt idx="0">
                  <c:v>613.91451754829188</c:v>
                </c:pt>
                <c:pt idx="1">
                  <c:v>7.5172704517082334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2-5C42-80B4-80C025F5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5156560"/>
        <c:axId val="1"/>
      </c:barChart>
      <c:catAx>
        <c:axId val="185515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2680219771586034"/>
              <c:y val="0.83502962408258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Number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of fish (millions)</a:t>
                </a:r>
              </a:p>
            </c:rich>
          </c:tx>
          <c:layout>
            <c:manualLayout>
              <c:xMode val="edge"/>
              <c:yMode val="edge"/>
              <c:x val="3.8691686837888054E-2"/>
              <c:y val="0.410014545956716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5156560"/>
        <c:crossesAt val="1"/>
        <c:crossBetween val="between"/>
        <c:majorUnit val="100"/>
        <c:minorUnit val="5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05</a:t>
            </a:r>
          </a:p>
        </c:rich>
      </c:tx>
      <c:layout>
        <c:manualLayout>
          <c:xMode val="edge"/>
          <c:yMode val="edge"/>
          <c:x val="0.43453740602551194"/>
          <c:y val="4.0202386035167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548606190893336"/>
          <c:y val="0.28644200050056684"/>
          <c:w val="0.65180610903826797"/>
          <c:h val="0.41709975511486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ALK_POL05!$F$89</c:f>
              <c:strCache>
                <c:ptCount val="1"/>
                <c:pt idx="0">
                  <c:v>C (N)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ALK_POL05!$A$92:$A$95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ALK_POL05!$F$92:$F$95</c:f>
              <c:numCache>
                <c:formatCode>0.00</c:formatCode>
                <c:ptCount val="4"/>
                <c:pt idx="0">
                  <c:v>112.57185175973419</c:v>
                </c:pt>
                <c:pt idx="1">
                  <c:v>4.4989282402657889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6-A749-AC82-A6F90E74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5035600"/>
        <c:axId val="1"/>
      </c:barChart>
      <c:catAx>
        <c:axId val="185503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2680219771586034"/>
              <c:y val="0.83419951022972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Number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of fish (millions)</a:t>
                </a:r>
              </a:p>
            </c:rich>
          </c:tx>
          <c:layout>
            <c:manualLayout>
              <c:xMode val="edge"/>
              <c:yMode val="edge"/>
              <c:x val="3.8691686837888054E-2"/>
              <c:y val="0.407049158606068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5035600"/>
        <c:crossesAt val="1"/>
        <c:crossBetween val="between"/>
        <c:majorUnit val="5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TOTAL BIOMASS</a:t>
            </a:r>
          </a:p>
        </c:rich>
      </c:tx>
      <c:layout>
        <c:manualLayout>
          <c:xMode val="edge"/>
          <c:yMode val="edge"/>
          <c:x val="0.36314048698371643"/>
          <c:y val="4.0610439298358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51238958697312"/>
          <c:y val="0.28934938000080246"/>
          <c:w val="0.67879337182340838"/>
          <c:h val="0.4111806978958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ALK_GENERAL_BOQUERON!$G$100:$G$100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ALK_GENERAL_BOQUERON!$A$103:$A$106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ALK_GENERAL_BOQUERON!$G$103:$G$106</c:f>
              <c:numCache>
                <c:formatCode>0</c:formatCode>
                <c:ptCount val="4"/>
                <c:pt idx="0">
                  <c:v>5131.369819160941</c:v>
                </c:pt>
                <c:pt idx="1">
                  <c:v>2523.301629199289</c:v>
                </c:pt>
                <c:pt idx="2">
                  <c:v>458.52349272906423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3-184F-85AA-A239772E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5105952"/>
        <c:axId val="1"/>
      </c:barChart>
      <c:catAx>
        <c:axId val="18551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2236362358426902"/>
              <c:y val="0.83251400561634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Fish biomass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(t)</a:t>
                </a:r>
              </a:p>
            </c:rich>
          </c:tx>
          <c:layout>
            <c:manualLayout>
              <c:xMode val="edge"/>
              <c:yMode val="edge"/>
              <c:x val="3.631404869837164E-2"/>
              <c:y val="0.406104392983582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5105952"/>
        <c:crossesAt val="1"/>
        <c:crossBetween val="between"/>
        <c:majorUnit val="1000"/>
        <c:minorUnit val="5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South (PT)</a:t>
            </a:r>
          </a:p>
        </c:rich>
      </c:tx>
      <c:layout>
        <c:manualLayout>
          <c:xMode val="edge"/>
          <c:yMode val="edge"/>
          <c:x val="0.3750121597418129"/>
          <c:y val="4.0610439298358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842560757187995"/>
          <c:y val="0.28934938000080246"/>
          <c:w val="0.6280691455838493"/>
          <c:h val="0.4111806978958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ALK_PT!$F$89</c:f>
              <c:strCache>
                <c:ptCount val="1"/>
                <c:pt idx="0">
                  <c:v>C (N)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ALK_PT!$A$92:$A$95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ALK_PT!$F$92:$F$95</c:f>
              <c:numCache>
                <c:formatCode>0.00</c:formatCode>
                <c:ptCount val="4"/>
                <c:pt idx="0">
                  <c:v>2.6542026693736358</c:v>
                </c:pt>
                <c:pt idx="1">
                  <c:v>87.594161969598517</c:v>
                </c:pt>
                <c:pt idx="2">
                  <c:v>20.594142361027867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6-4742-BF13-D8A3B596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8001264"/>
        <c:axId val="1"/>
      </c:barChart>
      <c:catAx>
        <c:axId val="181800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3660276515901684"/>
              <c:y val="0.83251400561634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Number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of fish (millions)</a:t>
                </a:r>
              </a:p>
            </c:rich>
          </c:tx>
          <c:layout>
            <c:manualLayout>
              <c:xMode val="edge"/>
              <c:yMode val="edge"/>
              <c:x val="3.9635431517427384E-2"/>
              <c:y val="0.40610439298358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8001264"/>
        <c:crossesAt val="1"/>
        <c:crossBetween val="between"/>
        <c:majorUnit val="100"/>
        <c:minorUnit val="5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South (PT)</a:t>
            </a:r>
          </a:p>
        </c:rich>
      </c:tx>
      <c:layout>
        <c:manualLayout>
          <c:xMode val="edge"/>
          <c:yMode val="edge"/>
          <c:x val="0.3750121597418129"/>
          <c:y val="4.0610439298358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708345213941908"/>
          <c:y val="0.28934938000080246"/>
          <c:w val="0.64941130101631017"/>
          <c:h val="0.4111806978958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ALK_PT!$G$89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ALK_PT!$A$92:$A$95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ALK_PT!$G$92:$G$95</c:f>
              <c:numCache>
                <c:formatCode>0</c:formatCode>
                <c:ptCount val="4"/>
                <c:pt idx="0">
                  <c:v>24.668010160960797</c:v>
                </c:pt>
                <c:pt idx="1">
                  <c:v>1690.0557974272372</c:v>
                </c:pt>
                <c:pt idx="2">
                  <c:v>453.62372476336105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F-FA43-B1F1-BD58B1A0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4955184"/>
        <c:axId val="1"/>
      </c:barChart>
      <c:catAx>
        <c:axId val="185495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2440724776903924"/>
              <c:y val="0.83251400561634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Fish biomass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(t)</a:t>
                </a:r>
              </a:p>
            </c:rich>
          </c:tx>
          <c:layout>
            <c:manualLayout>
              <c:xMode val="edge"/>
              <c:yMode val="edge"/>
              <c:x val="3.9635431517427384E-2"/>
              <c:y val="0.406104392983582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4955184"/>
        <c:crossesAt val="1"/>
        <c:crossBetween val="between"/>
        <c:majorUnit val="1000"/>
        <c:minorUnit val="5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South (ES)</a:t>
            </a:r>
          </a:p>
        </c:rich>
      </c:tx>
      <c:layout>
        <c:manualLayout>
          <c:xMode val="edge"/>
          <c:yMode val="edge"/>
          <c:x val="0.3750121597418129"/>
          <c:y val="4.0610439298358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842560757187995"/>
          <c:y val="0.28934938000080246"/>
          <c:w val="0.6280691455838493"/>
          <c:h val="0.4111806978958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ALK_ES!$F$89</c:f>
              <c:strCache>
                <c:ptCount val="1"/>
                <c:pt idx="0">
                  <c:v>C (N)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ALK_ES!$A$92:$A$95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ALK_ES!$F$92:$F$95</c:f>
              <c:numCache>
                <c:formatCode>0.00</c:formatCode>
                <c:ptCount val="4"/>
                <c:pt idx="0">
                  <c:v>811.24915109378685</c:v>
                </c:pt>
                <c:pt idx="1">
                  <c:v>63.804103562057406</c:v>
                </c:pt>
                <c:pt idx="2">
                  <c:v>0.26863534415584417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D-D54A-9EE9-C72E3516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0070512"/>
        <c:axId val="1"/>
      </c:barChart>
      <c:catAx>
        <c:axId val="187007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3660276515901684"/>
              <c:y val="0.83251400561634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Number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of fish (millions)</a:t>
                </a:r>
              </a:p>
            </c:rich>
          </c:tx>
          <c:layout>
            <c:manualLayout>
              <c:xMode val="edge"/>
              <c:yMode val="edge"/>
              <c:x val="3.9635431517427384E-2"/>
              <c:y val="0.40610439298358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0070512"/>
        <c:crossesAt val="1"/>
        <c:crossBetween val="between"/>
        <c:majorUnit val="100"/>
        <c:minorUnit val="5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South (ES)</a:t>
            </a:r>
          </a:p>
        </c:rich>
      </c:tx>
      <c:layout>
        <c:manualLayout>
          <c:xMode val="edge"/>
          <c:yMode val="edge"/>
          <c:x val="0.3750121597418129"/>
          <c:y val="4.0610439298358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708345213941908"/>
          <c:y val="0.28934938000080246"/>
          <c:w val="0.64941130101631017"/>
          <c:h val="0.4111806978958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ALK_ES!$G$89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ALK_ES!$A$92:$A$95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ALK_ES!$G$92:$G$95</c:f>
              <c:numCache>
                <c:formatCode>0</c:formatCode>
                <c:ptCount val="4"/>
                <c:pt idx="0">
                  <c:v>5106.7018089999801</c:v>
                </c:pt>
                <c:pt idx="1">
                  <c:v>833.24583177205193</c:v>
                </c:pt>
                <c:pt idx="2">
                  <c:v>4.8997679657032567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D-5A40-96F2-5E2B82AA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9755024"/>
        <c:axId val="1"/>
      </c:barChart>
      <c:catAx>
        <c:axId val="18597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2440724776903924"/>
              <c:y val="0.83251400561634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Fish biomass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(t)</a:t>
                </a:r>
              </a:p>
            </c:rich>
          </c:tx>
          <c:layout>
            <c:manualLayout>
              <c:xMode val="edge"/>
              <c:yMode val="edge"/>
              <c:x val="3.9635431517427384E-2"/>
              <c:y val="0.406104392983582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9755024"/>
        <c:crossesAt val="1"/>
        <c:crossBetween val="between"/>
        <c:majorUnit val="1000"/>
        <c:minorUnit val="5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01</a:t>
            </a:r>
          </a:p>
        </c:rich>
      </c:tx>
      <c:layout>
        <c:manualLayout>
          <c:xMode val="edge"/>
          <c:yMode val="edge"/>
          <c:x val="0.43453740602551194"/>
          <c:y val="4.0202386035167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548606190893336"/>
          <c:y val="0.28644200050056684"/>
          <c:w val="0.65180610903826797"/>
          <c:h val="0.41709975511486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ALK_POL01!$F$89</c:f>
              <c:strCache>
                <c:ptCount val="1"/>
                <c:pt idx="0">
                  <c:v>C (N)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ALK_POL01!$A$92:$A$95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ALK_POL01!$F$92:$F$95</c:f>
              <c:numCache>
                <c:formatCode>0.00</c:formatCode>
                <c:ptCount val="4"/>
                <c:pt idx="0">
                  <c:v>7.4081833333333319E-2</c:v>
                </c:pt>
                <c:pt idx="1">
                  <c:v>86.017773805638825</c:v>
                </c:pt>
                <c:pt idx="2">
                  <c:v>20.585965361027863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7-674D-85DA-FFDCCB38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5412448"/>
        <c:axId val="1"/>
      </c:barChart>
      <c:catAx>
        <c:axId val="18554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2680219771586034"/>
              <c:y val="0.83419951022972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Number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of fish (millions)</a:t>
                </a:r>
              </a:p>
            </c:rich>
          </c:tx>
          <c:layout>
            <c:manualLayout>
              <c:xMode val="edge"/>
              <c:yMode val="edge"/>
              <c:x val="3.8691686837888054E-2"/>
              <c:y val="0.407049158606068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5412448"/>
        <c:crossesAt val="1"/>
        <c:crossBetween val="between"/>
        <c:majorUnit val="2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02</a:t>
            </a:r>
          </a:p>
        </c:rich>
      </c:tx>
      <c:layout>
        <c:manualLayout>
          <c:xMode val="edge"/>
          <c:yMode val="edge"/>
          <c:x val="0.43453740602551194"/>
          <c:y val="4.0202386035167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572322587978866"/>
          <c:y val="0.28644200050056684"/>
          <c:w val="0.68156894506741261"/>
          <c:h val="0.41709975511486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ALK_POL02!$F$89</c:f>
              <c:strCache>
                <c:ptCount val="1"/>
                <c:pt idx="0">
                  <c:v>C (N)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ALK_POL02!$A$92:$A$95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ALK_POL02!$F$92:$F$95</c:f>
              <c:numCache>
                <c:formatCode>0.00</c:formatCode>
                <c:ptCount val="4"/>
                <c:pt idx="0">
                  <c:v>2.5801208360403018</c:v>
                </c:pt>
                <c:pt idx="1">
                  <c:v>1.5763881639596975</c:v>
                </c:pt>
                <c:pt idx="2">
                  <c:v>8.1770000000000002E-3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2-C840-B7D0-CFB795C2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9518592"/>
        <c:axId val="1"/>
      </c:barChart>
      <c:catAx>
        <c:axId val="18595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1192077970128802"/>
              <c:y val="0.83419951022972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Number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of fish (millions)</a:t>
                </a:r>
              </a:p>
            </c:rich>
          </c:tx>
          <c:layout>
            <c:manualLayout>
              <c:xMode val="edge"/>
              <c:yMode val="edge"/>
              <c:x val="3.8691686837888054E-2"/>
              <c:y val="0.407049158606068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9518592"/>
        <c:crossesAt val="1"/>
        <c:crossBetween val="between"/>
        <c:majorUnit val="1"/>
        <c:min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03</a:t>
            </a:r>
          </a:p>
        </c:rich>
      </c:tx>
      <c:layout>
        <c:manualLayout>
          <c:xMode val="edge"/>
          <c:yMode val="edge"/>
          <c:x val="0.43453740602551194"/>
          <c:y val="4.0202386035167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548606190893336"/>
          <c:y val="0.28644200050056684"/>
          <c:w val="0.65180610903826797"/>
          <c:h val="0.41709975511486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ALK_POL03!$F$89</c:f>
              <c:strCache>
                <c:ptCount val="1"/>
                <c:pt idx="0">
                  <c:v>C (N)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ALK_POL03!$A$92:$A$95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ALK_POL03!$F$92:$F$95</c:f>
              <c:numCache>
                <c:formatCode>0.00</c:formatCode>
                <c:ptCount val="4"/>
                <c:pt idx="0">
                  <c:v>84.762781785760779</c:v>
                </c:pt>
                <c:pt idx="1">
                  <c:v>51.787904870083388</c:v>
                </c:pt>
                <c:pt idx="2">
                  <c:v>0.26863534415584417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1-2F4B-8E43-50816BA4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970672"/>
        <c:axId val="1"/>
      </c:barChart>
      <c:catAx>
        <c:axId val="176397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 </a:t>
                </a:r>
              </a:p>
            </c:rich>
          </c:tx>
          <c:layout>
            <c:manualLayout>
              <c:xMode val="edge"/>
              <c:yMode val="edge"/>
              <c:x val="0.52680219771586034"/>
              <c:y val="0.83419951022972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 sz="11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Number</a:t>
                </a:r>
                <a:r>
                  <a:rPr lang="es-MX" sz="1000" b="1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 of fish (millions)</a:t>
                </a:r>
              </a:p>
            </c:rich>
          </c:tx>
          <c:layout>
            <c:manualLayout>
              <c:xMode val="edge"/>
              <c:yMode val="edge"/>
              <c:x val="3.8691686837888054E-2"/>
              <c:y val="0.407049158606068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3970672"/>
        <c:crossesAt val="1"/>
        <c:crossBetween val="between"/>
        <c:majorUnit val="2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100</xdr:row>
      <xdr:rowOff>139700</xdr:rowOff>
    </xdr:from>
    <xdr:to>
      <xdr:col>14</xdr:col>
      <xdr:colOff>127000</xdr:colOff>
      <xdr:row>117</xdr:row>
      <xdr:rowOff>50800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561F5EB6-710A-3236-732C-5E8E9CC31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100</xdr:row>
      <xdr:rowOff>139700</xdr:rowOff>
    </xdr:from>
    <xdr:to>
      <xdr:col>20</xdr:col>
      <xdr:colOff>127000</xdr:colOff>
      <xdr:row>117</xdr:row>
      <xdr:rowOff>50800</xdr:rowOff>
    </xdr:to>
    <xdr:graphicFrame macro="">
      <xdr:nvGraphicFramePr>
        <xdr:cNvPr id="1026" name="Gráfico 2">
          <a:extLst>
            <a:ext uri="{FF2B5EF4-FFF2-40B4-BE49-F238E27FC236}">
              <a16:creationId xmlns:a16="http://schemas.microsoft.com/office/drawing/2014/main" id="{825A00E6-A03E-93D8-BB4E-85149AB15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0.07411</cdr:x>
      <cdr:y>0.35624</cdr:y>
    </cdr:from>
    <cdr:to>
      <cdr:x>0.14513</cdr:x>
      <cdr:y>0.4112</cdr:y>
    </cdr:to>
    <cdr:sp macro="" textlink="" fLocksText="0">
      <cdr:nvSpPr>
        <cdr:cNvPr id="10241" name="1 CuadroTexto">
          <a:extLst xmlns:a="http://schemas.openxmlformats.org/drawingml/2006/main">
            <a:ext uri="{FF2B5EF4-FFF2-40B4-BE49-F238E27FC236}">
              <a16:creationId xmlns:a16="http://schemas.microsoft.com/office/drawing/2014/main" id="{FEE161C1-281E-FE83-0183-8EA9A4E9A6AF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167" y="904850"/>
          <a:ext cx="303971" cy="139598"/>
        </a:xfrm>
        <a:custGeom xmlns:a="http://schemas.openxmlformats.org/drawingml/2006/main">
          <a:avLst/>
          <a:gdLst>
            <a:gd name="G0" fmla="+- 970 0 0"/>
            <a:gd name="G1" fmla="+- 252 0 0"/>
            <a:gd name="G2" fmla="+- 504 0 0"/>
            <a:gd name="G3" fmla="+- 1940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940" y="0"/>
              </a:lnTo>
              <a:lnTo>
                <a:pt x="1940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11,56±0,72</a:t>
          </a:r>
        </a:p>
      </cdr:txBody>
    </cdr:sp>
  </cdr:relSizeAnchor>
  <cdr:relSizeAnchor xmlns:cdr="http://schemas.openxmlformats.org/drawingml/2006/chartDrawing">
    <cdr:from>
      <cdr:x>0.15928</cdr:x>
      <cdr:y>0.46712</cdr:y>
    </cdr:from>
    <cdr:to>
      <cdr:x>0.22689</cdr:x>
      <cdr:y>0.52976</cdr:y>
    </cdr:to>
    <cdr:sp macro="" textlink="" fLocksText="0">
      <cdr:nvSpPr>
        <cdr:cNvPr id="10242" name="1 CuadroTexto">
          <a:extLst xmlns:a="http://schemas.openxmlformats.org/drawingml/2006/main">
            <a:ext uri="{FF2B5EF4-FFF2-40B4-BE49-F238E27FC236}">
              <a16:creationId xmlns:a16="http://schemas.microsoft.com/office/drawing/2014/main" id="{8FAC505D-A4C6-55E3-FAD0-432EB8B9DB0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723" y="1186485"/>
          <a:ext cx="289348" cy="159105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12,98±0,63</a:t>
          </a:r>
        </a:p>
      </cdr:txBody>
    </cdr:sp>
  </cdr:relSizeAnchor>
  <cdr:relSizeAnchor xmlns:cdr="http://schemas.openxmlformats.org/drawingml/2006/chartDrawing">
    <cdr:from>
      <cdr:x>0.24373</cdr:x>
      <cdr:y>0.64064</cdr:y>
    </cdr:from>
    <cdr:to>
      <cdr:x>0.43313</cdr:x>
      <cdr:y>0.70448</cdr:y>
    </cdr:to>
    <cdr:sp macro="" textlink="" fLocksText="0">
      <cdr:nvSpPr>
        <cdr:cNvPr id="10243" name="1 CuadroTexto">
          <a:extLst xmlns:a="http://schemas.openxmlformats.org/drawingml/2006/main">
            <a:ext uri="{FF2B5EF4-FFF2-40B4-BE49-F238E27FC236}">
              <a16:creationId xmlns:a16="http://schemas.microsoft.com/office/drawing/2014/main" id="{269200A1-77AD-FA69-1707-AB73F87FA4C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3146" y="1627226"/>
          <a:ext cx="810590" cy="162153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14,23±0,27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86</xdr:row>
      <xdr:rowOff>139700</xdr:rowOff>
    </xdr:from>
    <xdr:to>
      <xdr:col>13</xdr:col>
      <xdr:colOff>228600</xdr:colOff>
      <xdr:row>103</xdr:row>
      <xdr:rowOff>76200</xdr:rowOff>
    </xdr:to>
    <xdr:graphicFrame macro="">
      <xdr:nvGraphicFramePr>
        <xdr:cNvPr id="11265" name="Gráfico 1">
          <a:extLst>
            <a:ext uri="{FF2B5EF4-FFF2-40B4-BE49-F238E27FC236}">
              <a16:creationId xmlns:a16="http://schemas.microsoft.com/office/drawing/2014/main" id="{E8153FCE-7E2E-0627-DC8D-693137427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0.08753</cdr:x>
      <cdr:y>0.27128</cdr:y>
    </cdr:from>
    <cdr:to>
      <cdr:x>0.16197</cdr:x>
      <cdr:y>0.33152</cdr:y>
    </cdr:to>
    <cdr:sp macro="" textlink="" fLocksText="0">
      <cdr:nvSpPr>
        <cdr:cNvPr id="12289" name="1 CuadroTexto">
          <a:extLst xmlns:a="http://schemas.openxmlformats.org/drawingml/2006/main">
            <a:ext uri="{FF2B5EF4-FFF2-40B4-BE49-F238E27FC236}">
              <a16:creationId xmlns:a16="http://schemas.microsoft.com/office/drawing/2014/main" id="{8219F39C-7DD2-254B-B2A8-7156BB6B293C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618" y="689051"/>
          <a:ext cx="318596" cy="153010"/>
        </a:xfrm>
        <a:custGeom xmlns:a="http://schemas.openxmlformats.org/drawingml/2006/main">
          <a:avLst/>
          <a:gdLst>
            <a:gd name="G0" fmla="+- 970 0 0"/>
            <a:gd name="G1" fmla="+- 252 0 0"/>
            <a:gd name="G2" fmla="+- 504 0 0"/>
            <a:gd name="G3" fmla="+- 1940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940" y="0"/>
              </a:lnTo>
              <a:lnTo>
                <a:pt x="1940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11,56±0,72</a:t>
          </a:r>
        </a:p>
      </cdr:txBody>
    </cdr:sp>
  </cdr:relSizeAnchor>
  <cdr:relSizeAnchor xmlns:cdr="http://schemas.openxmlformats.org/drawingml/2006/chartDrawing">
    <cdr:from>
      <cdr:x>0.17491</cdr:x>
      <cdr:y>0.40904</cdr:y>
    </cdr:from>
    <cdr:to>
      <cdr:x>0.24544</cdr:x>
      <cdr:y>0.47168</cdr:y>
    </cdr:to>
    <cdr:sp macro="" textlink="" fLocksText="0">
      <cdr:nvSpPr>
        <cdr:cNvPr id="12290" name="1 CuadroTexto">
          <a:extLst xmlns:a="http://schemas.openxmlformats.org/drawingml/2006/main">
            <a:ext uri="{FF2B5EF4-FFF2-40B4-BE49-F238E27FC236}">
              <a16:creationId xmlns:a16="http://schemas.microsoft.com/office/drawing/2014/main" id="{5B0A394F-18B2-7A8C-80BA-D9DB433317B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8576" y="1038962"/>
          <a:ext cx="301882" cy="159105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12,98±0,63</a:t>
          </a:r>
        </a:p>
      </cdr:txBody>
    </cdr:sp>
  </cdr:relSizeAnchor>
  <cdr:relSizeAnchor xmlns:cdr="http://schemas.openxmlformats.org/drawingml/2006/chartDrawing">
    <cdr:from>
      <cdr:x>0.25447</cdr:x>
      <cdr:y>0.64064</cdr:y>
    </cdr:from>
    <cdr:to>
      <cdr:x>0.37748</cdr:x>
      <cdr:y>0.70448</cdr:y>
    </cdr:to>
    <cdr:sp macro="" textlink="" fLocksText="0">
      <cdr:nvSpPr>
        <cdr:cNvPr id="12291" name="1 CuadroTexto">
          <a:extLst xmlns:a="http://schemas.openxmlformats.org/drawingml/2006/main">
            <a:ext uri="{FF2B5EF4-FFF2-40B4-BE49-F238E27FC236}">
              <a16:creationId xmlns:a16="http://schemas.microsoft.com/office/drawing/2014/main" id="{8E15B0A9-A146-5DB2-A35A-E71311FDE20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9108" y="1627226"/>
          <a:ext cx="526465" cy="162153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14,23±0,25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85</xdr:row>
      <xdr:rowOff>139700</xdr:rowOff>
    </xdr:from>
    <xdr:to>
      <xdr:col>13</xdr:col>
      <xdr:colOff>228600</xdr:colOff>
      <xdr:row>102</xdr:row>
      <xdr:rowOff>88900</xdr:rowOff>
    </xdr:to>
    <xdr:graphicFrame macro="">
      <xdr:nvGraphicFramePr>
        <xdr:cNvPr id="13313" name="Gráfico 1">
          <a:extLst>
            <a:ext uri="{FF2B5EF4-FFF2-40B4-BE49-F238E27FC236}">
              <a16:creationId xmlns:a16="http://schemas.microsoft.com/office/drawing/2014/main" id="{A6671F48-81F5-484A-F3E0-5AFF3CD0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0.08753</cdr:x>
      <cdr:y>0.3118</cdr:y>
    </cdr:from>
    <cdr:to>
      <cdr:x>0.16197</cdr:x>
      <cdr:y>0.36629</cdr:y>
    </cdr:to>
    <cdr:sp macro="" textlink="" fLocksText="0">
      <cdr:nvSpPr>
        <cdr:cNvPr id="14337" name="1 CuadroTexto">
          <a:extLst xmlns:a="http://schemas.openxmlformats.org/drawingml/2006/main">
            <a:ext uri="{FF2B5EF4-FFF2-40B4-BE49-F238E27FC236}">
              <a16:creationId xmlns:a16="http://schemas.microsoft.com/office/drawing/2014/main" id="{E80D23E0-76FB-FF81-3AD8-2F04AD143DF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618" y="795934"/>
          <a:ext cx="318596" cy="139100"/>
        </a:xfrm>
        <a:custGeom xmlns:a="http://schemas.openxmlformats.org/drawingml/2006/main">
          <a:avLst/>
          <a:gdLst>
            <a:gd name="G0" fmla="+- 970 0 0"/>
            <a:gd name="G1" fmla="+- 252 0 0"/>
            <a:gd name="G2" fmla="+- 504 0 0"/>
            <a:gd name="G3" fmla="+- 1940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940" y="0"/>
              </a:lnTo>
              <a:lnTo>
                <a:pt x="1940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9,86±0,63</a:t>
          </a:r>
        </a:p>
      </cdr:txBody>
    </cdr:sp>
  </cdr:relSizeAnchor>
  <cdr:relSizeAnchor xmlns:cdr="http://schemas.openxmlformats.org/drawingml/2006/chartDrawing">
    <cdr:from>
      <cdr:x>0.17588</cdr:x>
      <cdr:y>0.62459</cdr:y>
    </cdr:from>
    <cdr:to>
      <cdr:x>0.24642</cdr:x>
      <cdr:y>0.68676</cdr:y>
    </cdr:to>
    <cdr:sp macro="" textlink="" fLocksText="0">
      <cdr:nvSpPr>
        <cdr:cNvPr id="14338" name="1 CuadroTexto">
          <a:extLst xmlns:a="http://schemas.openxmlformats.org/drawingml/2006/main">
            <a:ext uri="{FF2B5EF4-FFF2-40B4-BE49-F238E27FC236}">
              <a16:creationId xmlns:a16="http://schemas.microsoft.com/office/drawing/2014/main" id="{4F96C8A8-8BFC-68C2-1632-A89DA76083A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2754" y="1594380"/>
          <a:ext cx="301883" cy="158709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11,30±1,38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86</xdr:row>
      <xdr:rowOff>139700</xdr:rowOff>
    </xdr:from>
    <xdr:to>
      <xdr:col>13</xdr:col>
      <xdr:colOff>228600</xdr:colOff>
      <xdr:row>103</xdr:row>
      <xdr:rowOff>76200</xdr:rowOff>
    </xdr:to>
    <xdr:graphicFrame macro="">
      <xdr:nvGraphicFramePr>
        <xdr:cNvPr id="15361" name="Gráfico 1">
          <a:extLst>
            <a:ext uri="{FF2B5EF4-FFF2-40B4-BE49-F238E27FC236}">
              <a16:creationId xmlns:a16="http://schemas.microsoft.com/office/drawing/2014/main" id="{BFE4501C-3A32-9D63-1EDD-FCEFEB1C7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0.08851</cdr:x>
      <cdr:y>0.39536</cdr:y>
    </cdr:from>
    <cdr:to>
      <cdr:x>0.16295</cdr:x>
      <cdr:y>0.45008</cdr:y>
    </cdr:to>
    <cdr:sp macro="" textlink="" fLocksText="0">
      <cdr:nvSpPr>
        <cdr:cNvPr id="16385" name="1 CuadroTexto">
          <a:extLst xmlns:a="http://schemas.openxmlformats.org/drawingml/2006/main">
            <a:ext uri="{FF2B5EF4-FFF2-40B4-BE49-F238E27FC236}">
              <a16:creationId xmlns:a16="http://schemas.microsoft.com/office/drawing/2014/main" id="{15D2505E-2965-5C37-38B8-C89ACD8A7C3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8797" y="1004214"/>
          <a:ext cx="318595" cy="138989"/>
        </a:xfrm>
        <a:custGeom xmlns:a="http://schemas.openxmlformats.org/drawingml/2006/main">
          <a:avLst/>
          <a:gdLst>
            <a:gd name="G0" fmla="+- 970 0 0"/>
            <a:gd name="G1" fmla="+- 252 0 0"/>
            <a:gd name="G2" fmla="+- 504 0 0"/>
            <a:gd name="G3" fmla="+- 1940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940" y="0"/>
              </a:lnTo>
              <a:lnTo>
                <a:pt x="1940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11,03±0,55</a:t>
          </a:r>
        </a:p>
      </cdr:txBody>
    </cdr:sp>
  </cdr:relSizeAnchor>
  <cdr:relSizeAnchor xmlns:cdr="http://schemas.openxmlformats.org/drawingml/2006/chartDrawing">
    <cdr:from>
      <cdr:x>0.17588</cdr:x>
      <cdr:y>0.62432</cdr:y>
    </cdr:from>
    <cdr:to>
      <cdr:x>0.24642</cdr:x>
      <cdr:y>0.68744</cdr:y>
    </cdr:to>
    <cdr:sp macro="" textlink="" fLocksText="0">
      <cdr:nvSpPr>
        <cdr:cNvPr id="16386" name="1 CuadroTexto">
          <a:extLst xmlns:a="http://schemas.openxmlformats.org/drawingml/2006/main">
            <a:ext uri="{FF2B5EF4-FFF2-40B4-BE49-F238E27FC236}">
              <a16:creationId xmlns:a16="http://schemas.microsoft.com/office/drawing/2014/main" id="{93C4E46A-DDBA-E565-4C0D-A57221C2F46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2754" y="1585773"/>
          <a:ext cx="301883" cy="160325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11,54±0,73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0.193</cdr:x>
      <cdr:y>0.58253</cdr:y>
    </cdr:from>
    <cdr:to>
      <cdr:x>0.26975</cdr:x>
      <cdr:y>0.64346</cdr:y>
    </cdr:to>
    <cdr:sp macro="" textlink="" fLocksText="0">
      <cdr:nvSpPr>
        <cdr:cNvPr id="2049" name="1 CuadroTexto">
          <a:extLst xmlns:a="http://schemas.openxmlformats.org/drawingml/2006/main">
            <a:ext uri="{FF2B5EF4-FFF2-40B4-BE49-F238E27FC236}">
              <a16:creationId xmlns:a16="http://schemas.microsoft.com/office/drawing/2014/main" id="{8C5227F7-4DB2-8463-C367-37EDE10301F1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9932" y="1464818"/>
          <a:ext cx="349930" cy="153226"/>
        </a:xfrm>
        <a:custGeom xmlns:a="http://schemas.openxmlformats.org/drawingml/2006/main">
          <a:avLst/>
          <a:gdLst>
            <a:gd name="G0" fmla="*/ 1 1839 2"/>
            <a:gd name="G1" fmla="*/ 1 579 2"/>
            <a:gd name="G2" fmla="+- 579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79"/>
              </a:lnTo>
              <a:lnTo>
                <a:pt x="0" y="579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13,97±1,20</a:t>
          </a:r>
        </a:p>
      </cdr:txBody>
    </cdr:sp>
  </cdr:relSizeAnchor>
  <cdr:relSizeAnchor xmlns:cdr="http://schemas.openxmlformats.org/drawingml/2006/chartDrawing">
    <cdr:from>
      <cdr:x>0.28368</cdr:x>
      <cdr:y>0.64946</cdr:y>
    </cdr:from>
    <cdr:to>
      <cdr:x>0.41689</cdr:x>
      <cdr:y>0.71543</cdr:y>
    </cdr:to>
    <cdr:sp macro="" textlink="" fLocksText="0">
      <cdr:nvSpPr>
        <cdr:cNvPr id="2050" name="1 CuadroTexto">
          <a:extLst xmlns:a="http://schemas.openxmlformats.org/drawingml/2006/main">
            <a:ext uri="{FF2B5EF4-FFF2-40B4-BE49-F238E27FC236}">
              <a16:creationId xmlns:a16="http://schemas.microsoft.com/office/drawing/2014/main" id="{EF1C0F54-F873-897F-E8E4-2F9DF0A4C41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3384" y="1633125"/>
          <a:ext cx="607362" cy="165894"/>
        </a:xfrm>
        <a:custGeom xmlns:a="http://schemas.openxmlformats.org/drawingml/2006/main">
          <a:avLst/>
          <a:gdLst>
            <a:gd name="G0" fmla="*/ 1 1839 2"/>
            <a:gd name="G1" fmla="*/ 1 579 2"/>
            <a:gd name="G2" fmla="+- 579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79"/>
              </a:lnTo>
              <a:lnTo>
                <a:pt x="0" y="579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15,36±0,59</a:t>
          </a:r>
        </a:p>
      </cdr:txBody>
    </cdr:sp>
  </cdr:relSizeAnchor>
  <cdr:relSizeAnchor xmlns:cdr="http://schemas.openxmlformats.org/drawingml/2006/chartDrawing">
    <cdr:from>
      <cdr:x>0.10256</cdr:x>
      <cdr:y>0.29609</cdr:y>
    </cdr:from>
    <cdr:to>
      <cdr:x>0.17906</cdr:x>
      <cdr:y>0.3575</cdr:y>
    </cdr:to>
    <cdr:sp macro="" textlink="" fLocksText="0">
      <cdr:nvSpPr>
        <cdr:cNvPr id="2051" name="1 CuadroTexto">
          <a:extLst xmlns:a="http://schemas.openxmlformats.org/drawingml/2006/main">
            <a:ext uri="{FF2B5EF4-FFF2-40B4-BE49-F238E27FC236}">
              <a16:creationId xmlns:a16="http://schemas.microsoft.com/office/drawing/2014/main" id="{952DF61C-C4E5-6780-E762-CAD0248A055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595" y="744538"/>
          <a:ext cx="348815" cy="154432"/>
        </a:xfrm>
        <a:custGeom xmlns:a="http://schemas.openxmlformats.org/drawingml/2006/main">
          <a:avLst/>
          <a:gdLst>
            <a:gd name="G0" fmla="*/ 1 1839 2"/>
            <a:gd name="G1" fmla="*/ 1 579 2"/>
            <a:gd name="G2" fmla="+- 579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79"/>
              </a:lnTo>
              <a:lnTo>
                <a:pt x="0" y="579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10,20±0,88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89</xdr:row>
      <xdr:rowOff>139700</xdr:rowOff>
    </xdr:from>
    <xdr:to>
      <xdr:col>14</xdr:col>
      <xdr:colOff>127000</xdr:colOff>
      <xdr:row>106</xdr:row>
      <xdr:rowOff>50800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4B62A1B7-4085-5096-9A4C-EE3CB0A93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89</xdr:row>
      <xdr:rowOff>139700</xdr:rowOff>
    </xdr:from>
    <xdr:to>
      <xdr:col>20</xdr:col>
      <xdr:colOff>127000</xdr:colOff>
      <xdr:row>106</xdr:row>
      <xdr:rowOff>50800</xdr:rowOff>
    </xdr:to>
    <xdr:graphicFrame macro="">
      <xdr:nvGraphicFramePr>
        <xdr:cNvPr id="3074" name="Gráfico 2">
          <a:extLst>
            <a:ext uri="{FF2B5EF4-FFF2-40B4-BE49-F238E27FC236}">
              <a16:creationId xmlns:a16="http://schemas.microsoft.com/office/drawing/2014/main" id="{DC897589-D77F-9C39-381B-AD89A0CC9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0.18998</cdr:x>
      <cdr:y>0.58253</cdr:y>
    </cdr:from>
    <cdr:to>
      <cdr:x>0.26486</cdr:x>
      <cdr:y>0.64346</cdr:y>
    </cdr:to>
    <cdr:sp macro="" textlink="" fLocksText="0">
      <cdr:nvSpPr>
        <cdr:cNvPr id="4097" name="1 CuadroTexto">
          <a:extLst xmlns:a="http://schemas.openxmlformats.org/drawingml/2006/main">
            <a:ext uri="{FF2B5EF4-FFF2-40B4-BE49-F238E27FC236}">
              <a16:creationId xmlns:a16="http://schemas.microsoft.com/office/drawing/2014/main" id="{D861648B-6176-C5D0-AB54-A6730A7771F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3779" y="1464818"/>
          <a:ext cx="312886" cy="153226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14,47±0,66</a:t>
          </a:r>
        </a:p>
      </cdr:txBody>
    </cdr:sp>
  </cdr:relSizeAnchor>
  <cdr:relSizeAnchor xmlns:cdr="http://schemas.openxmlformats.org/drawingml/2006/chartDrawing">
    <cdr:from>
      <cdr:x>0.27852</cdr:x>
      <cdr:y>0.64994</cdr:y>
    </cdr:from>
    <cdr:to>
      <cdr:x>0.43682</cdr:x>
      <cdr:y>0.71543</cdr:y>
    </cdr:to>
    <cdr:sp macro="" textlink="" fLocksText="0">
      <cdr:nvSpPr>
        <cdr:cNvPr id="4098" name="1 CuadroTexto">
          <a:extLst xmlns:a="http://schemas.openxmlformats.org/drawingml/2006/main">
            <a:ext uri="{FF2B5EF4-FFF2-40B4-BE49-F238E27FC236}">
              <a16:creationId xmlns:a16="http://schemas.microsoft.com/office/drawing/2014/main" id="{88787241-61D2-01BB-6CCD-489ADD63B7B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3739" y="1634331"/>
          <a:ext cx="661445" cy="164688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15,37±0,59</a:t>
          </a:r>
        </a:p>
      </cdr:txBody>
    </cdr:sp>
  </cdr:relSizeAnchor>
  <cdr:relSizeAnchor xmlns:cdr="http://schemas.openxmlformats.org/drawingml/2006/chartDrawing">
    <cdr:from>
      <cdr:x>0.09973</cdr:x>
      <cdr:y>0.64586</cdr:y>
    </cdr:from>
    <cdr:to>
      <cdr:x>0.1729</cdr:x>
      <cdr:y>0.70967</cdr:y>
    </cdr:to>
    <cdr:sp macro="" textlink="" fLocksText="0">
      <cdr:nvSpPr>
        <cdr:cNvPr id="4099" name="1 CuadroTexto">
          <a:extLst xmlns:a="http://schemas.openxmlformats.org/drawingml/2006/main">
            <a:ext uri="{FF2B5EF4-FFF2-40B4-BE49-F238E27FC236}">
              <a16:creationId xmlns:a16="http://schemas.microsoft.com/office/drawing/2014/main" id="{0D031E97-65EA-B557-86AF-5AF63E75F38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684" y="1624076"/>
          <a:ext cx="305752" cy="160465"/>
        </a:xfrm>
        <a:custGeom xmlns:a="http://schemas.openxmlformats.org/drawingml/2006/main">
          <a:avLst/>
          <a:gdLst>
            <a:gd name="G0" fmla="+- 899 0 0"/>
            <a:gd name="G1" fmla="+- 287 0 0"/>
            <a:gd name="G2" fmla="+- 574 0 0"/>
            <a:gd name="G3" fmla="+- 1798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798" y="0"/>
              </a:lnTo>
              <a:lnTo>
                <a:pt x="1798" y="574"/>
              </a:lnTo>
              <a:lnTo>
                <a:pt x="0" y="57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11,60±0,77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89</xdr:row>
      <xdr:rowOff>139700</xdr:rowOff>
    </xdr:from>
    <xdr:to>
      <xdr:col>14</xdr:col>
      <xdr:colOff>127000</xdr:colOff>
      <xdr:row>106</xdr:row>
      <xdr:rowOff>50800</xdr:rowOff>
    </xdr:to>
    <xdr:graphicFrame macro="">
      <xdr:nvGraphicFramePr>
        <xdr:cNvPr id="5121" name="Gráfico 1">
          <a:extLst>
            <a:ext uri="{FF2B5EF4-FFF2-40B4-BE49-F238E27FC236}">
              <a16:creationId xmlns:a16="http://schemas.microsoft.com/office/drawing/2014/main" id="{6762CDC9-0645-6D2A-96F8-C640A392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89</xdr:row>
      <xdr:rowOff>139700</xdr:rowOff>
    </xdr:from>
    <xdr:to>
      <xdr:col>20</xdr:col>
      <xdr:colOff>127000</xdr:colOff>
      <xdr:row>106</xdr:row>
      <xdr:rowOff>50800</xdr:rowOff>
    </xdr:to>
    <xdr:graphicFrame macro="">
      <xdr:nvGraphicFramePr>
        <xdr:cNvPr id="5122" name="Gráfico 2">
          <a:extLst>
            <a:ext uri="{FF2B5EF4-FFF2-40B4-BE49-F238E27FC236}">
              <a16:creationId xmlns:a16="http://schemas.microsoft.com/office/drawing/2014/main" id="{94A7BB71-33ED-A019-D7AC-183E4C538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0.18803</cdr:x>
      <cdr:y>0.61467</cdr:y>
    </cdr:from>
    <cdr:to>
      <cdr:x>0.2612</cdr:x>
      <cdr:y>0.67561</cdr:y>
    </cdr:to>
    <cdr:sp macro="" textlink="" fLocksText="0">
      <cdr:nvSpPr>
        <cdr:cNvPr id="6145" name="1 CuadroTexto">
          <a:extLst xmlns:a="http://schemas.openxmlformats.org/drawingml/2006/main">
            <a:ext uri="{FF2B5EF4-FFF2-40B4-BE49-F238E27FC236}">
              <a16:creationId xmlns:a16="http://schemas.microsoft.com/office/drawing/2014/main" id="{63BAFDC6-9E4C-F468-832B-D019E7E8473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5625" y="1545654"/>
          <a:ext cx="305753" cy="153225"/>
        </a:xfrm>
        <a:custGeom xmlns:a="http://schemas.openxmlformats.org/drawingml/2006/main">
          <a:avLst/>
          <a:gdLst>
            <a:gd name="G0" fmla="+- 899 0 0"/>
            <a:gd name="G1" fmla="+- 287 0 0"/>
            <a:gd name="G2" fmla="+- 574 0 0"/>
            <a:gd name="G3" fmla="+- 1798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798" y="0"/>
              </a:lnTo>
              <a:lnTo>
                <a:pt x="1798" y="574"/>
              </a:lnTo>
              <a:lnTo>
                <a:pt x="0" y="57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12,93±0,98</a:t>
          </a:r>
        </a:p>
      </cdr:txBody>
    </cdr:sp>
  </cdr:relSizeAnchor>
  <cdr:relSizeAnchor xmlns:cdr="http://schemas.openxmlformats.org/drawingml/2006/chartDrawing">
    <cdr:from>
      <cdr:x>0.27852</cdr:x>
      <cdr:y>0.64994</cdr:y>
    </cdr:from>
    <cdr:to>
      <cdr:x>0.43682</cdr:x>
      <cdr:y>0.71543</cdr:y>
    </cdr:to>
    <cdr:sp macro="" textlink="" fLocksText="0">
      <cdr:nvSpPr>
        <cdr:cNvPr id="6146" name="1 CuadroTexto">
          <a:extLst xmlns:a="http://schemas.openxmlformats.org/drawingml/2006/main">
            <a:ext uri="{FF2B5EF4-FFF2-40B4-BE49-F238E27FC236}">
              <a16:creationId xmlns:a16="http://schemas.microsoft.com/office/drawing/2014/main" id="{2EA0ED35-4339-2DBD-2DAC-11837C27709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3739" y="1634331"/>
          <a:ext cx="661445" cy="164688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14,48±0,25</a:t>
          </a:r>
        </a:p>
      </cdr:txBody>
    </cdr:sp>
  </cdr:relSizeAnchor>
  <cdr:relSizeAnchor xmlns:cdr="http://schemas.openxmlformats.org/drawingml/2006/chartDrawing">
    <cdr:from>
      <cdr:x>0.10168</cdr:x>
      <cdr:y>0.29153</cdr:y>
    </cdr:from>
    <cdr:to>
      <cdr:x>0.1751</cdr:x>
      <cdr:y>0.35246</cdr:y>
    </cdr:to>
    <cdr:sp macro="" textlink="" fLocksText="0">
      <cdr:nvSpPr>
        <cdr:cNvPr id="6147" name="1 CuadroTexto">
          <a:extLst xmlns:a="http://schemas.openxmlformats.org/drawingml/2006/main">
            <a:ext uri="{FF2B5EF4-FFF2-40B4-BE49-F238E27FC236}">
              <a16:creationId xmlns:a16="http://schemas.microsoft.com/office/drawing/2014/main" id="{2B314ABC-DD27-99EA-0B41-6FA150A7524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837" y="733076"/>
          <a:ext cx="306772" cy="153225"/>
        </a:xfrm>
        <a:custGeom xmlns:a="http://schemas.openxmlformats.org/drawingml/2006/main">
          <a:avLst/>
          <a:gdLst>
            <a:gd name="G0" fmla="+- 899 0 0"/>
            <a:gd name="G1" fmla="+- 287 0 0"/>
            <a:gd name="G2" fmla="+- 574 0 0"/>
            <a:gd name="G3" fmla="+- 1798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798" y="0"/>
              </a:lnTo>
              <a:lnTo>
                <a:pt x="1798" y="574"/>
              </a:lnTo>
              <a:lnTo>
                <a:pt x="0" y="57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10,20±0,88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87</xdr:row>
      <xdr:rowOff>12700</xdr:rowOff>
    </xdr:from>
    <xdr:to>
      <xdr:col>13</xdr:col>
      <xdr:colOff>266700</xdr:colOff>
      <xdr:row>103</xdr:row>
      <xdr:rowOff>101600</xdr:rowOff>
    </xdr:to>
    <xdr:graphicFrame macro="">
      <xdr:nvGraphicFramePr>
        <xdr:cNvPr id="7169" name="Gráfico 1">
          <a:extLst>
            <a:ext uri="{FF2B5EF4-FFF2-40B4-BE49-F238E27FC236}">
              <a16:creationId xmlns:a16="http://schemas.microsoft.com/office/drawing/2014/main" id="{58BFEF66-CDAE-7C42-42C2-C8C9F7BBC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0.09461</cdr:x>
      <cdr:y>0.64256</cdr:y>
    </cdr:from>
    <cdr:to>
      <cdr:x>0.14269</cdr:x>
      <cdr:y>0.70304</cdr:y>
    </cdr:to>
    <cdr:sp macro="" textlink="" fLocksText="0">
      <cdr:nvSpPr>
        <cdr:cNvPr id="8193" name="1 CuadroTexto">
          <a:extLst xmlns:a="http://schemas.openxmlformats.org/drawingml/2006/main">
            <a:ext uri="{FF2B5EF4-FFF2-40B4-BE49-F238E27FC236}">
              <a16:creationId xmlns:a16="http://schemas.microsoft.com/office/drawing/2014/main" id="{C0CE0FA1-B2CC-C4E5-4CF8-F8142CD0A0A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911" y="1632102"/>
          <a:ext cx="205781" cy="153620"/>
        </a:xfrm>
        <a:custGeom xmlns:a="http://schemas.openxmlformats.org/drawingml/2006/main">
          <a:avLst/>
          <a:gdLst>
            <a:gd name="G0" fmla="+- 630 0 0"/>
            <a:gd name="G1" fmla="+- 277 0 0"/>
            <a:gd name="G2" fmla="+- 554 0 0"/>
            <a:gd name="G3" fmla="+- 1260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260" y="0"/>
              </a:lnTo>
              <a:lnTo>
                <a:pt x="1260" y="554"/>
              </a:lnTo>
              <a:lnTo>
                <a:pt x="0" y="55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13,25</a:t>
          </a:r>
        </a:p>
      </cdr:txBody>
    </cdr:sp>
  </cdr:relSizeAnchor>
  <cdr:relSizeAnchor xmlns:cdr="http://schemas.openxmlformats.org/drawingml/2006/chartDrawing">
    <cdr:from>
      <cdr:x>0.17491</cdr:x>
      <cdr:y>0.26744</cdr:y>
    </cdr:from>
    <cdr:to>
      <cdr:x>0.24544</cdr:x>
      <cdr:y>0.33728</cdr:y>
    </cdr:to>
    <cdr:sp macro="" textlink="" fLocksText="0">
      <cdr:nvSpPr>
        <cdr:cNvPr id="8194" name="1 CuadroTexto">
          <a:extLst xmlns:a="http://schemas.openxmlformats.org/drawingml/2006/main">
            <a:ext uri="{FF2B5EF4-FFF2-40B4-BE49-F238E27FC236}">
              <a16:creationId xmlns:a16="http://schemas.microsoft.com/office/drawing/2014/main" id="{F1D65421-EA34-3C42-31CD-FE73368DD9A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8576" y="679298"/>
          <a:ext cx="301882" cy="177393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14,75±0,63</a:t>
          </a:r>
        </a:p>
      </cdr:txBody>
    </cdr:sp>
  </cdr:relSizeAnchor>
  <cdr:relSizeAnchor xmlns:cdr="http://schemas.openxmlformats.org/drawingml/2006/chartDrawing">
    <cdr:from>
      <cdr:x>0.26033</cdr:x>
      <cdr:y>0.56</cdr:y>
    </cdr:from>
    <cdr:to>
      <cdr:x>0.41262</cdr:x>
      <cdr:y>0.62264</cdr:y>
    </cdr:to>
    <cdr:sp macro="" textlink="" fLocksText="0">
      <cdr:nvSpPr>
        <cdr:cNvPr id="8195" name="1 CuadroTexto">
          <a:extLst xmlns:a="http://schemas.openxmlformats.org/drawingml/2006/main">
            <a:ext uri="{FF2B5EF4-FFF2-40B4-BE49-F238E27FC236}">
              <a16:creationId xmlns:a16="http://schemas.microsoft.com/office/drawing/2014/main" id="{6D0715BD-65D8-18B5-CF51-42CFE9A1E4B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4177" y="1422400"/>
          <a:ext cx="651815" cy="159106"/>
        </a:xfrm>
        <a:custGeom xmlns:a="http://schemas.openxmlformats.org/drawingml/2006/main">
          <a:avLst/>
          <a:gdLst>
            <a:gd name="G0" fmla="*/ 1 1839 2"/>
            <a:gd name="G1" fmla="+- 290 0 0"/>
            <a:gd name="G2" fmla="+- 580 0 0"/>
            <a:gd name="G3" fmla="+- 1839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39" y="0"/>
              </a:lnTo>
              <a:lnTo>
                <a:pt x="1839" y="580"/>
              </a:lnTo>
              <a:lnTo>
                <a:pt x="0" y="58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15,37±0,59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86</xdr:row>
      <xdr:rowOff>139700</xdr:rowOff>
    </xdr:from>
    <xdr:to>
      <xdr:col>13</xdr:col>
      <xdr:colOff>228600</xdr:colOff>
      <xdr:row>103</xdr:row>
      <xdr:rowOff>76200</xdr:rowOff>
    </xdr:to>
    <xdr:graphicFrame macro="">
      <xdr:nvGraphicFramePr>
        <xdr:cNvPr id="9217" name="Gráfico 1">
          <a:extLst>
            <a:ext uri="{FF2B5EF4-FFF2-40B4-BE49-F238E27FC236}">
              <a16:creationId xmlns:a16="http://schemas.microsoft.com/office/drawing/2014/main" id="{2A4F9629-1FAB-2A31-A8BE-C76AB659D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0"/>
  </sheetPr>
  <dimension ref="A1:P116"/>
  <sheetViews>
    <sheetView tabSelected="1" zoomScale="105" zoomScaleNormal="105" workbookViewId="0">
      <selection activeCell="B7" sqref="B7:E7"/>
    </sheetView>
  </sheetViews>
  <sheetFormatPr baseColWidth="10" defaultColWidth="11.6640625" defaultRowHeight="12.75" customHeight="1"/>
  <sheetData>
    <row r="1" spans="1:16" ht="12.75" customHeigh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2"/>
    </row>
    <row r="2" spans="1:16" ht="14" customHeight="1">
      <c r="A2" s="41" t="s">
        <v>0</v>
      </c>
      <c r="B2" s="41"/>
      <c r="C2" s="41"/>
      <c r="D2" s="41"/>
      <c r="E2" s="41"/>
      <c r="F2" s="41"/>
      <c r="G2" s="3"/>
      <c r="H2" s="42" t="s">
        <v>1</v>
      </c>
      <c r="I2" s="42"/>
      <c r="J2" s="3"/>
      <c r="K2" s="3"/>
      <c r="M2" s="4"/>
      <c r="N2" s="4"/>
      <c r="O2" s="3"/>
      <c r="P2" s="2"/>
    </row>
    <row r="3" spans="1:16" ht="12.25" customHeight="1">
      <c r="A3" s="3"/>
      <c r="B3" s="3"/>
      <c r="C3" s="3"/>
      <c r="D3" s="3"/>
      <c r="E3" s="3"/>
      <c r="F3" s="3"/>
      <c r="G3" s="3"/>
      <c r="H3" s="3" t="s">
        <v>2</v>
      </c>
      <c r="I3" s="5">
        <v>8113163</v>
      </c>
      <c r="J3" s="3"/>
      <c r="K3" s="3"/>
      <c r="L3" s="3"/>
      <c r="M3" s="3"/>
      <c r="N3" s="3"/>
      <c r="O3" s="3"/>
      <c r="P3" s="2"/>
    </row>
    <row r="4" spans="1:16" ht="12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"/>
    </row>
    <row r="5" spans="1:16" ht="12.25" customHeight="1">
      <c r="A5" s="4" t="s">
        <v>3</v>
      </c>
      <c r="B5" s="43" t="s">
        <v>4</v>
      </c>
      <c r="C5" s="43"/>
      <c r="D5" s="43"/>
      <c r="E5" s="43"/>
      <c r="F5" s="43"/>
      <c r="G5" s="3"/>
      <c r="H5" s="4" t="s">
        <v>3</v>
      </c>
      <c r="I5" s="3"/>
      <c r="J5" s="3"/>
      <c r="K5" s="4" t="s">
        <v>3</v>
      </c>
      <c r="L5" s="42" t="s">
        <v>5</v>
      </c>
      <c r="M5" s="42"/>
      <c r="N5" s="42"/>
      <c r="O5" s="42"/>
      <c r="P5" s="42"/>
    </row>
    <row r="6" spans="1:16" ht="12.25" customHeight="1">
      <c r="A6" s="4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3"/>
      <c r="H6" s="4" t="s">
        <v>6</v>
      </c>
      <c r="I6" s="4" t="s">
        <v>8</v>
      </c>
      <c r="J6" s="3"/>
      <c r="K6" s="4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</row>
    <row r="7" spans="1:16" ht="12.25" customHeight="1">
      <c r="A7" s="10">
        <v>3.75</v>
      </c>
      <c r="B7" s="11">
        <v>0</v>
      </c>
      <c r="C7" s="11">
        <v>0</v>
      </c>
      <c r="D7" s="11">
        <v>0</v>
      </c>
      <c r="E7" s="11">
        <v>0</v>
      </c>
      <c r="F7" s="12">
        <f t="shared" ref="F7:F38" si="0">SUM(B7:E7)</f>
        <v>0</v>
      </c>
      <c r="G7" s="3"/>
      <c r="H7" s="10">
        <v>3.75</v>
      </c>
      <c r="I7" s="5"/>
      <c r="J7" s="3"/>
      <c r="K7" s="10">
        <v>3.75</v>
      </c>
      <c r="L7" s="3">
        <f t="shared" ref="L7:L38" si="1">IF($F7&gt;0,($I7/1000)*(B7/$F7),0)</f>
        <v>0</v>
      </c>
      <c r="M7" s="3">
        <f t="shared" ref="M7:M38" si="2">IF($F7&gt;0,($I7/1000)*(C7/$F7),0)</f>
        <v>0</v>
      </c>
      <c r="N7" s="3">
        <f t="shared" ref="N7:N38" si="3">IF($F7&gt;0,($I7/1000)*(D7/$F7),0)</f>
        <v>0</v>
      </c>
      <c r="O7" s="3">
        <f t="shared" ref="O7:O38" si="4">IF($F7&gt;0,($I7/1000)*(E7/$F7),0)</f>
        <v>0</v>
      </c>
      <c r="P7" s="13">
        <f t="shared" ref="P7:P43" si="5">SUM(L7:O7)</f>
        <v>0</v>
      </c>
    </row>
    <row r="8" spans="1:16" ht="12.25" customHeight="1">
      <c r="A8" s="10">
        <v>4.25</v>
      </c>
      <c r="B8" s="11"/>
      <c r="C8" s="11"/>
      <c r="D8" s="11"/>
      <c r="E8" s="11"/>
      <c r="F8" s="12">
        <f t="shared" si="0"/>
        <v>0</v>
      </c>
      <c r="G8" s="3"/>
      <c r="H8" s="10">
        <v>4.25</v>
      </c>
      <c r="I8" s="5"/>
      <c r="J8" s="3"/>
      <c r="K8" s="10">
        <v>4.25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 ht="14" customHeight="1">
      <c r="A9" s="10">
        <v>4.75</v>
      </c>
      <c r="B9" s="11"/>
      <c r="C9" s="11"/>
      <c r="D9" s="11"/>
      <c r="E9" s="11"/>
      <c r="F9" s="12">
        <f t="shared" si="0"/>
        <v>0</v>
      </c>
      <c r="G9" s="3"/>
      <c r="H9" s="10">
        <v>4.75</v>
      </c>
      <c r="I9" s="5"/>
      <c r="J9" s="3"/>
      <c r="K9" s="10">
        <v>4.75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 ht="14" customHeight="1">
      <c r="A10" s="10">
        <v>5.25</v>
      </c>
      <c r="B10" s="11"/>
      <c r="C10" s="11"/>
      <c r="D10" s="11"/>
      <c r="E10" s="11"/>
      <c r="F10" s="12">
        <f t="shared" si="0"/>
        <v>0</v>
      </c>
      <c r="G10" s="3"/>
      <c r="H10" s="10">
        <v>5.25</v>
      </c>
      <c r="I10" s="5"/>
      <c r="J10" s="3"/>
      <c r="K10" s="10">
        <v>5.25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 ht="14" customHeight="1">
      <c r="A11" s="10">
        <v>5.75</v>
      </c>
      <c r="B11" s="11"/>
      <c r="C11" s="11"/>
      <c r="D11" s="11"/>
      <c r="E11" s="11"/>
      <c r="F11" s="12">
        <f t="shared" si="0"/>
        <v>0</v>
      </c>
      <c r="G11" s="3"/>
      <c r="H11" s="10">
        <v>5.75</v>
      </c>
      <c r="I11" s="5"/>
      <c r="J11" s="3"/>
      <c r="K11" s="10">
        <v>5.75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 ht="14" customHeight="1">
      <c r="A12" s="10">
        <v>6.25</v>
      </c>
      <c r="B12" s="11"/>
      <c r="C12" s="11"/>
      <c r="D12" s="11"/>
      <c r="E12" s="11"/>
      <c r="F12" s="12">
        <f t="shared" si="0"/>
        <v>0</v>
      </c>
      <c r="G12" s="3"/>
      <c r="H12" s="10">
        <v>6.25</v>
      </c>
      <c r="J12" s="3"/>
      <c r="K12" s="10">
        <v>6.25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 ht="14" customHeight="1">
      <c r="A13" s="10">
        <v>6.75</v>
      </c>
      <c r="B13" s="11"/>
      <c r="C13" s="11"/>
      <c r="D13" s="11"/>
      <c r="E13" s="11"/>
      <c r="F13" s="12">
        <f t="shared" si="0"/>
        <v>0</v>
      </c>
      <c r="G13" s="3"/>
      <c r="H13" s="10">
        <v>6.75</v>
      </c>
      <c r="J13" s="3"/>
      <c r="K13" s="10">
        <v>6.75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 ht="14" customHeight="1">
      <c r="A14" s="10">
        <v>7.25</v>
      </c>
      <c r="B14" s="11"/>
      <c r="C14" s="11"/>
      <c r="D14" s="11"/>
      <c r="E14" s="11"/>
      <c r="F14" s="12">
        <f t="shared" si="0"/>
        <v>0</v>
      </c>
      <c r="G14" s="3"/>
      <c r="H14" s="10">
        <v>7.25</v>
      </c>
      <c r="J14" s="3"/>
      <c r="K14" s="10">
        <v>7.25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 ht="14" customHeight="1">
      <c r="A15" s="10">
        <v>7.75</v>
      </c>
      <c r="B15" s="11"/>
      <c r="C15" s="11"/>
      <c r="D15" s="11"/>
      <c r="E15" s="11"/>
      <c r="F15" s="12">
        <f t="shared" si="0"/>
        <v>0</v>
      </c>
      <c r="G15" s="3"/>
      <c r="H15" s="10">
        <v>7.75</v>
      </c>
      <c r="J15" s="5"/>
      <c r="K15" s="10">
        <v>7.75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 ht="14" customHeight="1">
      <c r="A16" s="10">
        <v>8.25</v>
      </c>
      <c r="B16" s="11">
        <v>1</v>
      </c>
      <c r="C16" s="11">
        <v>0</v>
      </c>
      <c r="D16" s="11">
        <v>0</v>
      </c>
      <c r="E16" s="11"/>
      <c r="F16" s="12">
        <f t="shared" si="0"/>
        <v>1</v>
      </c>
      <c r="G16" s="3"/>
      <c r="H16" s="10">
        <v>8.25</v>
      </c>
      <c r="I16">
        <v>2802398</v>
      </c>
      <c r="J16" s="5"/>
      <c r="K16" s="10">
        <v>8.25</v>
      </c>
      <c r="L16" s="3">
        <f t="shared" si="1"/>
        <v>2802.3980000000001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2802.3980000000001</v>
      </c>
    </row>
    <row r="17" spans="1:16" ht="14" customHeight="1">
      <c r="A17" s="10">
        <v>8.75</v>
      </c>
      <c r="B17" s="14">
        <v>1</v>
      </c>
      <c r="C17" s="14">
        <v>0</v>
      </c>
      <c r="D17" s="14">
        <v>0</v>
      </c>
      <c r="E17" s="11">
        <v>0</v>
      </c>
      <c r="F17" s="12">
        <f t="shared" si="0"/>
        <v>1</v>
      </c>
      <c r="G17" s="3"/>
      <c r="H17" s="10">
        <v>8.75</v>
      </c>
      <c r="I17">
        <v>40281370</v>
      </c>
      <c r="J17" s="5"/>
      <c r="K17" s="10">
        <v>8.75</v>
      </c>
      <c r="L17" s="3">
        <f t="shared" si="1"/>
        <v>40281.370000000003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40281.370000000003</v>
      </c>
    </row>
    <row r="18" spans="1:16" ht="14" customHeight="1">
      <c r="A18" s="10">
        <v>9.25</v>
      </c>
      <c r="B18" s="11">
        <v>12</v>
      </c>
      <c r="C18" s="11">
        <v>0</v>
      </c>
      <c r="D18" s="11">
        <v>0</v>
      </c>
      <c r="E18" s="11"/>
      <c r="F18" s="12">
        <f t="shared" si="0"/>
        <v>12</v>
      </c>
      <c r="G18" s="3"/>
      <c r="H18" s="10">
        <v>9.25</v>
      </c>
      <c r="I18">
        <v>145685163</v>
      </c>
      <c r="J18" s="5"/>
      <c r="K18" s="10">
        <v>9.25</v>
      </c>
      <c r="L18" s="3">
        <f t="shared" si="1"/>
        <v>145685.163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145685.163</v>
      </c>
    </row>
    <row r="19" spans="1:16" ht="14" customHeight="1">
      <c r="A19" s="10">
        <v>9.75</v>
      </c>
      <c r="B19" s="11">
        <v>25</v>
      </c>
      <c r="C19" s="11">
        <v>0</v>
      </c>
      <c r="D19" s="11">
        <v>0</v>
      </c>
      <c r="E19" s="11"/>
      <c r="F19" s="12">
        <f t="shared" si="0"/>
        <v>25</v>
      </c>
      <c r="G19" s="3"/>
      <c r="H19" s="10">
        <v>9.75</v>
      </c>
      <c r="I19">
        <v>175570641</v>
      </c>
      <c r="J19" s="5"/>
      <c r="K19" s="10">
        <v>9.75</v>
      </c>
      <c r="L19" s="3">
        <f t="shared" si="1"/>
        <v>175570.641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175570.641</v>
      </c>
    </row>
    <row r="20" spans="1:16" ht="14" customHeight="1">
      <c r="A20" s="10">
        <v>10.25</v>
      </c>
      <c r="B20" s="11">
        <v>42</v>
      </c>
      <c r="C20" s="11">
        <v>1</v>
      </c>
      <c r="D20" s="11">
        <v>0</v>
      </c>
      <c r="E20" s="11"/>
      <c r="F20" s="12">
        <f t="shared" si="0"/>
        <v>43</v>
      </c>
      <c r="G20" s="3"/>
      <c r="H20" s="10">
        <v>10.25</v>
      </c>
      <c r="I20">
        <v>180692881</v>
      </c>
      <c r="J20" s="5"/>
      <c r="K20" s="10">
        <v>10.25</v>
      </c>
      <c r="L20" s="3">
        <f t="shared" si="1"/>
        <v>176490.72097674417</v>
      </c>
      <c r="M20" s="3">
        <f t="shared" si="2"/>
        <v>4202.1600232558139</v>
      </c>
      <c r="N20" s="3">
        <f t="shared" si="3"/>
        <v>0</v>
      </c>
      <c r="O20" s="3">
        <f t="shared" si="4"/>
        <v>0</v>
      </c>
      <c r="P20" s="13">
        <f t="shared" si="5"/>
        <v>180692.88099999999</v>
      </c>
    </row>
    <row r="21" spans="1:16" ht="14" customHeight="1">
      <c r="A21" s="10">
        <v>10.75</v>
      </c>
      <c r="B21" s="11">
        <v>45</v>
      </c>
      <c r="C21" s="11">
        <v>0</v>
      </c>
      <c r="D21" s="11">
        <v>0</v>
      </c>
      <c r="E21" s="11"/>
      <c r="F21" s="12">
        <f t="shared" si="0"/>
        <v>45</v>
      </c>
      <c r="G21" s="3"/>
      <c r="H21" s="10">
        <v>10.75</v>
      </c>
      <c r="I21">
        <v>130393135</v>
      </c>
      <c r="J21" s="5"/>
      <c r="K21" s="10">
        <v>10.75</v>
      </c>
      <c r="L21" s="3">
        <f t="shared" si="1"/>
        <v>130393.13499999999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130393.13499999999</v>
      </c>
    </row>
    <row r="22" spans="1:16" ht="14" customHeight="1">
      <c r="A22" s="10">
        <v>11.25</v>
      </c>
      <c r="B22" s="11">
        <v>33</v>
      </c>
      <c r="C22" s="11">
        <v>1</v>
      </c>
      <c r="D22" s="11">
        <v>0</v>
      </c>
      <c r="E22" s="11"/>
      <c r="F22" s="12">
        <f t="shared" si="0"/>
        <v>34</v>
      </c>
      <c r="G22" s="3"/>
      <c r="H22" s="10">
        <v>11.25</v>
      </c>
      <c r="I22">
        <v>82681143</v>
      </c>
      <c r="J22" s="5"/>
      <c r="K22" s="10">
        <v>11.25</v>
      </c>
      <c r="L22" s="3">
        <f t="shared" si="1"/>
        <v>80249.344676470588</v>
      </c>
      <c r="M22" s="3">
        <f t="shared" si="2"/>
        <v>2431.7983235294118</v>
      </c>
      <c r="N22" s="3">
        <f t="shared" si="3"/>
        <v>0</v>
      </c>
      <c r="O22" s="3">
        <f t="shared" si="4"/>
        <v>0</v>
      </c>
      <c r="P22" s="13">
        <f t="shared" si="5"/>
        <v>82681.142999999996</v>
      </c>
    </row>
    <row r="23" spans="1:16" ht="14" customHeight="1">
      <c r="A23" s="10">
        <v>11.75</v>
      </c>
      <c r="B23" s="11">
        <v>26</v>
      </c>
      <c r="C23" s="11">
        <v>1</v>
      </c>
      <c r="D23" s="11">
        <v>0</v>
      </c>
      <c r="E23" s="11"/>
      <c r="F23" s="12">
        <f t="shared" si="0"/>
        <v>27</v>
      </c>
      <c r="G23" s="5"/>
      <c r="H23" s="10">
        <v>11.75</v>
      </c>
      <c r="I23">
        <v>29494311</v>
      </c>
      <c r="J23" s="5"/>
      <c r="K23" s="10">
        <v>11.75</v>
      </c>
      <c r="L23" s="3">
        <f t="shared" si="1"/>
        <v>28401.929111111112</v>
      </c>
      <c r="M23" s="3">
        <f t="shared" si="2"/>
        <v>1092.3818888888889</v>
      </c>
      <c r="N23" s="3">
        <f t="shared" si="3"/>
        <v>0</v>
      </c>
      <c r="O23" s="3">
        <f t="shared" si="4"/>
        <v>0</v>
      </c>
      <c r="P23" s="13">
        <f t="shared" si="5"/>
        <v>29494.311000000002</v>
      </c>
    </row>
    <row r="24" spans="1:16" ht="14" customHeight="1">
      <c r="A24" s="10">
        <v>12.25</v>
      </c>
      <c r="B24" s="11">
        <v>20</v>
      </c>
      <c r="C24" s="11">
        <v>6</v>
      </c>
      <c r="D24" s="11">
        <v>0</v>
      </c>
      <c r="E24" s="11"/>
      <c r="F24" s="12">
        <f t="shared" si="0"/>
        <v>26</v>
      </c>
      <c r="G24" s="5"/>
      <c r="H24" s="10">
        <v>12.25</v>
      </c>
      <c r="I24">
        <v>28008080</v>
      </c>
      <c r="J24" s="5"/>
      <c r="K24" s="10">
        <v>12.25</v>
      </c>
      <c r="L24" s="3">
        <f t="shared" si="1"/>
        <v>21544.676923076924</v>
      </c>
      <c r="M24" s="3">
        <f t="shared" si="2"/>
        <v>6463.4030769230776</v>
      </c>
      <c r="N24" s="3">
        <f t="shared" si="3"/>
        <v>0</v>
      </c>
      <c r="O24" s="3">
        <f t="shared" si="4"/>
        <v>0</v>
      </c>
      <c r="P24" s="13">
        <f t="shared" si="5"/>
        <v>28008.080000000002</v>
      </c>
    </row>
    <row r="25" spans="1:16" ht="14" customHeight="1">
      <c r="A25" s="10">
        <v>12.75</v>
      </c>
      <c r="B25" s="11">
        <v>10</v>
      </c>
      <c r="C25" s="11">
        <v>12</v>
      </c>
      <c r="D25" s="11">
        <v>0</v>
      </c>
      <c r="E25" s="11"/>
      <c r="F25" s="12">
        <f t="shared" si="0"/>
        <v>22</v>
      </c>
      <c r="G25" s="5"/>
      <c r="H25" s="10">
        <v>12.75</v>
      </c>
      <c r="I25">
        <v>25579545</v>
      </c>
      <c r="J25" s="5"/>
      <c r="K25" s="10">
        <v>12.75</v>
      </c>
      <c r="L25" s="3">
        <f t="shared" si="1"/>
        <v>11627.065909090908</v>
      </c>
      <c r="M25" s="3">
        <f t="shared" si="2"/>
        <v>13952.47909090909</v>
      </c>
      <c r="N25" s="3">
        <f t="shared" si="3"/>
        <v>0</v>
      </c>
      <c r="O25" s="3">
        <f t="shared" si="4"/>
        <v>0</v>
      </c>
      <c r="P25" s="13">
        <f t="shared" si="5"/>
        <v>25579.544999999998</v>
      </c>
    </row>
    <row r="26" spans="1:16" ht="14" customHeight="1">
      <c r="A26" s="10">
        <v>13.25</v>
      </c>
      <c r="B26" s="11">
        <v>1</v>
      </c>
      <c r="C26" s="11">
        <v>23</v>
      </c>
      <c r="D26" s="11">
        <v>0</v>
      </c>
      <c r="E26" s="11"/>
      <c r="F26" s="12">
        <f t="shared" si="0"/>
        <v>24</v>
      </c>
      <c r="G26" s="5"/>
      <c r="H26" s="10">
        <v>13.25</v>
      </c>
      <c r="I26">
        <v>20565820</v>
      </c>
      <c r="J26" s="5"/>
      <c r="K26" s="10">
        <v>13.25</v>
      </c>
      <c r="L26" s="3">
        <f t="shared" si="1"/>
        <v>856.90916666666658</v>
      </c>
      <c r="M26" s="3">
        <f t="shared" si="2"/>
        <v>19708.910833333335</v>
      </c>
      <c r="N26" s="3">
        <f t="shared" si="3"/>
        <v>0</v>
      </c>
      <c r="O26" s="3">
        <f t="shared" si="4"/>
        <v>0</v>
      </c>
      <c r="P26" s="13">
        <f t="shared" si="5"/>
        <v>20565.820000000003</v>
      </c>
    </row>
    <row r="27" spans="1:16" ht="14" customHeight="1">
      <c r="A27" s="10">
        <v>13.75</v>
      </c>
      <c r="B27" s="11">
        <v>0</v>
      </c>
      <c r="C27" s="11">
        <v>15</v>
      </c>
      <c r="D27" s="11">
        <v>0</v>
      </c>
      <c r="E27" s="11"/>
      <c r="F27" s="12">
        <f t="shared" si="0"/>
        <v>15</v>
      </c>
      <c r="G27" s="5"/>
      <c r="H27" s="10">
        <v>13.75</v>
      </c>
      <c r="I27">
        <v>18198998</v>
      </c>
      <c r="J27" s="5"/>
      <c r="K27" s="10">
        <v>13.75</v>
      </c>
      <c r="L27" s="3">
        <f t="shared" si="1"/>
        <v>0</v>
      </c>
      <c r="M27" s="3">
        <f t="shared" si="2"/>
        <v>18198.998</v>
      </c>
      <c r="N27" s="3">
        <f t="shared" si="3"/>
        <v>0</v>
      </c>
      <c r="O27" s="3">
        <f t="shared" si="4"/>
        <v>0</v>
      </c>
      <c r="P27" s="13">
        <f t="shared" si="5"/>
        <v>18198.998</v>
      </c>
    </row>
    <row r="28" spans="1:16" ht="14" customHeight="1">
      <c r="A28" s="10">
        <v>14.25</v>
      </c>
      <c r="B28" s="11">
        <v>0</v>
      </c>
      <c r="C28" s="11">
        <v>27</v>
      </c>
      <c r="D28" s="11">
        <v>1</v>
      </c>
      <c r="E28" s="11"/>
      <c r="F28" s="12">
        <f t="shared" si="0"/>
        <v>28</v>
      </c>
      <c r="G28" s="5"/>
      <c r="H28" s="10">
        <v>14.25</v>
      </c>
      <c r="I28">
        <v>34387442</v>
      </c>
      <c r="J28" s="5"/>
      <c r="K28" s="10">
        <v>14.25</v>
      </c>
      <c r="L28" s="3">
        <f t="shared" si="1"/>
        <v>0</v>
      </c>
      <c r="M28" s="3">
        <f t="shared" si="2"/>
        <v>33159.319071428574</v>
      </c>
      <c r="N28" s="3">
        <f t="shared" si="3"/>
        <v>1228.1229285714287</v>
      </c>
      <c r="O28" s="3">
        <f t="shared" si="4"/>
        <v>0</v>
      </c>
      <c r="P28" s="13">
        <f t="shared" si="5"/>
        <v>34387.442000000003</v>
      </c>
    </row>
    <row r="29" spans="1:16" ht="14" customHeight="1">
      <c r="A29" s="10">
        <v>14.75</v>
      </c>
      <c r="B29" s="11">
        <v>0</v>
      </c>
      <c r="C29" s="11">
        <v>18</v>
      </c>
      <c r="D29" s="11">
        <v>4</v>
      </c>
      <c r="E29" s="11"/>
      <c r="F29" s="12">
        <f t="shared" si="0"/>
        <v>22</v>
      </c>
      <c r="G29" s="3"/>
      <c r="H29" s="10">
        <v>14.75</v>
      </c>
      <c r="I29">
        <v>30930300</v>
      </c>
      <c r="J29" s="5"/>
      <c r="K29" s="10">
        <v>14.75</v>
      </c>
      <c r="L29" s="3">
        <f t="shared" si="1"/>
        <v>0</v>
      </c>
      <c r="M29" s="3">
        <f t="shared" si="2"/>
        <v>25306.609090909093</v>
      </c>
      <c r="N29" s="3">
        <f t="shared" si="3"/>
        <v>5623.6909090909094</v>
      </c>
      <c r="O29" s="3">
        <f t="shared" si="4"/>
        <v>0</v>
      </c>
      <c r="P29" s="13">
        <f t="shared" si="5"/>
        <v>30930.300000000003</v>
      </c>
    </row>
    <row r="30" spans="1:16" ht="14" customHeight="1">
      <c r="A30" s="10">
        <v>15.25</v>
      </c>
      <c r="B30" s="11">
        <v>0</v>
      </c>
      <c r="C30" s="11">
        <v>10</v>
      </c>
      <c r="D30" s="11">
        <v>3</v>
      </c>
      <c r="E30" s="11"/>
      <c r="F30" s="12">
        <f t="shared" si="0"/>
        <v>13</v>
      </c>
      <c r="G30" s="3"/>
      <c r="H30" s="10">
        <v>15.25</v>
      </c>
      <c r="I30">
        <v>21335565</v>
      </c>
      <c r="J30" s="5"/>
      <c r="K30" s="10">
        <v>15.25</v>
      </c>
      <c r="L30" s="3">
        <f t="shared" si="1"/>
        <v>0</v>
      </c>
      <c r="M30" s="3">
        <f t="shared" si="2"/>
        <v>16411.973076923077</v>
      </c>
      <c r="N30" s="3">
        <f t="shared" si="3"/>
        <v>4923.5919230769232</v>
      </c>
      <c r="O30" s="3">
        <f t="shared" si="4"/>
        <v>0</v>
      </c>
      <c r="P30" s="13">
        <f t="shared" si="5"/>
        <v>21335.565000000002</v>
      </c>
    </row>
    <row r="31" spans="1:16" ht="14" customHeight="1">
      <c r="A31" s="10">
        <v>15.75</v>
      </c>
      <c r="B31" s="11">
        <v>0</v>
      </c>
      <c r="C31" s="11">
        <v>5</v>
      </c>
      <c r="D31" s="11">
        <v>4</v>
      </c>
      <c r="E31" s="11"/>
      <c r="F31" s="12">
        <f t="shared" si="0"/>
        <v>9</v>
      </c>
      <c r="G31" s="3"/>
      <c r="H31" s="10">
        <v>15.75</v>
      </c>
      <c r="I31">
        <v>12445750</v>
      </c>
      <c r="J31" s="5"/>
      <c r="K31" s="10">
        <v>15.75</v>
      </c>
      <c r="L31" s="3">
        <f t="shared" si="1"/>
        <v>0</v>
      </c>
      <c r="M31" s="3">
        <f t="shared" si="2"/>
        <v>6914.3055555555557</v>
      </c>
      <c r="N31" s="3">
        <f t="shared" si="3"/>
        <v>5531.4444444444443</v>
      </c>
      <c r="O31" s="3">
        <f t="shared" si="4"/>
        <v>0</v>
      </c>
      <c r="P31" s="13">
        <f t="shared" si="5"/>
        <v>12445.75</v>
      </c>
    </row>
    <row r="32" spans="1:16" ht="12.25" customHeight="1">
      <c r="A32" s="10">
        <v>16.25</v>
      </c>
      <c r="B32" s="11">
        <v>0</v>
      </c>
      <c r="C32" s="11">
        <v>2</v>
      </c>
      <c r="D32" s="11">
        <v>2</v>
      </c>
      <c r="E32" s="11"/>
      <c r="F32" s="12">
        <f t="shared" si="0"/>
        <v>4</v>
      </c>
      <c r="G32" s="3"/>
      <c r="H32" s="10">
        <v>16.25</v>
      </c>
      <c r="I32">
        <v>7111855</v>
      </c>
      <c r="J32" s="5"/>
      <c r="K32" s="10">
        <v>16.25</v>
      </c>
      <c r="L32" s="3">
        <f t="shared" si="1"/>
        <v>0</v>
      </c>
      <c r="M32" s="3">
        <f t="shared" si="2"/>
        <v>3555.9274999999998</v>
      </c>
      <c r="N32" s="3">
        <f t="shared" si="3"/>
        <v>3555.9274999999998</v>
      </c>
      <c r="O32" s="3">
        <f t="shared" si="4"/>
        <v>0</v>
      </c>
      <c r="P32" s="13">
        <f t="shared" si="5"/>
        <v>7111.8549999999996</v>
      </c>
    </row>
    <row r="33" spans="1:16" ht="12.25" customHeight="1">
      <c r="A33" s="10">
        <v>16.75</v>
      </c>
      <c r="B33" s="11">
        <v>0</v>
      </c>
      <c r="C33" s="11">
        <v>1</v>
      </c>
      <c r="D33" s="11">
        <v>0</v>
      </c>
      <c r="E33" s="11"/>
      <c r="F33" s="12">
        <f t="shared" si="0"/>
        <v>1</v>
      </c>
      <c r="G33" s="3"/>
      <c r="H33" s="10">
        <v>16.75</v>
      </c>
      <c r="J33" s="15"/>
      <c r="K33" s="10">
        <v>16.75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 ht="12.25" customHeight="1">
      <c r="A34" s="10">
        <v>17.25</v>
      </c>
      <c r="B34" s="11"/>
      <c r="C34" s="11"/>
      <c r="D34" s="11"/>
      <c r="E34" s="11"/>
      <c r="F34" s="12">
        <f t="shared" si="0"/>
        <v>0</v>
      </c>
      <c r="G34" s="3"/>
      <c r="H34" s="10">
        <v>17.25</v>
      </c>
      <c r="J34" s="15"/>
      <c r="K34" s="10">
        <v>17.25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 ht="12.25" customHeight="1">
      <c r="A35" s="10">
        <v>17.75</v>
      </c>
      <c r="B35" s="11"/>
      <c r="C35" s="11"/>
      <c r="D35" s="11"/>
      <c r="E35" s="11"/>
      <c r="F35" s="12">
        <f t="shared" si="0"/>
        <v>0</v>
      </c>
      <c r="G35" s="3"/>
      <c r="H35" s="10">
        <v>17.75</v>
      </c>
      <c r="J35" s="15"/>
      <c r="K35" s="10">
        <v>17.75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 ht="12.25" customHeight="1">
      <c r="A36" s="10">
        <v>18.25</v>
      </c>
      <c r="B36" s="11"/>
      <c r="C36" s="11"/>
      <c r="D36" s="11"/>
      <c r="E36" s="11"/>
      <c r="F36" s="12">
        <f t="shared" si="0"/>
        <v>0</v>
      </c>
      <c r="G36" s="3"/>
      <c r="H36" s="10">
        <v>18.25</v>
      </c>
      <c r="I36" s="5"/>
      <c r="J36" s="3"/>
      <c r="K36" s="10">
        <v>18.25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 ht="12.25" customHeight="1">
      <c r="A37" s="10">
        <v>18.75</v>
      </c>
      <c r="B37" s="11"/>
      <c r="C37" s="11"/>
      <c r="D37" s="11"/>
      <c r="E37" s="11"/>
      <c r="F37" s="12">
        <f t="shared" si="0"/>
        <v>0</v>
      </c>
      <c r="G37" s="3"/>
      <c r="H37" s="10">
        <v>18.75</v>
      </c>
      <c r="I37" s="5"/>
      <c r="J37" s="3"/>
      <c r="K37" s="10">
        <v>18.75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 ht="12.25" customHeight="1">
      <c r="A38" s="10">
        <v>19.25</v>
      </c>
      <c r="B38" s="11"/>
      <c r="C38" s="11"/>
      <c r="D38" s="11"/>
      <c r="E38" s="11"/>
      <c r="F38" s="12">
        <f t="shared" si="0"/>
        <v>0</v>
      </c>
      <c r="G38" s="3"/>
      <c r="H38" s="10">
        <v>19.25</v>
      </c>
      <c r="I38" s="5"/>
      <c r="J38" s="3"/>
      <c r="K38" s="10">
        <v>19.25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 ht="12.25" customHeight="1">
      <c r="A39" s="10">
        <v>19.75</v>
      </c>
      <c r="B39" s="11"/>
      <c r="C39" s="11"/>
      <c r="D39" s="11"/>
      <c r="E39" s="11"/>
      <c r="F39" s="18"/>
      <c r="G39" s="3"/>
      <c r="H39" s="10">
        <v>19.75</v>
      </c>
      <c r="I39" s="5"/>
      <c r="J39" s="3"/>
      <c r="K39" s="10">
        <v>19.75</v>
      </c>
      <c r="L39" s="3"/>
      <c r="M39" s="3"/>
      <c r="N39" s="3"/>
      <c r="O39" s="3"/>
      <c r="P39" s="13">
        <f t="shared" si="5"/>
        <v>0</v>
      </c>
    </row>
    <row r="40" spans="1:16" ht="12.25" customHeight="1">
      <c r="A40" s="10">
        <v>20.25</v>
      </c>
      <c r="B40" s="11"/>
      <c r="C40" s="11"/>
      <c r="D40" s="11"/>
      <c r="E40" s="11"/>
      <c r="F40" s="18"/>
      <c r="G40" s="3"/>
      <c r="H40" s="10">
        <v>20.25</v>
      </c>
      <c r="I40" s="5"/>
      <c r="J40" s="3"/>
      <c r="K40" s="10">
        <v>20.25</v>
      </c>
      <c r="L40" s="3"/>
      <c r="M40" s="3"/>
      <c r="N40" s="3"/>
      <c r="O40" s="3"/>
      <c r="P40" s="13">
        <f t="shared" si="5"/>
        <v>0</v>
      </c>
    </row>
    <row r="41" spans="1:16" ht="12.25" customHeight="1">
      <c r="A41" s="10">
        <v>20.75</v>
      </c>
      <c r="B41" s="11"/>
      <c r="C41" s="11"/>
      <c r="D41" s="11"/>
      <c r="E41" s="11"/>
      <c r="F41" s="18"/>
      <c r="G41" s="3"/>
      <c r="H41" s="10">
        <v>20.75</v>
      </c>
      <c r="I41" s="5"/>
      <c r="J41" s="3"/>
      <c r="K41" s="10">
        <v>20.75</v>
      </c>
      <c r="L41" s="3"/>
      <c r="M41" s="3"/>
      <c r="N41" s="3"/>
      <c r="O41" s="3"/>
      <c r="P41" s="13">
        <f t="shared" si="5"/>
        <v>0</v>
      </c>
    </row>
    <row r="42" spans="1:16" ht="12.25" customHeight="1">
      <c r="A42" s="10">
        <v>21.25</v>
      </c>
      <c r="B42" s="11"/>
      <c r="C42" s="11"/>
      <c r="D42" s="11"/>
      <c r="E42" s="11"/>
      <c r="F42" s="18"/>
      <c r="G42" s="3"/>
      <c r="H42" s="10">
        <v>21.25</v>
      </c>
      <c r="I42" s="5"/>
      <c r="J42" s="3"/>
      <c r="K42" s="10">
        <v>21.25</v>
      </c>
      <c r="L42" s="3"/>
      <c r="M42" s="3"/>
      <c r="N42" s="3"/>
      <c r="O42" s="3"/>
      <c r="P42" s="13">
        <f t="shared" si="5"/>
        <v>0</v>
      </c>
    </row>
    <row r="43" spans="1:16" ht="12.25" customHeight="1">
      <c r="A43" s="10">
        <v>21.75</v>
      </c>
      <c r="B43" s="11"/>
      <c r="C43" s="11"/>
      <c r="D43" s="11"/>
      <c r="E43" s="11"/>
      <c r="F43" s="18"/>
      <c r="G43" s="3"/>
      <c r="H43" s="10">
        <v>21.75</v>
      </c>
      <c r="I43" s="5"/>
      <c r="J43" s="3"/>
      <c r="K43" s="10">
        <v>21.75</v>
      </c>
      <c r="L43" s="3"/>
      <c r="M43" s="3"/>
      <c r="N43" s="3"/>
      <c r="O43" s="3"/>
      <c r="P43" s="13">
        <f t="shared" si="5"/>
        <v>0</v>
      </c>
    </row>
    <row r="44" spans="1:16" ht="12.25" customHeight="1">
      <c r="A44" s="8" t="s">
        <v>7</v>
      </c>
      <c r="B44" s="16">
        <f>SUM(B7:B43)</f>
        <v>216</v>
      </c>
      <c r="C44" s="16">
        <f t="shared" ref="C44:F44" si="6">SUM(C7:C43)</f>
        <v>122</v>
      </c>
      <c r="D44" s="16">
        <f t="shared" si="6"/>
        <v>14</v>
      </c>
      <c r="E44" s="16">
        <f t="shared" si="6"/>
        <v>0</v>
      </c>
      <c r="F44" s="16">
        <f t="shared" si="6"/>
        <v>352</v>
      </c>
      <c r="G44" s="18"/>
      <c r="H44" s="8" t="s">
        <v>7</v>
      </c>
      <c r="I44" s="5">
        <f>SUM(I7:I43)</f>
        <v>986164397</v>
      </c>
      <c r="J44" s="3"/>
      <c r="K44" s="8" t="s">
        <v>7</v>
      </c>
      <c r="L44" s="16">
        <f>SUM(L7:L43)</f>
        <v>813903.35376316053</v>
      </c>
      <c r="M44" s="16">
        <f t="shared" ref="M44:P44" si="7">SUM(M7:M43)</f>
        <v>151398.26553165592</v>
      </c>
      <c r="N44" s="16">
        <f t="shared" si="7"/>
        <v>20862.777705183704</v>
      </c>
      <c r="O44" s="16">
        <f t="shared" si="7"/>
        <v>0</v>
      </c>
      <c r="P44" s="16">
        <f t="shared" si="7"/>
        <v>986164.39700000011</v>
      </c>
    </row>
    <row r="45" spans="1:16" ht="12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ht="12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"/>
    </row>
    <row r="47" spans="1:16" ht="12.25" customHeight="1">
      <c r="A47" s="20"/>
      <c r="B47" s="3"/>
      <c r="C47" s="3"/>
      <c r="D47" s="3"/>
      <c r="E47" s="3"/>
      <c r="F47" s="20"/>
      <c r="G47" s="3"/>
      <c r="H47" s="3"/>
      <c r="I47" s="3"/>
      <c r="J47" s="20"/>
      <c r="K47" s="3"/>
      <c r="L47" s="3"/>
      <c r="M47" s="3"/>
      <c r="N47" s="20"/>
      <c r="O47" s="3"/>
      <c r="P47" s="2"/>
    </row>
    <row r="48" spans="1:16" ht="12.25" customHeight="1">
      <c r="A48" s="3"/>
      <c r="B48" s="42" t="s">
        <v>9</v>
      </c>
      <c r="C48" s="42"/>
      <c r="D48" s="42"/>
      <c r="E48" s="3"/>
      <c r="F48" s="3"/>
      <c r="G48" s="5"/>
      <c r="H48" s="3"/>
      <c r="I48" s="42" t="s">
        <v>10</v>
      </c>
      <c r="J48" s="42"/>
      <c r="K48" s="42"/>
      <c r="L48" s="3"/>
      <c r="M48" s="3"/>
      <c r="N48" s="3"/>
      <c r="O48" s="3"/>
      <c r="P48" s="2"/>
    </row>
    <row r="49" spans="1:16" ht="12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"/>
    </row>
    <row r="50" spans="1:16" ht="12.25" customHeight="1">
      <c r="A50" s="3"/>
      <c r="B50" s="3"/>
      <c r="C50" s="3"/>
      <c r="D50" s="3"/>
      <c r="E50" s="3"/>
      <c r="F50" s="3"/>
      <c r="G50" s="3"/>
      <c r="H50" s="21" t="s">
        <v>11</v>
      </c>
      <c r="I50">
        <v>4.5636000000000001E-3</v>
      </c>
      <c r="J50" s="21" t="s">
        <v>12</v>
      </c>
      <c r="K50">
        <v>3.1023795999999999</v>
      </c>
      <c r="L50" s="3"/>
      <c r="M50" s="3"/>
      <c r="N50" s="3"/>
      <c r="O50" s="3"/>
      <c r="P50" s="2"/>
    </row>
    <row r="51" spans="1:16" ht="14" customHeight="1">
      <c r="A51" s="4" t="s">
        <v>3</v>
      </c>
      <c r="B51" s="3"/>
      <c r="C51" s="3"/>
      <c r="D51" s="3"/>
      <c r="E51" s="3"/>
      <c r="F51" s="3"/>
      <c r="G51" s="3"/>
      <c r="H51" s="4" t="s">
        <v>3</v>
      </c>
      <c r="I51" s="3"/>
      <c r="J51" s="3"/>
      <c r="K51" s="3"/>
      <c r="L51" s="3"/>
      <c r="M51" s="3"/>
      <c r="N51" s="2"/>
      <c r="O51" s="2"/>
      <c r="P51" s="2"/>
    </row>
    <row r="52" spans="1:16" ht="14" customHeight="1">
      <c r="A52" s="4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3"/>
      <c r="H52" s="4" t="s">
        <v>6</v>
      </c>
      <c r="I52" s="6">
        <v>0</v>
      </c>
      <c r="J52" s="7">
        <v>1</v>
      </c>
      <c r="K52" s="7">
        <v>2</v>
      </c>
      <c r="L52" s="7">
        <v>3</v>
      </c>
      <c r="M52" s="22" t="s">
        <v>7</v>
      </c>
      <c r="N52" s="2"/>
      <c r="O52" s="2"/>
      <c r="P52" s="2"/>
    </row>
    <row r="53" spans="1:16" ht="14" customHeight="1">
      <c r="A53" s="10">
        <v>3.75</v>
      </c>
      <c r="B53" s="3">
        <f t="shared" ref="B53:B84" si="8">L7*($A53)</f>
        <v>0</v>
      </c>
      <c r="C53" s="3">
        <f t="shared" ref="C53:C84" si="9">M7*($A53)</f>
        <v>0</v>
      </c>
      <c r="D53" s="3">
        <f t="shared" ref="D53:D84" si="10">N7*($A53)</f>
        <v>0</v>
      </c>
      <c r="E53" s="3">
        <f t="shared" ref="E53:E84" si="11">O7*($A53)</f>
        <v>0</v>
      </c>
      <c r="F53" s="12">
        <f t="shared" ref="F53:F84" si="12">SUM(B53:E53)</f>
        <v>0</v>
      </c>
      <c r="G53" s="3"/>
      <c r="H53" s="10">
        <f t="shared" ref="H53:H84" si="13">$I$50*((A53)^$K$50)</f>
        <v>0.27553099860396629</v>
      </c>
      <c r="I53" s="3">
        <f t="shared" ref="I53:I84" si="14">L7*$H53</f>
        <v>0</v>
      </c>
      <c r="J53" s="3">
        <f t="shared" ref="J53:J84" si="15">M7*$H53</f>
        <v>0</v>
      </c>
      <c r="K53" s="3">
        <f t="shared" ref="K53:K84" si="16">N7*$H53</f>
        <v>0</v>
      </c>
      <c r="L53" s="3">
        <f t="shared" ref="L53:L84" si="17">O7*$H53</f>
        <v>0</v>
      </c>
      <c r="M53" s="23">
        <f t="shared" ref="M53:M84" si="18">SUM(I53:L53)</f>
        <v>0</v>
      </c>
      <c r="N53" s="2"/>
      <c r="O53" s="2"/>
      <c r="P53" s="2"/>
    </row>
    <row r="54" spans="1:16" ht="14" customHeight="1">
      <c r="A54" s="10">
        <v>4.25</v>
      </c>
      <c r="B54" s="3">
        <f t="shared" si="8"/>
        <v>0</v>
      </c>
      <c r="C54" s="3">
        <f t="shared" si="9"/>
        <v>0</v>
      </c>
      <c r="D54" s="3">
        <f t="shared" si="10"/>
        <v>0</v>
      </c>
      <c r="E54" s="3">
        <f t="shared" si="11"/>
        <v>0</v>
      </c>
      <c r="F54" s="12">
        <f t="shared" si="12"/>
        <v>0</v>
      </c>
      <c r="G54" s="3"/>
      <c r="H54" s="10">
        <f t="shared" si="13"/>
        <v>0.40626421396543411</v>
      </c>
      <c r="I54" s="3">
        <f t="shared" si="14"/>
        <v>0</v>
      </c>
      <c r="J54" s="3">
        <f t="shared" si="15"/>
        <v>0</v>
      </c>
      <c r="K54" s="3">
        <f t="shared" si="16"/>
        <v>0</v>
      </c>
      <c r="L54" s="3">
        <f t="shared" si="17"/>
        <v>0</v>
      </c>
      <c r="M54" s="23">
        <f t="shared" si="18"/>
        <v>0</v>
      </c>
      <c r="N54" s="2"/>
      <c r="O54" s="2"/>
      <c r="P54" s="2"/>
    </row>
    <row r="55" spans="1:16" ht="14" customHeight="1">
      <c r="A55" s="10">
        <v>4.75</v>
      </c>
      <c r="B55" s="3">
        <f t="shared" si="8"/>
        <v>0</v>
      </c>
      <c r="C55" s="3">
        <f t="shared" si="9"/>
        <v>0</v>
      </c>
      <c r="D55" s="3">
        <f t="shared" si="10"/>
        <v>0</v>
      </c>
      <c r="E55" s="3">
        <f t="shared" si="11"/>
        <v>0</v>
      </c>
      <c r="F55" s="12">
        <f t="shared" si="12"/>
        <v>0</v>
      </c>
      <c r="G55" s="3"/>
      <c r="H55" s="10">
        <f t="shared" si="13"/>
        <v>0.57367777013493715</v>
      </c>
      <c r="I55" s="3">
        <f t="shared" si="14"/>
        <v>0</v>
      </c>
      <c r="J55" s="3">
        <f t="shared" si="15"/>
        <v>0</v>
      </c>
      <c r="K55" s="3">
        <f t="shared" si="16"/>
        <v>0</v>
      </c>
      <c r="L55" s="3">
        <f t="shared" si="17"/>
        <v>0</v>
      </c>
      <c r="M55" s="23">
        <f t="shared" si="18"/>
        <v>0</v>
      </c>
      <c r="N55" s="2"/>
      <c r="O55" s="2"/>
      <c r="P55" s="2"/>
    </row>
    <row r="56" spans="1:16" ht="14" customHeight="1">
      <c r="A56" s="10">
        <v>5.25</v>
      </c>
      <c r="B56" s="3">
        <f t="shared" si="8"/>
        <v>0</v>
      </c>
      <c r="C56" s="3">
        <f t="shared" si="9"/>
        <v>0</v>
      </c>
      <c r="D56" s="3">
        <f t="shared" si="10"/>
        <v>0</v>
      </c>
      <c r="E56" s="3">
        <f t="shared" si="11"/>
        <v>0</v>
      </c>
      <c r="F56" s="12">
        <f t="shared" si="12"/>
        <v>0</v>
      </c>
      <c r="G56" s="3"/>
      <c r="H56" s="10">
        <f t="shared" si="13"/>
        <v>0.78255541886887559</v>
      </c>
      <c r="I56" s="3">
        <f t="shared" si="14"/>
        <v>0</v>
      </c>
      <c r="J56" s="3">
        <f t="shared" si="15"/>
        <v>0</v>
      </c>
      <c r="K56" s="3">
        <f t="shared" si="16"/>
        <v>0</v>
      </c>
      <c r="L56" s="3">
        <f t="shared" si="17"/>
        <v>0</v>
      </c>
      <c r="M56" s="23">
        <f t="shared" si="18"/>
        <v>0</v>
      </c>
      <c r="N56" s="2"/>
      <c r="O56" s="2"/>
      <c r="P56" s="2"/>
    </row>
    <row r="57" spans="1:16" ht="14" customHeight="1">
      <c r="A57" s="10">
        <v>5.75</v>
      </c>
      <c r="B57" s="3">
        <f t="shared" si="8"/>
        <v>0</v>
      </c>
      <c r="C57" s="3">
        <f t="shared" si="9"/>
        <v>0</v>
      </c>
      <c r="D57" s="3">
        <f t="shared" si="10"/>
        <v>0</v>
      </c>
      <c r="E57" s="3">
        <f t="shared" si="11"/>
        <v>0</v>
      </c>
      <c r="F57" s="12">
        <f t="shared" si="12"/>
        <v>0</v>
      </c>
      <c r="G57" s="3"/>
      <c r="H57" s="10">
        <f t="shared" si="13"/>
        <v>1.0377329236426871</v>
      </c>
      <c r="I57" s="3">
        <f t="shared" si="14"/>
        <v>0</v>
      </c>
      <c r="J57" s="3">
        <f t="shared" si="15"/>
        <v>0</v>
      </c>
      <c r="K57" s="3">
        <f t="shared" si="16"/>
        <v>0</v>
      </c>
      <c r="L57" s="3">
        <f t="shared" si="17"/>
        <v>0</v>
      </c>
      <c r="M57" s="23">
        <f t="shared" si="18"/>
        <v>0</v>
      </c>
      <c r="N57" s="2"/>
      <c r="O57" s="2"/>
      <c r="P57" s="2"/>
    </row>
    <row r="58" spans="1:16" ht="14" customHeight="1">
      <c r="A58" s="10">
        <v>6.25</v>
      </c>
      <c r="B58" s="3">
        <f t="shared" si="8"/>
        <v>0</v>
      </c>
      <c r="C58" s="3">
        <f t="shared" si="9"/>
        <v>0</v>
      </c>
      <c r="D58" s="3">
        <f t="shared" si="10"/>
        <v>0</v>
      </c>
      <c r="E58" s="3">
        <f t="shared" si="11"/>
        <v>0</v>
      </c>
      <c r="F58" s="12">
        <f t="shared" si="12"/>
        <v>0</v>
      </c>
      <c r="G58" s="3"/>
      <c r="H58" s="10">
        <f t="shared" si="13"/>
        <v>1.3440935633004494</v>
      </c>
      <c r="I58" s="3">
        <f t="shared" si="14"/>
        <v>0</v>
      </c>
      <c r="J58" s="3">
        <f t="shared" si="15"/>
        <v>0</v>
      </c>
      <c r="K58" s="3">
        <f t="shared" si="16"/>
        <v>0</v>
      </c>
      <c r="L58" s="3">
        <f t="shared" si="17"/>
        <v>0</v>
      </c>
      <c r="M58" s="23">
        <f t="shared" si="18"/>
        <v>0</v>
      </c>
      <c r="N58" s="2"/>
      <c r="O58" s="2"/>
      <c r="P58" s="2"/>
    </row>
    <row r="59" spans="1:16" ht="14" customHeight="1">
      <c r="A59" s="10">
        <v>6.75</v>
      </c>
      <c r="B59" s="3">
        <f t="shared" si="8"/>
        <v>0</v>
      </c>
      <c r="C59" s="3">
        <f t="shared" si="9"/>
        <v>0</v>
      </c>
      <c r="D59" s="3">
        <f t="shared" si="10"/>
        <v>0</v>
      </c>
      <c r="E59" s="3">
        <f t="shared" si="11"/>
        <v>0</v>
      </c>
      <c r="F59" s="12">
        <f t="shared" si="12"/>
        <v>0</v>
      </c>
      <c r="G59" s="3"/>
      <c r="H59" s="10">
        <f t="shared" si="13"/>
        <v>1.7065643872543579</v>
      </c>
      <c r="I59" s="3">
        <f t="shared" si="14"/>
        <v>0</v>
      </c>
      <c r="J59" s="3">
        <f t="shared" si="15"/>
        <v>0</v>
      </c>
      <c r="K59" s="3">
        <f t="shared" si="16"/>
        <v>0</v>
      </c>
      <c r="L59" s="3">
        <f t="shared" si="17"/>
        <v>0</v>
      </c>
      <c r="M59" s="23">
        <f t="shared" si="18"/>
        <v>0</v>
      </c>
      <c r="N59" s="2"/>
      <c r="O59" s="2"/>
      <c r="P59" s="2"/>
    </row>
    <row r="60" spans="1:16" ht="14" customHeight="1">
      <c r="A60" s="10">
        <v>7.25</v>
      </c>
      <c r="B60" s="3">
        <f t="shared" si="8"/>
        <v>0</v>
      </c>
      <c r="C60" s="3">
        <f t="shared" si="9"/>
        <v>0</v>
      </c>
      <c r="D60" s="3">
        <f t="shared" si="10"/>
        <v>0</v>
      </c>
      <c r="E60" s="3">
        <f t="shared" si="11"/>
        <v>0</v>
      </c>
      <c r="F60" s="12">
        <f t="shared" si="12"/>
        <v>0</v>
      </c>
      <c r="G60" s="3"/>
      <c r="H60" s="10">
        <f t="shared" si="13"/>
        <v>2.1301130455467705</v>
      </c>
      <c r="I60" s="3">
        <f t="shared" si="14"/>
        <v>0</v>
      </c>
      <c r="J60" s="3">
        <f t="shared" si="15"/>
        <v>0</v>
      </c>
      <c r="K60" s="3">
        <f t="shared" si="16"/>
        <v>0</v>
      </c>
      <c r="L60" s="3">
        <f t="shared" si="17"/>
        <v>0</v>
      </c>
      <c r="M60" s="23">
        <f t="shared" si="18"/>
        <v>0</v>
      </c>
      <c r="N60" s="2"/>
      <c r="O60" s="2"/>
      <c r="P60" s="2"/>
    </row>
    <row r="61" spans="1:16" ht="14" customHeight="1">
      <c r="A61" s="10">
        <v>7.75</v>
      </c>
      <c r="B61" s="3">
        <f t="shared" si="8"/>
        <v>0</v>
      </c>
      <c r="C61" s="3">
        <f t="shared" si="9"/>
        <v>0</v>
      </c>
      <c r="D61" s="3">
        <f t="shared" si="10"/>
        <v>0</v>
      </c>
      <c r="E61" s="3">
        <f t="shared" si="11"/>
        <v>0</v>
      </c>
      <c r="F61" s="12">
        <f t="shared" si="12"/>
        <v>0</v>
      </c>
      <c r="G61" s="3"/>
      <c r="H61" s="10">
        <f t="shared" si="13"/>
        <v>2.6197450688685766</v>
      </c>
      <c r="I61" s="3">
        <f t="shared" si="14"/>
        <v>0</v>
      </c>
      <c r="J61" s="3">
        <f t="shared" si="15"/>
        <v>0</v>
      </c>
      <c r="K61" s="3">
        <f t="shared" si="16"/>
        <v>0</v>
      </c>
      <c r="L61" s="3">
        <f t="shared" si="17"/>
        <v>0</v>
      </c>
      <c r="M61" s="23">
        <f t="shared" si="18"/>
        <v>0</v>
      </c>
      <c r="N61" s="2"/>
      <c r="O61" s="2"/>
      <c r="P61" s="2"/>
    </row>
    <row r="62" spans="1:16" ht="14" customHeight="1">
      <c r="A62" s="10">
        <v>8.25</v>
      </c>
      <c r="B62" s="3">
        <f t="shared" si="8"/>
        <v>23119.783500000001</v>
      </c>
      <c r="C62" s="3">
        <f t="shared" si="9"/>
        <v>0</v>
      </c>
      <c r="D62" s="3">
        <f t="shared" si="10"/>
        <v>0</v>
      </c>
      <c r="E62" s="3">
        <f t="shared" si="11"/>
        <v>0</v>
      </c>
      <c r="F62" s="12">
        <f t="shared" si="12"/>
        <v>23119.783500000001</v>
      </c>
      <c r="G62" s="3"/>
      <c r="H62" s="10">
        <f t="shared" si="13"/>
        <v>3.180501507643835</v>
      </c>
      <c r="I62" s="3">
        <f t="shared" si="14"/>
        <v>8913.0310640180687</v>
      </c>
      <c r="J62" s="3">
        <f t="shared" si="15"/>
        <v>0</v>
      </c>
      <c r="K62" s="3">
        <f t="shared" si="16"/>
        <v>0</v>
      </c>
      <c r="L62" s="3">
        <f t="shared" si="17"/>
        <v>0</v>
      </c>
      <c r="M62" s="23">
        <f t="shared" si="18"/>
        <v>8913.0310640180687</v>
      </c>
      <c r="N62" s="2"/>
      <c r="O62" s="2"/>
      <c r="P62" s="2"/>
    </row>
    <row r="63" spans="1:16" ht="14" customHeight="1">
      <c r="A63" s="10">
        <v>8.75</v>
      </c>
      <c r="B63" s="3">
        <f t="shared" si="8"/>
        <v>352461.98750000005</v>
      </c>
      <c r="C63" s="3">
        <f t="shared" si="9"/>
        <v>0</v>
      </c>
      <c r="D63" s="3">
        <f t="shared" si="10"/>
        <v>0</v>
      </c>
      <c r="E63" s="3">
        <f t="shared" si="11"/>
        <v>0</v>
      </c>
      <c r="F63" s="12">
        <f t="shared" si="12"/>
        <v>352461.98750000005</v>
      </c>
      <c r="G63" s="3"/>
      <c r="H63" s="10">
        <f t="shared" si="13"/>
        <v>3.817456862410546</v>
      </c>
      <c r="I63" s="3">
        <f t="shared" si="14"/>
        <v>153772.39233379831</v>
      </c>
      <c r="J63" s="3">
        <f t="shared" si="15"/>
        <v>0</v>
      </c>
      <c r="K63" s="3">
        <f t="shared" si="16"/>
        <v>0</v>
      </c>
      <c r="L63" s="3">
        <f t="shared" si="17"/>
        <v>0</v>
      </c>
      <c r="M63" s="23">
        <f t="shared" si="18"/>
        <v>153772.39233379831</v>
      </c>
      <c r="N63" s="2"/>
      <c r="O63" s="2"/>
      <c r="P63" s="2"/>
    </row>
    <row r="64" spans="1:16" ht="14" customHeight="1">
      <c r="A64" s="10">
        <v>9.25</v>
      </c>
      <c r="B64" s="3">
        <f t="shared" si="8"/>
        <v>1347587.7577500001</v>
      </c>
      <c r="C64" s="3">
        <f t="shared" si="9"/>
        <v>0</v>
      </c>
      <c r="D64" s="3">
        <f t="shared" si="10"/>
        <v>0</v>
      </c>
      <c r="E64" s="3">
        <f t="shared" si="11"/>
        <v>0</v>
      </c>
      <c r="F64" s="12">
        <f t="shared" si="12"/>
        <v>1347587.7577500001</v>
      </c>
      <c r="G64" s="3"/>
      <c r="H64" s="10">
        <f t="shared" si="13"/>
        <v>4.5357172539011792</v>
      </c>
      <c r="I64" s="3">
        <f t="shared" si="14"/>
        <v>660786.70745650562</v>
      </c>
      <c r="J64" s="3">
        <f t="shared" si="15"/>
        <v>0</v>
      </c>
      <c r="K64" s="3">
        <f t="shared" si="16"/>
        <v>0</v>
      </c>
      <c r="L64" s="3">
        <f t="shared" si="17"/>
        <v>0</v>
      </c>
      <c r="M64" s="23">
        <f t="shared" si="18"/>
        <v>660786.70745650562</v>
      </c>
      <c r="N64" s="2"/>
      <c r="O64" s="2"/>
      <c r="P64" s="2"/>
    </row>
    <row r="65" spans="1:16" ht="14" customHeight="1">
      <c r="A65" s="10">
        <v>9.75</v>
      </c>
      <c r="B65" s="3">
        <f t="shared" si="8"/>
        <v>1711813.74975</v>
      </c>
      <c r="C65" s="3">
        <f t="shared" si="9"/>
        <v>0</v>
      </c>
      <c r="D65" s="3">
        <f t="shared" si="10"/>
        <v>0</v>
      </c>
      <c r="E65" s="3">
        <f t="shared" si="11"/>
        <v>0</v>
      </c>
      <c r="F65" s="12">
        <f t="shared" si="12"/>
        <v>1711813.74975</v>
      </c>
      <c r="G65" s="3"/>
      <c r="H65" s="10">
        <f t="shared" si="13"/>
        <v>5.3404187928247753</v>
      </c>
      <c r="I65" s="3">
        <f t="shared" si="14"/>
        <v>937620.75066469202</v>
      </c>
      <c r="J65" s="3">
        <f t="shared" si="15"/>
        <v>0</v>
      </c>
      <c r="K65" s="3">
        <f t="shared" si="16"/>
        <v>0</v>
      </c>
      <c r="L65" s="3">
        <f t="shared" si="17"/>
        <v>0</v>
      </c>
      <c r="M65" s="23">
        <f t="shared" si="18"/>
        <v>937620.75066469202</v>
      </c>
      <c r="N65" s="2"/>
      <c r="O65" s="2"/>
      <c r="P65" s="2"/>
    </row>
    <row r="66" spans="1:16" ht="14" customHeight="1">
      <c r="A66" s="10">
        <v>10.25</v>
      </c>
      <c r="B66" s="3">
        <f t="shared" si="8"/>
        <v>1809029.8900116277</v>
      </c>
      <c r="C66" s="3">
        <f t="shared" si="9"/>
        <v>43072.140238372092</v>
      </c>
      <c r="D66" s="3">
        <f t="shared" si="10"/>
        <v>0</v>
      </c>
      <c r="E66" s="3">
        <f t="shared" si="11"/>
        <v>0</v>
      </c>
      <c r="F66" s="12">
        <f t="shared" si="12"/>
        <v>1852102.0302499998</v>
      </c>
      <c r="G66" s="3"/>
      <c r="H66" s="10">
        <f t="shared" si="13"/>
        <v>6.2367261178499982</v>
      </c>
      <c r="I66" s="3">
        <f t="shared" si="14"/>
        <v>1100724.289073837</v>
      </c>
      <c r="J66" s="3">
        <f t="shared" si="15"/>
        <v>26207.72116842469</v>
      </c>
      <c r="K66" s="3">
        <f t="shared" si="16"/>
        <v>0</v>
      </c>
      <c r="L66" s="3">
        <f t="shared" si="17"/>
        <v>0</v>
      </c>
      <c r="M66" s="23">
        <f t="shared" si="18"/>
        <v>1126932.0102422617</v>
      </c>
      <c r="N66" s="2"/>
      <c r="O66" s="2"/>
      <c r="P66" s="2"/>
    </row>
    <row r="67" spans="1:16" ht="14" customHeight="1">
      <c r="A67" s="10">
        <v>10.75</v>
      </c>
      <c r="B67" s="3">
        <f t="shared" si="8"/>
        <v>1401726.2012499999</v>
      </c>
      <c r="C67" s="3">
        <f t="shared" si="9"/>
        <v>0</v>
      </c>
      <c r="D67" s="3">
        <f t="shared" si="10"/>
        <v>0</v>
      </c>
      <c r="E67" s="3">
        <f t="shared" si="11"/>
        <v>0</v>
      </c>
      <c r="F67" s="12">
        <f t="shared" si="12"/>
        <v>1401726.2012499999</v>
      </c>
      <c r="G67" s="3"/>
      <c r="H67" s="10">
        <f t="shared" si="13"/>
        <v>7.22983107663286</v>
      </c>
      <c r="I67" s="3">
        <f t="shared" si="14"/>
        <v>942720.33960258379</v>
      </c>
      <c r="J67" s="3">
        <f t="shared" si="15"/>
        <v>0</v>
      </c>
      <c r="K67" s="3">
        <f t="shared" si="16"/>
        <v>0</v>
      </c>
      <c r="L67" s="3">
        <f t="shared" si="17"/>
        <v>0</v>
      </c>
      <c r="M67" s="23">
        <f t="shared" si="18"/>
        <v>942720.33960258379</v>
      </c>
      <c r="N67" s="2"/>
      <c r="O67" s="2"/>
      <c r="P67" s="2"/>
    </row>
    <row r="68" spans="1:16" ht="14" customHeight="1">
      <c r="A68" s="10">
        <v>11.25</v>
      </c>
      <c r="B68" s="3">
        <f t="shared" si="8"/>
        <v>902805.12761029415</v>
      </c>
      <c r="C68" s="3">
        <f t="shared" si="9"/>
        <v>27357.731139705884</v>
      </c>
      <c r="D68" s="3">
        <f t="shared" si="10"/>
        <v>0</v>
      </c>
      <c r="E68" s="3">
        <f t="shared" si="11"/>
        <v>0</v>
      </c>
      <c r="F68" s="12">
        <f t="shared" si="12"/>
        <v>930162.85875000001</v>
      </c>
      <c r="G68" s="3"/>
      <c r="H68" s="10">
        <f t="shared" si="13"/>
        <v>8.3249515295493826</v>
      </c>
      <c r="I68" s="3">
        <f t="shared" si="14"/>
        <v>668071.90470971947</v>
      </c>
      <c r="J68" s="3">
        <f t="shared" si="15"/>
        <v>20244.603173021802</v>
      </c>
      <c r="K68" s="3">
        <f t="shared" si="16"/>
        <v>0</v>
      </c>
      <c r="L68" s="3">
        <f t="shared" si="17"/>
        <v>0</v>
      </c>
      <c r="M68" s="23">
        <f t="shared" si="18"/>
        <v>688316.50788274128</v>
      </c>
      <c r="N68" s="2"/>
      <c r="O68" s="2"/>
      <c r="P68" s="2"/>
    </row>
    <row r="69" spans="1:16" ht="14" customHeight="1">
      <c r="A69" s="10">
        <v>11.75</v>
      </c>
      <c r="B69" s="3">
        <f t="shared" si="8"/>
        <v>333722.66705555556</v>
      </c>
      <c r="C69" s="3">
        <f t="shared" si="9"/>
        <v>12835.487194444444</v>
      </c>
      <c r="D69" s="3">
        <f t="shared" si="10"/>
        <v>0</v>
      </c>
      <c r="E69" s="3">
        <f t="shared" si="11"/>
        <v>0</v>
      </c>
      <c r="F69" s="12">
        <f t="shared" si="12"/>
        <v>346558.15425000002</v>
      </c>
      <c r="G69" s="3"/>
      <c r="H69" s="10">
        <f t="shared" si="13"/>
        <v>9.5273302595043248</v>
      </c>
      <c r="I69" s="3">
        <f t="shared" si="14"/>
        <v>270594.55864858569</v>
      </c>
      <c r="J69" s="3">
        <f t="shared" si="15"/>
        <v>10407.483024945603</v>
      </c>
      <c r="K69" s="3">
        <f t="shared" si="16"/>
        <v>0</v>
      </c>
      <c r="L69" s="3">
        <f t="shared" si="17"/>
        <v>0</v>
      </c>
      <c r="M69" s="23">
        <f t="shared" si="18"/>
        <v>281002.04167353129</v>
      </c>
      <c r="N69" s="2"/>
      <c r="O69" s="2"/>
      <c r="P69" s="2"/>
    </row>
    <row r="70" spans="1:16" ht="14" customHeight="1">
      <c r="A70" s="10">
        <v>12.25</v>
      </c>
      <c r="B70" s="3">
        <f t="shared" si="8"/>
        <v>263922.29230769235</v>
      </c>
      <c r="C70" s="3">
        <f t="shared" si="9"/>
        <v>79176.687692307707</v>
      </c>
      <c r="D70" s="3">
        <f t="shared" si="10"/>
        <v>0</v>
      </c>
      <c r="E70" s="3">
        <f t="shared" si="11"/>
        <v>0</v>
      </c>
      <c r="F70" s="12">
        <f t="shared" si="12"/>
        <v>343098.98000000004</v>
      </c>
      <c r="G70" s="3"/>
      <c r="H70" s="10">
        <f t="shared" si="13"/>
        <v>10.842233974085213</v>
      </c>
      <c r="I70" s="3">
        <f t="shared" si="14"/>
        <v>233592.42809607429</v>
      </c>
      <c r="J70" s="3">
        <f t="shared" si="15"/>
        <v>70077.728428822287</v>
      </c>
      <c r="K70" s="3">
        <f t="shared" si="16"/>
        <v>0</v>
      </c>
      <c r="L70" s="3">
        <f t="shared" si="17"/>
        <v>0</v>
      </c>
      <c r="M70" s="23">
        <f t="shared" si="18"/>
        <v>303670.15652489656</v>
      </c>
      <c r="N70" s="2"/>
      <c r="O70" s="2"/>
      <c r="P70" s="2"/>
    </row>
    <row r="71" spans="1:16" ht="14" customHeight="1">
      <c r="A71" s="10">
        <v>12.75</v>
      </c>
      <c r="B71" s="3">
        <f t="shared" si="8"/>
        <v>148245.09034090908</v>
      </c>
      <c r="C71" s="3">
        <f t="shared" si="9"/>
        <v>177894.1084090909</v>
      </c>
      <c r="D71" s="3">
        <f t="shared" si="10"/>
        <v>0</v>
      </c>
      <c r="E71" s="3">
        <f t="shared" si="11"/>
        <v>0</v>
      </c>
      <c r="F71" s="12">
        <f t="shared" si="12"/>
        <v>326139.19874999998</v>
      </c>
      <c r="G71" s="3"/>
      <c r="H71" s="10">
        <f t="shared" si="13"/>
        <v>12.274952388620394</v>
      </c>
      <c r="I71" s="3">
        <f t="shared" si="14"/>
        <v>142721.68045344218</v>
      </c>
      <c r="J71" s="3">
        <f t="shared" si="15"/>
        <v>171266.01654413063</v>
      </c>
      <c r="K71" s="3">
        <f t="shared" si="16"/>
        <v>0</v>
      </c>
      <c r="L71" s="3">
        <f t="shared" si="17"/>
        <v>0</v>
      </c>
      <c r="M71" s="23">
        <f t="shared" si="18"/>
        <v>313987.69699757278</v>
      </c>
      <c r="N71" s="2"/>
      <c r="O71" s="2"/>
      <c r="P71" s="2"/>
    </row>
    <row r="72" spans="1:16" ht="14" customHeight="1">
      <c r="A72" s="10">
        <v>13.25</v>
      </c>
      <c r="B72" s="3">
        <f t="shared" si="8"/>
        <v>11354.046458333332</v>
      </c>
      <c r="C72" s="3">
        <f t="shared" si="9"/>
        <v>261143.0685416667</v>
      </c>
      <c r="D72" s="3">
        <f t="shared" si="10"/>
        <v>0</v>
      </c>
      <c r="E72" s="3">
        <f t="shared" si="11"/>
        <v>0</v>
      </c>
      <c r="F72" s="12">
        <f t="shared" si="12"/>
        <v>272497.11500000005</v>
      </c>
      <c r="G72" s="3"/>
      <c r="H72" s="10">
        <f t="shared" si="13"/>
        <v>13.830797380529878</v>
      </c>
      <c r="I72" s="3">
        <f t="shared" si="14"/>
        <v>11851.737057685374</v>
      </c>
      <c r="J72" s="3">
        <f t="shared" si="15"/>
        <v>272589.95232676365</v>
      </c>
      <c r="K72" s="3">
        <f t="shared" si="16"/>
        <v>0</v>
      </c>
      <c r="L72" s="3">
        <f t="shared" si="17"/>
        <v>0</v>
      </c>
      <c r="M72" s="23">
        <f t="shared" si="18"/>
        <v>284441.68938444904</v>
      </c>
      <c r="N72" s="2"/>
      <c r="O72" s="2"/>
      <c r="P72" s="2"/>
    </row>
    <row r="73" spans="1:16" ht="14" customHeight="1">
      <c r="A73" s="10">
        <v>13.75</v>
      </c>
      <c r="B73" s="3">
        <f t="shared" si="8"/>
        <v>0</v>
      </c>
      <c r="C73" s="3">
        <f t="shared" si="9"/>
        <v>250236.2225</v>
      </c>
      <c r="D73" s="3">
        <f t="shared" si="10"/>
        <v>0</v>
      </c>
      <c r="E73" s="3">
        <f t="shared" si="11"/>
        <v>0</v>
      </c>
      <c r="F73" s="12">
        <f t="shared" si="12"/>
        <v>250236.2225</v>
      </c>
      <c r="G73" s="3"/>
      <c r="H73" s="10">
        <f t="shared" si="13"/>
        <v>15.51510220683358</v>
      </c>
      <c r="I73" s="3">
        <f t="shared" si="14"/>
        <v>0</v>
      </c>
      <c r="J73" s="3">
        <f t="shared" si="15"/>
        <v>282359.31403195992</v>
      </c>
      <c r="K73" s="3">
        <f t="shared" si="16"/>
        <v>0</v>
      </c>
      <c r="L73" s="3">
        <f t="shared" si="17"/>
        <v>0</v>
      </c>
      <c r="M73" s="23">
        <f t="shared" si="18"/>
        <v>282359.31403195992</v>
      </c>
      <c r="N73" s="2"/>
      <c r="O73" s="2"/>
      <c r="P73" s="2"/>
    </row>
    <row r="74" spans="1:16" ht="14" customHeight="1">
      <c r="A74" s="10">
        <v>14.25</v>
      </c>
      <c r="B74" s="3">
        <f t="shared" si="8"/>
        <v>0</v>
      </c>
      <c r="C74" s="3">
        <f t="shared" si="9"/>
        <v>472520.29676785716</v>
      </c>
      <c r="D74" s="3">
        <f t="shared" si="10"/>
        <v>17500.75173214286</v>
      </c>
      <c r="E74" s="3">
        <f t="shared" si="11"/>
        <v>0</v>
      </c>
      <c r="F74" s="12">
        <f t="shared" si="12"/>
        <v>490021.04850000003</v>
      </c>
      <c r="G74" s="3"/>
      <c r="H74" s="10">
        <f t="shared" si="13"/>
        <v>17.333220777883724</v>
      </c>
      <c r="I74" s="3">
        <f t="shared" si="14"/>
        <v>0</v>
      </c>
      <c r="J74" s="3">
        <f t="shared" si="15"/>
        <v>574757.79830936179</v>
      </c>
      <c r="K74" s="3">
        <f t="shared" si="16"/>
        <v>21287.325863309696</v>
      </c>
      <c r="L74" s="3">
        <f t="shared" si="17"/>
        <v>0</v>
      </c>
      <c r="M74" s="23">
        <f t="shared" si="18"/>
        <v>596045.12417267147</v>
      </c>
      <c r="N74" s="2"/>
      <c r="O74" s="2"/>
      <c r="P74" s="2"/>
    </row>
    <row r="75" spans="1:16" ht="14" customHeight="1">
      <c r="A75" s="10">
        <v>14.75</v>
      </c>
      <c r="B75" s="3">
        <f t="shared" si="8"/>
        <v>0</v>
      </c>
      <c r="C75" s="3">
        <f t="shared" si="9"/>
        <v>373272.48409090913</v>
      </c>
      <c r="D75" s="3">
        <f t="shared" si="10"/>
        <v>82949.440909090918</v>
      </c>
      <c r="E75" s="3">
        <f t="shared" si="11"/>
        <v>0</v>
      </c>
      <c r="F75" s="12">
        <f t="shared" si="12"/>
        <v>456221.92500000005</v>
      </c>
      <c r="G75" s="3"/>
      <c r="H75" s="10">
        <f t="shared" si="13"/>
        <v>19.290526981375024</v>
      </c>
      <c r="I75" s="3">
        <f t="shared" si="14"/>
        <v>0</v>
      </c>
      <c r="J75" s="3">
        <f t="shared" si="15"/>
        <v>488177.82547529234</v>
      </c>
      <c r="K75" s="3">
        <f t="shared" si="16"/>
        <v>108483.96121673162</v>
      </c>
      <c r="L75" s="3">
        <f t="shared" si="17"/>
        <v>0</v>
      </c>
      <c r="M75" s="23">
        <f t="shared" si="18"/>
        <v>596661.78669202398</v>
      </c>
      <c r="N75" s="2"/>
      <c r="O75" s="2"/>
      <c r="P75" s="2"/>
    </row>
    <row r="76" spans="1:16" ht="14" customHeight="1">
      <c r="A76" s="10">
        <v>15.25</v>
      </c>
      <c r="B76" s="3">
        <f t="shared" si="8"/>
        <v>0</v>
      </c>
      <c r="C76" s="3">
        <f t="shared" si="9"/>
        <v>250282.58942307692</v>
      </c>
      <c r="D76" s="3">
        <f t="shared" si="10"/>
        <v>75084.776826923073</v>
      </c>
      <c r="E76" s="3">
        <f t="shared" si="11"/>
        <v>0</v>
      </c>
      <c r="F76" s="12">
        <f t="shared" si="12"/>
        <v>325367.36624999996</v>
      </c>
      <c r="G76" s="3"/>
      <c r="H76" s="10">
        <f t="shared" si="13"/>
        <v>21.392414051502659</v>
      </c>
      <c r="I76" s="3">
        <f t="shared" si="14"/>
        <v>0</v>
      </c>
      <c r="J76" s="3">
        <f t="shared" si="15"/>
        <v>351091.72346365254</v>
      </c>
      <c r="K76" s="3">
        <f t="shared" si="16"/>
        <v>105327.51703909576</v>
      </c>
      <c r="L76" s="3">
        <f t="shared" si="17"/>
        <v>0</v>
      </c>
      <c r="M76" s="23">
        <f t="shared" si="18"/>
        <v>456419.24050274829</v>
      </c>
      <c r="N76" s="2"/>
      <c r="O76" s="2"/>
      <c r="P76" s="2"/>
    </row>
    <row r="77" spans="1:16" ht="14" customHeight="1">
      <c r="A77" s="10">
        <v>15.75</v>
      </c>
      <c r="B77" s="3">
        <f t="shared" si="8"/>
        <v>0</v>
      </c>
      <c r="C77" s="3">
        <f t="shared" si="9"/>
        <v>108900.3125</v>
      </c>
      <c r="D77" s="3">
        <f t="shared" si="10"/>
        <v>87120.25</v>
      </c>
      <c r="E77" s="3">
        <f t="shared" si="11"/>
        <v>0</v>
      </c>
      <c r="F77" s="12">
        <f t="shared" si="12"/>
        <v>196020.5625</v>
      </c>
      <c r="G77" s="3"/>
      <c r="H77" s="10">
        <f t="shared" si="13"/>
        <v>23.64429397881846</v>
      </c>
      <c r="I77" s="3">
        <f t="shared" si="14"/>
        <v>0</v>
      </c>
      <c r="J77" s="3">
        <f t="shared" si="15"/>
        <v>163483.87321493326</v>
      </c>
      <c r="K77" s="3">
        <f t="shared" si="16"/>
        <v>130787.0985719466</v>
      </c>
      <c r="L77" s="3">
        <f t="shared" si="17"/>
        <v>0</v>
      </c>
      <c r="M77" s="23">
        <f t="shared" si="18"/>
        <v>294270.97178687988</v>
      </c>
      <c r="N77" s="2"/>
      <c r="O77" s="2"/>
      <c r="P77" s="2"/>
    </row>
    <row r="78" spans="1:16" ht="14" customHeight="1">
      <c r="A78" s="10">
        <v>16.25</v>
      </c>
      <c r="B78" s="3">
        <f t="shared" si="8"/>
        <v>0</v>
      </c>
      <c r="C78" s="3">
        <f t="shared" si="9"/>
        <v>57783.821874999994</v>
      </c>
      <c r="D78" s="3">
        <f t="shared" si="10"/>
        <v>57783.821874999994</v>
      </c>
      <c r="E78" s="3">
        <f t="shared" si="11"/>
        <v>0</v>
      </c>
      <c r="F78" s="12">
        <f t="shared" si="12"/>
        <v>115567.64374999999</v>
      </c>
      <c r="G78" s="3"/>
      <c r="H78" s="10">
        <f t="shared" si="13"/>
        <v>26.051596956906625</v>
      </c>
      <c r="I78" s="3">
        <f t="shared" si="14"/>
        <v>0</v>
      </c>
      <c r="J78" s="3">
        <f t="shared" si="15"/>
        <v>92637.590037980583</v>
      </c>
      <c r="K78" s="3">
        <f t="shared" si="16"/>
        <v>92637.590037980583</v>
      </c>
      <c r="L78" s="3">
        <f t="shared" si="17"/>
        <v>0</v>
      </c>
      <c r="M78" s="23">
        <f t="shared" si="18"/>
        <v>185275.18007596117</v>
      </c>
      <c r="N78" s="2"/>
      <c r="O78" s="2"/>
      <c r="P78" s="2"/>
    </row>
    <row r="79" spans="1:16" ht="14" customHeight="1">
      <c r="A79" s="10">
        <v>16.75</v>
      </c>
      <c r="B79" s="3">
        <f t="shared" si="8"/>
        <v>0</v>
      </c>
      <c r="C79" s="3">
        <f t="shared" si="9"/>
        <v>0</v>
      </c>
      <c r="D79" s="3">
        <f t="shared" si="10"/>
        <v>0</v>
      </c>
      <c r="E79" s="3">
        <f t="shared" si="11"/>
        <v>0</v>
      </c>
      <c r="F79" s="12">
        <f t="shared" si="12"/>
        <v>0</v>
      </c>
      <c r="G79" s="3"/>
      <c r="H79" s="10">
        <f t="shared" si="13"/>
        <v>28.619770862481612</v>
      </c>
      <c r="I79" s="3">
        <f t="shared" si="14"/>
        <v>0</v>
      </c>
      <c r="J79" s="3">
        <f t="shared" si="15"/>
        <v>0</v>
      </c>
      <c r="K79" s="3">
        <f t="shared" si="16"/>
        <v>0</v>
      </c>
      <c r="L79" s="3">
        <f t="shared" si="17"/>
        <v>0</v>
      </c>
      <c r="M79" s="23">
        <f t="shared" si="18"/>
        <v>0</v>
      </c>
      <c r="N79" s="2"/>
      <c r="O79" s="2"/>
      <c r="P79" s="2"/>
    </row>
    <row r="80" spans="1:16" ht="14" customHeight="1">
      <c r="A80" s="10">
        <v>17.25</v>
      </c>
      <c r="B80" s="3">
        <f t="shared" si="8"/>
        <v>0</v>
      </c>
      <c r="C80" s="3">
        <f t="shared" si="9"/>
        <v>0</v>
      </c>
      <c r="D80" s="3">
        <f t="shared" si="10"/>
        <v>0</v>
      </c>
      <c r="E80" s="3">
        <f t="shared" si="11"/>
        <v>0</v>
      </c>
      <c r="F80" s="12">
        <f t="shared" si="12"/>
        <v>0</v>
      </c>
      <c r="G80" s="3"/>
      <c r="H80" s="10">
        <f t="shared" si="13"/>
        <v>31.354280765919505</v>
      </c>
      <c r="I80" s="3">
        <f t="shared" si="14"/>
        <v>0</v>
      </c>
      <c r="J80" s="3">
        <f t="shared" si="15"/>
        <v>0</v>
      </c>
      <c r="K80" s="3">
        <f t="shared" si="16"/>
        <v>0</v>
      </c>
      <c r="L80" s="3">
        <f t="shared" si="17"/>
        <v>0</v>
      </c>
      <c r="M80" s="23">
        <f t="shared" si="18"/>
        <v>0</v>
      </c>
      <c r="N80" s="2"/>
      <c r="O80" s="2"/>
      <c r="P80" s="2"/>
    </row>
    <row r="81" spans="1:16" ht="14" customHeight="1">
      <c r="A81" s="10">
        <v>17.75</v>
      </c>
      <c r="B81" s="3">
        <f t="shared" si="8"/>
        <v>0</v>
      </c>
      <c r="C81" s="3">
        <f t="shared" si="9"/>
        <v>0</v>
      </c>
      <c r="D81" s="3">
        <f t="shared" si="10"/>
        <v>0</v>
      </c>
      <c r="E81" s="3">
        <f t="shared" si="11"/>
        <v>0</v>
      </c>
      <c r="F81" s="12">
        <f t="shared" si="12"/>
        <v>0</v>
      </c>
      <c r="G81" s="3"/>
      <c r="H81" s="10">
        <f t="shared" si="13"/>
        <v>34.260608469583552</v>
      </c>
      <c r="I81" s="3">
        <f t="shared" si="14"/>
        <v>0</v>
      </c>
      <c r="J81" s="3">
        <f t="shared" si="15"/>
        <v>0</v>
      </c>
      <c r="K81" s="3">
        <f t="shared" si="16"/>
        <v>0</v>
      </c>
      <c r="L81" s="3">
        <f t="shared" si="17"/>
        <v>0</v>
      </c>
      <c r="M81" s="23">
        <f t="shared" si="18"/>
        <v>0</v>
      </c>
      <c r="N81" s="2"/>
      <c r="O81" s="2"/>
      <c r="P81" s="2"/>
    </row>
    <row r="82" spans="1:16" ht="14" customHeight="1">
      <c r="A82" s="10">
        <v>18.25</v>
      </c>
      <c r="B82" s="3">
        <f t="shared" si="8"/>
        <v>0</v>
      </c>
      <c r="C82" s="3">
        <f t="shared" si="9"/>
        <v>0</v>
      </c>
      <c r="D82" s="3">
        <f t="shared" si="10"/>
        <v>0</v>
      </c>
      <c r="E82" s="3">
        <f t="shared" si="11"/>
        <v>0</v>
      </c>
      <c r="F82" s="12">
        <f t="shared" si="12"/>
        <v>0</v>
      </c>
      <c r="G82" s="3"/>
      <c r="H82" s="10">
        <f t="shared" si="13"/>
        <v>37.34425207160281</v>
      </c>
      <c r="I82" s="3">
        <f t="shared" si="14"/>
        <v>0</v>
      </c>
      <c r="J82" s="3">
        <f t="shared" si="15"/>
        <v>0</v>
      </c>
      <c r="K82" s="3">
        <f t="shared" si="16"/>
        <v>0</v>
      </c>
      <c r="L82" s="3">
        <f t="shared" si="17"/>
        <v>0</v>
      </c>
      <c r="M82" s="23">
        <f t="shared" si="18"/>
        <v>0</v>
      </c>
      <c r="N82" s="2"/>
      <c r="O82" s="2"/>
      <c r="P82" s="2"/>
    </row>
    <row r="83" spans="1:16" ht="14" customHeight="1">
      <c r="A83" s="10">
        <v>18.75</v>
      </c>
      <c r="B83" s="3">
        <f t="shared" si="8"/>
        <v>0</v>
      </c>
      <c r="C83" s="3">
        <f t="shared" si="9"/>
        <v>0</v>
      </c>
      <c r="D83" s="3">
        <f t="shared" si="10"/>
        <v>0</v>
      </c>
      <c r="E83" s="3">
        <f t="shared" si="11"/>
        <v>0</v>
      </c>
      <c r="F83" s="12">
        <f t="shared" si="12"/>
        <v>0</v>
      </c>
      <c r="G83" s="3"/>
      <c r="H83" s="10">
        <f t="shared" si="13"/>
        <v>40.610725553021211</v>
      </c>
      <c r="I83" s="3">
        <f t="shared" si="14"/>
        <v>0</v>
      </c>
      <c r="J83" s="3">
        <f t="shared" si="15"/>
        <v>0</v>
      </c>
      <c r="K83" s="3">
        <f t="shared" si="16"/>
        <v>0</v>
      </c>
      <c r="L83" s="3">
        <f t="shared" si="17"/>
        <v>0</v>
      </c>
      <c r="M83" s="23">
        <f t="shared" si="18"/>
        <v>0</v>
      </c>
      <c r="N83" s="2"/>
      <c r="O83" s="2"/>
      <c r="P83" s="2"/>
    </row>
    <row r="84" spans="1:16" ht="14" customHeight="1">
      <c r="A84" s="10">
        <v>19.25</v>
      </c>
      <c r="B84" s="3">
        <f t="shared" si="8"/>
        <v>0</v>
      </c>
      <c r="C84" s="3">
        <f t="shared" si="9"/>
        <v>0</v>
      </c>
      <c r="D84" s="3">
        <f t="shared" si="10"/>
        <v>0</v>
      </c>
      <c r="E84" s="3">
        <f t="shared" si="11"/>
        <v>0</v>
      </c>
      <c r="F84" s="12">
        <f t="shared" si="12"/>
        <v>0</v>
      </c>
      <c r="G84" s="3"/>
      <c r="H84" s="10">
        <f t="shared" si="13"/>
        <v>44.06555838645761</v>
      </c>
      <c r="I84" s="3">
        <f t="shared" si="14"/>
        <v>0</v>
      </c>
      <c r="J84" s="3">
        <f t="shared" si="15"/>
        <v>0</v>
      </c>
      <c r="K84" s="3">
        <f t="shared" si="16"/>
        <v>0</v>
      </c>
      <c r="L84" s="3">
        <f t="shared" si="17"/>
        <v>0</v>
      </c>
      <c r="M84" s="23">
        <f t="shared" si="18"/>
        <v>0</v>
      </c>
      <c r="N84" s="2"/>
      <c r="O84" s="2"/>
      <c r="P84" s="2"/>
    </row>
    <row r="85" spans="1:16" ht="14" customHeight="1">
      <c r="A85" s="10">
        <v>19.75</v>
      </c>
      <c r="B85" s="3">
        <f t="shared" ref="B85:B89" si="19">L39*($A85)</f>
        <v>0</v>
      </c>
      <c r="C85" s="3">
        <f t="shared" ref="C85:C89" si="20">M39*($A85)</f>
        <v>0</v>
      </c>
      <c r="D85" s="3">
        <f t="shared" ref="D85:D89" si="21">N39*($A85)</f>
        <v>0</v>
      </c>
      <c r="E85" s="3">
        <f t="shared" ref="E85:E89" si="22">O39*($A85)</f>
        <v>0</v>
      </c>
      <c r="F85" s="12">
        <f t="shared" ref="F85:F89" si="23">SUM(B85:E85)</f>
        <v>0</v>
      </c>
      <c r="G85" s="3"/>
      <c r="H85" s="10">
        <f t="shared" ref="H85:H89" si="24">$I$50*((A85)^$K$50)</f>
        <v>47.71429516460995</v>
      </c>
      <c r="I85" s="3">
        <f t="shared" ref="I85:I89" si="25">L39*$H85</f>
        <v>0</v>
      </c>
      <c r="J85" s="3">
        <f t="shared" ref="J85:J89" si="26">M39*$H85</f>
        <v>0</v>
      </c>
      <c r="K85" s="3">
        <f t="shared" ref="K85:K89" si="27">N39*$H85</f>
        <v>0</v>
      </c>
      <c r="L85" s="3">
        <f t="shared" ref="L85:L89" si="28">O39*$H85</f>
        <v>0</v>
      </c>
      <c r="M85" s="23">
        <f t="shared" ref="M85:M89" si="29">SUM(I85:L85)</f>
        <v>0</v>
      </c>
      <c r="N85" s="2"/>
      <c r="O85" s="2"/>
      <c r="P85" s="2"/>
    </row>
    <row r="86" spans="1:16" ht="14" customHeight="1">
      <c r="A86" s="10">
        <v>20.25</v>
      </c>
      <c r="B86" s="3">
        <f t="shared" si="19"/>
        <v>0</v>
      </c>
      <c r="C86" s="3">
        <f t="shared" si="20"/>
        <v>0</v>
      </c>
      <c r="D86" s="3">
        <f t="shared" si="21"/>
        <v>0</v>
      </c>
      <c r="E86" s="3">
        <f t="shared" si="22"/>
        <v>0</v>
      </c>
      <c r="F86" s="12">
        <f t="shared" si="23"/>
        <v>0</v>
      </c>
      <c r="G86" s="3"/>
      <c r="H86" s="10">
        <f t="shared" si="24"/>
        <v>51.562495247107051</v>
      </c>
      <c r="I86" s="3">
        <f t="shared" si="25"/>
        <v>0</v>
      </c>
      <c r="J86" s="3">
        <f t="shared" si="26"/>
        <v>0</v>
      </c>
      <c r="K86" s="3">
        <f t="shared" si="27"/>
        <v>0</v>
      </c>
      <c r="L86" s="3">
        <f t="shared" si="28"/>
        <v>0</v>
      </c>
      <c r="M86" s="23">
        <f t="shared" si="29"/>
        <v>0</v>
      </c>
      <c r="N86" s="2"/>
      <c r="O86" s="2"/>
      <c r="P86" s="2"/>
    </row>
    <row r="87" spans="1:16" ht="14" customHeight="1">
      <c r="A87" s="10">
        <v>20.75</v>
      </c>
      <c r="B87" s="3">
        <f t="shared" si="19"/>
        <v>0</v>
      </c>
      <c r="C87" s="3">
        <f t="shared" si="20"/>
        <v>0</v>
      </c>
      <c r="D87" s="3">
        <f t="shared" si="21"/>
        <v>0</v>
      </c>
      <c r="E87" s="3">
        <f t="shared" si="22"/>
        <v>0</v>
      </c>
      <c r="F87" s="12">
        <f t="shared" si="23"/>
        <v>0</v>
      </c>
      <c r="G87" s="3"/>
      <c r="H87" s="10">
        <f t="shared" si="24"/>
        <v>55.615732424359187</v>
      </c>
      <c r="I87" s="3">
        <f t="shared" si="25"/>
        <v>0</v>
      </c>
      <c r="J87" s="3">
        <f t="shared" si="26"/>
        <v>0</v>
      </c>
      <c r="K87" s="3">
        <f t="shared" si="27"/>
        <v>0</v>
      </c>
      <c r="L87" s="3">
        <f t="shared" si="28"/>
        <v>0</v>
      </c>
      <c r="M87" s="23">
        <f t="shared" si="29"/>
        <v>0</v>
      </c>
      <c r="N87" s="2"/>
      <c r="O87" s="2"/>
      <c r="P87" s="2"/>
    </row>
    <row r="88" spans="1:16" ht="14" customHeight="1">
      <c r="A88" s="10">
        <v>21.25</v>
      </c>
      <c r="B88" s="3">
        <f t="shared" si="19"/>
        <v>0</v>
      </c>
      <c r="C88" s="3">
        <f t="shared" si="20"/>
        <v>0</v>
      </c>
      <c r="D88" s="3">
        <f t="shared" si="21"/>
        <v>0</v>
      </c>
      <c r="E88" s="3">
        <f t="shared" si="22"/>
        <v>0</v>
      </c>
      <c r="F88" s="12">
        <f t="shared" si="23"/>
        <v>0</v>
      </c>
      <c r="G88" s="3"/>
      <c r="H88" s="10">
        <f t="shared" si="24"/>
        <v>59.879594597188891</v>
      </c>
      <c r="I88" s="3">
        <f t="shared" si="25"/>
        <v>0</v>
      </c>
      <c r="J88" s="3">
        <f t="shared" si="26"/>
        <v>0</v>
      </c>
      <c r="K88" s="3">
        <f t="shared" si="27"/>
        <v>0</v>
      </c>
      <c r="L88" s="3">
        <f t="shared" si="28"/>
        <v>0</v>
      </c>
      <c r="M88" s="23">
        <f t="shared" si="29"/>
        <v>0</v>
      </c>
      <c r="N88" s="2"/>
      <c r="O88" s="2"/>
      <c r="P88" s="2"/>
    </row>
    <row r="89" spans="1:16" ht="14" customHeight="1">
      <c r="A89" s="10">
        <v>21.75</v>
      </c>
      <c r="B89" s="3">
        <f t="shared" si="19"/>
        <v>0</v>
      </c>
      <c r="C89" s="3">
        <f t="shared" si="20"/>
        <v>0</v>
      </c>
      <c r="D89" s="3">
        <f t="shared" si="21"/>
        <v>0</v>
      </c>
      <c r="E89" s="3">
        <f t="shared" si="22"/>
        <v>0</v>
      </c>
      <c r="F89" s="12">
        <f t="shared" si="23"/>
        <v>0</v>
      </c>
      <c r="G89" s="3"/>
      <c r="H89" s="10">
        <f t="shared" si="24"/>
        <v>64.359683471137316</v>
      </c>
      <c r="I89" s="3">
        <f t="shared" si="25"/>
        <v>0</v>
      </c>
      <c r="J89" s="3">
        <f t="shared" si="26"/>
        <v>0</v>
      </c>
      <c r="K89" s="3">
        <f t="shared" si="27"/>
        <v>0</v>
      </c>
      <c r="L89" s="3">
        <f t="shared" si="28"/>
        <v>0</v>
      </c>
      <c r="M89" s="23">
        <f t="shared" si="29"/>
        <v>0</v>
      </c>
      <c r="N89" s="2"/>
      <c r="O89" s="2"/>
      <c r="P89" s="2"/>
    </row>
    <row r="90" spans="1:16" ht="14" customHeight="1">
      <c r="A90" s="8" t="s">
        <v>7</v>
      </c>
      <c r="B90" s="16">
        <f>SUM(B53:B84)</f>
        <v>8305788.5935344119</v>
      </c>
      <c r="C90" s="16">
        <f>SUM(C53:C84)</f>
        <v>2114474.950372431</v>
      </c>
      <c r="D90" s="16">
        <f>SUM(D53:D84)</f>
        <v>320439.04134315683</v>
      </c>
      <c r="E90" s="16">
        <f>SUM(E53:E84)</f>
        <v>0</v>
      </c>
      <c r="F90" s="16">
        <f>SUM(F53:F84)</f>
        <v>10740702.585250001</v>
      </c>
      <c r="G90" s="12"/>
      <c r="H90" s="8" t="s">
        <v>7</v>
      </c>
      <c r="I90" s="16">
        <f>SUM(I53:I84)</f>
        <v>5131369.8191609411</v>
      </c>
      <c r="J90" s="16">
        <f>SUM(J53:J84)</f>
        <v>2523301.6291992888</v>
      </c>
      <c r="K90" s="16">
        <f>SUM(K53:K84)</f>
        <v>458523.49272906425</v>
      </c>
      <c r="L90" s="16">
        <f>SUM(L53:L84)</f>
        <v>0</v>
      </c>
      <c r="M90" s="16">
        <f>SUM(M53:M84)</f>
        <v>8113194.9410892967</v>
      </c>
      <c r="N90" s="2"/>
      <c r="O90" s="2"/>
      <c r="P90" s="2"/>
    </row>
    <row r="91" spans="1:16" ht="14" customHeight="1">
      <c r="A91" s="6" t="s">
        <v>13</v>
      </c>
      <c r="B91" s="17">
        <f>IF(L44&gt;0,B90/L44,0)</f>
        <v>10.204883116812086</v>
      </c>
      <c r="C91" s="17">
        <f>IF(M44&gt;0,C90/M44,0)</f>
        <v>13.966308946454307</v>
      </c>
      <c r="D91" s="17">
        <f>IF(N44&gt;0,D90/N44,0)</f>
        <v>15.359366133855628</v>
      </c>
      <c r="E91" s="17">
        <f>IF(O44&gt;0,E90/O44,0)</f>
        <v>0</v>
      </c>
      <c r="F91" s="17">
        <f>IF(P44&gt;0,F90/P44,0)</f>
        <v>10.891391554921446</v>
      </c>
      <c r="G91" s="12"/>
      <c r="H91" s="6" t="s">
        <v>13</v>
      </c>
      <c r="I91" s="17">
        <f>IF(L44&gt;0,I90/L44,0)</f>
        <v>6.30464267708882</v>
      </c>
      <c r="J91" s="17">
        <f>IF(M44&gt;0,J90/M44,0)</f>
        <v>16.666648196651174</v>
      </c>
      <c r="K91" s="17">
        <f>IF(N44&gt;0,K90/N44,0)</f>
        <v>21.978065395152846</v>
      </c>
      <c r="L91" s="17">
        <f>IF(O44&gt;0,L90/O44,0)</f>
        <v>0</v>
      </c>
      <c r="M91" s="17">
        <f>IF(P44&gt;0,M90/P44,0)</f>
        <v>8.2270207338354115</v>
      </c>
      <c r="N91" s="2"/>
      <c r="O91" s="2"/>
      <c r="P91" s="2"/>
    </row>
    <row r="92" spans="1:16" ht="14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2"/>
    </row>
    <row r="93" spans="1:16" ht="12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2"/>
    </row>
    <row r="94" spans="1:16" ht="12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2"/>
    </row>
    <row r="95" spans="1:16" ht="12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2"/>
    </row>
    <row r="96" spans="1:16" ht="12.25" customHeight="1">
      <c r="A96" s="44" t="s">
        <v>14</v>
      </c>
      <c r="B96" s="44"/>
      <c r="C96" s="44"/>
      <c r="D96" s="44"/>
      <c r="E96" s="44"/>
      <c r="F96" s="3"/>
      <c r="G96" s="3"/>
      <c r="H96" s="3"/>
      <c r="I96" s="3"/>
      <c r="J96" s="3"/>
      <c r="K96" s="3"/>
      <c r="L96" s="3"/>
      <c r="M96" s="3"/>
      <c r="N96" s="3"/>
      <c r="O96" s="3"/>
      <c r="P96" s="2"/>
    </row>
    <row r="97" spans="1:16" ht="12.25" customHeight="1">
      <c r="A97" s="44"/>
      <c r="B97" s="44"/>
      <c r="C97" s="44"/>
      <c r="D97" s="44"/>
      <c r="E97" s="44"/>
      <c r="F97" s="3"/>
      <c r="G97" s="3"/>
      <c r="H97" s="3"/>
      <c r="I97" s="3"/>
      <c r="J97" s="3"/>
      <c r="K97" s="3"/>
      <c r="L97" s="3"/>
      <c r="M97" s="3"/>
      <c r="N97" s="3"/>
      <c r="O97" s="3"/>
      <c r="P97" s="2"/>
    </row>
    <row r="98" spans="1:16" ht="12.25" customHeight="1">
      <c r="A98" s="24"/>
      <c r="B98" s="2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2"/>
    </row>
    <row r="99" spans="1:16" ht="12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2"/>
    </row>
    <row r="100" spans="1:16" ht="12.25" customHeight="1">
      <c r="A100" s="45" t="s">
        <v>15</v>
      </c>
      <c r="B100" s="46" t="s">
        <v>16</v>
      </c>
      <c r="C100" s="46" t="s">
        <v>17</v>
      </c>
      <c r="D100" s="46" t="s">
        <v>18</v>
      </c>
      <c r="E100" s="46" t="s">
        <v>19</v>
      </c>
      <c r="F100" s="25" t="s">
        <v>20</v>
      </c>
      <c r="G100" s="26" t="s">
        <v>21</v>
      </c>
      <c r="H100" s="3"/>
      <c r="I100" s="3"/>
      <c r="J100" s="3"/>
      <c r="K100" s="3"/>
      <c r="L100" s="3"/>
      <c r="M100" s="3"/>
      <c r="N100" s="3"/>
      <c r="O100" s="3"/>
      <c r="P100" s="2"/>
    </row>
    <row r="101" spans="1:16" ht="12.25" customHeight="1">
      <c r="A101" s="45"/>
      <c r="B101" s="45"/>
      <c r="C101" s="45"/>
      <c r="D101" s="45"/>
      <c r="E101" s="46"/>
      <c r="F101" s="25" t="s">
        <v>22</v>
      </c>
      <c r="G101" s="26" t="s">
        <v>23</v>
      </c>
      <c r="H101" s="3"/>
      <c r="I101" s="3"/>
      <c r="J101" s="3"/>
      <c r="K101" s="3"/>
      <c r="L101" s="3"/>
      <c r="M101" s="3"/>
      <c r="N101" s="3"/>
      <c r="O101" s="3"/>
      <c r="P101" s="2"/>
    </row>
    <row r="102" spans="1:16" ht="12.25" customHeight="1">
      <c r="A102" s="3"/>
      <c r="B102" s="4"/>
      <c r="C102" s="4"/>
      <c r="D102" s="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2"/>
    </row>
    <row r="103" spans="1:16" ht="12.25" customHeight="1">
      <c r="A103" s="25">
        <v>0</v>
      </c>
      <c r="B103" s="27">
        <f>L$44</f>
        <v>813903.35376316053</v>
      </c>
      <c r="C103" s="28">
        <f>$B$91</f>
        <v>10.204883116812086</v>
      </c>
      <c r="D103" s="28">
        <f>$I$91</f>
        <v>6.30464267708882</v>
      </c>
      <c r="E103" s="29">
        <f t="shared" ref="E103:E106" si="30">B103*D103</f>
        <v>5131369.8191609411</v>
      </c>
      <c r="F103" s="30">
        <f t="shared" ref="F103:F106" si="31">B103/1000</f>
        <v>813.90335376316057</v>
      </c>
      <c r="G103" s="5">
        <f t="shared" ref="G103:G106" si="32">E103/1000</f>
        <v>5131.369819160941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 ht="12.25" customHeight="1">
      <c r="A104" s="25">
        <v>1</v>
      </c>
      <c r="B104" s="27">
        <f>M$44</f>
        <v>151398.26553165592</v>
      </c>
      <c r="C104" s="28">
        <f>$C$91</f>
        <v>13.966308946454307</v>
      </c>
      <c r="D104" s="28">
        <f>$J$91</f>
        <v>16.666648196651174</v>
      </c>
      <c r="E104" s="29">
        <f t="shared" si="30"/>
        <v>2523301.6291992888</v>
      </c>
      <c r="F104" s="30">
        <f t="shared" si="31"/>
        <v>151.39826553165594</v>
      </c>
      <c r="G104" s="5">
        <f t="shared" si="32"/>
        <v>2523.301629199289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 ht="12.25" customHeight="1">
      <c r="A105" s="25">
        <v>2</v>
      </c>
      <c r="B105" s="27">
        <f>N$44</f>
        <v>20862.777705183704</v>
      </c>
      <c r="C105" s="28">
        <f>$D$91</f>
        <v>15.359366133855628</v>
      </c>
      <c r="D105" s="28">
        <f>$K$91</f>
        <v>21.978065395152846</v>
      </c>
      <c r="E105" s="29">
        <f t="shared" si="30"/>
        <v>458523.49272906425</v>
      </c>
      <c r="F105" s="30">
        <f t="shared" si="31"/>
        <v>20.862777705183703</v>
      </c>
      <c r="G105" s="5">
        <f t="shared" si="32"/>
        <v>458.52349272906423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 ht="12.25" customHeight="1">
      <c r="A106" s="25">
        <v>3</v>
      </c>
      <c r="B106" s="27">
        <f>O$44</f>
        <v>0</v>
      </c>
      <c r="C106" s="28">
        <f>$E$91</f>
        <v>0</v>
      </c>
      <c r="D106" s="28">
        <f>$L$91</f>
        <v>0</v>
      </c>
      <c r="E106" s="29">
        <f t="shared" si="30"/>
        <v>0</v>
      </c>
      <c r="F106" s="30">
        <f t="shared" si="31"/>
        <v>0</v>
      </c>
      <c r="G106" s="5">
        <f t="shared" si="32"/>
        <v>0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 ht="12.25" customHeight="1">
      <c r="A107" s="25" t="s">
        <v>7</v>
      </c>
      <c r="B107" s="27">
        <f>SUM(B103:B106)</f>
        <v>986164.39700000011</v>
      </c>
      <c r="C107" s="28">
        <f>$F$91</f>
        <v>10.891391554921446</v>
      </c>
      <c r="D107" s="28">
        <f>$M$91</f>
        <v>8.2270207338354115</v>
      </c>
      <c r="E107" s="29">
        <f>SUM(E103:E106)</f>
        <v>8113194.9410892939</v>
      </c>
      <c r="F107" s="3"/>
      <c r="G107" s="5">
        <f>SUM(G103:G106)</f>
        <v>8113.1949410892939</v>
      </c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12.25" customHeight="1">
      <c r="A108" s="25" t="s">
        <v>2</v>
      </c>
      <c r="B108" s="27">
        <f>$I$3</f>
        <v>8113163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  <row r="109" spans="1:16" ht="12.25" customHeight="1">
      <c r="A109" s="31" t="s">
        <v>24</v>
      </c>
      <c r="B109" s="29">
        <f>IF(E107&gt;0,$I$3/E107,"")</f>
        <v>0.99999606306892341</v>
      </c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2"/>
    </row>
    <row r="112" spans="1:16" ht="12.75" customHeight="1">
      <c r="B112" s="32">
        <f t="shared" ref="B112:B116" si="33">(B103*100)/$B$107</f>
        <v>82.5322183845946</v>
      </c>
      <c r="C112" s="33">
        <v>10.204883116812088</v>
      </c>
      <c r="D112" s="33">
        <v>13.716308946454307</v>
      </c>
      <c r="E112" s="33">
        <v>15.109366133855628</v>
      </c>
      <c r="G112" s="34">
        <f t="shared" ref="G112:G116" si="34">(G103*100)/$G$107</f>
        <v>63.247214647501032</v>
      </c>
    </row>
    <row r="113" spans="2:7" ht="12.75" customHeight="1">
      <c r="B113" s="34">
        <f t="shared" si="33"/>
        <v>15.352233967503079</v>
      </c>
      <c r="C113" s="33">
        <v>0.88194540347296435</v>
      </c>
      <c r="D113" s="33">
        <v>1.1993842370540901</v>
      </c>
      <c r="E113" s="33">
        <v>0.59248536261665097</v>
      </c>
      <c r="G113" s="34">
        <f t="shared" si="34"/>
        <v>31.101207939920464</v>
      </c>
    </row>
    <row r="114" spans="2:7" ht="12.75" customHeight="1">
      <c r="B114" s="34">
        <f t="shared" si="33"/>
        <v>2.1155476479023307</v>
      </c>
      <c r="G114" s="34">
        <f t="shared" si="34"/>
        <v>5.6515774125785017</v>
      </c>
    </row>
    <row r="115" spans="2:7" ht="12.75" customHeight="1">
      <c r="B115">
        <f t="shared" si="33"/>
        <v>0</v>
      </c>
      <c r="G115">
        <f t="shared" si="34"/>
        <v>0</v>
      </c>
    </row>
    <row r="116" spans="2:7" ht="12.75" customHeight="1">
      <c r="B116">
        <f t="shared" si="33"/>
        <v>100</v>
      </c>
      <c r="G116">
        <f t="shared" si="34"/>
        <v>100</v>
      </c>
    </row>
  </sheetData>
  <sheetProtection selectLockedCells="1" selectUnlockedCells="1"/>
  <mergeCells count="12">
    <mergeCell ref="A96:E97"/>
    <mergeCell ref="A100:A101"/>
    <mergeCell ref="B100:B101"/>
    <mergeCell ref="C100:C101"/>
    <mergeCell ref="D100:D101"/>
    <mergeCell ref="E100:E101"/>
    <mergeCell ref="A2:F2"/>
    <mergeCell ref="H2:I2"/>
    <mergeCell ref="B5:F5"/>
    <mergeCell ref="L5:P5"/>
    <mergeCell ref="B48:D48"/>
    <mergeCell ref="I48:K48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0"/>
  </sheetPr>
  <dimension ref="A1:P98"/>
  <sheetViews>
    <sheetView topLeftCell="A79" workbookViewId="0">
      <selection activeCell="K121" sqref="K121"/>
    </sheetView>
  </sheetViews>
  <sheetFormatPr baseColWidth="10" defaultColWidth="10.6640625" defaultRowHeight="12.75" customHeight="1"/>
  <sheetData>
    <row r="1" spans="1:16" ht="14" customHeight="1">
      <c r="A1" s="41" t="s">
        <v>0</v>
      </c>
      <c r="B1" s="41"/>
      <c r="C1" s="41"/>
      <c r="D1" s="41"/>
      <c r="E1" s="41"/>
      <c r="F1" s="41"/>
      <c r="G1" s="3"/>
      <c r="H1" s="42" t="s">
        <v>1</v>
      </c>
      <c r="I1" s="42"/>
      <c r="J1" s="3"/>
      <c r="K1" s="3"/>
      <c r="M1" s="4"/>
      <c r="N1" s="4"/>
      <c r="O1" s="3"/>
      <c r="P1" s="2"/>
    </row>
    <row r="2" spans="1:16" ht="12.25" customHeight="1">
      <c r="A2" s="3"/>
      <c r="B2" s="3"/>
      <c r="C2" s="3"/>
      <c r="D2" s="3"/>
      <c r="E2" s="3"/>
      <c r="F2" s="3"/>
      <c r="G2" s="3"/>
      <c r="H2" s="3" t="s">
        <v>2</v>
      </c>
      <c r="I2" s="3">
        <v>2168337.9999999995</v>
      </c>
      <c r="J2" s="3"/>
      <c r="K2" s="3"/>
      <c r="L2" s="3"/>
      <c r="M2" s="3"/>
      <c r="N2" s="3"/>
      <c r="O2" s="3"/>
      <c r="P2" s="2"/>
    </row>
    <row r="3" spans="1:16" ht="12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25" customHeight="1">
      <c r="A4" s="4" t="s">
        <v>3</v>
      </c>
      <c r="B4" s="43" t="s">
        <v>4</v>
      </c>
      <c r="C4" s="43"/>
      <c r="D4" s="43"/>
      <c r="E4" s="43"/>
      <c r="F4" s="43"/>
      <c r="G4" s="3"/>
      <c r="H4" s="4" t="s">
        <v>3</v>
      </c>
      <c r="I4" s="3"/>
      <c r="J4" s="3"/>
      <c r="K4" s="4" t="s">
        <v>3</v>
      </c>
      <c r="L4" s="42" t="s">
        <v>5</v>
      </c>
      <c r="M4" s="42"/>
      <c r="N4" s="42"/>
      <c r="O4" s="42"/>
      <c r="P4" s="42"/>
    </row>
    <row r="5" spans="1:16" ht="12.2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25" customHeight="1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3"/>
      <c r="H6" s="10">
        <v>3.75</v>
      </c>
      <c r="I6">
        <v>0</v>
      </c>
      <c r="J6" s="3"/>
      <c r="K6" s="10">
        <v>3.75</v>
      </c>
      <c r="L6" s="3">
        <f t="shared" ref="L6:L37" si="1">IF($F6&gt;0,($I6/1000)*(B6/$F6),0)</f>
        <v>0</v>
      </c>
      <c r="M6" s="3">
        <f t="shared" ref="M6:M37" si="2">IF($F6&gt;0,($I6/1000)*(C6/$F6),0)</f>
        <v>0</v>
      </c>
      <c r="N6" s="3">
        <f t="shared" ref="N6:N37" si="3">IF($F6&gt;0,($I6/1000)*(D6/$F6),0)</f>
        <v>0</v>
      </c>
      <c r="O6" s="3">
        <f t="shared" ref="O6:O37" si="4">IF($F6&gt;0,($I6/1000)*(E6/$F6),0)</f>
        <v>0</v>
      </c>
      <c r="P6" s="13">
        <f t="shared" ref="P6:P37" si="5">SUM(L6:O6)</f>
        <v>0</v>
      </c>
    </row>
    <row r="7" spans="1:16" ht="12.2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>
        <v>0</v>
      </c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 ht="14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>
        <v>0</v>
      </c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 ht="14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>
        <v>0</v>
      </c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 ht="14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>
        <v>0</v>
      </c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 ht="14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>
        <v>0</v>
      </c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 ht="14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>
        <v>0</v>
      </c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 ht="14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>
        <v>0</v>
      </c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 ht="14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>
        <v>0</v>
      </c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 ht="14" customHeight="1">
      <c r="A15" s="10">
        <v>8.25</v>
      </c>
      <c r="B15" s="11">
        <v>1</v>
      </c>
      <c r="C15" s="11">
        <v>0</v>
      </c>
      <c r="D15" s="11">
        <v>0</v>
      </c>
      <c r="E15" s="11"/>
      <c r="F15" s="12">
        <f t="shared" si="0"/>
        <v>1</v>
      </c>
      <c r="G15" s="3"/>
      <c r="H15" s="10">
        <v>8.25</v>
      </c>
      <c r="I15">
        <v>0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 ht="14" customHeight="1">
      <c r="A16" s="10">
        <v>8.75</v>
      </c>
      <c r="B16" s="14">
        <v>1</v>
      </c>
      <c r="C16" s="14">
        <v>0</v>
      </c>
      <c r="D16" s="14">
        <v>0</v>
      </c>
      <c r="E16" s="11"/>
      <c r="F16" s="12">
        <f t="shared" si="0"/>
        <v>1</v>
      </c>
      <c r="G16" s="3"/>
      <c r="H16" s="10">
        <v>8.75</v>
      </c>
      <c r="I16">
        <v>0</v>
      </c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 ht="14" customHeight="1">
      <c r="A17" s="10">
        <v>9.25</v>
      </c>
      <c r="B17" s="11">
        <v>12</v>
      </c>
      <c r="C17" s="11">
        <v>0</v>
      </c>
      <c r="D17" s="11">
        <v>0</v>
      </c>
      <c r="E17" s="11"/>
      <c r="F17" s="12">
        <f t="shared" si="0"/>
        <v>12</v>
      </c>
      <c r="G17" s="3"/>
      <c r="H17" s="10">
        <v>9.25</v>
      </c>
      <c r="I17">
        <v>0</v>
      </c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 ht="14" customHeight="1">
      <c r="A18" s="10">
        <v>9.75</v>
      </c>
      <c r="B18" s="11">
        <v>25</v>
      </c>
      <c r="C18" s="11">
        <v>0</v>
      </c>
      <c r="D18" s="11">
        <v>0</v>
      </c>
      <c r="E18" s="11"/>
      <c r="F18" s="12">
        <f t="shared" si="0"/>
        <v>25</v>
      </c>
      <c r="G18" s="3"/>
      <c r="H18" s="10">
        <v>9.75</v>
      </c>
      <c r="I18">
        <v>0</v>
      </c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 ht="14" customHeight="1">
      <c r="A19" s="10">
        <v>10.25</v>
      </c>
      <c r="B19" s="11">
        <v>42</v>
      </c>
      <c r="C19" s="11">
        <v>1</v>
      </c>
      <c r="D19" s="11">
        <v>0</v>
      </c>
      <c r="E19" s="11"/>
      <c r="F19" s="12">
        <f t="shared" si="0"/>
        <v>43</v>
      </c>
      <c r="G19" s="3"/>
      <c r="H19" s="10">
        <v>10.25</v>
      </c>
      <c r="I19">
        <v>81301</v>
      </c>
      <c r="J19" s="5"/>
      <c r="K19" s="10">
        <v>10.25</v>
      </c>
      <c r="L19" s="3">
        <f t="shared" si="1"/>
        <v>79.410279069767441</v>
      </c>
      <c r="M19" s="3">
        <f t="shared" si="2"/>
        <v>1.8907209302325581</v>
      </c>
      <c r="N19" s="3">
        <f t="shared" si="3"/>
        <v>0</v>
      </c>
      <c r="O19" s="3">
        <f t="shared" si="4"/>
        <v>0</v>
      </c>
      <c r="P19" s="13">
        <f t="shared" si="5"/>
        <v>81.301000000000002</v>
      </c>
    </row>
    <row r="20" spans="1:16" ht="14" customHeight="1">
      <c r="A20" s="10">
        <v>10.75</v>
      </c>
      <c r="B20" s="11">
        <v>45</v>
      </c>
      <c r="C20" s="11">
        <v>0</v>
      </c>
      <c r="D20" s="11">
        <v>0</v>
      </c>
      <c r="E20" s="11"/>
      <c r="F20" s="12">
        <f t="shared" si="0"/>
        <v>45</v>
      </c>
      <c r="G20" s="3"/>
      <c r="H20" s="10">
        <v>10.75</v>
      </c>
      <c r="I20">
        <v>636433</v>
      </c>
      <c r="J20" s="5"/>
      <c r="K20" s="10">
        <v>10.75</v>
      </c>
      <c r="L20" s="3">
        <f t="shared" si="1"/>
        <v>636.43299999999999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636.43299999999999</v>
      </c>
    </row>
    <row r="21" spans="1:16" ht="14" customHeight="1">
      <c r="A21" s="10">
        <v>11.25</v>
      </c>
      <c r="B21" s="11">
        <v>33</v>
      </c>
      <c r="C21" s="11">
        <v>1</v>
      </c>
      <c r="D21" s="11">
        <v>0</v>
      </c>
      <c r="E21" s="11"/>
      <c r="F21" s="12">
        <f t="shared" si="0"/>
        <v>34</v>
      </c>
      <c r="G21" s="3"/>
      <c r="H21" s="10">
        <v>11.25</v>
      </c>
      <c r="I21">
        <v>633257</v>
      </c>
      <c r="J21" s="5"/>
      <c r="K21" s="10">
        <v>11.25</v>
      </c>
      <c r="L21" s="3">
        <f t="shared" si="1"/>
        <v>614.63179411764702</v>
      </c>
      <c r="M21" s="3">
        <f t="shared" si="2"/>
        <v>18.62520588235294</v>
      </c>
      <c r="N21" s="3">
        <f t="shared" si="3"/>
        <v>0</v>
      </c>
      <c r="O21" s="3">
        <f t="shared" si="4"/>
        <v>0</v>
      </c>
      <c r="P21" s="13">
        <f t="shared" si="5"/>
        <v>633.25699999999995</v>
      </c>
    </row>
    <row r="22" spans="1:16" ht="14" customHeight="1">
      <c r="A22" s="10">
        <v>11.75</v>
      </c>
      <c r="B22" s="11">
        <v>26</v>
      </c>
      <c r="C22" s="11">
        <v>1</v>
      </c>
      <c r="D22" s="11">
        <v>0</v>
      </c>
      <c r="E22" s="11"/>
      <c r="F22" s="12">
        <f t="shared" si="0"/>
        <v>27</v>
      </c>
      <c r="G22" s="5"/>
      <c r="H22" s="10">
        <v>11.75</v>
      </c>
      <c r="I22">
        <v>511118</v>
      </c>
      <c r="J22" s="5"/>
      <c r="K22" s="10">
        <v>11.75</v>
      </c>
      <c r="L22" s="3">
        <f t="shared" si="1"/>
        <v>492.18770370370368</v>
      </c>
      <c r="M22" s="3">
        <f t="shared" si="2"/>
        <v>18.930296296296294</v>
      </c>
      <c r="N22" s="3">
        <f t="shared" si="3"/>
        <v>0</v>
      </c>
      <c r="O22" s="3">
        <f t="shared" si="4"/>
        <v>0</v>
      </c>
      <c r="P22" s="13">
        <f t="shared" si="5"/>
        <v>511.11799999999999</v>
      </c>
    </row>
    <row r="23" spans="1:16" ht="14" customHeight="1">
      <c r="A23" s="10">
        <v>12.25</v>
      </c>
      <c r="B23" s="11">
        <v>20</v>
      </c>
      <c r="C23" s="11">
        <v>6</v>
      </c>
      <c r="D23" s="11">
        <v>0</v>
      </c>
      <c r="E23" s="11"/>
      <c r="F23" s="12">
        <f t="shared" si="0"/>
        <v>26</v>
      </c>
      <c r="G23" s="5"/>
      <c r="H23" s="10">
        <v>12.25</v>
      </c>
      <c r="I23">
        <v>533125</v>
      </c>
      <c r="J23" s="5"/>
      <c r="K23" s="10">
        <v>12.25</v>
      </c>
      <c r="L23" s="3">
        <f t="shared" si="1"/>
        <v>410.09615384615387</v>
      </c>
      <c r="M23" s="3">
        <f t="shared" si="2"/>
        <v>123.02884615384616</v>
      </c>
      <c r="N23" s="3">
        <f t="shared" si="3"/>
        <v>0</v>
      </c>
      <c r="O23" s="3">
        <f t="shared" si="4"/>
        <v>0</v>
      </c>
      <c r="P23" s="13">
        <f t="shared" si="5"/>
        <v>533.125</v>
      </c>
    </row>
    <row r="24" spans="1:16" ht="14" customHeight="1">
      <c r="A24" s="10">
        <v>12.75</v>
      </c>
      <c r="B24" s="11">
        <v>10</v>
      </c>
      <c r="C24" s="11">
        <v>12</v>
      </c>
      <c r="D24" s="11">
        <v>0</v>
      </c>
      <c r="E24" s="11"/>
      <c r="F24" s="12">
        <f t="shared" si="0"/>
        <v>22</v>
      </c>
      <c r="G24" s="5"/>
      <c r="H24" s="10">
        <v>12.75</v>
      </c>
      <c r="I24">
        <v>720910</v>
      </c>
      <c r="J24" s="5"/>
      <c r="K24" s="10">
        <v>12.75</v>
      </c>
      <c r="L24" s="3">
        <f t="shared" si="1"/>
        <v>327.68636363636364</v>
      </c>
      <c r="M24" s="3">
        <f t="shared" si="2"/>
        <v>393.22363636363633</v>
      </c>
      <c r="N24" s="3">
        <f t="shared" si="3"/>
        <v>0</v>
      </c>
      <c r="O24" s="3">
        <f t="shared" si="4"/>
        <v>0</v>
      </c>
      <c r="P24" s="13">
        <f t="shared" si="5"/>
        <v>720.91</v>
      </c>
    </row>
    <row r="25" spans="1:16" ht="14" customHeight="1">
      <c r="A25" s="10">
        <v>13.25</v>
      </c>
      <c r="B25" s="11">
        <v>1</v>
      </c>
      <c r="C25" s="11">
        <v>23</v>
      </c>
      <c r="D25" s="11">
        <v>0</v>
      </c>
      <c r="E25" s="11"/>
      <c r="F25" s="12">
        <f t="shared" si="0"/>
        <v>24</v>
      </c>
      <c r="G25" s="5"/>
      <c r="H25" s="10">
        <v>13.25</v>
      </c>
      <c r="I25">
        <v>2250177</v>
      </c>
      <c r="J25" s="5"/>
      <c r="K25" s="10">
        <v>13.25</v>
      </c>
      <c r="L25" s="3">
        <f t="shared" si="1"/>
        <v>93.757374999999996</v>
      </c>
      <c r="M25" s="3">
        <f t="shared" si="2"/>
        <v>2156.419625</v>
      </c>
      <c r="N25" s="3">
        <f t="shared" si="3"/>
        <v>0</v>
      </c>
      <c r="O25" s="3">
        <f t="shared" si="4"/>
        <v>0</v>
      </c>
      <c r="P25" s="13">
        <f t="shared" si="5"/>
        <v>2250.1770000000001</v>
      </c>
    </row>
    <row r="26" spans="1:16" ht="14" customHeight="1">
      <c r="A26" s="10">
        <v>13.75</v>
      </c>
      <c r="B26" s="11">
        <v>0</v>
      </c>
      <c r="C26" s="11">
        <v>15</v>
      </c>
      <c r="D26" s="11">
        <v>0</v>
      </c>
      <c r="E26" s="11"/>
      <c r="F26" s="12">
        <f t="shared" si="0"/>
        <v>15</v>
      </c>
      <c r="G26" s="5"/>
      <c r="H26" s="10">
        <v>13.75</v>
      </c>
      <c r="I26">
        <v>3988485</v>
      </c>
      <c r="J26" s="5"/>
      <c r="K26" s="10">
        <v>13.75</v>
      </c>
      <c r="L26" s="3">
        <f t="shared" si="1"/>
        <v>0</v>
      </c>
      <c r="M26" s="3">
        <f t="shared" si="2"/>
        <v>3988.4850000000001</v>
      </c>
      <c r="N26" s="3">
        <f t="shared" si="3"/>
        <v>0</v>
      </c>
      <c r="O26" s="3">
        <f t="shared" si="4"/>
        <v>0</v>
      </c>
      <c r="P26" s="13">
        <f t="shared" si="5"/>
        <v>3988.4850000000001</v>
      </c>
    </row>
    <row r="27" spans="1:16" ht="14" customHeight="1">
      <c r="A27" s="10">
        <v>14.25</v>
      </c>
      <c r="B27" s="11">
        <v>0</v>
      </c>
      <c r="C27" s="11">
        <v>27</v>
      </c>
      <c r="D27" s="11">
        <v>1</v>
      </c>
      <c r="E27" s="11"/>
      <c r="F27" s="12">
        <f t="shared" si="0"/>
        <v>28</v>
      </c>
      <c r="G27" s="5"/>
      <c r="H27" s="10">
        <v>14.25</v>
      </c>
      <c r="I27">
        <v>30348328</v>
      </c>
      <c r="J27" s="5"/>
      <c r="K27" s="10">
        <v>14.25</v>
      </c>
      <c r="L27" s="3">
        <f t="shared" si="1"/>
        <v>0</v>
      </c>
      <c r="M27" s="3">
        <f t="shared" si="2"/>
        <v>29264.459142857144</v>
      </c>
      <c r="N27" s="3">
        <f t="shared" si="3"/>
        <v>1083.8688571428572</v>
      </c>
      <c r="O27" s="3">
        <f t="shared" si="4"/>
        <v>0</v>
      </c>
      <c r="P27" s="13">
        <f t="shared" si="5"/>
        <v>30348.328000000001</v>
      </c>
    </row>
    <row r="28" spans="1:16" ht="14" customHeight="1">
      <c r="A28" s="10">
        <v>14.75</v>
      </c>
      <c r="B28" s="11">
        <v>0</v>
      </c>
      <c r="C28" s="11">
        <v>18</v>
      </c>
      <c r="D28" s="11">
        <v>4</v>
      </c>
      <c r="E28" s="11"/>
      <c r="F28" s="12">
        <f t="shared" si="0"/>
        <v>22</v>
      </c>
      <c r="G28" s="3"/>
      <c r="H28" s="10">
        <v>14.75</v>
      </c>
      <c r="I28">
        <v>30246203</v>
      </c>
      <c r="J28" s="5"/>
      <c r="K28" s="10">
        <v>14.75</v>
      </c>
      <c r="L28" s="3">
        <f t="shared" si="1"/>
        <v>0</v>
      </c>
      <c r="M28" s="3">
        <f t="shared" si="2"/>
        <v>24746.893363636365</v>
      </c>
      <c r="N28" s="3">
        <f t="shared" si="3"/>
        <v>5499.3096363636369</v>
      </c>
      <c r="O28" s="3">
        <f t="shared" si="4"/>
        <v>0</v>
      </c>
      <c r="P28" s="13">
        <f t="shared" si="5"/>
        <v>30246.203000000001</v>
      </c>
    </row>
    <row r="29" spans="1:16" ht="14" customHeight="1">
      <c r="A29" s="10">
        <v>15.25</v>
      </c>
      <c r="B29" s="11">
        <v>0</v>
      </c>
      <c r="C29" s="11">
        <v>10</v>
      </c>
      <c r="D29" s="11">
        <v>3</v>
      </c>
      <c r="E29" s="11"/>
      <c r="F29" s="12">
        <f t="shared" si="0"/>
        <v>13</v>
      </c>
      <c r="G29" s="3"/>
      <c r="H29" s="10">
        <v>15.25</v>
      </c>
      <c r="I29">
        <v>21335565</v>
      </c>
      <c r="J29" s="5"/>
      <c r="K29" s="10">
        <v>15.25</v>
      </c>
      <c r="L29" s="3">
        <f t="shared" si="1"/>
        <v>0</v>
      </c>
      <c r="M29" s="3">
        <f t="shared" si="2"/>
        <v>16411.973076923077</v>
      </c>
      <c r="N29" s="3">
        <f t="shared" si="3"/>
        <v>4923.5919230769232</v>
      </c>
      <c r="O29" s="3">
        <f t="shared" si="4"/>
        <v>0</v>
      </c>
      <c r="P29" s="13">
        <f t="shared" si="5"/>
        <v>21335.565000000002</v>
      </c>
    </row>
    <row r="30" spans="1:16" ht="14" customHeight="1">
      <c r="A30" s="10">
        <v>15.75</v>
      </c>
      <c r="B30" s="11">
        <v>0</v>
      </c>
      <c r="C30" s="11">
        <v>5</v>
      </c>
      <c r="D30" s="11">
        <v>4</v>
      </c>
      <c r="E30" s="11"/>
      <c r="F30" s="12">
        <f t="shared" si="0"/>
        <v>9</v>
      </c>
      <c r="G30" s="3"/>
      <c r="H30" s="10">
        <v>15.75</v>
      </c>
      <c r="I30">
        <v>12445750</v>
      </c>
      <c r="J30" s="5"/>
      <c r="K30" s="10">
        <v>15.75</v>
      </c>
      <c r="L30" s="3">
        <f t="shared" si="1"/>
        <v>0</v>
      </c>
      <c r="M30" s="3">
        <f t="shared" si="2"/>
        <v>6914.3055555555557</v>
      </c>
      <c r="N30" s="3">
        <f t="shared" si="3"/>
        <v>5531.4444444444443</v>
      </c>
      <c r="O30" s="3">
        <f t="shared" si="4"/>
        <v>0</v>
      </c>
      <c r="P30" s="13">
        <f t="shared" si="5"/>
        <v>12445.75</v>
      </c>
    </row>
    <row r="31" spans="1:16" ht="12.25" customHeight="1">
      <c r="A31" s="10">
        <v>16.25</v>
      </c>
      <c r="B31" s="11">
        <v>0</v>
      </c>
      <c r="C31" s="11">
        <v>2</v>
      </c>
      <c r="D31" s="11">
        <v>2</v>
      </c>
      <c r="E31" s="11"/>
      <c r="F31" s="12">
        <f t="shared" si="0"/>
        <v>4</v>
      </c>
      <c r="G31" s="3"/>
      <c r="H31" s="10">
        <v>16.25</v>
      </c>
      <c r="I31">
        <v>7111855</v>
      </c>
      <c r="J31" s="5"/>
      <c r="K31" s="10">
        <v>16.25</v>
      </c>
      <c r="L31" s="3">
        <f t="shared" si="1"/>
        <v>0</v>
      </c>
      <c r="M31" s="3">
        <f t="shared" si="2"/>
        <v>3555.9274999999998</v>
      </c>
      <c r="N31" s="3">
        <f t="shared" si="3"/>
        <v>3555.9274999999998</v>
      </c>
      <c r="O31" s="3">
        <f t="shared" si="4"/>
        <v>0</v>
      </c>
      <c r="P31" s="13">
        <f t="shared" si="5"/>
        <v>7111.8549999999996</v>
      </c>
    </row>
    <row r="32" spans="1:16" ht="12.25" customHeight="1">
      <c r="A32" s="10">
        <v>16.75</v>
      </c>
      <c r="B32" s="11">
        <v>0</v>
      </c>
      <c r="C32" s="11">
        <v>1</v>
      </c>
      <c r="D32" s="11">
        <v>0</v>
      </c>
      <c r="E32" s="11"/>
      <c r="F32" s="12">
        <f t="shared" si="0"/>
        <v>1</v>
      </c>
      <c r="G32" s="3"/>
      <c r="H32" s="10">
        <v>16.75</v>
      </c>
      <c r="I32">
        <v>0</v>
      </c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 ht="12.25" customHeight="1">
      <c r="A33" s="10">
        <v>17.25</v>
      </c>
      <c r="B33" s="11"/>
      <c r="C33" s="11"/>
      <c r="D33" s="11"/>
      <c r="E33" s="11"/>
      <c r="F33" s="12">
        <f t="shared" si="0"/>
        <v>0</v>
      </c>
      <c r="G33" s="3"/>
      <c r="H33" s="10">
        <v>17.25</v>
      </c>
      <c r="I33">
        <v>0</v>
      </c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 ht="12.25" customHeight="1">
      <c r="A34" s="10">
        <v>17.75</v>
      </c>
      <c r="B34" s="11"/>
      <c r="C34" s="11"/>
      <c r="D34" s="11"/>
      <c r="E34" s="11"/>
      <c r="F34" s="12">
        <f t="shared" si="0"/>
        <v>0</v>
      </c>
      <c r="G34" s="3"/>
      <c r="H34" s="10">
        <v>17.75</v>
      </c>
      <c r="I34">
        <v>0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 ht="12.2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>
        <v>0</v>
      </c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 ht="12.2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>
        <v>0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 ht="12.2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>
        <v>0</v>
      </c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 ht="12.25" customHeight="1">
      <c r="A38" s="8" t="s">
        <v>7</v>
      </c>
      <c r="B38" s="16">
        <f>SUM(B6:B37)</f>
        <v>216</v>
      </c>
      <c r="C38" s="16">
        <f>SUM(C6:C37)</f>
        <v>122</v>
      </c>
      <c r="D38" s="16">
        <f>SUM(D6:D37)</f>
        <v>14</v>
      </c>
      <c r="E38" s="16">
        <f>SUM(E6:E37)</f>
        <v>0</v>
      </c>
      <c r="F38" s="17">
        <f>SUM(F6:F37)</f>
        <v>352</v>
      </c>
      <c r="G38" s="18"/>
      <c r="H38" s="8" t="s">
        <v>7</v>
      </c>
      <c r="I38" s="5">
        <f>SUM(I6:I37)</f>
        <v>110842507</v>
      </c>
      <c r="J38" s="3"/>
      <c r="K38" s="8" t="s">
        <v>7</v>
      </c>
      <c r="L38" s="16">
        <f>SUM(L6:L37)</f>
        <v>2654.2026693736357</v>
      </c>
      <c r="M38" s="16">
        <f>SUM(M6:M37)</f>
        <v>87594.161969598514</v>
      </c>
      <c r="N38" s="16">
        <f>SUM(N6:N37)</f>
        <v>20594.142361027865</v>
      </c>
      <c r="O38" s="16">
        <f>SUM(O6:O37)</f>
        <v>0</v>
      </c>
      <c r="P38" s="19">
        <f>SUM(P6:P37)</f>
        <v>110842.507</v>
      </c>
    </row>
    <row r="39" spans="1:16" ht="12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/>
    </row>
    <row r="40" spans="1:16" ht="12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"/>
    </row>
    <row r="41" spans="1:16" ht="12.25" customHeight="1">
      <c r="A41" s="20"/>
      <c r="B41" s="3"/>
      <c r="C41" s="3"/>
      <c r="D41" s="3"/>
      <c r="E41" s="3"/>
      <c r="F41" s="20"/>
      <c r="G41" s="3"/>
      <c r="H41" s="3"/>
      <c r="I41" s="3"/>
      <c r="J41" s="20"/>
      <c r="K41" s="3"/>
      <c r="L41" s="3"/>
      <c r="M41" s="3"/>
      <c r="N41" s="20"/>
      <c r="O41" s="3"/>
      <c r="P41" s="2"/>
    </row>
    <row r="42" spans="1:16" ht="12.25" customHeight="1">
      <c r="A42" s="3"/>
      <c r="B42" s="42" t="s">
        <v>9</v>
      </c>
      <c r="C42" s="42"/>
      <c r="D42" s="42"/>
      <c r="E42" s="3"/>
      <c r="F42" s="3"/>
      <c r="G42" s="5"/>
      <c r="H42" s="3"/>
      <c r="I42" s="42" t="s">
        <v>10</v>
      </c>
      <c r="J42" s="42"/>
      <c r="K42" s="42"/>
      <c r="L42" s="3"/>
      <c r="M42" s="3"/>
      <c r="N42" s="3"/>
      <c r="O42" s="3"/>
      <c r="P42" s="2"/>
    </row>
    <row r="43" spans="1:16" ht="12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</row>
    <row r="44" spans="1:16" ht="12.25" customHeight="1">
      <c r="A44" s="3"/>
      <c r="B44" s="3"/>
      <c r="C44" s="3"/>
      <c r="D44" s="3"/>
      <c r="E44" s="3"/>
      <c r="F44" s="3"/>
      <c r="G44" s="3"/>
      <c r="H44" s="21" t="s">
        <v>11</v>
      </c>
      <c r="I44">
        <v>4.5636000000000001E-3</v>
      </c>
      <c r="J44" s="21" t="s">
        <v>12</v>
      </c>
      <c r="K44">
        <v>3.1023795999999999</v>
      </c>
      <c r="L44" s="3"/>
      <c r="M44" s="3"/>
      <c r="N44" s="3"/>
      <c r="O44" s="3"/>
      <c r="P44" s="2"/>
    </row>
    <row r="45" spans="1:16" ht="14" customHeight="1">
      <c r="A45" s="4" t="s">
        <v>3</v>
      </c>
      <c r="B45" s="3"/>
      <c r="C45" s="3"/>
      <c r="D45" s="3"/>
      <c r="E45" s="3"/>
      <c r="F45" s="3"/>
      <c r="G45" s="3"/>
      <c r="H45" s="4" t="s">
        <v>3</v>
      </c>
      <c r="I45" s="3"/>
      <c r="J45" s="3"/>
      <c r="K45" s="3"/>
      <c r="L45" s="3"/>
      <c r="M45" s="3"/>
      <c r="N45" s="2"/>
      <c r="O45" s="2"/>
      <c r="P45" s="2"/>
    </row>
    <row r="46" spans="1:16" ht="14" customHeight="1">
      <c r="A46" s="4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3"/>
      <c r="H46" s="4" t="s">
        <v>6</v>
      </c>
      <c r="I46" s="6">
        <v>0</v>
      </c>
      <c r="J46" s="7">
        <v>1</v>
      </c>
      <c r="K46" s="7">
        <v>2</v>
      </c>
      <c r="L46" s="7">
        <v>3</v>
      </c>
      <c r="M46" s="22" t="s">
        <v>7</v>
      </c>
      <c r="N46" s="2"/>
      <c r="O46" s="2"/>
      <c r="P46" s="2"/>
    </row>
    <row r="47" spans="1:16" ht="14" customHeight="1">
      <c r="A47" s="10">
        <v>3.75</v>
      </c>
      <c r="B47" s="3">
        <f t="shared" ref="B47:B78" si="6">L6*($A47)</f>
        <v>0</v>
      </c>
      <c r="C47" s="3">
        <f t="shared" ref="C47:C78" si="7">M6*($A47)</f>
        <v>0</v>
      </c>
      <c r="D47" s="3">
        <f t="shared" ref="D47:D78" si="8">N6*($A47)</f>
        <v>0</v>
      </c>
      <c r="E47" s="3">
        <f t="shared" ref="E47:E78" si="9">O6*($A47)</f>
        <v>0</v>
      </c>
      <c r="F47" s="12">
        <f t="shared" ref="F47:F78" si="10">SUM(B47:E47)</f>
        <v>0</v>
      </c>
      <c r="G47" s="3"/>
      <c r="H47" s="10">
        <f t="shared" ref="H47:H78" si="11">$I$44*((A47)^$K$44)</f>
        <v>0.27553099860396629</v>
      </c>
      <c r="I47" s="3">
        <f t="shared" ref="I47:I78" si="12">L6*$H47</f>
        <v>0</v>
      </c>
      <c r="J47" s="3">
        <f t="shared" ref="J47:J78" si="13">M6*$H47</f>
        <v>0</v>
      </c>
      <c r="K47" s="3">
        <f t="shared" ref="K47:K78" si="14">N6*$H47</f>
        <v>0</v>
      </c>
      <c r="L47" s="3">
        <f t="shared" ref="L47:L78" si="15">O6*$H47</f>
        <v>0</v>
      </c>
      <c r="M47" s="23">
        <f t="shared" ref="M47:M78" si="16">SUM(I47:L47)</f>
        <v>0</v>
      </c>
      <c r="N47" s="2"/>
      <c r="O47" s="2"/>
      <c r="P47" s="2"/>
    </row>
    <row r="48" spans="1:16" ht="14" customHeight="1">
      <c r="A48" s="10">
        <v>4.25</v>
      </c>
      <c r="B48" s="3">
        <f t="shared" si="6"/>
        <v>0</v>
      </c>
      <c r="C48" s="3">
        <f t="shared" si="7"/>
        <v>0</v>
      </c>
      <c r="D48" s="3">
        <f t="shared" si="8"/>
        <v>0</v>
      </c>
      <c r="E48" s="3">
        <f t="shared" si="9"/>
        <v>0</v>
      </c>
      <c r="F48" s="12">
        <f t="shared" si="10"/>
        <v>0</v>
      </c>
      <c r="G48" s="3"/>
      <c r="H48" s="10">
        <f t="shared" si="11"/>
        <v>0.40626421396543411</v>
      </c>
      <c r="I48" s="3">
        <f t="shared" si="12"/>
        <v>0</v>
      </c>
      <c r="J48" s="3">
        <f t="shared" si="13"/>
        <v>0</v>
      </c>
      <c r="K48" s="3">
        <f t="shared" si="14"/>
        <v>0</v>
      </c>
      <c r="L48" s="3">
        <f t="shared" si="15"/>
        <v>0</v>
      </c>
      <c r="M48" s="23">
        <f t="shared" si="16"/>
        <v>0</v>
      </c>
      <c r="N48" s="2"/>
      <c r="O48" s="2"/>
      <c r="P48" s="2"/>
    </row>
    <row r="49" spans="1:16" ht="14" customHeight="1">
      <c r="A49" s="10">
        <v>4.75</v>
      </c>
      <c r="B49" s="3">
        <f t="shared" si="6"/>
        <v>0</v>
      </c>
      <c r="C49" s="3">
        <f t="shared" si="7"/>
        <v>0</v>
      </c>
      <c r="D49" s="3">
        <f t="shared" si="8"/>
        <v>0</v>
      </c>
      <c r="E49" s="3">
        <f t="shared" si="9"/>
        <v>0</v>
      </c>
      <c r="F49" s="12">
        <f t="shared" si="10"/>
        <v>0</v>
      </c>
      <c r="G49" s="3"/>
      <c r="H49" s="10">
        <f t="shared" si="11"/>
        <v>0.57367777013493715</v>
      </c>
      <c r="I49" s="3">
        <f t="shared" si="12"/>
        <v>0</v>
      </c>
      <c r="J49" s="3">
        <f t="shared" si="13"/>
        <v>0</v>
      </c>
      <c r="K49" s="3">
        <f t="shared" si="14"/>
        <v>0</v>
      </c>
      <c r="L49" s="3">
        <f t="shared" si="15"/>
        <v>0</v>
      </c>
      <c r="M49" s="23">
        <f t="shared" si="16"/>
        <v>0</v>
      </c>
      <c r="N49" s="2"/>
      <c r="O49" s="2"/>
      <c r="P49" s="2"/>
    </row>
    <row r="50" spans="1:16" ht="14" customHeight="1">
      <c r="A50" s="10">
        <v>5.25</v>
      </c>
      <c r="B50" s="3">
        <f t="shared" si="6"/>
        <v>0</v>
      </c>
      <c r="C50" s="3">
        <f t="shared" si="7"/>
        <v>0</v>
      </c>
      <c r="D50" s="3">
        <f t="shared" si="8"/>
        <v>0</v>
      </c>
      <c r="E50" s="3">
        <f t="shared" si="9"/>
        <v>0</v>
      </c>
      <c r="F50" s="12">
        <f t="shared" si="10"/>
        <v>0</v>
      </c>
      <c r="G50" s="3"/>
      <c r="H50" s="10">
        <f t="shared" si="11"/>
        <v>0.78255541886887559</v>
      </c>
      <c r="I50" s="3">
        <f t="shared" si="12"/>
        <v>0</v>
      </c>
      <c r="J50" s="3">
        <f t="shared" si="13"/>
        <v>0</v>
      </c>
      <c r="K50" s="3">
        <f t="shared" si="14"/>
        <v>0</v>
      </c>
      <c r="L50" s="3">
        <f t="shared" si="15"/>
        <v>0</v>
      </c>
      <c r="M50" s="23">
        <f t="shared" si="16"/>
        <v>0</v>
      </c>
      <c r="N50" s="2"/>
      <c r="O50" s="2"/>
      <c r="P50" s="2"/>
    </row>
    <row r="51" spans="1:16" ht="14" customHeight="1">
      <c r="A51" s="10">
        <v>5.75</v>
      </c>
      <c r="B51" s="3">
        <f t="shared" si="6"/>
        <v>0</v>
      </c>
      <c r="C51" s="3">
        <f t="shared" si="7"/>
        <v>0</v>
      </c>
      <c r="D51" s="3">
        <f t="shared" si="8"/>
        <v>0</v>
      </c>
      <c r="E51" s="3">
        <f t="shared" si="9"/>
        <v>0</v>
      </c>
      <c r="F51" s="12">
        <f t="shared" si="10"/>
        <v>0</v>
      </c>
      <c r="G51" s="3"/>
      <c r="H51" s="10">
        <f t="shared" si="11"/>
        <v>1.0377329236426871</v>
      </c>
      <c r="I51" s="3">
        <f t="shared" si="12"/>
        <v>0</v>
      </c>
      <c r="J51" s="3">
        <f t="shared" si="13"/>
        <v>0</v>
      </c>
      <c r="K51" s="3">
        <f t="shared" si="14"/>
        <v>0</v>
      </c>
      <c r="L51" s="3">
        <f t="shared" si="15"/>
        <v>0</v>
      </c>
      <c r="M51" s="23">
        <f t="shared" si="16"/>
        <v>0</v>
      </c>
      <c r="N51" s="2"/>
      <c r="O51" s="2"/>
      <c r="P51" s="2"/>
    </row>
    <row r="52" spans="1:16" ht="14" customHeight="1">
      <c r="A52" s="10">
        <v>6.25</v>
      </c>
      <c r="B52" s="3">
        <f t="shared" si="6"/>
        <v>0</v>
      </c>
      <c r="C52" s="3">
        <f t="shared" si="7"/>
        <v>0</v>
      </c>
      <c r="D52" s="3">
        <f t="shared" si="8"/>
        <v>0</v>
      </c>
      <c r="E52" s="3">
        <f t="shared" si="9"/>
        <v>0</v>
      </c>
      <c r="F52" s="12">
        <f t="shared" si="10"/>
        <v>0</v>
      </c>
      <c r="G52" s="3"/>
      <c r="H52" s="10">
        <f t="shared" si="11"/>
        <v>1.3440935633004494</v>
      </c>
      <c r="I52" s="3">
        <f t="shared" si="12"/>
        <v>0</v>
      </c>
      <c r="J52" s="3">
        <f t="shared" si="13"/>
        <v>0</v>
      </c>
      <c r="K52" s="3">
        <f t="shared" si="14"/>
        <v>0</v>
      </c>
      <c r="L52" s="3">
        <f t="shared" si="15"/>
        <v>0</v>
      </c>
      <c r="M52" s="23">
        <f t="shared" si="16"/>
        <v>0</v>
      </c>
      <c r="N52" s="2"/>
      <c r="O52" s="2"/>
      <c r="P52" s="2"/>
    </row>
    <row r="53" spans="1:16" ht="14" customHeight="1">
      <c r="A53" s="10">
        <v>6.75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1.7065643872543579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3">
        <f t="shared" si="16"/>
        <v>0</v>
      </c>
      <c r="N53" s="2"/>
      <c r="O53" s="2"/>
      <c r="P53" s="2"/>
    </row>
    <row r="54" spans="1:16" ht="14" customHeight="1">
      <c r="A54" s="10">
        <v>7.25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2.1301130455467705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3">
        <f t="shared" si="16"/>
        <v>0</v>
      </c>
      <c r="N54" s="2"/>
      <c r="O54" s="2"/>
      <c r="P54" s="2"/>
    </row>
    <row r="55" spans="1:16" ht="14" customHeight="1">
      <c r="A55" s="10">
        <v>7.75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2.6197450688685766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3">
        <f t="shared" si="16"/>
        <v>0</v>
      </c>
      <c r="N55" s="2"/>
      <c r="O55" s="2"/>
      <c r="P55" s="2"/>
    </row>
    <row r="56" spans="1:16" ht="14" customHeight="1">
      <c r="A56" s="10">
        <v>8.25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3.180501507643835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3">
        <f t="shared" si="16"/>
        <v>0</v>
      </c>
      <c r="N56" s="2"/>
      <c r="O56" s="2"/>
      <c r="P56" s="2"/>
    </row>
    <row r="57" spans="1:16" ht="14" customHeight="1">
      <c r="A57" s="10">
        <v>8.75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3.817456862410546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3">
        <f t="shared" si="16"/>
        <v>0</v>
      </c>
      <c r="N57" s="2"/>
      <c r="O57" s="2"/>
      <c r="P57" s="2"/>
    </row>
    <row r="58" spans="1:16" ht="14" customHeight="1">
      <c r="A58" s="10">
        <v>9.25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4.5357172539011792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3">
        <f t="shared" si="16"/>
        <v>0</v>
      </c>
      <c r="N58" s="2"/>
      <c r="O58" s="2"/>
      <c r="P58" s="2"/>
    </row>
    <row r="59" spans="1:16" ht="14" customHeight="1">
      <c r="A59" s="10">
        <v>9.75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5.3404187928247753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3">
        <f t="shared" si="16"/>
        <v>0</v>
      </c>
      <c r="N59" s="2"/>
      <c r="O59" s="2"/>
      <c r="P59" s="2"/>
    </row>
    <row r="60" spans="1:16" ht="14" customHeight="1">
      <c r="A60" s="10">
        <v>10.25</v>
      </c>
      <c r="B60" s="3">
        <f t="shared" si="6"/>
        <v>813.95536046511631</v>
      </c>
      <c r="C60" s="3">
        <f t="shared" si="7"/>
        <v>19.37988953488372</v>
      </c>
      <c r="D60" s="3">
        <f t="shared" si="8"/>
        <v>0</v>
      </c>
      <c r="E60" s="3">
        <f t="shared" si="9"/>
        <v>0</v>
      </c>
      <c r="F60" s="12">
        <f t="shared" si="10"/>
        <v>833.33525000000009</v>
      </c>
      <c r="G60" s="3"/>
      <c r="H60" s="10">
        <f t="shared" si="11"/>
        <v>6.2367261178499982</v>
      </c>
      <c r="I60" s="3">
        <f t="shared" si="12"/>
        <v>495.26016150017568</v>
      </c>
      <c r="J60" s="3">
        <f t="shared" si="13"/>
        <v>11.79190860714704</v>
      </c>
      <c r="K60" s="3">
        <f t="shared" si="14"/>
        <v>0</v>
      </c>
      <c r="L60" s="3">
        <f t="shared" si="15"/>
        <v>0</v>
      </c>
      <c r="M60" s="23">
        <f t="shared" si="16"/>
        <v>507.05207010732272</v>
      </c>
      <c r="N60" s="2"/>
      <c r="O60" s="2"/>
      <c r="P60" s="2"/>
    </row>
    <row r="61" spans="1:16" ht="14" customHeight="1">
      <c r="A61" s="10">
        <v>10.75</v>
      </c>
      <c r="B61" s="3">
        <f t="shared" si="6"/>
        <v>6841.6547499999997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6841.6547499999997</v>
      </c>
      <c r="G61" s="3"/>
      <c r="H61" s="10">
        <f t="shared" si="11"/>
        <v>7.22983107663286</v>
      </c>
      <c r="I61" s="3">
        <f t="shared" si="12"/>
        <v>4601.3030815946813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3">
        <f t="shared" si="16"/>
        <v>4601.3030815946813</v>
      </c>
      <c r="N61" s="2"/>
      <c r="O61" s="2"/>
      <c r="P61" s="2"/>
    </row>
    <row r="62" spans="1:16" ht="14" customHeight="1">
      <c r="A62" s="10">
        <v>11.25</v>
      </c>
      <c r="B62" s="3">
        <f t="shared" si="6"/>
        <v>6914.6076838235285</v>
      </c>
      <c r="C62" s="3">
        <f t="shared" si="7"/>
        <v>209.53356617647057</v>
      </c>
      <c r="D62" s="3">
        <f t="shared" si="8"/>
        <v>0</v>
      </c>
      <c r="E62" s="3">
        <f t="shared" si="9"/>
        <v>0</v>
      </c>
      <c r="F62" s="12">
        <f t="shared" si="10"/>
        <v>7124.1412499999988</v>
      </c>
      <c r="G62" s="3"/>
      <c r="H62" s="10">
        <f t="shared" si="11"/>
        <v>8.3249515295493826</v>
      </c>
      <c r="I62" s="3">
        <f t="shared" si="12"/>
        <v>5116.7798945493869</v>
      </c>
      <c r="J62" s="3">
        <f t="shared" si="13"/>
        <v>155.05393619846626</v>
      </c>
      <c r="K62" s="3">
        <f t="shared" si="14"/>
        <v>0</v>
      </c>
      <c r="L62" s="3">
        <f t="shared" si="15"/>
        <v>0</v>
      </c>
      <c r="M62" s="23">
        <f t="shared" si="16"/>
        <v>5271.8338307478534</v>
      </c>
      <c r="N62" s="2"/>
      <c r="O62" s="2"/>
      <c r="P62" s="2"/>
    </row>
    <row r="63" spans="1:16" ht="14" customHeight="1">
      <c r="A63" s="10">
        <v>11.75</v>
      </c>
      <c r="B63" s="3">
        <f t="shared" si="6"/>
        <v>5783.2055185185181</v>
      </c>
      <c r="C63" s="3">
        <f t="shared" si="7"/>
        <v>222.43098148148147</v>
      </c>
      <c r="D63" s="3">
        <f t="shared" si="8"/>
        <v>0</v>
      </c>
      <c r="E63" s="3">
        <f t="shared" si="9"/>
        <v>0</v>
      </c>
      <c r="F63" s="12">
        <f t="shared" si="10"/>
        <v>6005.6364999999996</v>
      </c>
      <c r="G63" s="3"/>
      <c r="H63" s="10">
        <f t="shared" si="11"/>
        <v>9.5273302595043248</v>
      </c>
      <c r="I63" s="3">
        <f t="shared" si="12"/>
        <v>4689.2348028522447</v>
      </c>
      <c r="J63" s="3">
        <f t="shared" si="13"/>
        <v>180.35518472508633</v>
      </c>
      <c r="K63" s="3">
        <f t="shared" si="14"/>
        <v>0</v>
      </c>
      <c r="L63" s="3">
        <f t="shared" si="15"/>
        <v>0</v>
      </c>
      <c r="M63" s="23">
        <f t="shared" si="16"/>
        <v>4869.5899875773312</v>
      </c>
      <c r="N63" s="2"/>
      <c r="O63" s="2"/>
      <c r="P63" s="2"/>
    </row>
    <row r="64" spans="1:16" ht="14" customHeight="1">
      <c r="A64" s="10">
        <v>12.25</v>
      </c>
      <c r="B64" s="3">
        <f t="shared" si="6"/>
        <v>5023.6778846153848</v>
      </c>
      <c r="C64" s="3">
        <f t="shared" si="7"/>
        <v>1507.1033653846155</v>
      </c>
      <c r="D64" s="3">
        <f t="shared" si="8"/>
        <v>0</v>
      </c>
      <c r="E64" s="3">
        <f t="shared" si="9"/>
        <v>0</v>
      </c>
      <c r="F64" s="12">
        <f t="shared" si="10"/>
        <v>6530.78125</v>
      </c>
      <c r="G64" s="3"/>
      <c r="H64" s="10">
        <f t="shared" si="11"/>
        <v>10.842233974085213</v>
      </c>
      <c r="I64" s="3">
        <f t="shared" si="12"/>
        <v>4446.3584518724456</v>
      </c>
      <c r="J64" s="3">
        <f t="shared" si="13"/>
        <v>1333.9075355617338</v>
      </c>
      <c r="K64" s="3">
        <f t="shared" si="14"/>
        <v>0</v>
      </c>
      <c r="L64" s="3">
        <f t="shared" si="15"/>
        <v>0</v>
      </c>
      <c r="M64" s="23">
        <f t="shared" si="16"/>
        <v>5780.2659874341789</v>
      </c>
      <c r="N64" s="2"/>
      <c r="O64" s="2"/>
      <c r="P64" s="2"/>
    </row>
    <row r="65" spans="1:16" ht="14" customHeight="1">
      <c r="A65" s="10">
        <v>12.75</v>
      </c>
      <c r="B65" s="3">
        <f t="shared" si="6"/>
        <v>4178.0011363636368</v>
      </c>
      <c r="C65" s="3">
        <f t="shared" si="7"/>
        <v>5013.6013636363632</v>
      </c>
      <c r="D65" s="3">
        <f t="shared" si="8"/>
        <v>0</v>
      </c>
      <c r="E65" s="3">
        <f t="shared" si="9"/>
        <v>0</v>
      </c>
      <c r="F65" s="12">
        <f t="shared" si="10"/>
        <v>9191.6025000000009</v>
      </c>
      <c r="G65" s="3"/>
      <c r="H65" s="10">
        <f t="shared" si="11"/>
        <v>12.274952388620394</v>
      </c>
      <c r="I65" s="3">
        <f t="shared" si="12"/>
        <v>4022.3345120365125</v>
      </c>
      <c r="J65" s="3">
        <f t="shared" si="13"/>
        <v>4826.8014144438148</v>
      </c>
      <c r="K65" s="3">
        <f t="shared" si="14"/>
        <v>0</v>
      </c>
      <c r="L65" s="3">
        <f t="shared" si="15"/>
        <v>0</v>
      </c>
      <c r="M65" s="23">
        <f t="shared" si="16"/>
        <v>8849.1359264803268</v>
      </c>
      <c r="N65" s="2"/>
      <c r="O65" s="2"/>
      <c r="P65" s="2"/>
    </row>
    <row r="66" spans="1:16" ht="14" customHeight="1">
      <c r="A66" s="10">
        <v>13.25</v>
      </c>
      <c r="B66" s="3">
        <f t="shared" si="6"/>
        <v>1242.28521875</v>
      </c>
      <c r="C66" s="3">
        <f t="shared" si="7"/>
        <v>28572.560031249999</v>
      </c>
      <c r="D66" s="3">
        <f t="shared" si="8"/>
        <v>0</v>
      </c>
      <c r="E66" s="3">
        <f t="shared" si="9"/>
        <v>0</v>
      </c>
      <c r="F66" s="12">
        <f t="shared" si="10"/>
        <v>29814.845249999998</v>
      </c>
      <c r="G66" s="3"/>
      <c r="H66" s="10">
        <f t="shared" si="11"/>
        <v>13.830797380529878</v>
      </c>
      <c r="I66" s="3">
        <f t="shared" si="12"/>
        <v>1296.7392565553575</v>
      </c>
      <c r="J66" s="3">
        <f t="shared" si="13"/>
        <v>29825.002900773223</v>
      </c>
      <c r="K66" s="3">
        <f t="shared" si="14"/>
        <v>0</v>
      </c>
      <c r="L66" s="3">
        <f t="shared" si="15"/>
        <v>0</v>
      </c>
      <c r="M66" s="23">
        <f t="shared" si="16"/>
        <v>31121.742157328579</v>
      </c>
      <c r="N66" s="2"/>
      <c r="O66" s="2"/>
      <c r="P66" s="2"/>
    </row>
    <row r="67" spans="1:16" ht="14" customHeight="1">
      <c r="A67" s="10">
        <v>13.75</v>
      </c>
      <c r="B67" s="3">
        <f t="shared" si="6"/>
        <v>0</v>
      </c>
      <c r="C67" s="3">
        <f t="shared" si="7"/>
        <v>54841.668750000004</v>
      </c>
      <c r="D67" s="3">
        <f t="shared" si="8"/>
        <v>0</v>
      </c>
      <c r="E67" s="3">
        <f t="shared" si="9"/>
        <v>0</v>
      </c>
      <c r="F67" s="12">
        <f t="shared" si="10"/>
        <v>54841.668750000004</v>
      </c>
      <c r="G67" s="3"/>
      <c r="H67" s="10">
        <f t="shared" si="11"/>
        <v>15.51510220683358</v>
      </c>
      <c r="I67" s="3">
        <f t="shared" si="12"/>
        <v>0</v>
      </c>
      <c r="J67" s="3">
        <f t="shared" si="13"/>
        <v>61881.752425422637</v>
      </c>
      <c r="K67" s="3">
        <f t="shared" si="14"/>
        <v>0</v>
      </c>
      <c r="L67" s="3">
        <f t="shared" si="15"/>
        <v>0</v>
      </c>
      <c r="M67" s="23">
        <f t="shared" si="16"/>
        <v>61881.752425422637</v>
      </c>
      <c r="N67" s="2"/>
      <c r="O67" s="2"/>
      <c r="P67" s="2"/>
    </row>
    <row r="68" spans="1:16" ht="14" customHeight="1">
      <c r="A68" s="10">
        <v>14.25</v>
      </c>
      <c r="B68" s="3">
        <f t="shared" si="6"/>
        <v>0</v>
      </c>
      <c r="C68" s="3">
        <f t="shared" si="7"/>
        <v>417018.54278571432</v>
      </c>
      <c r="D68" s="3">
        <f t="shared" si="8"/>
        <v>15445.131214285715</v>
      </c>
      <c r="E68" s="3">
        <f t="shared" si="9"/>
        <v>0</v>
      </c>
      <c r="F68" s="12">
        <f t="shared" si="10"/>
        <v>432463.67400000006</v>
      </c>
      <c r="G68" s="3"/>
      <c r="H68" s="10">
        <f t="shared" si="11"/>
        <v>17.333220777883724</v>
      </c>
      <c r="I68" s="3">
        <f t="shared" si="12"/>
        <v>0</v>
      </c>
      <c r="J68" s="3">
        <f t="shared" si="13"/>
        <v>507247.33126850077</v>
      </c>
      <c r="K68" s="3">
        <f t="shared" si="14"/>
        <v>18786.93819512966</v>
      </c>
      <c r="L68" s="3">
        <f t="shared" si="15"/>
        <v>0</v>
      </c>
      <c r="M68" s="23">
        <f t="shared" si="16"/>
        <v>526034.26946363039</v>
      </c>
      <c r="N68" s="2"/>
      <c r="O68" s="2"/>
      <c r="P68" s="2"/>
    </row>
    <row r="69" spans="1:16" ht="14" customHeight="1">
      <c r="A69" s="10">
        <v>14.75</v>
      </c>
      <c r="B69" s="3">
        <f t="shared" si="6"/>
        <v>0</v>
      </c>
      <c r="C69" s="3">
        <f t="shared" si="7"/>
        <v>365016.6771136364</v>
      </c>
      <c r="D69" s="3">
        <f t="shared" si="8"/>
        <v>81114.81713636365</v>
      </c>
      <c r="E69" s="3">
        <f t="shared" si="9"/>
        <v>0</v>
      </c>
      <c r="F69" s="12">
        <f t="shared" si="10"/>
        <v>446131.49425000005</v>
      </c>
      <c r="G69" s="3"/>
      <c r="H69" s="10">
        <f t="shared" si="11"/>
        <v>19.290526981375024</v>
      </c>
      <c r="I69" s="3">
        <f t="shared" si="12"/>
        <v>0</v>
      </c>
      <c r="J69" s="3">
        <f t="shared" si="13"/>
        <v>477380.61413643783</v>
      </c>
      <c r="K69" s="3">
        <f t="shared" si="14"/>
        <v>106084.58091920841</v>
      </c>
      <c r="L69" s="3">
        <f t="shared" si="15"/>
        <v>0</v>
      </c>
      <c r="M69" s="23">
        <f t="shared" si="16"/>
        <v>583465.19505564624</v>
      </c>
      <c r="N69" s="2"/>
      <c r="O69" s="2"/>
      <c r="P69" s="2"/>
    </row>
    <row r="70" spans="1:16" ht="14" customHeight="1">
      <c r="A70" s="10">
        <v>15.25</v>
      </c>
      <c r="B70" s="3">
        <f t="shared" si="6"/>
        <v>0</v>
      </c>
      <c r="C70" s="3">
        <f t="shared" si="7"/>
        <v>250282.58942307692</v>
      </c>
      <c r="D70" s="3">
        <f t="shared" si="8"/>
        <v>75084.776826923073</v>
      </c>
      <c r="E70" s="3">
        <f t="shared" si="9"/>
        <v>0</v>
      </c>
      <c r="F70" s="12">
        <f t="shared" si="10"/>
        <v>325367.36624999996</v>
      </c>
      <c r="G70" s="3"/>
      <c r="H70" s="10">
        <f t="shared" si="11"/>
        <v>21.392414051502659</v>
      </c>
      <c r="I70" s="3">
        <f t="shared" si="12"/>
        <v>0</v>
      </c>
      <c r="J70" s="3">
        <f t="shared" si="13"/>
        <v>351091.72346365254</v>
      </c>
      <c r="K70" s="3">
        <f t="shared" si="14"/>
        <v>105327.51703909576</v>
      </c>
      <c r="L70" s="3">
        <f t="shared" si="15"/>
        <v>0</v>
      </c>
      <c r="M70" s="23">
        <f t="shared" si="16"/>
        <v>456419.24050274829</v>
      </c>
      <c r="N70" s="2"/>
      <c r="O70" s="2"/>
      <c r="P70" s="2"/>
    </row>
    <row r="71" spans="1:16" ht="14" customHeight="1">
      <c r="A71" s="10">
        <v>15.75</v>
      </c>
      <c r="B71" s="3">
        <f t="shared" si="6"/>
        <v>0</v>
      </c>
      <c r="C71" s="3">
        <f t="shared" si="7"/>
        <v>108900.3125</v>
      </c>
      <c r="D71" s="3">
        <f t="shared" si="8"/>
        <v>87120.25</v>
      </c>
      <c r="E71" s="3">
        <f t="shared" si="9"/>
        <v>0</v>
      </c>
      <c r="F71" s="12">
        <f t="shared" si="10"/>
        <v>196020.5625</v>
      </c>
      <c r="G71" s="3"/>
      <c r="H71" s="10">
        <f t="shared" si="11"/>
        <v>23.64429397881846</v>
      </c>
      <c r="I71" s="3">
        <f t="shared" si="12"/>
        <v>0</v>
      </c>
      <c r="J71" s="3">
        <f t="shared" si="13"/>
        <v>163483.87321493326</v>
      </c>
      <c r="K71" s="3">
        <f t="shared" si="14"/>
        <v>130787.0985719466</v>
      </c>
      <c r="L71" s="3">
        <f t="shared" si="15"/>
        <v>0</v>
      </c>
      <c r="M71" s="23">
        <f t="shared" si="16"/>
        <v>294270.97178687988</v>
      </c>
      <c r="N71" s="2"/>
      <c r="O71" s="2"/>
      <c r="P71" s="2"/>
    </row>
    <row r="72" spans="1:16" ht="14" customHeight="1">
      <c r="A72" s="10">
        <v>16.25</v>
      </c>
      <c r="B72" s="3">
        <f t="shared" si="6"/>
        <v>0</v>
      </c>
      <c r="C72" s="3">
        <f t="shared" si="7"/>
        <v>57783.821874999994</v>
      </c>
      <c r="D72" s="3">
        <f t="shared" si="8"/>
        <v>57783.821874999994</v>
      </c>
      <c r="E72" s="3">
        <f t="shared" si="9"/>
        <v>0</v>
      </c>
      <c r="F72" s="12">
        <f t="shared" si="10"/>
        <v>115567.64374999999</v>
      </c>
      <c r="G72" s="3"/>
      <c r="H72" s="10">
        <f t="shared" si="11"/>
        <v>26.051596956906625</v>
      </c>
      <c r="I72" s="3">
        <f t="shared" si="12"/>
        <v>0</v>
      </c>
      <c r="J72" s="3">
        <f t="shared" si="13"/>
        <v>92637.590037980583</v>
      </c>
      <c r="K72" s="3">
        <f t="shared" si="14"/>
        <v>92637.590037980583</v>
      </c>
      <c r="L72" s="3">
        <f t="shared" si="15"/>
        <v>0</v>
      </c>
      <c r="M72" s="23">
        <f t="shared" si="16"/>
        <v>185275.18007596117</v>
      </c>
      <c r="N72" s="2"/>
      <c r="O72" s="2"/>
      <c r="P72" s="2"/>
    </row>
    <row r="73" spans="1:16" ht="14" customHeight="1">
      <c r="A73" s="10">
        <v>16.75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28.619770862481612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3">
        <f t="shared" si="16"/>
        <v>0</v>
      </c>
      <c r="N73" s="2"/>
      <c r="O73" s="2"/>
      <c r="P73" s="2"/>
    </row>
    <row r="74" spans="1:16" ht="14" customHeight="1">
      <c r="A74" s="10">
        <v>17.25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31.354280765919505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3">
        <f t="shared" si="16"/>
        <v>0</v>
      </c>
      <c r="N74" s="2"/>
      <c r="O74" s="2"/>
      <c r="P74" s="2"/>
    </row>
    <row r="75" spans="1:16" ht="14" customHeight="1">
      <c r="A75" s="10">
        <v>17.75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34.260608469583552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3">
        <f t="shared" si="16"/>
        <v>0</v>
      </c>
      <c r="N75" s="2"/>
      <c r="O75" s="2"/>
      <c r="P75" s="2"/>
    </row>
    <row r="76" spans="1:16" ht="14" customHeight="1">
      <c r="A76" s="10">
        <v>18.25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37.34425207160281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3">
        <f t="shared" si="16"/>
        <v>0</v>
      </c>
      <c r="N76" s="2"/>
      <c r="O76" s="2"/>
      <c r="P76" s="2"/>
    </row>
    <row r="77" spans="1:16" ht="14" customHeight="1">
      <c r="A77" s="10">
        <v>18.75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40.610725553021211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3">
        <f t="shared" si="16"/>
        <v>0</v>
      </c>
      <c r="N77" s="2"/>
      <c r="O77" s="2"/>
      <c r="P77" s="2"/>
    </row>
    <row r="78" spans="1:16" ht="14" customHeight="1">
      <c r="A78" s="10">
        <v>19.25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44.06555838645761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3">
        <f t="shared" si="16"/>
        <v>0</v>
      </c>
      <c r="N78" s="2"/>
      <c r="O78" s="2"/>
      <c r="P78" s="2"/>
    </row>
    <row r="79" spans="1:16" ht="14" customHeight="1">
      <c r="A79" s="8" t="s">
        <v>7</v>
      </c>
      <c r="B79" s="16">
        <f>SUM(B47:B78)</f>
        <v>30797.387552536184</v>
      </c>
      <c r="C79" s="16">
        <f>SUM(C47:C78)</f>
        <v>1289388.2216448914</v>
      </c>
      <c r="D79" s="16">
        <f>SUM(D47:D78)</f>
        <v>316548.79705257248</v>
      </c>
      <c r="E79" s="16">
        <f>SUM(E47:E78)</f>
        <v>0</v>
      </c>
      <c r="F79" s="16">
        <f>SUM(F47:F78)</f>
        <v>1636734.40625</v>
      </c>
      <c r="G79" s="12"/>
      <c r="H79" s="8" t="s">
        <v>7</v>
      </c>
      <c r="I79" s="16">
        <f>SUM(I47:I78)</f>
        <v>24668.010160960803</v>
      </c>
      <c r="J79" s="16">
        <f>SUM(J47:J78)</f>
        <v>1690055.7974272373</v>
      </c>
      <c r="K79" s="16">
        <f>SUM(K47:K78)</f>
        <v>453623.72476336104</v>
      </c>
      <c r="L79" s="16">
        <f>SUM(L47:L78)</f>
        <v>0</v>
      </c>
      <c r="M79" s="16">
        <f>SUM(M47:M78)</f>
        <v>2168347.532351559</v>
      </c>
      <c r="N79" s="2"/>
      <c r="O79" s="2"/>
      <c r="P79" s="2"/>
    </row>
    <row r="80" spans="1:16" ht="14" customHeight="1">
      <c r="A80" s="6" t="s">
        <v>13</v>
      </c>
      <c r="B80" s="17">
        <f>IF(L38&gt;0,B79/L38,0)</f>
        <v>11.603253929287943</v>
      </c>
      <c r="C80" s="17">
        <f>IF(M38&gt;0,C79/M38,0)</f>
        <v>14.720024630093523</v>
      </c>
      <c r="D80" s="17">
        <f>IF(N38&gt;0,D79/N38,0)</f>
        <v>15.370817172343434</v>
      </c>
      <c r="E80" s="17">
        <f>IF(O38&gt;0,E79/O38,0)</f>
        <v>0</v>
      </c>
      <c r="F80" s="17">
        <f>IF(P38&gt;0,F79/P38,0)</f>
        <v>14.766306271383776</v>
      </c>
      <c r="G80" s="12"/>
      <c r="H80" s="6" t="s">
        <v>13</v>
      </c>
      <c r="I80" s="17">
        <f>IF(L38&gt;0,I79/L38,0)</f>
        <v>9.2939436937504833</v>
      </c>
      <c r="J80" s="17">
        <f>IF(M38&gt;0,J79/M38,0)</f>
        <v>19.294160243393943</v>
      </c>
      <c r="K80" s="17">
        <f>IF(N38&gt;0,K79/N38,0)</f>
        <v>22.026832524077026</v>
      </c>
      <c r="L80" s="17">
        <f>IF(O38&gt;0,L79/O38,0)</f>
        <v>0</v>
      </c>
      <c r="M80" s="17">
        <f>IF(P38&gt;0,M79/P38,0)</f>
        <v>19.562418705953295</v>
      </c>
      <c r="N80" s="2"/>
      <c r="O80" s="2"/>
      <c r="P80" s="2"/>
    </row>
    <row r="81" spans="1:16" ht="14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/>
    </row>
    <row r="82" spans="1:16" ht="12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"/>
    </row>
    <row r="83" spans="1:16" ht="12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"/>
    </row>
    <row r="84" spans="1:16" ht="12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"/>
    </row>
    <row r="85" spans="1:16" ht="12.25" customHeight="1">
      <c r="A85" s="44" t="s">
        <v>14</v>
      </c>
      <c r="B85" s="44"/>
      <c r="C85" s="44"/>
      <c r="D85" s="44"/>
      <c r="E85" s="44"/>
      <c r="F85" s="3"/>
      <c r="G85" s="3"/>
      <c r="H85" s="3"/>
      <c r="I85" s="3"/>
      <c r="J85" s="3"/>
      <c r="K85" s="3"/>
      <c r="L85" s="3"/>
      <c r="M85" s="3"/>
      <c r="N85" s="3"/>
      <c r="O85" s="3"/>
      <c r="P85" s="2"/>
    </row>
    <row r="86" spans="1:16" ht="12.25" customHeight="1">
      <c r="A86" s="44"/>
      <c r="B86" s="44"/>
      <c r="C86" s="44"/>
      <c r="D86" s="44"/>
      <c r="E86" s="44"/>
      <c r="F86" s="3"/>
      <c r="G86" s="3"/>
      <c r="H86" s="3"/>
      <c r="I86" s="3"/>
      <c r="J86" s="3"/>
      <c r="K86" s="3"/>
      <c r="L86" s="3"/>
      <c r="M86" s="3"/>
      <c r="N86" s="3"/>
      <c r="O86" s="3"/>
      <c r="P86" s="2"/>
    </row>
    <row r="87" spans="1:16" ht="12.25" customHeight="1">
      <c r="A87" s="24"/>
      <c r="B87" s="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"/>
    </row>
    <row r="88" spans="1:16" ht="12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"/>
    </row>
    <row r="89" spans="1:16" ht="12.25" customHeight="1">
      <c r="A89" s="45" t="s">
        <v>15</v>
      </c>
      <c r="B89" s="46" t="s">
        <v>16</v>
      </c>
      <c r="C89" s="46" t="s">
        <v>17</v>
      </c>
      <c r="D89" s="46" t="s">
        <v>18</v>
      </c>
      <c r="E89" s="46" t="s">
        <v>19</v>
      </c>
      <c r="F89" s="25" t="s">
        <v>20</v>
      </c>
      <c r="G89" s="26" t="s">
        <v>21</v>
      </c>
      <c r="H89" s="3"/>
      <c r="I89" s="3"/>
      <c r="J89" s="3"/>
      <c r="K89" s="3"/>
      <c r="L89" s="3"/>
      <c r="M89" s="3"/>
      <c r="N89" s="3"/>
      <c r="O89" s="3"/>
      <c r="P89" s="2"/>
    </row>
    <row r="90" spans="1:16" ht="12.25" customHeight="1">
      <c r="A90" s="45"/>
      <c r="B90" s="45"/>
      <c r="C90" s="45"/>
      <c r="D90" s="45"/>
      <c r="E90" s="46"/>
      <c r="F90" s="25" t="s">
        <v>22</v>
      </c>
      <c r="G90" s="26" t="s">
        <v>23</v>
      </c>
      <c r="H90" s="3"/>
      <c r="I90" s="3"/>
      <c r="J90" s="3"/>
      <c r="K90" s="3"/>
      <c r="L90" s="3"/>
      <c r="M90" s="3"/>
      <c r="N90" s="3"/>
      <c r="O90" s="3"/>
      <c r="P90" s="2"/>
    </row>
    <row r="91" spans="1:16" ht="12.25" customHeight="1">
      <c r="A91" s="3"/>
      <c r="B91" s="4"/>
      <c r="C91" s="4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"/>
    </row>
    <row r="92" spans="1:16" ht="12.25" customHeight="1">
      <c r="A92" s="25">
        <v>0</v>
      </c>
      <c r="B92" s="27">
        <f>L$38</f>
        <v>2654.2026693736357</v>
      </c>
      <c r="C92" s="35">
        <f>$B$80</f>
        <v>11.603253929287943</v>
      </c>
      <c r="D92" s="28">
        <f>$I$80</f>
        <v>9.2939436937504833</v>
      </c>
      <c r="E92" s="29">
        <f t="shared" ref="E92:E95" si="17">B92*D92</f>
        <v>24668.010160960799</v>
      </c>
      <c r="F92" s="30">
        <f t="shared" ref="F92:F95" si="18">B92/1000</f>
        <v>2.6542026693736358</v>
      </c>
      <c r="G92" s="5">
        <f t="shared" ref="G92:G95" si="19">E92/1000</f>
        <v>24.668010160960797</v>
      </c>
      <c r="H92" s="3"/>
      <c r="I92" s="3"/>
      <c r="J92" s="3"/>
      <c r="K92" s="3"/>
      <c r="L92" s="3"/>
      <c r="M92" s="3"/>
      <c r="N92" s="3"/>
      <c r="O92" s="3"/>
      <c r="P92" s="2"/>
    </row>
    <row r="93" spans="1:16" ht="12.25" customHeight="1">
      <c r="A93" s="25">
        <v>1</v>
      </c>
      <c r="B93" s="27">
        <f>M$38</f>
        <v>87594.161969598514</v>
      </c>
      <c r="C93" s="35">
        <f>$C$80</f>
        <v>14.720024630093523</v>
      </c>
      <c r="D93" s="28">
        <f>$J$80</f>
        <v>19.294160243393943</v>
      </c>
      <c r="E93" s="29">
        <f t="shared" si="17"/>
        <v>1690055.7974272373</v>
      </c>
      <c r="F93" s="30">
        <f t="shared" si="18"/>
        <v>87.594161969598517</v>
      </c>
      <c r="G93" s="5">
        <f t="shared" si="19"/>
        <v>1690.0557974272372</v>
      </c>
      <c r="H93" s="3"/>
      <c r="I93" s="3"/>
      <c r="J93" s="3"/>
      <c r="K93" s="3"/>
      <c r="L93" s="3"/>
      <c r="M93" s="3"/>
      <c r="N93" s="3"/>
      <c r="O93" s="3"/>
      <c r="P93" s="2"/>
    </row>
    <row r="94" spans="1:16" ht="12.25" customHeight="1">
      <c r="A94" s="25">
        <v>2</v>
      </c>
      <c r="B94" s="27">
        <f>N$38</f>
        <v>20594.142361027865</v>
      </c>
      <c r="C94" s="35">
        <f>$D$80</f>
        <v>15.370817172343434</v>
      </c>
      <c r="D94" s="28">
        <f>$K$80</f>
        <v>22.026832524077026</v>
      </c>
      <c r="E94" s="29">
        <f t="shared" si="17"/>
        <v>453623.72476336104</v>
      </c>
      <c r="F94" s="30">
        <f t="shared" si="18"/>
        <v>20.594142361027867</v>
      </c>
      <c r="G94" s="5">
        <f t="shared" si="19"/>
        <v>453.62372476336105</v>
      </c>
      <c r="H94" s="3"/>
      <c r="I94" s="3"/>
      <c r="J94" s="3"/>
      <c r="K94" s="3"/>
      <c r="L94" s="3"/>
      <c r="M94" s="3"/>
      <c r="N94" s="3"/>
      <c r="O94" s="3"/>
      <c r="P94" s="2"/>
    </row>
    <row r="95" spans="1:16" ht="12.25" customHeight="1">
      <c r="A95" s="25">
        <v>3</v>
      </c>
      <c r="B95" s="27">
        <f>O$38</f>
        <v>0</v>
      </c>
      <c r="C95" s="35">
        <f>$E$80</f>
        <v>0</v>
      </c>
      <c r="D95" s="28">
        <f>$L$80</f>
        <v>0</v>
      </c>
      <c r="E95" s="29">
        <f t="shared" si="17"/>
        <v>0</v>
      </c>
      <c r="F95" s="30">
        <f t="shared" si="18"/>
        <v>0</v>
      </c>
      <c r="G95" s="5">
        <f t="shared" si="19"/>
        <v>0</v>
      </c>
      <c r="H95" s="3"/>
      <c r="I95" s="3"/>
      <c r="J95" s="3"/>
      <c r="K95" s="3"/>
      <c r="L95" s="3"/>
      <c r="M95" s="3"/>
      <c r="N95" s="3"/>
      <c r="O95" s="3"/>
      <c r="P95" s="2"/>
    </row>
    <row r="96" spans="1:16" ht="12.25" customHeight="1">
      <c r="A96" s="25" t="s">
        <v>7</v>
      </c>
      <c r="B96" s="27">
        <f>SUM(B92:B95)</f>
        <v>110842.50700000001</v>
      </c>
      <c r="C96" s="35">
        <f>$F$80</f>
        <v>14.766306271383776</v>
      </c>
      <c r="D96" s="28">
        <f>$M$80</f>
        <v>19.562418705953295</v>
      </c>
      <c r="E96" s="29">
        <f>SUM(E92:E95)</f>
        <v>2168347.532351559</v>
      </c>
      <c r="F96" s="30">
        <f>SUM(F92:F95)</f>
        <v>110.84250700000001</v>
      </c>
      <c r="G96" s="5">
        <f>SUM(G92:G95)</f>
        <v>2168.347532351559</v>
      </c>
      <c r="H96" s="3"/>
      <c r="I96" s="3"/>
      <c r="J96" s="3"/>
      <c r="K96" s="3"/>
      <c r="L96" s="3"/>
      <c r="M96" s="3"/>
      <c r="N96" s="3"/>
      <c r="O96" s="3"/>
      <c r="P96" s="2"/>
    </row>
    <row r="97" spans="1:16" ht="12.25" customHeight="1">
      <c r="A97" s="25" t="s">
        <v>2</v>
      </c>
      <c r="B97" s="27">
        <f>$I$2</f>
        <v>2168337.9999999995</v>
      </c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2"/>
    </row>
    <row r="98" spans="1:16" ht="12.25" customHeight="1">
      <c r="A98" s="31" t="s">
        <v>24</v>
      </c>
      <c r="B98" s="29">
        <f>IF(E96&gt;0,$I$2/E96,"")</f>
        <v>0.99999560386357944</v>
      </c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2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A1:P98"/>
  <sheetViews>
    <sheetView topLeftCell="A76" workbookViewId="0">
      <selection activeCell="F118" sqref="F118"/>
    </sheetView>
  </sheetViews>
  <sheetFormatPr baseColWidth="10" defaultColWidth="10.6640625" defaultRowHeight="12.75" customHeight="1"/>
  <sheetData>
    <row r="1" spans="1:16" ht="14" customHeight="1">
      <c r="A1" s="41" t="s">
        <v>0</v>
      </c>
      <c r="B1" s="41"/>
      <c r="C1" s="41"/>
      <c r="D1" s="41"/>
      <c r="E1" s="41"/>
      <c r="F1" s="41"/>
      <c r="G1" s="3"/>
      <c r="H1" s="42" t="s">
        <v>1</v>
      </c>
      <c r="I1" s="42"/>
      <c r="J1" s="3"/>
      <c r="K1" s="3"/>
      <c r="M1" s="4"/>
      <c r="N1" s="4"/>
      <c r="O1" s="3"/>
      <c r="P1" s="2"/>
    </row>
    <row r="2" spans="1:16" ht="12.25" customHeight="1">
      <c r="A2" s="3"/>
      <c r="B2" s="3"/>
      <c r="C2" s="3"/>
      <c r="D2" s="3"/>
      <c r="E2" s="3"/>
      <c r="F2" s="3"/>
      <c r="G2" s="3"/>
      <c r="H2" s="3" t="s">
        <v>2</v>
      </c>
      <c r="I2" s="3">
        <v>5944825.0000000019</v>
      </c>
      <c r="J2" s="3"/>
      <c r="K2" s="3"/>
      <c r="L2" s="3"/>
      <c r="M2" s="3"/>
      <c r="N2" s="3"/>
      <c r="O2" s="3"/>
      <c r="P2" s="2"/>
    </row>
    <row r="3" spans="1:16" ht="12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25" customHeight="1">
      <c r="A4" s="4" t="s">
        <v>3</v>
      </c>
      <c r="B4" s="43" t="s">
        <v>4</v>
      </c>
      <c r="C4" s="43"/>
      <c r="D4" s="43"/>
      <c r="E4" s="43"/>
      <c r="F4" s="43"/>
      <c r="G4" s="3"/>
      <c r="H4" s="4" t="s">
        <v>3</v>
      </c>
      <c r="I4" s="3"/>
      <c r="J4" s="3"/>
      <c r="K4" s="4" t="s">
        <v>3</v>
      </c>
      <c r="L4" s="42" t="s">
        <v>5</v>
      </c>
      <c r="M4" s="42"/>
      <c r="N4" s="42"/>
      <c r="O4" s="42"/>
      <c r="P4" s="42"/>
    </row>
    <row r="5" spans="1:16" ht="12.2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25" customHeight="1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3"/>
      <c r="H6" s="10">
        <v>3.75</v>
      </c>
      <c r="I6">
        <v>0</v>
      </c>
      <c r="J6" s="3"/>
      <c r="K6" s="10">
        <v>3.75</v>
      </c>
      <c r="L6" s="3">
        <f t="shared" ref="L6:L37" si="1">IF($F6&gt;0,($I6/1000)*(B6/$F6),0)</f>
        <v>0</v>
      </c>
      <c r="M6" s="3">
        <f t="shared" ref="M6:M37" si="2">IF($F6&gt;0,($I6/1000)*(C6/$F6),0)</f>
        <v>0</v>
      </c>
      <c r="N6" s="3">
        <f t="shared" ref="N6:N37" si="3">IF($F6&gt;0,($I6/1000)*(D6/$F6),0)</f>
        <v>0</v>
      </c>
      <c r="O6" s="3">
        <f t="shared" ref="O6:O37" si="4">IF($F6&gt;0,($I6/1000)*(E6/$F6),0)</f>
        <v>0</v>
      </c>
      <c r="P6" s="13">
        <f t="shared" ref="P6:P37" si="5">SUM(L6:O6)</f>
        <v>0</v>
      </c>
    </row>
    <row r="7" spans="1:16" ht="12.2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>
        <v>0</v>
      </c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 ht="14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>
        <v>0</v>
      </c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 ht="14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>
        <v>0</v>
      </c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 ht="14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>
        <v>0</v>
      </c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 ht="14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>
        <v>0</v>
      </c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 ht="14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>
        <v>0</v>
      </c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 ht="14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>
        <v>0</v>
      </c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 ht="14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>
        <v>0</v>
      </c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 ht="14" customHeight="1">
      <c r="A15" s="10">
        <v>8.25</v>
      </c>
      <c r="B15" s="11">
        <v>1</v>
      </c>
      <c r="C15" s="11">
        <v>0</v>
      </c>
      <c r="D15" s="11">
        <v>0</v>
      </c>
      <c r="E15" s="11"/>
      <c r="F15" s="12">
        <f t="shared" si="0"/>
        <v>1</v>
      </c>
      <c r="G15" s="3"/>
      <c r="H15" s="10">
        <v>8.25</v>
      </c>
      <c r="I15">
        <v>2802398</v>
      </c>
      <c r="J15" s="5"/>
      <c r="K15" s="10">
        <v>8.25</v>
      </c>
      <c r="L15" s="3">
        <f t="shared" si="1"/>
        <v>2802.3980000000001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2802.3980000000001</v>
      </c>
    </row>
    <row r="16" spans="1:16" ht="14" customHeight="1">
      <c r="A16" s="10">
        <v>8.75</v>
      </c>
      <c r="B16" s="14">
        <v>1</v>
      </c>
      <c r="C16" s="14">
        <v>0</v>
      </c>
      <c r="D16" s="14">
        <v>0</v>
      </c>
      <c r="E16" s="11"/>
      <c r="F16" s="12">
        <f t="shared" si="0"/>
        <v>1</v>
      </c>
      <c r="G16" s="3"/>
      <c r="H16" s="10">
        <v>8.75</v>
      </c>
      <c r="I16">
        <v>40281370</v>
      </c>
      <c r="J16" s="5"/>
      <c r="K16" s="10">
        <v>8.75</v>
      </c>
      <c r="L16" s="3">
        <f t="shared" si="1"/>
        <v>40281.370000000003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40281.370000000003</v>
      </c>
    </row>
    <row r="17" spans="1:16" ht="14" customHeight="1">
      <c r="A17" s="10">
        <v>9.25</v>
      </c>
      <c r="B17" s="11">
        <v>12</v>
      </c>
      <c r="C17" s="11">
        <v>0</v>
      </c>
      <c r="D17" s="11">
        <v>0</v>
      </c>
      <c r="E17" s="11"/>
      <c r="F17" s="12">
        <f t="shared" si="0"/>
        <v>12</v>
      </c>
      <c r="G17" s="3"/>
      <c r="H17" s="10">
        <v>9.25</v>
      </c>
      <c r="I17">
        <v>145685163</v>
      </c>
      <c r="J17" s="5"/>
      <c r="K17" s="10">
        <v>9.25</v>
      </c>
      <c r="L17" s="3">
        <f t="shared" si="1"/>
        <v>145685.163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145685.163</v>
      </c>
    </row>
    <row r="18" spans="1:16" ht="14" customHeight="1">
      <c r="A18" s="10">
        <v>9.75</v>
      </c>
      <c r="B18" s="11">
        <v>25</v>
      </c>
      <c r="C18" s="11">
        <v>0</v>
      </c>
      <c r="D18" s="11">
        <v>0</v>
      </c>
      <c r="E18" s="11"/>
      <c r="F18" s="12">
        <f t="shared" si="0"/>
        <v>25</v>
      </c>
      <c r="G18" s="3"/>
      <c r="H18" s="10">
        <v>9.75</v>
      </c>
      <c r="I18">
        <v>175570641</v>
      </c>
      <c r="J18" s="5"/>
      <c r="K18" s="10">
        <v>9.75</v>
      </c>
      <c r="L18" s="3">
        <f t="shared" si="1"/>
        <v>175570.641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175570.641</v>
      </c>
    </row>
    <row r="19" spans="1:16" ht="14" customHeight="1">
      <c r="A19" s="10">
        <v>10.25</v>
      </c>
      <c r="B19" s="11">
        <v>42</v>
      </c>
      <c r="C19" s="11">
        <v>1</v>
      </c>
      <c r="D19" s="11">
        <v>0</v>
      </c>
      <c r="E19" s="11"/>
      <c r="F19" s="12">
        <f t="shared" si="0"/>
        <v>43</v>
      </c>
      <c r="G19" s="3"/>
      <c r="H19" s="10">
        <v>10.25</v>
      </c>
      <c r="I19">
        <v>180611580</v>
      </c>
      <c r="J19" s="5"/>
      <c r="K19" s="10">
        <v>10.25</v>
      </c>
      <c r="L19" s="3">
        <f t="shared" si="1"/>
        <v>176411.3106976744</v>
      </c>
      <c r="M19" s="3">
        <f t="shared" si="2"/>
        <v>4200.2693023255806</v>
      </c>
      <c r="N19" s="3">
        <f t="shared" si="3"/>
        <v>0</v>
      </c>
      <c r="O19" s="3">
        <f t="shared" si="4"/>
        <v>0</v>
      </c>
      <c r="P19" s="13">
        <f t="shared" si="5"/>
        <v>180611.58</v>
      </c>
    </row>
    <row r="20" spans="1:16" ht="14" customHeight="1">
      <c r="A20" s="10">
        <v>10.75</v>
      </c>
      <c r="B20" s="11">
        <v>45</v>
      </c>
      <c r="C20" s="11">
        <v>0</v>
      </c>
      <c r="D20" s="11">
        <v>0</v>
      </c>
      <c r="E20" s="11"/>
      <c r="F20" s="12">
        <f t="shared" si="0"/>
        <v>45</v>
      </c>
      <c r="G20" s="3"/>
      <c r="H20" s="10">
        <v>10.75</v>
      </c>
      <c r="I20">
        <v>129756702</v>
      </c>
      <c r="J20" s="5"/>
      <c r="K20" s="10">
        <v>10.75</v>
      </c>
      <c r="L20" s="3">
        <f t="shared" si="1"/>
        <v>129756.702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129756.702</v>
      </c>
    </row>
    <row r="21" spans="1:16" ht="14" customHeight="1">
      <c r="A21" s="10">
        <v>11.25</v>
      </c>
      <c r="B21" s="11">
        <v>33</v>
      </c>
      <c r="C21" s="11">
        <v>1</v>
      </c>
      <c r="D21" s="11">
        <v>0</v>
      </c>
      <c r="E21" s="11"/>
      <c r="F21" s="12">
        <f t="shared" si="0"/>
        <v>34</v>
      </c>
      <c r="G21" s="3"/>
      <c r="H21" s="10">
        <v>11.25</v>
      </c>
      <c r="I21">
        <v>82047886</v>
      </c>
      <c r="J21" s="5"/>
      <c r="K21" s="10">
        <v>11.25</v>
      </c>
      <c r="L21" s="3">
        <f t="shared" si="1"/>
        <v>79634.712882352935</v>
      </c>
      <c r="M21" s="3">
        <f t="shared" si="2"/>
        <v>2413.1731176470589</v>
      </c>
      <c r="N21" s="3">
        <f t="shared" si="3"/>
        <v>0</v>
      </c>
      <c r="O21" s="3">
        <f t="shared" si="4"/>
        <v>0</v>
      </c>
      <c r="P21" s="13">
        <f t="shared" si="5"/>
        <v>82047.885999999999</v>
      </c>
    </row>
    <row r="22" spans="1:16" ht="14" customHeight="1">
      <c r="A22" s="10">
        <v>11.75</v>
      </c>
      <c r="B22" s="11">
        <v>26</v>
      </c>
      <c r="C22" s="11">
        <v>1</v>
      </c>
      <c r="D22" s="11">
        <v>0</v>
      </c>
      <c r="E22" s="11"/>
      <c r="F22" s="12">
        <f t="shared" si="0"/>
        <v>27</v>
      </c>
      <c r="G22" s="5"/>
      <c r="H22" s="10">
        <v>11.75</v>
      </c>
      <c r="I22">
        <v>28983193</v>
      </c>
      <c r="J22" s="5"/>
      <c r="K22" s="10">
        <v>11.75</v>
      </c>
      <c r="L22" s="3">
        <f t="shared" si="1"/>
        <v>27909.741407407404</v>
      </c>
      <c r="M22" s="3">
        <f t="shared" si="2"/>
        <v>1073.4515925925925</v>
      </c>
      <c r="N22" s="3">
        <f t="shared" si="3"/>
        <v>0</v>
      </c>
      <c r="O22" s="3">
        <f t="shared" si="4"/>
        <v>0</v>
      </c>
      <c r="P22" s="13">
        <f t="shared" si="5"/>
        <v>28983.192999999996</v>
      </c>
    </row>
    <row r="23" spans="1:16" ht="14" customHeight="1">
      <c r="A23" s="10">
        <v>12.25</v>
      </c>
      <c r="B23" s="11">
        <v>20</v>
      </c>
      <c r="C23" s="11">
        <v>6</v>
      </c>
      <c r="D23" s="11">
        <v>0</v>
      </c>
      <c r="E23" s="11"/>
      <c r="F23" s="12">
        <f t="shared" si="0"/>
        <v>26</v>
      </c>
      <c r="G23" s="5"/>
      <c r="H23" s="10">
        <v>12.25</v>
      </c>
      <c r="I23">
        <v>27474955</v>
      </c>
      <c r="J23" s="5"/>
      <c r="K23" s="10">
        <v>12.25</v>
      </c>
      <c r="L23" s="3">
        <f t="shared" si="1"/>
        <v>21134.580769230772</v>
      </c>
      <c r="M23" s="3">
        <f t="shared" si="2"/>
        <v>6340.3742307692319</v>
      </c>
      <c r="N23" s="3">
        <f t="shared" si="3"/>
        <v>0</v>
      </c>
      <c r="O23" s="3">
        <f t="shared" si="4"/>
        <v>0</v>
      </c>
      <c r="P23" s="13">
        <f t="shared" si="5"/>
        <v>27474.955000000002</v>
      </c>
    </row>
    <row r="24" spans="1:16" ht="14" customHeight="1">
      <c r="A24" s="10">
        <v>12.75</v>
      </c>
      <c r="B24" s="11">
        <v>10</v>
      </c>
      <c r="C24" s="11">
        <v>12</v>
      </c>
      <c r="D24" s="11">
        <v>0</v>
      </c>
      <c r="E24" s="11"/>
      <c r="F24" s="12">
        <f t="shared" si="0"/>
        <v>22</v>
      </c>
      <c r="G24" s="5"/>
      <c r="H24" s="10">
        <v>12.75</v>
      </c>
      <c r="I24">
        <v>24858635</v>
      </c>
      <c r="J24" s="5"/>
      <c r="K24" s="10">
        <v>12.75</v>
      </c>
      <c r="L24" s="3">
        <f t="shared" si="1"/>
        <v>11299.379545454545</v>
      </c>
      <c r="M24" s="3">
        <f t="shared" si="2"/>
        <v>13559.255454545453</v>
      </c>
      <c r="N24" s="3">
        <f t="shared" si="3"/>
        <v>0</v>
      </c>
      <c r="O24" s="3">
        <f t="shared" si="4"/>
        <v>0</v>
      </c>
      <c r="P24" s="13">
        <f t="shared" si="5"/>
        <v>24858.634999999998</v>
      </c>
    </row>
    <row r="25" spans="1:16" ht="14" customHeight="1">
      <c r="A25" s="10">
        <v>13.25</v>
      </c>
      <c r="B25" s="11">
        <v>1</v>
      </c>
      <c r="C25" s="11">
        <v>23</v>
      </c>
      <c r="D25" s="11">
        <v>0</v>
      </c>
      <c r="E25" s="11"/>
      <c r="F25" s="12">
        <f t="shared" si="0"/>
        <v>24</v>
      </c>
      <c r="G25" s="5"/>
      <c r="H25" s="10">
        <v>13.25</v>
      </c>
      <c r="I25">
        <v>18315643</v>
      </c>
      <c r="J25" s="5"/>
      <c r="K25" s="10">
        <v>13.25</v>
      </c>
      <c r="L25" s="3">
        <f t="shared" si="1"/>
        <v>763.15179166666667</v>
      </c>
      <c r="M25" s="3">
        <f t="shared" si="2"/>
        <v>17552.491208333333</v>
      </c>
      <c r="N25" s="3">
        <f t="shared" si="3"/>
        <v>0</v>
      </c>
      <c r="O25" s="3">
        <f t="shared" si="4"/>
        <v>0</v>
      </c>
      <c r="P25" s="13">
        <f t="shared" si="5"/>
        <v>18315.643</v>
      </c>
    </row>
    <row r="26" spans="1:16" ht="14" customHeight="1">
      <c r="A26" s="10">
        <v>13.75</v>
      </c>
      <c r="B26" s="11">
        <v>0</v>
      </c>
      <c r="C26" s="11">
        <v>15</v>
      </c>
      <c r="D26" s="11">
        <v>0</v>
      </c>
      <c r="E26" s="11"/>
      <c r="F26" s="12">
        <f t="shared" si="0"/>
        <v>15</v>
      </c>
      <c r="G26" s="5"/>
      <c r="H26" s="10">
        <v>13.75</v>
      </c>
      <c r="I26">
        <v>14210513</v>
      </c>
      <c r="J26" s="5"/>
      <c r="K26" s="10">
        <v>13.75</v>
      </c>
      <c r="L26" s="3">
        <f t="shared" si="1"/>
        <v>0</v>
      </c>
      <c r="M26" s="3">
        <f t="shared" si="2"/>
        <v>14210.513000000001</v>
      </c>
      <c r="N26" s="3">
        <f t="shared" si="3"/>
        <v>0</v>
      </c>
      <c r="O26" s="3">
        <f t="shared" si="4"/>
        <v>0</v>
      </c>
      <c r="P26" s="13">
        <f t="shared" si="5"/>
        <v>14210.513000000001</v>
      </c>
    </row>
    <row r="27" spans="1:16" ht="14" customHeight="1">
      <c r="A27" s="10">
        <v>14.25</v>
      </c>
      <c r="B27" s="11">
        <v>0</v>
      </c>
      <c r="C27" s="11">
        <v>27</v>
      </c>
      <c r="D27" s="11">
        <v>1</v>
      </c>
      <c r="E27" s="11"/>
      <c r="F27" s="12">
        <f t="shared" si="0"/>
        <v>28</v>
      </c>
      <c r="G27" s="5"/>
      <c r="H27" s="10">
        <v>14.25</v>
      </c>
      <c r="I27">
        <v>4039114</v>
      </c>
      <c r="J27" s="5"/>
      <c r="K27" s="10">
        <v>14.25</v>
      </c>
      <c r="L27" s="3">
        <f t="shared" si="1"/>
        <v>0</v>
      </c>
      <c r="M27" s="3">
        <f t="shared" si="2"/>
        <v>3894.8599285714286</v>
      </c>
      <c r="N27" s="3">
        <f t="shared" si="3"/>
        <v>144.25407142857142</v>
      </c>
      <c r="O27" s="3">
        <f t="shared" si="4"/>
        <v>0</v>
      </c>
      <c r="P27" s="13">
        <f t="shared" si="5"/>
        <v>4039.114</v>
      </c>
    </row>
    <row r="28" spans="1:16" ht="14" customHeight="1">
      <c r="A28" s="10">
        <v>14.75</v>
      </c>
      <c r="B28" s="11">
        <v>0</v>
      </c>
      <c r="C28" s="11">
        <v>18</v>
      </c>
      <c r="D28" s="11">
        <v>4</v>
      </c>
      <c r="E28" s="11"/>
      <c r="F28" s="12">
        <f t="shared" si="0"/>
        <v>22</v>
      </c>
      <c r="G28" s="3"/>
      <c r="H28" s="10">
        <v>14.75</v>
      </c>
      <c r="I28">
        <v>684097</v>
      </c>
      <c r="J28" s="5"/>
      <c r="K28" s="10">
        <v>14.75</v>
      </c>
      <c r="L28" s="3">
        <f t="shared" si="1"/>
        <v>0</v>
      </c>
      <c r="M28" s="3">
        <f t="shared" si="2"/>
        <v>559.71572727272724</v>
      </c>
      <c r="N28" s="3">
        <f t="shared" si="3"/>
        <v>124.38127272727273</v>
      </c>
      <c r="O28" s="3">
        <f t="shared" si="4"/>
        <v>0</v>
      </c>
      <c r="P28" s="13">
        <f t="shared" si="5"/>
        <v>684.09699999999998</v>
      </c>
    </row>
    <row r="29" spans="1:16" ht="14" customHeight="1">
      <c r="A29" s="10">
        <v>15.25</v>
      </c>
      <c r="B29" s="11">
        <v>0</v>
      </c>
      <c r="C29" s="11">
        <v>10</v>
      </c>
      <c r="D29" s="11">
        <v>3</v>
      </c>
      <c r="E29" s="11"/>
      <c r="F29" s="12">
        <f t="shared" si="0"/>
        <v>13</v>
      </c>
      <c r="G29" s="3"/>
      <c r="H29" s="10">
        <v>15.25</v>
      </c>
      <c r="I29">
        <v>0</v>
      </c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 ht="14" customHeight="1">
      <c r="A30" s="10">
        <v>15.75</v>
      </c>
      <c r="B30" s="11">
        <v>0</v>
      </c>
      <c r="C30" s="11">
        <v>5</v>
      </c>
      <c r="D30" s="11">
        <v>4</v>
      </c>
      <c r="E30" s="11"/>
      <c r="F30" s="12">
        <f t="shared" si="0"/>
        <v>9</v>
      </c>
      <c r="G30" s="3"/>
      <c r="H30" s="10">
        <v>15.75</v>
      </c>
      <c r="I30">
        <v>0</v>
      </c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 ht="12.25" customHeight="1">
      <c r="A31" s="10">
        <v>16.25</v>
      </c>
      <c r="B31" s="11">
        <v>0</v>
      </c>
      <c r="C31" s="11">
        <v>2</v>
      </c>
      <c r="D31" s="11">
        <v>2</v>
      </c>
      <c r="E31" s="11"/>
      <c r="F31" s="12">
        <f t="shared" si="0"/>
        <v>4</v>
      </c>
      <c r="G31" s="3"/>
      <c r="H31" s="10">
        <v>16.25</v>
      </c>
      <c r="I31">
        <v>0</v>
      </c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 ht="12.25" customHeight="1">
      <c r="A32" s="10">
        <v>16.75</v>
      </c>
      <c r="B32" s="11">
        <v>0</v>
      </c>
      <c r="C32" s="11">
        <v>1</v>
      </c>
      <c r="D32" s="11">
        <v>0</v>
      </c>
      <c r="E32" s="11"/>
      <c r="F32" s="12">
        <f t="shared" si="0"/>
        <v>1</v>
      </c>
      <c r="G32" s="3"/>
      <c r="H32" s="10">
        <v>16.75</v>
      </c>
      <c r="I32">
        <v>0</v>
      </c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 ht="12.25" customHeight="1">
      <c r="A33" s="10">
        <v>17.25</v>
      </c>
      <c r="B33" s="11"/>
      <c r="C33" s="11"/>
      <c r="D33" s="11"/>
      <c r="E33" s="11"/>
      <c r="F33" s="12">
        <f t="shared" si="0"/>
        <v>0</v>
      </c>
      <c r="G33" s="3"/>
      <c r="H33" s="10">
        <v>17.25</v>
      </c>
      <c r="I33">
        <v>0</v>
      </c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 ht="12.25" customHeight="1">
      <c r="A34" s="10">
        <v>17.75</v>
      </c>
      <c r="B34" s="11"/>
      <c r="C34" s="11"/>
      <c r="D34" s="11"/>
      <c r="E34" s="11"/>
      <c r="F34" s="12">
        <f t="shared" si="0"/>
        <v>0</v>
      </c>
      <c r="G34" s="3"/>
      <c r="H34" s="10">
        <v>17.75</v>
      </c>
      <c r="I34">
        <v>0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 ht="12.2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>
        <v>0</v>
      </c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 ht="12.2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>
        <v>0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 ht="12.2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>
        <v>0</v>
      </c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 ht="12.25" customHeight="1">
      <c r="A38" s="8" t="s">
        <v>7</v>
      </c>
      <c r="B38" s="16">
        <f>SUM(B6:B37)</f>
        <v>216</v>
      </c>
      <c r="C38" s="16">
        <f>SUM(C6:C37)</f>
        <v>122</v>
      </c>
      <c r="D38" s="16">
        <f>SUM(D6:D37)</f>
        <v>14</v>
      </c>
      <c r="E38" s="16">
        <f>SUM(E6:E37)</f>
        <v>0</v>
      </c>
      <c r="F38" s="16">
        <f>SUM(F6:F37)</f>
        <v>352</v>
      </c>
      <c r="G38" s="18"/>
      <c r="H38" s="8" t="s">
        <v>7</v>
      </c>
      <c r="I38" s="5">
        <f>SUM(I6:I37)</f>
        <v>875321890</v>
      </c>
      <c r="J38" s="3"/>
      <c r="K38" s="8" t="s">
        <v>7</v>
      </c>
      <c r="L38" s="16">
        <f>SUM(L6:L37)</f>
        <v>811249.15109378682</v>
      </c>
      <c r="M38" s="16">
        <f>SUM(M6:M37)</f>
        <v>63804.103562057404</v>
      </c>
      <c r="N38" s="16">
        <f>SUM(N6:N37)</f>
        <v>268.63534415584417</v>
      </c>
      <c r="O38" s="16">
        <f>SUM(O6:O37)</f>
        <v>0</v>
      </c>
      <c r="P38" s="19">
        <f>SUM(P6:P37)</f>
        <v>875321.8899999999</v>
      </c>
    </row>
    <row r="39" spans="1:16" ht="12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/>
    </row>
    <row r="40" spans="1:16" ht="12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"/>
    </row>
    <row r="41" spans="1:16" ht="12.25" customHeight="1">
      <c r="A41" s="20"/>
      <c r="B41" s="3"/>
      <c r="C41" s="3"/>
      <c r="D41" s="3"/>
      <c r="E41" s="3"/>
      <c r="F41" s="20"/>
      <c r="G41" s="3"/>
      <c r="H41" s="3"/>
      <c r="I41" s="3"/>
      <c r="J41" s="20"/>
      <c r="K41" s="3"/>
      <c r="L41" s="3"/>
      <c r="M41" s="3"/>
      <c r="N41" s="20"/>
      <c r="O41" s="3"/>
      <c r="P41" s="2"/>
    </row>
    <row r="42" spans="1:16" ht="12.25" customHeight="1">
      <c r="A42" s="3"/>
      <c r="B42" s="42" t="s">
        <v>9</v>
      </c>
      <c r="C42" s="42"/>
      <c r="D42" s="42"/>
      <c r="E42" s="3"/>
      <c r="F42" s="3"/>
      <c r="G42" s="5"/>
      <c r="H42" s="3"/>
      <c r="I42" s="42" t="s">
        <v>10</v>
      </c>
      <c r="J42" s="42"/>
      <c r="K42" s="42"/>
      <c r="L42" s="3"/>
      <c r="M42" s="3"/>
      <c r="N42" s="3"/>
      <c r="O42" s="3"/>
      <c r="P42" s="2"/>
    </row>
    <row r="43" spans="1:16" ht="12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</row>
    <row r="44" spans="1:16" ht="12.25" customHeight="1">
      <c r="A44" s="3"/>
      <c r="B44" s="3"/>
      <c r="C44" s="3"/>
      <c r="D44" s="3"/>
      <c r="E44" s="3"/>
      <c r="F44" s="3"/>
      <c r="G44" s="3"/>
      <c r="H44" s="21" t="s">
        <v>11</v>
      </c>
      <c r="I44">
        <v>4.5636000000000001E-3</v>
      </c>
      <c r="J44" s="21" t="s">
        <v>12</v>
      </c>
      <c r="K44">
        <v>3.1023795999999999</v>
      </c>
      <c r="L44" s="3"/>
      <c r="M44" s="3"/>
      <c r="N44" s="3"/>
      <c r="O44" s="3"/>
      <c r="P44" s="2"/>
    </row>
    <row r="45" spans="1:16" ht="14" customHeight="1">
      <c r="A45" s="4" t="s">
        <v>3</v>
      </c>
      <c r="B45" s="3"/>
      <c r="C45" s="3"/>
      <c r="D45" s="3"/>
      <c r="E45" s="3"/>
      <c r="F45" s="3"/>
      <c r="G45" s="3"/>
      <c r="H45" s="4" t="s">
        <v>3</v>
      </c>
      <c r="I45" s="3"/>
      <c r="J45" s="3"/>
      <c r="K45" s="3"/>
      <c r="L45" s="3"/>
      <c r="M45" s="3"/>
      <c r="N45" s="2"/>
      <c r="O45" s="2"/>
      <c r="P45" s="2"/>
    </row>
    <row r="46" spans="1:16" ht="14" customHeight="1">
      <c r="A46" s="4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3"/>
      <c r="H46" s="4" t="s">
        <v>6</v>
      </c>
      <c r="I46" s="6">
        <v>0</v>
      </c>
      <c r="J46" s="7">
        <v>1</v>
      </c>
      <c r="K46" s="7">
        <v>2</v>
      </c>
      <c r="L46" s="7">
        <v>3</v>
      </c>
      <c r="M46" s="22" t="s">
        <v>7</v>
      </c>
      <c r="N46" s="2"/>
      <c r="O46" s="2"/>
      <c r="P46" s="2"/>
    </row>
    <row r="47" spans="1:16" ht="14" customHeight="1">
      <c r="A47" s="10">
        <v>3.75</v>
      </c>
      <c r="B47" s="3">
        <f t="shared" ref="B47:B78" si="6">L6*($A47)</f>
        <v>0</v>
      </c>
      <c r="C47" s="3">
        <f t="shared" ref="C47:C78" si="7">M6*($A47)</f>
        <v>0</v>
      </c>
      <c r="D47" s="3">
        <f t="shared" ref="D47:D78" si="8">N6*($A47)</f>
        <v>0</v>
      </c>
      <c r="E47" s="3">
        <f t="shared" ref="E47:E78" si="9">O6*($A47)</f>
        <v>0</v>
      </c>
      <c r="F47" s="12">
        <f t="shared" ref="F47:F78" si="10">SUM(B47:E47)</f>
        <v>0</v>
      </c>
      <c r="G47" s="3"/>
      <c r="H47" s="10">
        <f t="shared" ref="H47:H78" si="11">$I$44*((A47)^$K$44)</f>
        <v>0.27553099860396629</v>
      </c>
      <c r="I47" s="3">
        <f t="shared" ref="I47:I78" si="12">L6*$H47</f>
        <v>0</v>
      </c>
      <c r="J47" s="3">
        <f t="shared" ref="J47:J78" si="13">M6*$H47</f>
        <v>0</v>
      </c>
      <c r="K47" s="3">
        <f t="shared" ref="K47:K78" si="14">N6*$H47</f>
        <v>0</v>
      </c>
      <c r="L47" s="3">
        <f t="shared" ref="L47:L78" si="15">O6*$H47</f>
        <v>0</v>
      </c>
      <c r="M47" s="23">
        <f t="shared" ref="M47:M78" si="16">SUM(I47:L47)</f>
        <v>0</v>
      </c>
      <c r="N47" s="2"/>
      <c r="O47" s="2"/>
      <c r="P47" s="2"/>
    </row>
    <row r="48" spans="1:16" ht="14" customHeight="1">
      <c r="A48" s="10">
        <v>4.25</v>
      </c>
      <c r="B48" s="3">
        <f t="shared" si="6"/>
        <v>0</v>
      </c>
      <c r="C48" s="3">
        <f t="shared" si="7"/>
        <v>0</v>
      </c>
      <c r="D48" s="3">
        <f t="shared" si="8"/>
        <v>0</v>
      </c>
      <c r="E48" s="3">
        <f t="shared" si="9"/>
        <v>0</v>
      </c>
      <c r="F48" s="12">
        <f t="shared" si="10"/>
        <v>0</v>
      </c>
      <c r="G48" s="3"/>
      <c r="H48" s="10">
        <f t="shared" si="11"/>
        <v>0.40626421396543411</v>
      </c>
      <c r="I48" s="3">
        <f t="shared" si="12"/>
        <v>0</v>
      </c>
      <c r="J48" s="3">
        <f t="shared" si="13"/>
        <v>0</v>
      </c>
      <c r="K48" s="3">
        <f t="shared" si="14"/>
        <v>0</v>
      </c>
      <c r="L48" s="3">
        <f t="shared" si="15"/>
        <v>0</v>
      </c>
      <c r="M48" s="23">
        <f t="shared" si="16"/>
        <v>0</v>
      </c>
      <c r="N48" s="2"/>
      <c r="O48" s="2"/>
      <c r="P48" s="2"/>
    </row>
    <row r="49" spans="1:16" ht="14" customHeight="1">
      <c r="A49" s="10">
        <v>4.75</v>
      </c>
      <c r="B49" s="3">
        <f t="shared" si="6"/>
        <v>0</v>
      </c>
      <c r="C49" s="3">
        <f t="shared" si="7"/>
        <v>0</v>
      </c>
      <c r="D49" s="3">
        <f t="shared" si="8"/>
        <v>0</v>
      </c>
      <c r="E49" s="3">
        <f t="shared" si="9"/>
        <v>0</v>
      </c>
      <c r="F49" s="12">
        <f t="shared" si="10"/>
        <v>0</v>
      </c>
      <c r="G49" s="3"/>
      <c r="H49" s="10">
        <f t="shared" si="11"/>
        <v>0.57367777013493715</v>
      </c>
      <c r="I49" s="3">
        <f t="shared" si="12"/>
        <v>0</v>
      </c>
      <c r="J49" s="3">
        <f t="shared" si="13"/>
        <v>0</v>
      </c>
      <c r="K49" s="3">
        <f t="shared" si="14"/>
        <v>0</v>
      </c>
      <c r="L49" s="3">
        <f t="shared" si="15"/>
        <v>0</v>
      </c>
      <c r="M49" s="23">
        <f t="shared" si="16"/>
        <v>0</v>
      </c>
      <c r="N49" s="2"/>
      <c r="O49" s="2"/>
      <c r="P49" s="2"/>
    </row>
    <row r="50" spans="1:16" ht="14" customHeight="1">
      <c r="A50" s="10">
        <v>5.25</v>
      </c>
      <c r="B50" s="3">
        <f t="shared" si="6"/>
        <v>0</v>
      </c>
      <c r="C50" s="3">
        <f t="shared" si="7"/>
        <v>0</v>
      </c>
      <c r="D50" s="3">
        <f t="shared" si="8"/>
        <v>0</v>
      </c>
      <c r="E50" s="3">
        <f t="shared" si="9"/>
        <v>0</v>
      </c>
      <c r="F50" s="12">
        <f t="shared" si="10"/>
        <v>0</v>
      </c>
      <c r="G50" s="3"/>
      <c r="H50" s="10">
        <f t="shared" si="11"/>
        <v>0.78255541886887559</v>
      </c>
      <c r="I50" s="3">
        <f t="shared" si="12"/>
        <v>0</v>
      </c>
      <c r="J50" s="3">
        <f t="shared" si="13"/>
        <v>0</v>
      </c>
      <c r="K50" s="3">
        <f t="shared" si="14"/>
        <v>0</v>
      </c>
      <c r="L50" s="3">
        <f t="shared" si="15"/>
        <v>0</v>
      </c>
      <c r="M50" s="23">
        <f t="shared" si="16"/>
        <v>0</v>
      </c>
      <c r="N50" s="2"/>
      <c r="O50" s="2"/>
      <c r="P50" s="2"/>
    </row>
    <row r="51" spans="1:16" ht="14" customHeight="1">
      <c r="A51" s="10">
        <v>5.75</v>
      </c>
      <c r="B51" s="3">
        <f t="shared" si="6"/>
        <v>0</v>
      </c>
      <c r="C51" s="3">
        <f t="shared" si="7"/>
        <v>0</v>
      </c>
      <c r="D51" s="3">
        <f t="shared" si="8"/>
        <v>0</v>
      </c>
      <c r="E51" s="3">
        <f t="shared" si="9"/>
        <v>0</v>
      </c>
      <c r="F51" s="12">
        <f t="shared" si="10"/>
        <v>0</v>
      </c>
      <c r="G51" s="3"/>
      <c r="H51" s="10">
        <f t="shared" si="11"/>
        <v>1.0377329236426871</v>
      </c>
      <c r="I51" s="3">
        <f t="shared" si="12"/>
        <v>0</v>
      </c>
      <c r="J51" s="3">
        <f t="shared" si="13"/>
        <v>0</v>
      </c>
      <c r="K51" s="3">
        <f t="shared" si="14"/>
        <v>0</v>
      </c>
      <c r="L51" s="3">
        <f t="shared" si="15"/>
        <v>0</v>
      </c>
      <c r="M51" s="23">
        <f t="shared" si="16"/>
        <v>0</v>
      </c>
      <c r="N51" s="2"/>
      <c r="O51" s="2"/>
      <c r="P51" s="2"/>
    </row>
    <row r="52" spans="1:16" ht="14" customHeight="1">
      <c r="A52" s="10">
        <v>6.25</v>
      </c>
      <c r="B52" s="3">
        <f t="shared" si="6"/>
        <v>0</v>
      </c>
      <c r="C52" s="3">
        <f t="shared" si="7"/>
        <v>0</v>
      </c>
      <c r="D52" s="3">
        <f t="shared" si="8"/>
        <v>0</v>
      </c>
      <c r="E52" s="3">
        <f t="shared" si="9"/>
        <v>0</v>
      </c>
      <c r="F52" s="12">
        <f t="shared" si="10"/>
        <v>0</v>
      </c>
      <c r="G52" s="3"/>
      <c r="H52" s="10">
        <f t="shared" si="11"/>
        <v>1.3440935633004494</v>
      </c>
      <c r="I52" s="3">
        <f t="shared" si="12"/>
        <v>0</v>
      </c>
      <c r="J52" s="3">
        <f t="shared" si="13"/>
        <v>0</v>
      </c>
      <c r="K52" s="3">
        <f t="shared" si="14"/>
        <v>0</v>
      </c>
      <c r="L52" s="3">
        <f t="shared" si="15"/>
        <v>0</v>
      </c>
      <c r="M52" s="23">
        <f t="shared" si="16"/>
        <v>0</v>
      </c>
      <c r="N52" s="2"/>
      <c r="O52" s="2"/>
      <c r="P52" s="2"/>
    </row>
    <row r="53" spans="1:16" ht="14" customHeight="1">
      <c r="A53" s="10">
        <v>6.75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1.7065643872543579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3">
        <f t="shared" si="16"/>
        <v>0</v>
      </c>
      <c r="N53" s="2"/>
      <c r="O53" s="2"/>
      <c r="P53" s="2"/>
    </row>
    <row r="54" spans="1:16" ht="14" customHeight="1">
      <c r="A54" s="10">
        <v>7.25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2.1301130455467705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3">
        <f t="shared" si="16"/>
        <v>0</v>
      </c>
      <c r="N54" s="2"/>
      <c r="O54" s="2"/>
      <c r="P54" s="2"/>
    </row>
    <row r="55" spans="1:16" ht="14" customHeight="1">
      <c r="A55" s="10">
        <v>7.75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2.6197450688685766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3">
        <f t="shared" si="16"/>
        <v>0</v>
      </c>
      <c r="N55" s="2"/>
      <c r="O55" s="2"/>
      <c r="P55" s="2"/>
    </row>
    <row r="56" spans="1:16" ht="14" customHeight="1">
      <c r="A56" s="10">
        <v>8.25</v>
      </c>
      <c r="B56" s="3">
        <f t="shared" si="6"/>
        <v>23119.783500000001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23119.783500000001</v>
      </c>
      <c r="G56" s="3"/>
      <c r="H56" s="10">
        <f t="shared" si="11"/>
        <v>3.180501507643835</v>
      </c>
      <c r="I56" s="3">
        <f t="shared" si="12"/>
        <v>8913.0310640180687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3">
        <f t="shared" si="16"/>
        <v>8913.0310640180687</v>
      </c>
      <c r="N56" s="2"/>
      <c r="O56" s="2"/>
      <c r="P56" s="2"/>
    </row>
    <row r="57" spans="1:16" ht="14" customHeight="1">
      <c r="A57" s="10">
        <v>8.75</v>
      </c>
      <c r="B57" s="3">
        <f t="shared" si="6"/>
        <v>352461.98750000005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352461.98750000005</v>
      </c>
      <c r="G57" s="3"/>
      <c r="H57" s="10">
        <f t="shared" si="11"/>
        <v>3.817456862410546</v>
      </c>
      <c r="I57" s="3">
        <f t="shared" si="12"/>
        <v>153772.39233379831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3">
        <f t="shared" si="16"/>
        <v>153772.39233379831</v>
      </c>
      <c r="N57" s="2"/>
      <c r="O57" s="2"/>
      <c r="P57" s="2"/>
    </row>
    <row r="58" spans="1:16" ht="14" customHeight="1">
      <c r="A58" s="10">
        <v>9.25</v>
      </c>
      <c r="B58" s="3">
        <f t="shared" si="6"/>
        <v>1347587.7577500001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1347587.7577500001</v>
      </c>
      <c r="G58" s="3"/>
      <c r="H58" s="10">
        <f t="shared" si="11"/>
        <v>4.5357172539011792</v>
      </c>
      <c r="I58" s="3">
        <f t="shared" si="12"/>
        <v>660786.70745650562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3">
        <f t="shared" si="16"/>
        <v>660786.70745650562</v>
      </c>
      <c r="N58" s="2"/>
      <c r="O58" s="2"/>
      <c r="P58" s="2"/>
    </row>
    <row r="59" spans="1:16" ht="14" customHeight="1">
      <c r="A59" s="10">
        <v>9.75</v>
      </c>
      <c r="B59" s="3">
        <f t="shared" si="6"/>
        <v>1711813.74975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1711813.74975</v>
      </c>
      <c r="G59" s="3"/>
      <c r="H59" s="10">
        <f t="shared" si="11"/>
        <v>5.3404187928247753</v>
      </c>
      <c r="I59" s="3">
        <f t="shared" si="12"/>
        <v>937620.75066469202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3">
        <f t="shared" si="16"/>
        <v>937620.75066469202</v>
      </c>
      <c r="N59" s="2"/>
      <c r="O59" s="2"/>
      <c r="P59" s="2"/>
    </row>
    <row r="60" spans="1:16" ht="14" customHeight="1">
      <c r="A60" s="10">
        <v>10.25</v>
      </c>
      <c r="B60" s="3">
        <f t="shared" si="6"/>
        <v>1808215.9346511627</v>
      </c>
      <c r="C60" s="3">
        <f t="shared" si="7"/>
        <v>43052.760348837204</v>
      </c>
      <c r="D60" s="3">
        <f t="shared" si="8"/>
        <v>0</v>
      </c>
      <c r="E60" s="3">
        <f t="shared" si="9"/>
        <v>0</v>
      </c>
      <c r="F60" s="12">
        <f t="shared" si="10"/>
        <v>1851268.6949999998</v>
      </c>
      <c r="G60" s="3"/>
      <c r="H60" s="10">
        <f t="shared" si="11"/>
        <v>6.2367261178499982</v>
      </c>
      <c r="I60" s="3">
        <f t="shared" si="12"/>
        <v>1100229.0289123368</v>
      </c>
      <c r="J60" s="3">
        <f t="shared" si="13"/>
        <v>26195.929259817538</v>
      </c>
      <c r="K60" s="3">
        <f t="shared" si="14"/>
        <v>0</v>
      </c>
      <c r="L60" s="3">
        <f t="shared" si="15"/>
        <v>0</v>
      </c>
      <c r="M60" s="23">
        <f t="shared" si="16"/>
        <v>1126424.9581721544</v>
      </c>
      <c r="N60" s="2"/>
      <c r="O60" s="2"/>
      <c r="P60" s="2"/>
    </row>
    <row r="61" spans="1:16" ht="14" customHeight="1">
      <c r="A61" s="10">
        <v>10.75</v>
      </c>
      <c r="B61" s="3">
        <f t="shared" si="6"/>
        <v>1394884.5464999999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1394884.5464999999</v>
      </c>
      <c r="G61" s="3"/>
      <c r="H61" s="10">
        <f t="shared" si="11"/>
        <v>7.22983107663286</v>
      </c>
      <c r="I61" s="3">
        <f t="shared" si="12"/>
        <v>938119.03652098926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3">
        <f t="shared" si="16"/>
        <v>938119.03652098926</v>
      </c>
      <c r="N61" s="2"/>
      <c r="O61" s="2"/>
      <c r="P61" s="2"/>
    </row>
    <row r="62" spans="1:16" ht="14" customHeight="1">
      <c r="A62" s="10">
        <v>11.25</v>
      </c>
      <c r="B62" s="3">
        <f t="shared" si="6"/>
        <v>895890.51992647047</v>
      </c>
      <c r="C62" s="3">
        <f t="shared" si="7"/>
        <v>27148.197573529415</v>
      </c>
      <c r="D62" s="3">
        <f t="shared" si="8"/>
        <v>0</v>
      </c>
      <c r="E62" s="3">
        <f t="shared" si="9"/>
        <v>0</v>
      </c>
      <c r="F62" s="12">
        <f t="shared" si="10"/>
        <v>923038.71749999991</v>
      </c>
      <c r="G62" s="3"/>
      <c r="H62" s="10">
        <f t="shared" si="11"/>
        <v>8.3249515295493826</v>
      </c>
      <c r="I62" s="3">
        <f t="shared" si="12"/>
        <v>662955.12481516995</v>
      </c>
      <c r="J62" s="3">
        <f t="shared" si="13"/>
        <v>20089.549236823335</v>
      </c>
      <c r="K62" s="3">
        <f t="shared" si="14"/>
        <v>0</v>
      </c>
      <c r="L62" s="3">
        <f t="shared" si="15"/>
        <v>0</v>
      </c>
      <c r="M62" s="23">
        <f t="shared" si="16"/>
        <v>683044.67405199329</v>
      </c>
      <c r="N62" s="2"/>
      <c r="O62" s="2"/>
      <c r="P62" s="2"/>
    </row>
    <row r="63" spans="1:16" ht="14" customHeight="1">
      <c r="A63" s="10">
        <v>11.75</v>
      </c>
      <c r="B63" s="3">
        <f t="shared" si="6"/>
        <v>327939.46153703699</v>
      </c>
      <c r="C63" s="3">
        <f t="shared" si="7"/>
        <v>12613.056212962962</v>
      </c>
      <c r="D63" s="3">
        <f t="shared" si="8"/>
        <v>0</v>
      </c>
      <c r="E63" s="3">
        <f t="shared" si="9"/>
        <v>0</v>
      </c>
      <c r="F63" s="12">
        <f t="shared" si="10"/>
        <v>340552.51774999994</v>
      </c>
      <c r="G63" s="3"/>
      <c r="H63" s="10">
        <f t="shared" si="11"/>
        <v>9.5273302595043248</v>
      </c>
      <c r="I63" s="3">
        <f t="shared" si="12"/>
        <v>265905.32384573336</v>
      </c>
      <c r="J63" s="3">
        <f t="shared" si="13"/>
        <v>10227.127840220515</v>
      </c>
      <c r="K63" s="3">
        <f t="shared" si="14"/>
        <v>0</v>
      </c>
      <c r="L63" s="3">
        <f t="shared" si="15"/>
        <v>0</v>
      </c>
      <c r="M63" s="23">
        <f t="shared" si="16"/>
        <v>276132.45168595389</v>
      </c>
      <c r="N63" s="2"/>
      <c r="O63" s="2"/>
      <c r="P63" s="2"/>
    </row>
    <row r="64" spans="1:16" ht="14" customHeight="1">
      <c r="A64" s="10">
        <v>12.25</v>
      </c>
      <c r="B64" s="3">
        <f t="shared" si="6"/>
        <v>258898.61442307694</v>
      </c>
      <c r="C64" s="3">
        <f t="shared" si="7"/>
        <v>77669.584326923097</v>
      </c>
      <c r="D64" s="3">
        <f t="shared" si="8"/>
        <v>0</v>
      </c>
      <c r="E64" s="3">
        <f t="shared" si="9"/>
        <v>0</v>
      </c>
      <c r="F64" s="12">
        <f t="shared" si="10"/>
        <v>336568.19875000004</v>
      </c>
      <c r="G64" s="3"/>
      <c r="H64" s="10">
        <f t="shared" si="11"/>
        <v>10.842233974085213</v>
      </c>
      <c r="I64" s="3">
        <f t="shared" si="12"/>
        <v>229146.06964420187</v>
      </c>
      <c r="J64" s="3">
        <f t="shared" si="13"/>
        <v>68743.820893260563</v>
      </c>
      <c r="K64" s="3">
        <f t="shared" si="14"/>
        <v>0</v>
      </c>
      <c r="L64" s="3">
        <f t="shared" si="15"/>
        <v>0</v>
      </c>
      <c r="M64" s="23">
        <f t="shared" si="16"/>
        <v>297889.89053746243</v>
      </c>
      <c r="N64" s="2"/>
      <c r="O64" s="2"/>
      <c r="P64" s="2"/>
    </row>
    <row r="65" spans="1:16" ht="14" customHeight="1">
      <c r="A65" s="10">
        <v>12.75</v>
      </c>
      <c r="B65" s="3">
        <f t="shared" si="6"/>
        <v>144067.08920454545</v>
      </c>
      <c r="C65" s="3">
        <f t="shared" si="7"/>
        <v>172880.50704545452</v>
      </c>
      <c r="D65" s="3">
        <f t="shared" si="8"/>
        <v>0</v>
      </c>
      <c r="E65" s="3">
        <f t="shared" si="9"/>
        <v>0</v>
      </c>
      <c r="F65" s="12">
        <f t="shared" si="10"/>
        <v>316947.59624999994</v>
      </c>
      <c r="G65" s="3"/>
      <c r="H65" s="10">
        <f t="shared" si="11"/>
        <v>12.274952388620394</v>
      </c>
      <c r="I65" s="3">
        <f t="shared" si="12"/>
        <v>138699.34594140569</v>
      </c>
      <c r="J65" s="3">
        <f t="shared" si="13"/>
        <v>166439.21512968681</v>
      </c>
      <c r="K65" s="3">
        <f t="shared" si="14"/>
        <v>0</v>
      </c>
      <c r="L65" s="3">
        <f t="shared" si="15"/>
        <v>0</v>
      </c>
      <c r="M65" s="23">
        <f t="shared" si="16"/>
        <v>305138.5610710925</v>
      </c>
      <c r="N65" s="2"/>
      <c r="O65" s="2"/>
      <c r="P65" s="2"/>
    </row>
    <row r="66" spans="1:16" ht="14" customHeight="1">
      <c r="A66" s="10">
        <v>13.25</v>
      </c>
      <c r="B66" s="3">
        <f t="shared" si="6"/>
        <v>10111.761239583333</v>
      </c>
      <c r="C66" s="3">
        <f t="shared" si="7"/>
        <v>232570.50851041666</v>
      </c>
      <c r="D66" s="3">
        <f t="shared" si="8"/>
        <v>0</v>
      </c>
      <c r="E66" s="3">
        <f t="shared" si="9"/>
        <v>0</v>
      </c>
      <c r="F66" s="12">
        <f t="shared" si="10"/>
        <v>242682.26975000001</v>
      </c>
      <c r="G66" s="3"/>
      <c r="H66" s="10">
        <f t="shared" si="11"/>
        <v>13.830797380529878</v>
      </c>
      <c r="I66" s="3">
        <f t="shared" si="12"/>
        <v>10554.997801130017</v>
      </c>
      <c r="J66" s="3">
        <f t="shared" si="13"/>
        <v>242764.94942599037</v>
      </c>
      <c r="K66" s="3">
        <f t="shared" si="14"/>
        <v>0</v>
      </c>
      <c r="L66" s="3">
        <f t="shared" si="15"/>
        <v>0</v>
      </c>
      <c r="M66" s="23">
        <f t="shared" si="16"/>
        <v>253319.9472271204</v>
      </c>
      <c r="N66" s="2"/>
      <c r="O66" s="2"/>
      <c r="P66" s="2"/>
    </row>
    <row r="67" spans="1:16" ht="14" customHeight="1">
      <c r="A67" s="10">
        <v>13.75</v>
      </c>
      <c r="B67" s="3">
        <f t="shared" si="6"/>
        <v>0</v>
      </c>
      <c r="C67" s="3">
        <f t="shared" si="7"/>
        <v>195394.55375000002</v>
      </c>
      <c r="D67" s="3">
        <f t="shared" si="8"/>
        <v>0</v>
      </c>
      <c r="E67" s="3">
        <f t="shared" si="9"/>
        <v>0</v>
      </c>
      <c r="F67" s="12">
        <f t="shared" si="10"/>
        <v>195394.55375000002</v>
      </c>
      <c r="G67" s="3"/>
      <c r="H67" s="10">
        <f t="shared" si="11"/>
        <v>15.51510220683358</v>
      </c>
      <c r="I67" s="3">
        <f t="shared" si="12"/>
        <v>0</v>
      </c>
      <c r="J67" s="3">
        <f t="shared" si="13"/>
        <v>220477.56160653729</v>
      </c>
      <c r="K67" s="3">
        <f t="shared" si="14"/>
        <v>0</v>
      </c>
      <c r="L67" s="3">
        <f t="shared" si="15"/>
        <v>0</v>
      </c>
      <c r="M67" s="23">
        <f t="shared" si="16"/>
        <v>220477.56160653729</v>
      </c>
      <c r="N67" s="2"/>
      <c r="O67" s="2"/>
      <c r="P67" s="2"/>
    </row>
    <row r="68" spans="1:16" ht="14" customHeight="1">
      <c r="A68" s="10">
        <v>14.25</v>
      </c>
      <c r="B68" s="3">
        <f t="shared" si="6"/>
        <v>0</v>
      </c>
      <c r="C68" s="3">
        <f t="shared" si="7"/>
        <v>55501.753982142858</v>
      </c>
      <c r="D68" s="3">
        <f t="shared" si="8"/>
        <v>2055.6205178571427</v>
      </c>
      <c r="E68" s="3">
        <f t="shared" si="9"/>
        <v>0</v>
      </c>
      <c r="F68" s="12">
        <f t="shared" si="10"/>
        <v>57557.374499999998</v>
      </c>
      <c r="G68" s="3"/>
      <c r="H68" s="10">
        <f t="shared" si="11"/>
        <v>17.333220777883724</v>
      </c>
      <c r="I68" s="3">
        <f t="shared" si="12"/>
        <v>0</v>
      </c>
      <c r="J68" s="3">
        <f t="shared" si="13"/>
        <v>67510.467040861011</v>
      </c>
      <c r="K68" s="3">
        <f t="shared" si="14"/>
        <v>2500.3876681800371</v>
      </c>
      <c r="L68" s="3">
        <f t="shared" si="15"/>
        <v>0</v>
      </c>
      <c r="M68" s="23">
        <f t="shared" si="16"/>
        <v>70010.854709041043</v>
      </c>
      <c r="N68" s="2"/>
      <c r="O68" s="2"/>
      <c r="P68" s="2"/>
    </row>
    <row r="69" spans="1:16" ht="14" customHeight="1">
      <c r="A69" s="10">
        <v>14.75</v>
      </c>
      <c r="B69" s="3">
        <f t="shared" si="6"/>
        <v>0</v>
      </c>
      <c r="C69" s="3">
        <f t="shared" si="7"/>
        <v>8255.8069772727267</v>
      </c>
      <c r="D69" s="3">
        <f t="shared" si="8"/>
        <v>1834.6237727272728</v>
      </c>
      <c r="E69" s="3">
        <f t="shared" si="9"/>
        <v>0</v>
      </c>
      <c r="F69" s="12">
        <f t="shared" si="10"/>
        <v>10090.43075</v>
      </c>
      <c r="G69" s="3"/>
      <c r="H69" s="10">
        <f t="shared" si="11"/>
        <v>19.290526981375024</v>
      </c>
      <c r="I69" s="3">
        <f t="shared" si="12"/>
        <v>0</v>
      </c>
      <c r="J69" s="3">
        <f t="shared" si="13"/>
        <v>10797.211338854489</v>
      </c>
      <c r="K69" s="3">
        <f t="shared" si="14"/>
        <v>2399.3802975232202</v>
      </c>
      <c r="L69" s="3">
        <f t="shared" si="15"/>
        <v>0</v>
      </c>
      <c r="M69" s="23">
        <f t="shared" si="16"/>
        <v>13196.591636377711</v>
      </c>
      <c r="N69" s="2"/>
      <c r="O69" s="2"/>
      <c r="P69" s="2"/>
    </row>
    <row r="70" spans="1:16" ht="14" customHeight="1">
      <c r="A70" s="10">
        <v>15.25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21.392414051502659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3">
        <f t="shared" si="16"/>
        <v>0</v>
      </c>
      <c r="N70" s="2"/>
      <c r="O70" s="2"/>
      <c r="P70" s="2"/>
    </row>
    <row r="71" spans="1:16" ht="14" customHeight="1">
      <c r="A71" s="10">
        <v>15.75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23.64429397881846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3">
        <f t="shared" si="16"/>
        <v>0</v>
      </c>
      <c r="N71" s="2"/>
      <c r="O71" s="2"/>
      <c r="P71" s="2"/>
    </row>
    <row r="72" spans="1:16" ht="14" customHeight="1">
      <c r="A72" s="10">
        <v>16.25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26.051596956906625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3">
        <f t="shared" si="16"/>
        <v>0</v>
      </c>
      <c r="N72" s="2"/>
      <c r="O72" s="2"/>
      <c r="P72" s="2"/>
    </row>
    <row r="73" spans="1:16" ht="14" customHeight="1">
      <c r="A73" s="10">
        <v>16.75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28.619770862481612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3">
        <f t="shared" si="16"/>
        <v>0</v>
      </c>
      <c r="N73" s="2"/>
      <c r="O73" s="2"/>
      <c r="P73" s="2"/>
    </row>
    <row r="74" spans="1:16" ht="14" customHeight="1">
      <c r="A74" s="10">
        <v>17.25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31.354280765919505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3">
        <f t="shared" si="16"/>
        <v>0</v>
      </c>
      <c r="N74" s="2"/>
      <c r="O74" s="2"/>
      <c r="P74" s="2"/>
    </row>
    <row r="75" spans="1:16" ht="14" customHeight="1">
      <c r="A75" s="10">
        <v>17.75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34.260608469583552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3">
        <f t="shared" si="16"/>
        <v>0</v>
      </c>
      <c r="N75" s="2"/>
      <c r="O75" s="2"/>
      <c r="P75" s="2"/>
    </row>
    <row r="76" spans="1:16" ht="14" customHeight="1">
      <c r="A76" s="10">
        <v>18.25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37.34425207160281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3">
        <f t="shared" si="16"/>
        <v>0</v>
      </c>
      <c r="N76" s="2"/>
      <c r="O76" s="2"/>
      <c r="P76" s="2"/>
    </row>
    <row r="77" spans="1:16" ht="14" customHeight="1">
      <c r="A77" s="10">
        <v>18.75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40.610725553021211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3">
        <f t="shared" si="16"/>
        <v>0</v>
      </c>
      <c r="N77" s="2"/>
      <c r="O77" s="2"/>
      <c r="P77" s="2"/>
    </row>
    <row r="78" spans="1:16" ht="14" customHeight="1">
      <c r="A78" s="10">
        <v>19.25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44.06555838645761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3">
        <f t="shared" si="16"/>
        <v>0</v>
      </c>
      <c r="N78" s="2"/>
      <c r="O78" s="2"/>
      <c r="P78" s="2"/>
    </row>
    <row r="79" spans="1:16" ht="14" customHeight="1">
      <c r="A79" s="8" t="s">
        <v>7</v>
      </c>
      <c r="B79" s="16">
        <f>SUM(B47:B78)</f>
        <v>8274991.2059818758</v>
      </c>
      <c r="C79" s="16">
        <f>SUM(C47:C78)</f>
        <v>825086.72872753942</v>
      </c>
      <c r="D79" s="16">
        <f>SUM(D47:D78)</f>
        <v>3890.2442905844155</v>
      </c>
      <c r="E79" s="16">
        <f>SUM(E47:E78)</f>
        <v>0</v>
      </c>
      <c r="F79" s="16">
        <f>SUM(F47:F78)</f>
        <v>9103968.1790000033</v>
      </c>
      <c r="G79" s="12"/>
      <c r="H79" s="8" t="s">
        <v>7</v>
      </c>
      <c r="I79" s="16">
        <f>SUM(I47:I78)</f>
        <v>5106701.8089999799</v>
      </c>
      <c r="J79" s="16">
        <f>SUM(J47:J78)</f>
        <v>833245.83177205198</v>
      </c>
      <c r="K79" s="16">
        <f>SUM(K47:K78)</f>
        <v>4899.7679657032568</v>
      </c>
      <c r="L79" s="16">
        <f>SUM(L47:L78)</f>
        <v>0</v>
      </c>
      <c r="M79" s="16">
        <f>SUM(M47:M78)</f>
        <v>5944847.4087377358</v>
      </c>
      <c r="N79" s="2"/>
      <c r="O79" s="2"/>
      <c r="P79" s="2"/>
    </row>
    <row r="80" spans="1:16" ht="14" customHeight="1">
      <c r="A80" s="6" t="s">
        <v>13</v>
      </c>
      <c r="B80" s="17">
        <f>IF(L38&gt;0,B79/L38,0)</f>
        <v>10.200308000106888</v>
      </c>
      <c r="C80" s="17">
        <f>IF(M38&gt;0,C79/M38,0)</f>
        <v>12.931562120060825</v>
      </c>
      <c r="D80" s="17">
        <f>IF(N38&gt;0,D79/N38,0)</f>
        <v>14.481505785506606</v>
      </c>
      <c r="E80" s="17">
        <f>IF(O38&gt;0,E79/O38,0)</f>
        <v>0</v>
      </c>
      <c r="F80" s="17">
        <f>IF(P38&gt;0,F79/P38,0)</f>
        <v>10.400708908353709</v>
      </c>
      <c r="G80" s="12"/>
      <c r="H80" s="6" t="s">
        <v>13</v>
      </c>
      <c r="I80" s="17">
        <f>IF(L38&gt;0,I79/L38,0)</f>
        <v>6.2948624379017746</v>
      </c>
      <c r="J80" s="17">
        <f>IF(M38&gt;0,J79/M38,0)</f>
        <v>13.05943952275134</v>
      </c>
      <c r="K80" s="17">
        <f>IF(N38&gt;0,K79/N38,0)</f>
        <v>18.239476198116137</v>
      </c>
      <c r="L80" s="17">
        <f>IF(O38&gt;0,L79/O38,0)</f>
        <v>0</v>
      </c>
      <c r="M80" s="17">
        <f>IF(P38&gt;0,M79/P38,0)</f>
        <v>6.7916128645403084</v>
      </c>
      <c r="N80" s="2"/>
      <c r="O80" s="2"/>
      <c r="P80" s="2"/>
    </row>
    <row r="81" spans="1:16" ht="14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/>
    </row>
    <row r="82" spans="1:16" ht="12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"/>
    </row>
    <row r="83" spans="1:16" ht="12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"/>
    </row>
    <row r="84" spans="1:16" ht="12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"/>
    </row>
    <row r="85" spans="1:16" ht="12.25" customHeight="1">
      <c r="A85" s="44" t="s">
        <v>14</v>
      </c>
      <c r="B85" s="44"/>
      <c r="C85" s="44"/>
      <c r="D85" s="44"/>
      <c r="E85" s="44"/>
      <c r="F85" s="3"/>
      <c r="G85" s="3"/>
      <c r="H85" s="3"/>
      <c r="I85" s="3"/>
      <c r="J85" s="3"/>
      <c r="K85" s="3"/>
      <c r="L85" s="3"/>
      <c r="M85" s="3"/>
      <c r="N85" s="3"/>
      <c r="O85" s="3"/>
      <c r="P85" s="2"/>
    </row>
    <row r="86" spans="1:16" ht="12.25" customHeight="1">
      <c r="A86" s="44"/>
      <c r="B86" s="44"/>
      <c r="C86" s="44"/>
      <c r="D86" s="44"/>
      <c r="E86" s="44"/>
      <c r="F86" s="3"/>
      <c r="G86" s="3"/>
      <c r="H86" s="3"/>
      <c r="I86" s="3"/>
      <c r="J86" s="3"/>
      <c r="K86" s="3"/>
      <c r="L86" s="3"/>
      <c r="M86" s="3"/>
      <c r="N86" s="3"/>
      <c r="O86" s="3"/>
      <c r="P86" s="2"/>
    </row>
    <row r="87" spans="1:16" ht="12.25" customHeight="1">
      <c r="A87" s="24"/>
      <c r="B87" s="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"/>
    </row>
    <row r="88" spans="1:16" ht="12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"/>
    </row>
    <row r="89" spans="1:16" ht="12.25" customHeight="1">
      <c r="A89" s="45" t="s">
        <v>15</v>
      </c>
      <c r="B89" s="46" t="s">
        <v>16</v>
      </c>
      <c r="C89" s="46" t="s">
        <v>17</v>
      </c>
      <c r="D89" s="46" t="s">
        <v>18</v>
      </c>
      <c r="E89" s="46" t="s">
        <v>19</v>
      </c>
      <c r="F89" s="25" t="s">
        <v>20</v>
      </c>
      <c r="G89" s="26" t="s">
        <v>21</v>
      </c>
      <c r="H89" s="3"/>
      <c r="I89" s="3"/>
      <c r="J89" s="3"/>
      <c r="K89" s="3"/>
      <c r="L89" s="3"/>
      <c r="M89" s="3"/>
      <c r="N89" s="3"/>
      <c r="O89" s="3"/>
      <c r="P89" s="2"/>
    </row>
    <row r="90" spans="1:16" ht="12.25" customHeight="1">
      <c r="A90" s="45"/>
      <c r="B90" s="45"/>
      <c r="C90" s="45"/>
      <c r="D90" s="45"/>
      <c r="E90" s="46"/>
      <c r="F90" s="25" t="s">
        <v>22</v>
      </c>
      <c r="G90" s="26" t="s">
        <v>23</v>
      </c>
      <c r="H90" s="3"/>
      <c r="I90" s="3"/>
      <c r="J90" s="3"/>
      <c r="K90" s="3"/>
      <c r="L90" s="3"/>
      <c r="M90" s="3"/>
      <c r="N90" s="3"/>
      <c r="O90" s="3"/>
      <c r="P90" s="2"/>
    </row>
    <row r="91" spans="1:16" ht="12.25" customHeight="1">
      <c r="A91" s="3"/>
      <c r="B91" s="4"/>
      <c r="C91" s="4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"/>
    </row>
    <row r="92" spans="1:16" ht="12.25" customHeight="1">
      <c r="A92" s="25">
        <v>0</v>
      </c>
      <c r="B92" s="27">
        <f>L$38</f>
        <v>811249.15109378682</v>
      </c>
      <c r="C92" s="35">
        <f>$B$80</f>
        <v>10.200308000106888</v>
      </c>
      <c r="D92" s="28">
        <f>$I$80</f>
        <v>6.2948624379017746</v>
      </c>
      <c r="E92" s="29">
        <f t="shared" ref="E92:E95" si="17">B92*D92</f>
        <v>5106701.8089999799</v>
      </c>
      <c r="F92" s="30">
        <f t="shared" ref="F92:F95" si="18">B92/1000</f>
        <v>811.24915109378685</v>
      </c>
      <c r="G92" s="5">
        <f t="shared" ref="G92:G95" si="19">E92/1000</f>
        <v>5106.7018089999801</v>
      </c>
      <c r="H92" s="3"/>
      <c r="I92" s="3"/>
      <c r="J92" s="3"/>
      <c r="K92" s="3"/>
      <c r="L92" s="3"/>
      <c r="M92" s="3"/>
      <c r="N92" s="3"/>
      <c r="O92" s="3"/>
      <c r="P92" s="2"/>
    </row>
    <row r="93" spans="1:16" ht="12.25" customHeight="1">
      <c r="A93" s="25">
        <v>1</v>
      </c>
      <c r="B93" s="27">
        <f>M$38</f>
        <v>63804.103562057404</v>
      </c>
      <c r="C93" s="35">
        <f>$C$80</f>
        <v>12.931562120060825</v>
      </c>
      <c r="D93" s="28">
        <f>$J$80</f>
        <v>13.05943952275134</v>
      </c>
      <c r="E93" s="29">
        <f t="shared" si="17"/>
        <v>833245.83177205198</v>
      </c>
      <c r="F93" s="30">
        <f t="shared" si="18"/>
        <v>63.804103562057406</v>
      </c>
      <c r="G93" s="5">
        <f t="shared" si="19"/>
        <v>833.24583177205193</v>
      </c>
      <c r="H93" s="3"/>
      <c r="I93" s="3"/>
      <c r="J93" s="3"/>
      <c r="K93" s="3"/>
      <c r="L93" s="3"/>
      <c r="M93" s="3"/>
      <c r="N93" s="3"/>
      <c r="O93" s="3"/>
      <c r="P93" s="2"/>
    </row>
    <row r="94" spans="1:16" ht="12.25" customHeight="1">
      <c r="A94" s="25">
        <v>2</v>
      </c>
      <c r="B94" s="27">
        <f>N$38</f>
        <v>268.63534415584417</v>
      </c>
      <c r="C94" s="35">
        <f>$D$80</f>
        <v>14.481505785506606</v>
      </c>
      <c r="D94" s="28">
        <f>$K$80</f>
        <v>18.239476198116137</v>
      </c>
      <c r="E94" s="29">
        <f t="shared" si="17"/>
        <v>4899.7679657032568</v>
      </c>
      <c r="F94" s="30">
        <f t="shared" si="18"/>
        <v>0.26863534415584417</v>
      </c>
      <c r="G94" s="5">
        <f t="shared" si="19"/>
        <v>4.8997679657032567</v>
      </c>
      <c r="H94" s="3"/>
      <c r="I94" s="3"/>
      <c r="J94" s="3"/>
      <c r="K94" s="3"/>
      <c r="L94" s="3"/>
      <c r="M94" s="3"/>
      <c r="N94" s="3"/>
      <c r="O94" s="3"/>
      <c r="P94" s="2"/>
    </row>
    <row r="95" spans="1:16" ht="12.25" customHeight="1">
      <c r="A95" s="25">
        <v>3</v>
      </c>
      <c r="B95" s="27">
        <f>O$38</f>
        <v>0</v>
      </c>
      <c r="C95" s="35">
        <f>$E$80</f>
        <v>0</v>
      </c>
      <c r="D95" s="28">
        <f>$L$80</f>
        <v>0</v>
      </c>
      <c r="E95" s="29">
        <f t="shared" si="17"/>
        <v>0</v>
      </c>
      <c r="F95" s="30">
        <f t="shared" si="18"/>
        <v>0</v>
      </c>
      <c r="G95" s="5">
        <f t="shared" si="19"/>
        <v>0</v>
      </c>
      <c r="H95" s="3"/>
      <c r="I95" s="3"/>
      <c r="J95" s="3"/>
      <c r="K95" s="3"/>
      <c r="L95" s="3"/>
      <c r="M95" s="3"/>
      <c r="N95" s="3"/>
      <c r="O95" s="3"/>
      <c r="P95" s="2"/>
    </row>
    <row r="96" spans="1:16" ht="12.25" customHeight="1">
      <c r="A96" s="25" t="s">
        <v>7</v>
      </c>
      <c r="B96" s="27">
        <f>SUM(B92:B95)</f>
        <v>875321.89</v>
      </c>
      <c r="C96" s="35">
        <f>$F$80</f>
        <v>10.400708908353709</v>
      </c>
      <c r="D96" s="28">
        <f>$M$80</f>
        <v>6.7916128645403084</v>
      </c>
      <c r="E96" s="29">
        <f>SUM(E92:E95)</f>
        <v>5944847.4087377349</v>
      </c>
      <c r="F96" s="30">
        <f>SUM(F92:F95)</f>
        <v>875.32189000000017</v>
      </c>
      <c r="G96" s="5">
        <f>SUM(G92:G95)</f>
        <v>5944.8474087377353</v>
      </c>
      <c r="H96" s="3"/>
      <c r="I96" s="3"/>
      <c r="J96" s="3"/>
      <c r="K96" s="3"/>
      <c r="L96" s="3"/>
      <c r="M96" s="3"/>
      <c r="N96" s="3"/>
      <c r="O96" s="3"/>
      <c r="P96" s="2"/>
    </row>
    <row r="97" spans="1:16" ht="12.25" customHeight="1">
      <c r="A97" s="25" t="s">
        <v>2</v>
      </c>
      <c r="B97" s="27">
        <f>$I$2</f>
        <v>5944825.0000000019</v>
      </c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2"/>
    </row>
    <row r="98" spans="1:16" ht="12.25" customHeight="1">
      <c r="A98" s="31" t="s">
        <v>24</v>
      </c>
      <c r="B98" s="29">
        <f>IF(E96&gt;0,$I$2/E96,"")</f>
        <v>0.99999623056132614</v>
      </c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2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0"/>
  </sheetPr>
  <dimension ref="A1:P102"/>
  <sheetViews>
    <sheetView topLeftCell="A73" zoomScale="105" zoomScaleNormal="105" workbookViewId="0">
      <selection activeCell="E114" sqref="E114"/>
    </sheetView>
  </sheetViews>
  <sheetFormatPr baseColWidth="10" defaultColWidth="10.6640625" defaultRowHeight="12.75" customHeight="1"/>
  <sheetData>
    <row r="1" spans="1:16" ht="14" customHeight="1">
      <c r="A1" s="41" t="s">
        <v>0</v>
      </c>
      <c r="B1" s="41"/>
      <c r="C1" s="41"/>
      <c r="D1" s="41"/>
      <c r="E1" s="41"/>
      <c r="F1" s="41"/>
      <c r="G1" s="3"/>
      <c r="H1" s="42" t="s">
        <v>1</v>
      </c>
      <c r="I1" s="42"/>
      <c r="J1" s="3"/>
      <c r="K1" s="3"/>
      <c r="M1" s="4"/>
      <c r="N1" s="4"/>
      <c r="O1" s="3"/>
      <c r="P1" s="2"/>
    </row>
    <row r="2" spans="1:16" ht="12.2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2122684</v>
      </c>
      <c r="J2" s="3"/>
      <c r="K2" s="3"/>
      <c r="L2" s="3"/>
      <c r="M2" s="3"/>
      <c r="N2" s="3"/>
      <c r="O2" s="3"/>
      <c r="P2" s="2"/>
    </row>
    <row r="3" spans="1:16" ht="12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25" customHeight="1">
      <c r="A4" s="4" t="s">
        <v>3</v>
      </c>
      <c r="B4" s="43" t="s">
        <v>4</v>
      </c>
      <c r="C4" s="43"/>
      <c r="D4" s="43"/>
      <c r="E4" s="43"/>
      <c r="F4" s="43"/>
      <c r="G4" s="3"/>
      <c r="H4" s="4" t="s">
        <v>3</v>
      </c>
      <c r="I4" s="3"/>
      <c r="J4" s="3"/>
      <c r="K4" s="4" t="s">
        <v>3</v>
      </c>
      <c r="L4" s="42" t="s">
        <v>5</v>
      </c>
      <c r="M4" s="42"/>
      <c r="N4" s="42"/>
      <c r="O4" s="42"/>
      <c r="P4" s="42"/>
    </row>
    <row r="5" spans="1:16" ht="12.2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25" customHeight="1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37" si="1">IF($F6&gt;0,($I6/1000)*(B6/$F6),0)</f>
        <v>0</v>
      </c>
      <c r="M6" s="3">
        <f t="shared" ref="M6:M37" si="2">IF($F6&gt;0,($I6/1000)*(C6/$F6),0)</f>
        <v>0</v>
      </c>
      <c r="N6" s="3">
        <f t="shared" ref="N6:N37" si="3">IF($F6&gt;0,($I6/1000)*(D6/$F6),0)</f>
        <v>0</v>
      </c>
      <c r="O6" s="3">
        <f t="shared" ref="O6:O37" si="4">IF($F6&gt;0,($I6/1000)*(E6/$F6),0)</f>
        <v>0</v>
      </c>
      <c r="P6" s="13">
        <f t="shared" ref="P6:P37" si="5">SUM(L6:O6)</f>
        <v>0</v>
      </c>
    </row>
    <row r="7" spans="1:16" ht="12.2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 ht="14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 ht="14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 ht="14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 ht="14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 ht="14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 ht="14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 ht="14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 ht="14" customHeight="1">
      <c r="A15" s="10">
        <v>8.25</v>
      </c>
      <c r="B15" s="11">
        <v>1</v>
      </c>
      <c r="C15" s="11">
        <v>0</v>
      </c>
      <c r="D15" s="11">
        <v>0</v>
      </c>
      <c r="E15" s="11"/>
      <c r="F15" s="12">
        <f t="shared" si="0"/>
        <v>1</v>
      </c>
      <c r="G15" s="3"/>
      <c r="H15" s="10">
        <v>8.25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 ht="14" customHeight="1">
      <c r="A16" s="10">
        <v>8.75</v>
      </c>
      <c r="B16" s="14">
        <v>1</v>
      </c>
      <c r="C16" s="14">
        <v>0</v>
      </c>
      <c r="D16" s="14">
        <v>0</v>
      </c>
      <c r="E16" s="11"/>
      <c r="F16" s="12">
        <f t="shared" si="0"/>
        <v>1</v>
      </c>
      <c r="G16" s="3"/>
      <c r="H16" s="10">
        <v>8.75</v>
      </c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 ht="14" customHeight="1">
      <c r="A17" s="10">
        <v>9.25</v>
      </c>
      <c r="B17" s="11">
        <v>12</v>
      </c>
      <c r="C17" s="11">
        <v>0</v>
      </c>
      <c r="D17" s="11">
        <v>0</v>
      </c>
      <c r="E17" s="11"/>
      <c r="F17" s="12">
        <f t="shared" si="0"/>
        <v>12</v>
      </c>
      <c r="G17" s="3"/>
      <c r="H17" s="10">
        <v>9.25</v>
      </c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 ht="14" customHeight="1">
      <c r="A18" s="10">
        <v>9.75</v>
      </c>
      <c r="B18" s="11">
        <v>25</v>
      </c>
      <c r="C18" s="11">
        <v>0</v>
      </c>
      <c r="D18" s="11">
        <v>0</v>
      </c>
      <c r="E18" s="11"/>
      <c r="F18" s="12">
        <f t="shared" si="0"/>
        <v>25</v>
      </c>
      <c r="G18" s="3"/>
      <c r="H18" s="10">
        <v>9.75</v>
      </c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 ht="14" customHeight="1">
      <c r="A19" s="10">
        <v>10.25</v>
      </c>
      <c r="B19" s="11">
        <v>42</v>
      </c>
      <c r="C19" s="11">
        <v>1</v>
      </c>
      <c r="D19" s="11">
        <v>0</v>
      </c>
      <c r="E19" s="11"/>
      <c r="F19" s="12">
        <f t="shared" si="0"/>
        <v>43</v>
      </c>
      <c r="G19" s="3"/>
      <c r="H19" s="10">
        <v>10.25</v>
      </c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 ht="14" customHeight="1">
      <c r="A20" s="10">
        <v>10.75</v>
      </c>
      <c r="B20" s="11">
        <v>45</v>
      </c>
      <c r="C20" s="11">
        <v>0</v>
      </c>
      <c r="D20" s="11">
        <v>0</v>
      </c>
      <c r="E20" s="11"/>
      <c r="F20" s="12">
        <f t="shared" si="0"/>
        <v>45</v>
      </c>
      <c r="G20" s="3"/>
      <c r="H20" s="10">
        <v>10.75</v>
      </c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 ht="14" customHeight="1">
      <c r="A21" s="10">
        <v>11.25</v>
      </c>
      <c r="B21" s="11">
        <v>33</v>
      </c>
      <c r="C21" s="11">
        <v>1</v>
      </c>
      <c r="D21" s="11">
        <v>0</v>
      </c>
      <c r="E21" s="11"/>
      <c r="F21" s="12">
        <f t="shared" si="0"/>
        <v>34</v>
      </c>
      <c r="G21" s="3"/>
      <c r="H21" s="10">
        <v>11.25</v>
      </c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 ht="14" customHeight="1">
      <c r="A22" s="10">
        <v>11.75</v>
      </c>
      <c r="B22" s="11">
        <v>26</v>
      </c>
      <c r="C22" s="11">
        <v>1</v>
      </c>
      <c r="D22" s="11">
        <v>0</v>
      </c>
      <c r="E22" s="11"/>
      <c r="F22" s="12">
        <f t="shared" si="0"/>
        <v>27</v>
      </c>
      <c r="G22" s="5"/>
      <c r="H22" s="10">
        <v>11.75</v>
      </c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 ht="14" customHeight="1">
      <c r="A23" s="10">
        <v>12.25</v>
      </c>
      <c r="B23" s="11">
        <v>20</v>
      </c>
      <c r="C23" s="11">
        <v>6</v>
      </c>
      <c r="D23" s="11">
        <v>0</v>
      </c>
      <c r="E23" s="11"/>
      <c r="F23" s="12">
        <f t="shared" si="0"/>
        <v>26</v>
      </c>
      <c r="G23" s="5"/>
      <c r="H23" s="10">
        <v>12.25</v>
      </c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 ht="14" customHeight="1">
      <c r="A24" s="10">
        <v>12.75</v>
      </c>
      <c r="B24" s="11">
        <v>10</v>
      </c>
      <c r="C24" s="11">
        <v>12</v>
      </c>
      <c r="D24" s="11">
        <v>0</v>
      </c>
      <c r="E24" s="11"/>
      <c r="F24" s="12">
        <f t="shared" si="0"/>
        <v>22</v>
      </c>
      <c r="G24" s="5"/>
      <c r="H24" s="10">
        <v>12.75</v>
      </c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 ht="14" customHeight="1">
      <c r="A25" s="10">
        <v>13.25</v>
      </c>
      <c r="B25" s="11">
        <v>1</v>
      </c>
      <c r="C25" s="11">
        <v>23</v>
      </c>
      <c r="D25" s="11">
        <v>0</v>
      </c>
      <c r="E25" s="11"/>
      <c r="F25" s="12">
        <f t="shared" si="0"/>
        <v>24</v>
      </c>
      <c r="G25" s="5"/>
      <c r="H25" s="10">
        <v>13.25</v>
      </c>
      <c r="I25">
        <v>1777964</v>
      </c>
      <c r="J25" s="5"/>
      <c r="K25" s="10">
        <v>13.25</v>
      </c>
      <c r="L25" s="3">
        <f t="shared" si="1"/>
        <v>74.081833333333321</v>
      </c>
      <c r="M25" s="3">
        <f t="shared" si="2"/>
        <v>1703.8821666666668</v>
      </c>
      <c r="N25" s="3">
        <f t="shared" si="3"/>
        <v>0</v>
      </c>
      <c r="O25" s="3">
        <f t="shared" si="4"/>
        <v>0</v>
      </c>
      <c r="P25" s="13">
        <f t="shared" si="5"/>
        <v>1777.9640000000002</v>
      </c>
    </row>
    <row r="26" spans="1:16" ht="14" customHeight="1">
      <c r="A26" s="10">
        <v>13.75</v>
      </c>
      <c r="B26" s="11">
        <v>0</v>
      </c>
      <c r="C26" s="11">
        <v>15</v>
      </c>
      <c r="D26" s="11">
        <v>0</v>
      </c>
      <c r="E26" s="11"/>
      <c r="F26" s="12">
        <f t="shared" si="0"/>
        <v>15</v>
      </c>
      <c r="G26" s="5"/>
      <c r="H26" s="10">
        <v>13.75</v>
      </c>
      <c r="I26">
        <v>3555927</v>
      </c>
      <c r="J26" s="5"/>
      <c r="K26" s="10">
        <v>13.75</v>
      </c>
      <c r="L26" s="3">
        <f t="shared" si="1"/>
        <v>0</v>
      </c>
      <c r="M26" s="3">
        <f t="shared" si="2"/>
        <v>3555.9270000000001</v>
      </c>
      <c r="N26" s="3">
        <f t="shared" si="3"/>
        <v>0</v>
      </c>
      <c r="O26" s="3">
        <f t="shared" si="4"/>
        <v>0</v>
      </c>
      <c r="P26" s="13">
        <f t="shared" si="5"/>
        <v>3555.9270000000001</v>
      </c>
    </row>
    <row r="27" spans="1:16" ht="14" customHeight="1">
      <c r="A27" s="10">
        <v>14.25</v>
      </c>
      <c r="B27" s="11">
        <v>0</v>
      </c>
      <c r="C27" s="11">
        <v>27</v>
      </c>
      <c r="D27" s="11">
        <v>1</v>
      </c>
      <c r="E27" s="11"/>
      <c r="F27" s="12">
        <f t="shared" si="0"/>
        <v>28</v>
      </c>
      <c r="G27" s="5"/>
      <c r="H27" s="10">
        <v>14.25</v>
      </c>
      <c r="I27">
        <v>30225380</v>
      </c>
      <c r="J27" s="5"/>
      <c r="K27" s="10">
        <v>14.25</v>
      </c>
      <c r="L27" s="3">
        <f t="shared" si="1"/>
        <v>0</v>
      </c>
      <c r="M27" s="3">
        <f t="shared" si="2"/>
        <v>29145.902142857143</v>
      </c>
      <c r="N27" s="3">
        <f t="shared" si="3"/>
        <v>1079.4778571428571</v>
      </c>
      <c r="O27" s="3">
        <f t="shared" si="4"/>
        <v>0</v>
      </c>
      <c r="P27" s="13">
        <f t="shared" si="5"/>
        <v>30225.38</v>
      </c>
    </row>
    <row r="28" spans="1:16" ht="14" customHeight="1">
      <c r="A28" s="10">
        <v>14.75</v>
      </c>
      <c r="B28" s="11">
        <v>0</v>
      </c>
      <c r="C28" s="11">
        <v>18</v>
      </c>
      <c r="D28" s="11">
        <v>4</v>
      </c>
      <c r="E28" s="11"/>
      <c r="F28" s="12">
        <f t="shared" si="0"/>
        <v>22</v>
      </c>
      <c r="G28" s="3"/>
      <c r="H28" s="10">
        <v>14.75</v>
      </c>
      <c r="I28">
        <v>30225380</v>
      </c>
      <c r="J28" s="5"/>
      <c r="K28" s="10">
        <v>14.75</v>
      </c>
      <c r="L28" s="3">
        <f t="shared" si="1"/>
        <v>0</v>
      </c>
      <c r="M28" s="3">
        <f t="shared" si="2"/>
        <v>24729.856363636365</v>
      </c>
      <c r="N28" s="3">
        <f t="shared" si="3"/>
        <v>5495.5236363636368</v>
      </c>
      <c r="O28" s="3">
        <f t="shared" si="4"/>
        <v>0</v>
      </c>
      <c r="P28" s="13">
        <f t="shared" si="5"/>
        <v>30225.38</v>
      </c>
    </row>
    <row r="29" spans="1:16" ht="14" customHeight="1">
      <c r="A29" s="10">
        <v>15.25</v>
      </c>
      <c r="B29" s="11">
        <v>0</v>
      </c>
      <c r="C29" s="11">
        <v>10</v>
      </c>
      <c r="D29" s="11">
        <v>3</v>
      </c>
      <c r="E29" s="11"/>
      <c r="F29" s="12">
        <f t="shared" si="0"/>
        <v>13</v>
      </c>
      <c r="G29" s="3"/>
      <c r="H29" s="10">
        <v>15.25</v>
      </c>
      <c r="I29">
        <v>21335565</v>
      </c>
      <c r="J29" s="5"/>
      <c r="K29" s="10">
        <v>15.25</v>
      </c>
      <c r="L29" s="3">
        <f t="shared" si="1"/>
        <v>0</v>
      </c>
      <c r="M29" s="3">
        <f t="shared" si="2"/>
        <v>16411.973076923077</v>
      </c>
      <c r="N29" s="3">
        <f t="shared" si="3"/>
        <v>4923.5919230769232</v>
      </c>
      <c r="O29" s="3">
        <f t="shared" si="4"/>
        <v>0</v>
      </c>
      <c r="P29" s="13">
        <f t="shared" si="5"/>
        <v>21335.565000000002</v>
      </c>
    </row>
    <row r="30" spans="1:16" ht="14" customHeight="1">
      <c r="A30" s="10">
        <v>15.75</v>
      </c>
      <c r="B30" s="11">
        <v>0</v>
      </c>
      <c r="C30" s="11">
        <v>5</v>
      </c>
      <c r="D30" s="11">
        <v>4</v>
      </c>
      <c r="E30" s="11"/>
      <c r="F30" s="12">
        <f t="shared" si="0"/>
        <v>9</v>
      </c>
      <c r="G30" s="3"/>
      <c r="H30" s="10">
        <v>15.75</v>
      </c>
      <c r="I30">
        <v>12445750</v>
      </c>
      <c r="J30" s="5"/>
      <c r="K30" s="10">
        <v>15.75</v>
      </c>
      <c r="L30" s="3">
        <f t="shared" si="1"/>
        <v>0</v>
      </c>
      <c r="M30" s="3">
        <f t="shared" si="2"/>
        <v>6914.3055555555557</v>
      </c>
      <c r="N30" s="3">
        <f t="shared" si="3"/>
        <v>5531.4444444444443</v>
      </c>
      <c r="O30" s="3">
        <f t="shared" si="4"/>
        <v>0</v>
      </c>
      <c r="P30" s="13">
        <f t="shared" si="5"/>
        <v>12445.75</v>
      </c>
    </row>
    <row r="31" spans="1:16" ht="12.25" customHeight="1">
      <c r="A31" s="10">
        <v>16.25</v>
      </c>
      <c r="B31" s="11">
        <v>0</v>
      </c>
      <c r="C31" s="11">
        <v>2</v>
      </c>
      <c r="D31" s="11">
        <v>2</v>
      </c>
      <c r="E31" s="11"/>
      <c r="F31" s="12">
        <f t="shared" si="0"/>
        <v>4</v>
      </c>
      <c r="G31" s="3"/>
      <c r="H31" s="10">
        <v>16.25</v>
      </c>
      <c r="I31">
        <v>7111855</v>
      </c>
      <c r="J31" s="5"/>
      <c r="K31" s="10">
        <v>16.25</v>
      </c>
      <c r="L31" s="3">
        <f t="shared" si="1"/>
        <v>0</v>
      </c>
      <c r="M31" s="3">
        <f t="shared" si="2"/>
        <v>3555.9274999999998</v>
      </c>
      <c r="N31" s="3">
        <f t="shared" si="3"/>
        <v>3555.9274999999998</v>
      </c>
      <c r="O31" s="3">
        <f t="shared" si="4"/>
        <v>0</v>
      </c>
      <c r="P31" s="13">
        <f t="shared" si="5"/>
        <v>7111.8549999999996</v>
      </c>
    </row>
    <row r="32" spans="1:16" ht="12.25" customHeight="1">
      <c r="A32" s="10">
        <v>16.75</v>
      </c>
      <c r="B32" s="11">
        <v>0</v>
      </c>
      <c r="C32" s="11">
        <v>1</v>
      </c>
      <c r="D32" s="11">
        <v>0</v>
      </c>
      <c r="E32" s="11"/>
      <c r="F32" s="12">
        <f t="shared" si="0"/>
        <v>1</v>
      </c>
      <c r="G32" s="3"/>
      <c r="H32" s="10">
        <v>16.75</v>
      </c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 ht="12.25" customHeight="1">
      <c r="A33" s="10">
        <v>17.25</v>
      </c>
      <c r="B33" s="11"/>
      <c r="C33" s="11"/>
      <c r="D33" s="11"/>
      <c r="E33" s="11"/>
      <c r="F33" s="12">
        <f t="shared" si="0"/>
        <v>0</v>
      </c>
      <c r="G33" s="3"/>
      <c r="H33" s="10">
        <v>17.25</v>
      </c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 ht="12.25" customHeight="1">
      <c r="A34" s="10">
        <v>17.75</v>
      </c>
      <c r="B34" s="11"/>
      <c r="C34" s="11"/>
      <c r="D34" s="11"/>
      <c r="E34" s="11"/>
      <c r="F34" s="12">
        <f t="shared" si="0"/>
        <v>0</v>
      </c>
      <c r="G34" s="3"/>
      <c r="H34" s="10">
        <v>17.75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 ht="12.2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 ht="12.2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 ht="12.2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 ht="12.25" customHeight="1">
      <c r="A38" s="8" t="s">
        <v>7</v>
      </c>
      <c r="B38" s="16">
        <f>SUM(B6:B37)</f>
        <v>216</v>
      </c>
      <c r="C38" s="16">
        <f>SUM(C6:C37)</f>
        <v>122</v>
      </c>
      <c r="D38" s="16">
        <f>SUM(D6:D37)</f>
        <v>14</v>
      </c>
      <c r="E38" s="16">
        <f>SUM(E6:E37)</f>
        <v>0</v>
      </c>
      <c r="F38" s="17">
        <f>SUM(F6:F37)</f>
        <v>352</v>
      </c>
      <c r="G38" s="18"/>
      <c r="H38" s="8" t="s">
        <v>7</v>
      </c>
      <c r="I38" s="5">
        <f>SUM(I6:I37)</f>
        <v>106677821</v>
      </c>
      <c r="J38" s="3"/>
      <c r="K38" s="8" t="s">
        <v>7</v>
      </c>
      <c r="L38" s="16">
        <f>SUM(L6:L37)</f>
        <v>74.081833333333321</v>
      </c>
      <c r="M38" s="16">
        <f>SUM(M6:M37)</f>
        <v>86017.773805638819</v>
      </c>
      <c r="N38" s="16">
        <f>SUM(N6:N37)</f>
        <v>20585.965361027862</v>
      </c>
      <c r="O38" s="16">
        <f>SUM(O6:O37)</f>
        <v>0</v>
      </c>
      <c r="P38" s="19">
        <f>SUM(P6:P37)</f>
        <v>106677.821</v>
      </c>
    </row>
    <row r="39" spans="1:16" ht="12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/>
    </row>
    <row r="40" spans="1:16" ht="12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"/>
    </row>
    <row r="41" spans="1:16" ht="12.25" customHeight="1">
      <c r="A41" s="20"/>
      <c r="B41" s="3"/>
      <c r="C41" s="3"/>
      <c r="D41" s="3"/>
      <c r="E41" s="3"/>
      <c r="F41" s="20"/>
      <c r="G41" s="3"/>
      <c r="H41" s="3"/>
      <c r="I41" s="3"/>
      <c r="J41" s="20"/>
      <c r="K41" s="3"/>
      <c r="L41" s="3"/>
      <c r="M41" s="3"/>
      <c r="N41" s="20"/>
      <c r="O41" s="3"/>
      <c r="P41" s="2"/>
    </row>
    <row r="42" spans="1:16" ht="12.25" customHeight="1">
      <c r="A42" s="3"/>
      <c r="B42" s="42" t="s">
        <v>9</v>
      </c>
      <c r="C42" s="42"/>
      <c r="D42" s="42"/>
      <c r="E42" s="3"/>
      <c r="F42" s="3"/>
      <c r="G42" s="5"/>
      <c r="H42" s="3"/>
      <c r="I42" s="42" t="s">
        <v>10</v>
      </c>
      <c r="J42" s="42"/>
      <c r="K42" s="42"/>
      <c r="L42" s="3"/>
      <c r="M42" s="3"/>
      <c r="N42" s="3"/>
      <c r="O42" s="3"/>
      <c r="P42" s="2"/>
    </row>
    <row r="43" spans="1:16" ht="12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</row>
    <row r="44" spans="1:16" ht="12.25" customHeight="1">
      <c r="A44" s="3"/>
      <c r="B44" s="3"/>
      <c r="C44" s="3"/>
      <c r="D44" s="3"/>
      <c r="E44" s="3"/>
      <c r="F44" s="3"/>
      <c r="G44" s="3"/>
      <c r="H44" s="21" t="s">
        <v>11</v>
      </c>
      <c r="I44">
        <v>4.5636000000000001E-3</v>
      </c>
      <c r="J44" s="21" t="s">
        <v>12</v>
      </c>
      <c r="K44">
        <v>3.1023795999999999</v>
      </c>
      <c r="L44" s="3"/>
      <c r="M44" s="3"/>
      <c r="N44" s="3"/>
      <c r="O44" s="3"/>
      <c r="P44" s="2"/>
    </row>
    <row r="45" spans="1:16" ht="14" customHeight="1">
      <c r="A45" s="4" t="s">
        <v>3</v>
      </c>
      <c r="B45" s="3"/>
      <c r="C45" s="3"/>
      <c r="D45" s="3"/>
      <c r="E45" s="3"/>
      <c r="F45" s="3"/>
      <c r="G45" s="3"/>
      <c r="H45" s="4" t="s">
        <v>3</v>
      </c>
      <c r="I45" s="3"/>
      <c r="J45" s="3"/>
      <c r="K45" s="3"/>
      <c r="L45" s="3"/>
      <c r="M45" s="3"/>
      <c r="N45" s="2"/>
      <c r="O45" s="2"/>
      <c r="P45" s="2"/>
    </row>
    <row r="46" spans="1:16" ht="14" customHeight="1">
      <c r="A46" s="4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3"/>
      <c r="H46" s="4" t="s">
        <v>6</v>
      </c>
      <c r="I46" s="6">
        <v>0</v>
      </c>
      <c r="J46" s="7">
        <v>1</v>
      </c>
      <c r="K46" s="7">
        <v>2</v>
      </c>
      <c r="L46" s="7">
        <v>3</v>
      </c>
      <c r="M46" s="22" t="s">
        <v>7</v>
      </c>
      <c r="N46" s="2"/>
      <c r="O46" s="2"/>
      <c r="P46" s="2"/>
    </row>
    <row r="47" spans="1:16" ht="14" customHeight="1">
      <c r="A47" s="10">
        <v>3.75</v>
      </c>
      <c r="B47" s="3">
        <f t="shared" ref="B47:B78" si="6">L6*($A47)</f>
        <v>0</v>
      </c>
      <c r="C47" s="3">
        <f t="shared" ref="C47:C78" si="7">M6*($A47)</f>
        <v>0</v>
      </c>
      <c r="D47" s="3">
        <f t="shared" ref="D47:D78" si="8">N6*($A47)</f>
        <v>0</v>
      </c>
      <c r="E47" s="3">
        <f t="shared" ref="E47:E78" si="9">O6*($A47)</f>
        <v>0</v>
      </c>
      <c r="F47" s="12">
        <f t="shared" ref="F47:F78" si="10">SUM(B47:E47)</f>
        <v>0</v>
      </c>
      <c r="G47" s="3"/>
      <c r="H47" s="10">
        <f t="shared" ref="H47:H78" si="11">$I$44*((A47)^$K$44)</f>
        <v>0.27553099860396629</v>
      </c>
      <c r="I47" s="3">
        <f t="shared" ref="I47:I78" si="12">L6*$H47</f>
        <v>0</v>
      </c>
      <c r="J47" s="3">
        <f t="shared" ref="J47:J78" si="13">M6*$H47</f>
        <v>0</v>
      </c>
      <c r="K47" s="3">
        <f t="shared" ref="K47:K78" si="14">N6*$H47</f>
        <v>0</v>
      </c>
      <c r="L47" s="3">
        <f t="shared" ref="L47:L78" si="15">O6*$H47</f>
        <v>0</v>
      </c>
      <c r="M47" s="23">
        <f t="shared" ref="M47:M78" si="16">SUM(I47:L47)</f>
        <v>0</v>
      </c>
      <c r="N47" s="2"/>
      <c r="O47" s="2"/>
      <c r="P47" s="2"/>
    </row>
    <row r="48" spans="1:16" ht="14" customHeight="1">
      <c r="A48" s="10">
        <v>4.25</v>
      </c>
      <c r="B48" s="3">
        <f t="shared" si="6"/>
        <v>0</v>
      </c>
      <c r="C48" s="3">
        <f t="shared" si="7"/>
        <v>0</v>
      </c>
      <c r="D48" s="3">
        <f t="shared" si="8"/>
        <v>0</v>
      </c>
      <c r="E48" s="3">
        <f t="shared" si="9"/>
        <v>0</v>
      </c>
      <c r="F48" s="12">
        <f t="shared" si="10"/>
        <v>0</v>
      </c>
      <c r="G48" s="3"/>
      <c r="H48" s="10">
        <f t="shared" si="11"/>
        <v>0.40626421396543411</v>
      </c>
      <c r="I48" s="3">
        <f t="shared" si="12"/>
        <v>0</v>
      </c>
      <c r="J48" s="3">
        <f t="shared" si="13"/>
        <v>0</v>
      </c>
      <c r="K48" s="3">
        <f t="shared" si="14"/>
        <v>0</v>
      </c>
      <c r="L48" s="3">
        <f t="shared" si="15"/>
        <v>0</v>
      </c>
      <c r="M48" s="23">
        <f t="shared" si="16"/>
        <v>0</v>
      </c>
      <c r="N48" s="2"/>
      <c r="O48" s="2"/>
      <c r="P48" s="2"/>
    </row>
    <row r="49" spans="1:16" ht="14" customHeight="1">
      <c r="A49" s="10">
        <v>4.75</v>
      </c>
      <c r="B49" s="3">
        <f t="shared" si="6"/>
        <v>0</v>
      </c>
      <c r="C49" s="3">
        <f t="shared" si="7"/>
        <v>0</v>
      </c>
      <c r="D49" s="3">
        <f t="shared" si="8"/>
        <v>0</v>
      </c>
      <c r="E49" s="3">
        <f t="shared" si="9"/>
        <v>0</v>
      </c>
      <c r="F49" s="12">
        <f t="shared" si="10"/>
        <v>0</v>
      </c>
      <c r="G49" s="3"/>
      <c r="H49" s="10">
        <f t="shared" si="11"/>
        <v>0.57367777013493715</v>
      </c>
      <c r="I49" s="3">
        <f t="shared" si="12"/>
        <v>0</v>
      </c>
      <c r="J49" s="3">
        <f t="shared" si="13"/>
        <v>0</v>
      </c>
      <c r="K49" s="3">
        <f t="shared" si="14"/>
        <v>0</v>
      </c>
      <c r="L49" s="3">
        <f t="shared" si="15"/>
        <v>0</v>
      </c>
      <c r="M49" s="23">
        <f t="shared" si="16"/>
        <v>0</v>
      </c>
      <c r="N49" s="2"/>
      <c r="O49" s="2"/>
      <c r="P49" s="2"/>
    </row>
    <row r="50" spans="1:16" ht="14" customHeight="1">
      <c r="A50" s="10">
        <v>5.25</v>
      </c>
      <c r="B50" s="3">
        <f t="shared" si="6"/>
        <v>0</v>
      </c>
      <c r="C50" s="3">
        <f t="shared" si="7"/>
        <v>0</v>
      </c>
      <c r="D50" s="3">
        <f t="shared" si="8"/>
        <v>0</v>
      </c>
      <c r="E50" s="3">
        <f t="shared" si="9"/>
        <v>0</v>
      </c>
      <c r="F50" s="12">
        <f t="shared" si="10"/>
        <v>0</v>
      </c>
      <c r="G50" s="3"/>
      <c r="H50" s="10">
        <f t="shared" si="11"/>
        <v>0.78255541886887559</v>
      </c>
      <c r="I50" s="3">
        <f t="shared" si="12"/>
        <v>0</v>
      </c>
      <c r="J50" s="3">
        <f t="shared" si="13"/>
        <v>0</v>
      </c>
      <c r="K50" s="3">
        <f t="shared" si="14"/>
        <v>0</v>
      </c>
      <c r="L50" s="3">
        <f t="shared" si="15"/>
        <v>0</v>
      </c>
      <c r="M50" s="23">
        <f t="shared" si="16"/>
        <v>0</v>
      </c>
      <c r="N50" s="2"/>
      <c r="O50" s="2"/>
      <c r="P50" s="2"/>
    </row>
    <row r="51" spans="1:16" ht="14" customHeight="1">
      <c r="A51" s="10">
        <v>5.75</v>
      </c>
      <c r="B51" s="3">
        <f t="shared" si="6"/>
        <v>0</v>
      </c>
      <c r="C51" s="3">
        <f t="shared" si="7"/>
        <v>0</v>
      </c>
      <c r="D51" s="3">
        <f t="shared" si="8"/>
        <v>0</v>
      </c>
      <c r="E51" s="3">
        <f t="shared" si="9"/>
        <v>0</v>
      </c>
      <c r="F51" s="12">
        <f t="shared" si="10"/>
        <v>0</v>
      </c>
      <c r="G51" s="3"/>
      <c r="H51" s="10">
        <f t="shared" si="11"/>
        <v>1.0377329236426871</v>
      </c>
      <c r="I51" s="3">
        <f t="shared" si="12"/>
        <v>0</v>
      </c>
      <c r="J51" s="3">
        <f t="shared" si="13"/>
        <v>0</v>
      </c>
      <c r="K51" s="3">
        <f t="shared" si="14"/>
        <v>0</v>
      </c>
      <c r="L51" s="3">
        <f t="shared" si="15"/>
        <v>0</v>
      </c>
      <c r="M51" s="23">
        <f t="shared" si="16"/>
        <v>0</v>
      </c>
      <c r="N51" s="2"/>
      <c r="O51" s="2"/>
      <c r="P51" s="2"/>
    </row>
    <row r="52" spans="1:16" ht="14" customHeight="1">
      <c r="A52" s="10">
        <v>6.25</v>
      </c>
      <c r="B52" s="3">
        <f t="shared" si="6"/>
        <v>0</v>
      </c>
      <c r="C52" s="3">
        <f t="shared" si="7"/>
        <v>0</v>
      </c>
      <c r="D52" s="3">
        <f t="shared" si="8"/>
        <v>0</v>
      </c>
      <c r="E52" s="3">
        <f t="shared" si="9"/>
        <v>0</v>
      </c>
      <c r="F52" s="12">
        <f t="shared" si="10"/>
        <v>0</v>
      </c>
      <c r="G52" s="3"/>
      <c r="H52" s="10">
        <f t="shared" si="11"/>
        <v>1.3440935633004494</v>
      </c>
      <c r="I52" s="3">
        <f t="shared" si="12"/>
        <v>0</v>
      </c>
      <c r="J52" s="3">
        <f t="shared" si="13"/>
        <v>0</v>
      </c>
      <c r="K52" s="3">
        <f t="shared" si="14"/>
        <v>0</v>
      </c>
      <c r="L52" s="3">
        <f t="shared" si="15"/>
        <v>0</v>
      </c>
      <c r="M52" s="23">
        <f t="shared" si="16"/>
        <v>0</v>
      </c>
      <c r="N52" s="2"/>
      <c r="O52" s="2"/>
      <c r="P52" s="2"/>
    </row>
    <row r="53" spans="1:16" ht="14" customHeight="1">
      <c r="A53" s="10">
        <v>6.75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1.7065643872543579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3">
        <f t="shared" si="16"/>
        <v>0</v>
      </c>
      <c r="N53" s="2"/>
      <c r="O53" s="2"/>
      <c r="P53" s="2"/>
    </row>
    <row r="54" spans="1:16" ht="14" customHeight="1">
      <c r="A54" s="10">
        <v>7.25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2.1301130455467705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3">
        <f t="shared" si="16"/>
        <v>0</v>
      </c>
      <c r="N54" s="2"/>
      <c r="O54" s="2"/>
      <c r="P54" s="2"/>
    </row>
    <row r="55" spans="1:16" ht="14" customHeight="1">
      <c r="A55" s="10">
        <v>7.75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2.6197450688685766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3">
        <f t="shared" si="16"/>
        <v>0</v>
      </c>
      <c r="N55" s="2"/>
      <c r="O55" s="2"/>
      <c r="P55" s="2"/>
    </row>
    <row r="56" spans="1:16" ht="14" customHeight="1">
      <c r="A56" s="10">
        <v>8.25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3.180501507643835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3">
        <f t="shared" si="16"/>
        <v>0</v>
      </c>
      <c r="N56" s="2"/>
      <c r="O56" s="2"/>
      <c r="P56" s="2"/>
    </row>
    <row r="57" spans="1:16" ht="14" customHeight="1">
      <c r="A57" s="10">
        <v>8.75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3.817456862410546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3">
        <f t="shared" si="16"/>
        <v>0</v>
      </c>
      <c r="N57" s="2"/>
      <c r="O57" s="2"/>
      <c r="P57" s="2"/>
    </row>
    <row r="58" spans="1:16" ht="14" customHeight="1">
      <c r="A58" s="10">
        <v>9.25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4.5357172539011792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3">
        <f t="shared" si="16"/>
        <v>0</v>
      </c>
      <c r="N58" s="2"/>
      <c r="O58" s="2"/>
      <c r="P58" s="2"/>
    </row>
    <row r="59" spans="1:16" ht="14" customHeight="1">
      <c r="A59" s="10">
        <v>9.75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5.3404187928247753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3">
        <f t="shared" si="16"/>
        <v>0</v>
      </c>
      <c r="N59" s="2"/>
      <c r="O59" s="2"/>
      <c r="P59" s="2"/>
    </row>
    <row r="60" spans="1:16" ht="14" customHeight="1">
      <c r="A60" s="10">
        <v>10.25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6.2367261178499982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3">
        <f t="shared" si="16"/>
        <v>0</v>
      </c>
      <c r="N60" s="2"/>
      <c r="O60" s="2"/>
      <c r="P60" s="2"/>
    </row>
    <row r="61" spans="1:16" ht="14" customHeight="1">
      <c r="A61" s="10">
        <v>10.75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7.22983107663286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3">
        <f t="shared" si="16"/>
        <v>0</v>
      </c>
      <c r="N61" s="2"/>
      <c r="O61" s="2"/>
      <c r="P61" s="2"/>
    </row>
    <row r="62" spans="1:16" ht="14" customHeight="1">
      <c r="A62" s="10">
        <v>11.25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8.3249515295493826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3">
        <f t="shared" si="16"/>
        <v>0</v>
      </c>
      <c r="N62" s="2"/>
      <c r="O62" s="2"/>
      <c r="P62" s="2"/>
    </row>
    <row r="63" spans="1:16" ht="14" customHeight="1">
      <c r="A63" s="10">
        <v>11.75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9.5273302595043248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3">
        <f t="shared" si="16"/>
        <v>0</v>
      </c>
      <c r="N63" s="2"/>
      <c r="O63" s="2"/>
      <c r="P63" s="2"/>
    </row>
    <row r="64" spans="1:16" ht="14" customHeight="1">
      <c r="A64" s="10">
        <v>12.25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10.842233974085213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3">
        <f t="shared" si="16"/>
        <v>0</v>
      </c>
      <c r="N64" s="2"/>
      <c r="O64" s="2"/>
      <c r="P64" s="2"/>
    </row>
    <row r="65" spans="1:16" ht="14" customHeight="1">
      <c r="A65" s="10">
        <v>12.75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12.274952388620394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3">
        <f t="shared" si="16"/>
        <v>0</v>
      </c>
      <c r="N65" s="2"/>
      <c r="O65" s="2"/>
      <c r="P65" s="2"/>
    </row>
    <row r="66" spans="1:16" ht="14" customHeight="1">
      <c r="A66" s="10">
        <v>13.25</v>
      </c>
      <c r="B66" s="3">
        <f t="shared" si="6"/>
        <v>981.58429166666656</v>
      </c>
      <c r="C66" s="3">
        <f t="shared" si="7"/>
        <v>22576.438708333335</v>
      </c>
      <c r="D66" s="3">
        <f t="shared" si="8"/>
        <v>0</v>
      </c>
      <c r="E66" s="3">
        <f t="shared" si="9"/>
        <v>0</v>
      </c>
      <c r="F66" s="12">
        <f t="shared" si="10"/>
        <v>23558.023000000001</v>
      </c>
      <c r="G66" s="3"/>
      <c r="H66" s="10">
        <f t="shared" si="11"/>
        <v>13.830797380529878</v>
      </c>
      <c r="I66" s="3">
        <f t="shared" si="12"/>
        <v>1024.6108264115176</v>
      </c>
      <c r="J66" s="3">
        <f t="shared" si="13"/>
        <v>23566.04900746491</v>
      </c>
      <c r="K66" s="3">
        <f t="shared" si="14"/>
        <v>0</v>
      </c>
      <c r="L66" s="3">
        <f t="shared" si="15"/>
        <v>0</v>
      </c>
      <c r="M66" s="23">
        <f t="shared" si="16"/>
        <v>24590.659833876427</v>
      </c>
      <c r="N66" s="2"/>
      <c r="O66" s="2"/>
      <c r="P66" s="2"/>
    </row>
    <row r="67" spans="1:16" ht="14" customHeight="1">
      <c r="A67" s="10">
        <v>13.75</v>
      </c>
      <c r="B67" s="3">
        <f t="shared" si="6"/>
        <v>0</v>
      </c>
      <c r="C67" s="3">
        <f t="shared" si="7"/>
        <v>48893.996250000004</v>
      </c>
      <c r="D67" s="3">
        <f t="shared" si="8"/>
        <v>0</v>
      </c>
      <c r="E67" s="3">
        <f t="shared" si="9"/>
        <v>0</v>
      </c>
      <c r="F67" s="12">
        <f t="shared" si="10"/>
        <v>48893.996250000004</v>
      </c>
      <c r="G67" s="3"/>
      <c r="H67" s="10">
        <f t="shared" si="11"/>
        <v>15.51510220683358</v>
      </c>
      <c r="I67" s="3">
        <f t="shared" si="12"/>
        <v>0</v>
      </c>
      <c r="J67" s="3">
        <f t="shared" si="13"/>
        <v>55170.570845039118</v>
      </c>
      <c r="K67" s="3">
        <f t="shared" si="14"/>
        <v>0</v>
      </c>
      <c r="L67" s="3">
        <f t="shared" si="15"/>
        <v>0</v>
      </c>
      <c r="M67" s="23">
        <f t="shared" si="16"/>
        <v>55170.570845039118</v>
      </c>
      <c r="N67" s="2"/>
      <c r="O67" s="2"/>
      <c r="P67" s="2"/>
    </row>
    <row r="68" spans="1:16" ht="14" customHeight="1">
      <c r="A68" s="10">
        <v>14.25</v>
      </c>
      <c r="B68" s="3">
        <f t="shared" si="6"/>
        <v>0</v>
      </c>
      <c r="C68" s="3">
        <f t="shared" si="7"/>
        <v>415329.10553571431</v>
      </c>
      <c r="D68" s="3">
        <f t="shared" si="8"/>
        <v>15382.559464285714</v>
      </c>
      <c r="E68" s="3">
        <f t="shared" si="9"/>
        <v>0</v>
      </c>
      <c r="F68" s="12">
        <f t="shared" si="10"/>
        <v>430711.66500000004</v>
      </c>
      <c r="G68" s="3"/>
      <c r="H68" s="10">
        <f t="shared" si="11"/>
        <v>17.333220777883724</v>
      </c>
      <c r="I68" s="3">
        <f t="shared" si="12"/>
        <v>0</v>
      </c>
      <c r="J68" s="3">
        <f t="shared" si="13"/>
        <v>505192.35661273717</v>
      </c>
      <c r="K68" s="3">
        <f t="shared" si="14"/>
        <v>18710.828022693971</v>
      </c>
      <c r="L68" s="3">
        <f t="shared" si="15"/>
        <v>0</v>
      </c>
      <c r="M68" s="23">
        <f t="shared" si="16"/>
        <v>523903.18463543116</v>
      </c>
      <c r="N68" s="2"/>
      <c r="O68" s="2"/>
      <c r="P68" s="2"/>
    </row>
    <row r="69" spans="1:16" ht="14" customHeight="1">
      <c r="A69" s="10">
        <v>14.75</v>
      </c>
      <c r="B69" s="3">
        <f t="shared" si="6"/>
        <v>0</v>
      </c>
      <c r="C69" s="3">
        <f t="shared" si="7"/>
        <v>364765.38136363641</v>
      </c>
      <c r="D69" s="3">
        <f t="shared" si="8"/>
        <v>81058.973636363648</v>
      </c>
      <c r="E69" s="3">
        <f t="shared" si="9"/>
        <v>0</v>
      </c>
      <c r="F69" s="12">
        <f t="shared" si="10"/>
        <v>445824.35500000004</v>
      </c>
      <c r="G69" s="3"/>
      <c r="H69" s="10">
        <f t="shared" si="11"/>
        <v>19.290526981375024</v>
      </c>
      <c r="I69" s="3">
        <f t="shared" si="12"/>
        <v>0</v>
      </c>
      <c r="J69" s="3">
        <f t="shared" si="13"/>
        <v>477051.96142825612</v>
      </c>
      <c r="K69" s="3">
        <f t="shared" si="14"/>
        <v>106011.54698405691</v>
      </c>
      <c r="L69" s="3">
        <f t="shared" si="15"/>
        <v>0</v>
      </c>
      <c r="M69" s="23">
        <f t="shared" si="16"/>
        <v>583063.50841231307</v>
      </c>
      <c r="N69" s="2"/>
      <c r="O69" s="2"/>
      <c r="P69" s="2"/>
    </row>
    <row r="70" spans="1:16" ht="14" customHeight="1">
      <c r="A70" s="10">
        <v>15.25</v>
      </c>
      <c r="B70" s="3">
        <f t="shared" si="6"/>
        <v>0</v>
      </c>
      <c r="C70" s="3">
        <f t="shared" si="7"/>
        <v>250282.58942307692</v>
      </c>
      <c r="D70" s="3">
        <f t="shared" si="8"/>
        <v>75084.776826923073</v>
      </c>
      <c r="E70" s="3">
        <f t="shared" si="9"/>
        <v>0</v>
      </c>
      <c r="F70" s="12">
        <f t="shared" si="10"/>
        <v>325367.36624999996</v>
      </c>
      <c r="G70" s="3"/>
      <c r="H70" s="10">
        <f t="shared" si="11"/>
        <v>21.392414051502659</v>
      </c>
      <c r="I70" s="3">
        <f t="shared" si="12"/>
        <v>0</v>
      </c>
      <c r="J70" s="3">
        <f t="shared" si="13"/>
        <v>351091.72346365254</v>
      </c>
      <c r="K70" s="3">
        <f t="shared" si="14"/>
        <v>105327.51703909576</v>
      </c>
      <c r="L70" s="3">
        <f t="shared" si="15"/>
        <v>0</v>
      </c>
      <c r="M70" s="23">
        <f t="shared" si="16"/>
        <v>456419.24050274829</v>
      </c>
      <c r="N70" s="2"/>
      <c r="O70" s="2"/>
      <c r="P70" s="2"/>
    </row>
    <row r="71" spans="1:16" ht="14" customHeight="1">
      <c r="A71" s="10">
        <v>15.75</v>
      </c>
      <c r="B71" s="3">
        <f t="shared" si="6"/>
        <v>0</v>
      </c>
      <c r="C71" s="3">
        <f t="shared" si="7"/>
        <v>108900.3125</v>
      </c>
      <c r="D71" s="3">
        <f t="shared" si="8"/>
        <v>87120.25</v>
      </c>
      <c r="E71" s="3">
        <f t="shared" si="9"/>
        <v>0</v>
      </c>
      <c r="F71" s="12">
        <f t="shared" si="10"/>
        <v>196020.5625</v>
      </c>
      <c r="G71" s="3"/>
      <c r="H71" s="10">
        <f t="shared" si="11"/>
        <v>23.64429397881846</v>
      </c>
      <c r="I71" s="3">
        <f t="shared" si="12"/>
        <v>0</v>
      </c>
      <c r="J71" s="3">
        <f t="shared" si="13"/>
        <v>163483.87321493326</v>
      </c>
      <c r="K71" s="3">
        <f t="shared" si="14"/>
        <v>130787.0985719466</v>
      </c>
      <c r="L71" s="3">
        <f t="shared" si="15"/>
        <v>0</v>
      </c>
      <c r="M71" s="23">
        <f t="shared" si="16"/>
        <v>294270.97178687988</v>
      </c>
      <c r="N71" s="2"/>
      <c r="O71" s="2"/>
      <c r="P71" s="2"/>
    </row>
    <row r="72" spans="1:16" ht="14" customHeight="1">
      <c r="A72" s="10">
        <v>16.25</v>
      </c>
      <c r="B72" s="3">
        <f t="shared" si="6"/>
        <v>0</v>
      </c>
      <c r="C72" s="3">
        <f t="shared" si="7"/>
        <v>57783.821874999994</v>
      </c>
      <c r="D72" s="3">
        <f t="shared" si="8"/>
        <v>57783.821874999994</v>
      </c>
      <c r="E72" s="3">
        <f t="shared" si="9"/>
        <v>0</v>
      </c>
      <c r="F72" s="12">
        <f t="shared" si="10"/>
        <v>115567.64374999999</v>
      </c>
      <c r="G72" s="3"/>
      <c r="H72" s="10">
        <f t="shared" si="11"/>
        <v>26.051596956906625</v>
      </c>
      <c r="I72" s="3">
        <f t="shared" si="12"/>
        <v>0</v>
      </c>
      <c r="J72" s="3">
        <f t="shared" si="13"/>
        <v>92637.590037980583</v>
      </c>
      <c r="K72" s="3">
        <f t="shared" si="14"/>
        <v>92637.590037980583</v>
      </c>
      <c r="L72" s="3">
        <f t="shared" si="15"/>
        <v>0</v>
      </c>
      <c r="M72" s="23">
        <f t="shared" si="16"/>
        <v>185275.18007596117</v>
      </c>
      <c r="N72" s="2"/>
      <c r="O72" s="2"/>
      <c r="P72" s="2"/>
    </row>
    <row r="73" spans="1:16" ht="14" customHeight="1">
      <c r="A73" s="10">
        <v>16.75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28.619770862481612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3">
        <f t="shared" si="16"/>
        <v>0</v>
      </c>
      <c r="N73" s="2"/>
      <c r="O73" s="2"/>
      <c r="P73" s="2"/>
    </row>
    <row r="74" spans="1:16" ht="14" customHeight="1">
      <c r="A74" s="10">
        <v>17.25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31.354280765919505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3">
        <f t="shared" si="16"/>
        <v>0</v>
      </c>
      <c r="N74" s="2"/>
      <c r="O74" s="2"/>
      <c r="P74" s="2"/>
    </row>
    <row r="75" spans="1:16" ht="14" customHeight="1">
      <c r="A75" s="10">
        <v>17.75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34.260608469583552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3">
        <f t="shared" si="16"/>
        <v>0</v>
      </c>
      <c r="N75" s="2"/>
      <c r="O75" s="2"/>
      <c r="P75" s="2"/>
    </row>
    <row r="76" spans="1:16" ht="14" customHeight="1">
      <c r="A76" s="10">
        <v>18.25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37.34425207160281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3">
        <f t="shared" si="16"/>
        <v>0</v>
      </c>
      <c r="N76" s="2"/>
      <c r="O76" s="2"/>
      <c r="P76" s="2"/>
    </row>
    <row r="77" spans="1:16" ht="14" customHeight="1">
      <c r="A77" s="10">
        <v>18.75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40.610725553021211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3">
        <f t="shared" si="16"/>
        <v>0</v>
      </c>
      <c r="N77" s="2"/>
      <c r="O77" s="2"/>
      <c r="P77" s="2"/>
    </row>
    <row r="78" spans="1:16" ht="14" customHeight="1">
      <c r="A78" s="10">
        <v>19.25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44.06555838645761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3">
        <f t="shared" si="16"/>
        <v>0</v>
      </c>
      <c r="N78" s="2"/>
      <c r="O78" s="2"/>
      <c r="P78" s="2"/>
    </row>
    <row r="79" spans="1:16" ht="14" customHeight="1">
      <c r="A79" s="8" t="s">
        <v>7</v>
      </c>
      <c r="B79" s="16">
        <f>SUM(B47:B78)</f>
        <v>981.58429166666656</v>
      </c>
      <c r="C79" s="16">
        <f>SUM(C47:C78)</f>
        <v>1268531.6456557608</v>
      </c>
      <c r="D79" s="16">
        <f>SUM(D47:D78)</f>
        <v>316430.3818025724</v>
      </c>
      <c r="E79" s="16">
        <f>SUM(E47:E78)</f>
        <v>0</v>
      </c>
      <c r="F79" s="16">
        <f>SUM(F47:F78)</f>
        <v>1585943.6117500002</v>
      </c>
      <c r="G79" s="12"/>
      <c r="H79" s="8" t="s">
        <v>7</v>
      </c>
      <c r="I79" s="16">
        <f>SUM(I47:I78)</f>
        <v>1024.6108264115176</v>
      </c>
      <c r="J79" s="16">
        <f>SUM(J47:J78)</f>
        <v>1668194.1246100639</v>
      </c>
      <c r="K79" s="16">
        <f>SUM(K47:K78)</f>
        <v>453474.58065577381</v>
      </c>
      <c r="L79" s="16">
        <f>SUM(L47:L78)</f>
        <v>0</v>
      </c>
      <c r="M79" s="16">
        <f>SUM(M47:M78)</f>
        <v>2122693.316092249</v>
      </c>
      <c r="N79" s="2"/>
      <c r="O79" s="2"/>
      <c r="P79" s="2"/>
    </row>
    <row r="80" spans="1:16" ht="14" customHeight="1">
      <c r="A80" s="6" t="s">
        <v>13</v>
      </c>
      <c r="B80" s="17">
        <f>IF(L38&gt;0,B79/L38,0)</f>
        <v>13.25</v>
      </c>
      <c r="C80" s="17">
        <f>IF(M38&gt;0,C79/M38,0)</f>
        <v>14.747320112260372</v>
      </c>
      <c r="D80" s="17">
        <f>IF(N38&gt;0,D79/N38,0)</f>
        <v>15.371170418931131</v>
      </c>
      <c r="E80" s="17">
        <f>IF(O38&gt;0,E79/O38,0)</f>
        <v>0</v>
      </c>
      <c r="F80" s="17">
        <f>IF(P38&gt;0,F79/P38,0)</f>
        <v>14.866666724941824</v>
      </c>
      <c r="G80" s="12"/>
      <c r="H80" s="6" t="s">
        <v>13</v>
      </c>
      <c r="I80" s="17">
        <f>IF(L38&gt;0,I79/L38,0)</f>
        <v>13.830797380529878</v>
      </c>
      <c r="J80" s="17">
        <f>IF(M38&gt;0,J79/M38,0)</f>
        <v>19.393597983358955</v>
      </c>
      <c r="K80" s="17">
        <f>IF(N38&gt;0,K79/N38,0)</f>
        <v>22.028336913179949</v>
      </c>
      <c r="L80" s="17">
        <f>IF(O38&gt;0,L79/O38,0)</f>
        <v>0</v>
      </c>
      <c r="M80" s="17">
        <f>IF(P38&gt;0,M79/P38,0)</f>
        <v>19.898169049518259</v>
      </c>
      <c r="N80" s="2"/>
      <c r="O80" s="2"/>
      <c r="P80" s="2"/>
    </row>
    <row r="81" spans="1:16" ht="14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/>
    </row>
    <row r="82" spans="1:16" ht="12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"/>
    </row>
    <row r="83" spans="1:16" ht="12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"/>
    </row>
    <row r="84" spans="1:16" ht="12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"/>
    </row>
    <row r="85" spans="1:16" ht="12.25" customHeight="1">
      <c r="A85" s="44" t="s">
        <v>14</v>
      </c>
      <c r="B85" s="44"/>
      <c r="C85" s="44"/>
      <c r="D85" s="44"/>
      <c r="E85" s="44"/>
      <c r="F85" s="3"/>
      <c r="G85" s="3"/>
      <c r="H85" s="3"/>
      <c r="I85" s="3"/>
      <c r="J85" s="3"/>
      <c r="K85" s="3"/>
      <c r="L85" s="3"/>
      <c r="M85" s="3"/>
      <c r="N85" s="3"/>
      <c r="O85" s="3"/>
      <c r="P85" s="2"/>
    </row>
    <row r="86" spans="1:16" ht="12.25" customHeight="1">
      <c r="A86" s="44"/>
      <c r="B86" s="44"/>
      <c r="C86" s="44"/>
      <c r="D86" s="44"/>
      <c r="E86" s="44"/>
      <c r="F86" s="3"/>
      <c r="G86" s="3"/>
      <c r="H86" s="3"/>
      <c r="I86" s="3"/>
      <c r="J86" s="3"/>
      <c r="K86" s="3"/>
      <c r="L86" s="3"/>
      <c r="M86" s="3"/>
      <c r="N86" s="3"/>
      <c r="O86" s="3"/>
      <c r="P86" s="2"/>
    </row>
    <row r="87" spans="1:16" ht="12.25" customHeight="1">
      <c r="A87" s="24"/>
      <c r="B87" s="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"/>
    </row>
    <row r="88" spans="1:16" ht="12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"/>
    </row>
    <row r="89" spans="1:16" ht="12.25" customHeight="1">
      <c r="A89" s="45" t="s">
        <v>15</v>
      </c>
      <c r="B89" s="46" t="s">
        <v>16</v>
      </c>
      <c r="C89" s="46" t="s">
        <v>17</v>
      </c>
      <c r="D89" s="46" t="s">
        <v>18</v>
      </c>
      <c r="E89" s="46" t="s">
        <v>19</v>
      </c>
      <c r="F89" s="25" t="s">
        <v>20</v>
      </c>
      <c r="G89" s="26" t="s">
        <v>21</v>
      </c>
      <c r="H89" s="3"/>
      <c r="I89" s="3"/>
      <c r="J89" s="3"/>
      <c r="K89" s="3"/>
      <c r="L89" s="3"/>
      <c r="M89" s="3"/>
      <c r="N89" s="3"/>
      <c r="O89" s="3"/>
      <c r="P89" s="2"/>
    </row>
    <row r="90" spans="1:16" ht="12.25" customHeight="1">
      <c r="A90" s="45"/>
      <c r="B90" s="45"/>
      <c r="C90" s="45"/>
      <c r="D90" s="45"/>
      <c r="E90" s="46"/>
      <c r="F90" s="25" t="s">
        <v>22</v>
      </c>
      <c r="G90" s="26" t="s">
        <v>23</v>
      </c>
      <c r="H90" s="3"/>
      <c r="I90" s="3"/>
      <c r="J90" s="3"/>
      <c r="K90" s="3"/>
      <c r="L90" s="3"/>
      <c r="M90" s="3"/>
      <c r="N90" s="3"/>
      <c r="O90" s="3"/>
      <c r="P90" s="2"/>
    </row>
    <row r="91" spans="1:16" ht="12.25" customHeight="1">
      <c r="A91" s="3"/>
      <c r="B91" s="4"/>
      <c r="C91" s="4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"/>
    </row>
    <row r="92" spans="1:16" ht="12.25" customHeight="1">
      <c r="A92" s="25">
        <v>0</v>
      </c>
      <c r="B92" s="27">
        <f>L$38</f>
        <v>74.081833333333321</v>
      </c>
      <c r="C92" s="28">
        <f>$B$80</f>
        <v>13.25</v>
      </c>
      <c r="D92" s="28">
        <f>$I$80</f>
        <v>13.830797380529878</v>
      </c>
      <c r="E92" s="29">
        <f t="shared" ref="E92:E95" si="17">B92*D92</f>
        <v>1024.6108264115176</v>
      </c>
      <c r="F92" s="30">
        <f t="shared" ref="F92:F95" si="18">B92/1000</f>
        <v>7.4081833333333319E-2</v>
      </c>
      <c r="G92" s="5">
        <f t="shared" ref="G92:G95" si="19">E92/1000</f>
        <v>1.0246108264115175</v>
      </c>
      <c r="H92" s="3"/>
      <c r="I92" s="3"/>
      <c r="J92" s="3"/>
      <c r="K92" s="3"/>
      <c r="L92" s="3"/>
      <c r="M92" s="3"/>
      <c r="N92" s="3"/>
      <c r="O92" s="3"/>
      <c r="P92" s="2"/>
    </row>
    <row r="93" spans="1:16" ht="12.25" customHeight="1">
      <c r="A93" s="25">
        <v>1</v>
      </c>
      <c r="B93" s="27">
        <f>M$38</f>
        <v>86017.773805638819</v>
      </c>
      <c r="C93" s="28">
        <f>$C$80</f>
        <v>14.747320112260372</v>
      </c>
      <c r="D93" s="28">
        <f>$J$80</f>
        <v>19.393597983358955</v>
      </c>
      <c r="E93" s="29">
        <f t="shared" si="17"/>
        <v>1668194.1246100636</v>
      </c>
      <c r="F93" s="30">
        <f t="shared" si="18"/>
        <v>86.017773805638825</v>
      </c>
      <c r="G93" s="5">
        <f t="shared" si="19"/>
        <v>1668.1941246100637</v>
      </c>
      <c r="H93" s="3"/>
      <c r="I93" s="3"/>
      <c r="J93" s="3"/>
      <c r="K93" s="3"/>
      <c r="L93" s="3"/>
      <c r="M93" s="3"/>
      <c r="N93" s="3"/>
      <c r="O93" s="3"/>
      <c r="P93" s="2"/>
    </row>
    <row r="94" spans="1:16" ht="12.25" customHeight="1">
      <c r="A94" s="25">
        <v>2</v>
      </c>
      <c r="B94" s="27">
        <f>N$38</f>
        <v>20585.965361027862</v>
      </c>
      <c r="C94" s="28">
        <f>$D$80</f>
        <v>15.371170418931131</v>
      </c>
      <c r="D94" s="28">
        <f>$K$80</f>
        <v>22.028336913179949</v>
      </c>
      <c r="E94" s="29">
        <f t="shared" si="17"/>
        <v>453474.58065577387</v>
      </c>
      <c r="F94" s="30">
        <f t="shared" si="18"/>
        <v>20.585965361027863</v>
      </c>
      <c r="G94" s="5">
        <f t="shared" si="19"/>
        <v>453.47458065577388</v>
      </c>
      <c r="H94" s="3"/>
      <c r="I94" s="3"/>
      <c r="J94" s="3"/>
      <c r="K94" s="3"/>
      <c r="L94" s="3"/>
      <c r="M94" s="3"/>
      <c r="N94" s="3"/>
      <c r="O94" s="3"/>
      <c r="P94" s="2"/>
    </row>
    <row r="95" spans="1:16" ht="12.25" customHeight="1">
      <c r="A95" s="25">
        <v>3</v>
      </c>
      <c r="B95" s="27">
        <f>O$38</f>
        <v>0</v>
      </c>
      <c r="C95" s="28">
        <f>$E$80</f>
        <v>0</v>
      </c>
      <c r="D95" s="28">
        <f>$L$80</f>
        <v>0</v>
      </c>
      <c r="E95" s="29">
        <f t="shared" si="17"/>
        <v>0</v>
      </c>
      <c r="F95" s="30">
        <f t="shared" si="18"/>
        <v>0</v>
      </c>
      <c r="G95" s="5">
        <f t="shared" si="19"/>
        <v>0</v>
      </c>
      <c r="H95" s="3"/>
      <c r="I95" s="3"/>
      <c r="J95" s="3"/>
      <c r="K95" s="3"/>
      <c r="L95" s="3"/>
      <c r="M95" s="3"/>
      <c r="N95" s="3"/>
      <c r="O95" s="3"/>
      <c r="P95" s="2"/>
    </row>
    <row r="96" spans="1:16" ht="12.25" customHeight="1">
      <c r="A96" s="25" t="s">
        <v>7</v>
      </c>
      <c r="B96" s="27">
        <f>SUM(B92:B95)</f>
        <v>106677.82100000001</v>
      </c>
      <c r="C96" s="28">
        <f>$F$80</f>
        <v>14.866666724941824</v>
      </c>
      <c r="D96" s="28">
        <f>$M$80</f>
        <v>19.898169049518259</v>
      </c>
      <c r="E96" s="29">
        <f>SUM(E92:E95)</f>
        <v>2122693.316092249</v>
      </c>
      <c r="F96" s="3"/>
      <c r="G96" s="5">
        <f>SUM(G92:G95)</f>
        <v>2122.693316092249</v>
      </c>
      <c r="H96" s="3"/>
      <c r="I96" s="3"/>
      <c r="J96" s="3"/>
      <c r="K96" s="3"/>
      <c r="L96" s="3"/>
      <c r="M96" s="3"/>
      <c r="N96" s="3"/>
      <c r="O96" s="3"/>
      <c r="P96" s="2"/>
    </row>
    <row r="97" spans="1:16" ht="12.25" customHeight="1">
      <c r="A97" s="25" t="s">
        <v>2</v>
      </c>
      <c r="B97" s="27">
        <f>$I$2</f>
        <v>2122684</v>
      </c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2"/>
    </row>
    <row r="98" spans="1:16" ht="12.25" customHeight="1">
      <c r="A98" s="31" t="s">
        <v>24</v>
      </c>
      <c r="B98" s="29">
        <f>IF(E96&gt;0,$I$2/E96,"")</f>
        <v>0.99999561119254565</v>
      </c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2"/>
    </row>
    <row r="101" spans="1:16" ht="12.75" customHeight="1">
      <c r="C101">
        <v>13.25</v>
      </c>
      <c r="D101" s="33">
        <v>14.747320112260375</v>
      </c>
      <c r="E101" s="33">
        <v>15.371170418931131</v>
      </c>
    </row>
    <row r="102" spans="1:16" ht="12.75" customHeight="1">
      <c r="D102" s="33">
        <v>0.62586762917979366</v>
      </c>
      <c r="E102" s="33">
        <v>0.58687410020469288</v>
      </c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1:P101"/>
  <sheetViews>
    <sheetView topLeftCell="A37" zoomScale="105" zoomScaleNormal="105" workbookViewId="0">
      <selection activeCell="G102" sqref="G102"/>
    </sheetView>
  </sheetViews>
  <sheetFormatPr baseColWidth="10" defaultColWidth="10.6640625" defaultRowHeight="12.75" customHeight="1"/>
  <sheetData>
    <row r="1" spans="1:16" ht="14" customHeight="1">
      <c r="A1" s="41" t="s">
        <v>0</v>
      </c>
      <c r="B1" s="41"/>
      <c r="C1" s="41"/>
      <c r="D1" s="41"/>
      <c r="E1" s="41"/>
      <c r="F1" s="41"/>
      <c r="G1" s="3"/>
      <c r="H1" s="42" t="s">
        <v>1</v>
      </c>
      <c r="I1" s="42"/>
      <c r="J1" s="3"/>
      <c r="K1" s="3"/>
      <c r="M1" s="4"/>
      <c r="N1" s="4"/>
      <c r="O1" s="3"/>
      <c r="P1" s="2"/>
    </row>
    <row r="2" spans="1:16" ht="12.2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45654</v>
      </c>
      <c r="J2" s="3"/>
      <c r="K2" s="3"/>
      <c r="L2" s="3"/>
      <c r="M2" s="3"/>
      <c r="N2" s="3"/>
      <c r="O2" s="3"/>
      <c r="P2" s="2"/>
    </row>
    <row r="3" spans="1:16" ht="12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25" customHeight="1">
      <c r="A4" s="4" t="s">
        <v>3</v>
      </c>
      <c r="B4" s="43" t="s">
        <v>4</v>
      </c>
      <c r="C4" s="43"/>
      <c r="D4" s="43"/>
      <c r="E4" s="43"/>
      <c r="F4" s="43"/>
      <c r="G4" s="3"/>
      <c r="H4" s="4" t="s">
        <v>3</v>
      </c>
      <c r="I4" s="3"/>
      <c r="J4" s="3"/>
      <c r="K4" s="4" t="s">
        <v>3</v>
      </c>
      <c r="L4" s="42" t="s">
        <v>5</v>
      </c>
      <c r="M4" s="42"/>
      <c r="N4" s="42"/>
      <c r="O4" s="42"/>
      <c r="P4" s="42"/>
    </row>
    <row r="5" spans="1:16" ht="12.2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25" customHeight="1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37" si="1">IF($F6&gt;0,($I6/1000)*(B6/$F6),0)</f>
        <v>0</v>
      </c>
      <c r="M6" s="3">
        <f t="shared" ref="M6:M37" si="2">IF($F6&gt;0,($I6/1000)*(C6/$F6),0)</f>
        <v>0</v>
      </c>
      <c r="N6" s="3">
        <f t="shared" ref="N6:N37" si="3">IF($F6&gt;0,($I6/1000)*(D6/$F6),0)</f>
        <v>0</v>
      </c>
      <c r="O6" s="3">
        <f t="shared" ref="O6:O37" si="4">IF($F6&gt;0,($I6/1000)*(E6/$F6),0)</f>
        <v>0</v>
      </c>
      <c r="P6" s="13">
        <f t="shared" ref="P6:P37" si="5">SUM(L6:O6)</f>
        <v>0</v>
      </c>
    </row>
    <row r="7" spans="1:16" ht="12.2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 ht="14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 ht="14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 ht="14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 ht="14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 ht="14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 ht="14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 ht="14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 ht="14" customHeight="1">
      <c r="A15" s="10">
        <v>8.25</v>
      </c>
      <c r="B15" s="11">
        <v>1</v>
      </c>
      <c r="C15" s="11">
        <v>0</v>
      </c>
      <c r="D15" s="11">
        <v>0</v>
      </c>
      <c r="E15" s="11"/>
      <c r="F15" s="12">
        <f t="shared" si="0"/>
        <v>1</v>
      </c>
      <c r="G15" s="3"/>
      <c r="H15" s="10">
        <v>8.25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 ht="14" customHeight="1">
      <c r="A16" s="10">
        <v>8.75</v>
      </c>
      <c r="B16" s="14">
        <v>1</v>
      </c>
      <c r="C16" s="14">
        <v>0</v>
      </c>
      <c r="D16" s="14">
        <v>0</v>
      </c>
      <c r="E16" s="11"/>
      <c r="F16" s="12">
        <f t="shared" si="0"/>
        <v>1</v>
      </c>
      <c r="G16" s="3"/>
      <c r="H16" s="10">
        <v>8.75</v>
      </c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 ht="14" customHeight="1">
      <c r="A17" s="10">
        <v>9.25</v>
      </c>
      <c r="B17" s="11">
        <v>12</v>
      </c>
      <c r="C17" s="11">
        <v>0</v>
      </c>
      <c r="D17" s="11">
        <v>0</v>
      </c>
      <c r="E17" s="11"/>
      <c r="F17" s="12">
        <f t="shared" si="0"/>
        <v>12</v>
      </c>
      <c r="G17" s="3"/>
      <c r="H17" s="10">
        <v>9.25</v>
      </c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 ht="14" customHeight="1">
      <c r="A18" s="10">
        <v>9.75</v>
      </c>
      <c r="B18" s="11">
        <v>25</v>
      </c>
      <c r="C18" s="11">
        <v>0</v>
      </c>
      <c r="D18" s="11">
        <v>0</v>
      </c>
      <c r="E18" s="11"/>
      <c r="F18" s="12">
        <f t="shared" si="0"/>
        <v>25</v>
      </c>
      <c r="G18" s="3"/>
      <c r="H18" s="10">
        <v>9.75</v>
      </c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 ht="14" customHeight="1">
      <c r="A19" s="10">
        <v>10.25</v>
      </c>
      <c r="B19" s="11">
        <v>42</v>
      </c>
      <c r="C19" s="11">
        <v>1</v>
      </c>
      <c r="D19" s="11">
        <v>0</v>
      </c>
      <c r="E19" s="11"/>
      <c r="F19" s="12">
        <f t="shared" si="0"/>
        <v>43</v>
      </c>
      <c r="G19" s="3"/>
      <c r="H19" s="10">
        <v>10.25</v>
      </c>
      <c r="I19">
        <v>81301</v>
      </c>
      <c r="J19" s="5"/>
      <c r="K19" s="10">
        <v>10.25</v>
      </c>
      <c r="L19" s="3">
        <f t="shared" si="1"/>
        <v>79.410279069767441</v>
      </c>
      <c r="M19" s="3">
        <f t="shared" si="2"/>
        <v>1.8907209302325581</v>
      </c>
      <c r="N19" s="3">
        <f t="shared" si="3"/>
        <v>0</v>
      </c>
      <c r="O19" s="3">
        <f t="shared" si="4"/>
        <v>0</v>
      </c>
      <c r="P19" s="13">
        <f t="shared" si="5"/>
        <v>81.301000000000002</v>
      </c>
    </row>
    <row r="20" spans="1:16" ht="14" customHeight="1">
      <c r="A20" s="10">
        <v>10.75</v>
      </c>
      <c r="B20" s="11">
        <v>45</v>
      </c>
      <c r="C20" s="11">
        <v>0</v>
      </c>
      <c r="D20" s="11">
        <v>0</v>
      </c>
      <c r="E20" s="11"/>
      <c r="F20" s="12">
        <f t="shared" si="0"/>
        <v>45</v>
      </c>
      <c r="G20" s="3"/>
      <c r="H20" s="10">
        <v>10.75</v>
      </c>
      <c r="I20">
        <v>636433</v>
      </c>
      <c r="J20" s="5"/>
      <c r="K20" s="10">
        <v>10.75</v>
      </c>
      <c r="L20" s="3">
        <f t="shared" si="1"/>
        <v>636.43299999999999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636.43299999999999</v>
      </c>
    </row>
    <row r="21" spans="1:16" ht="14" customHeight="1">
      <c r="A21" s="10">
        <v>11.25</v>
      </c>
      <c r="B21" s="11">
        <v>33</v>
      </c>
      <c r="C21" s="11">
        <v>1</v>
      </c>
      <c r="D21" s="11">
        <v>0</v>
      </c>
      <c r="E21" s="11"/>
      <c r="F21" s="12">
        <f t="shared" si="0"/>
        <v>34</v>
      </c>
      <c r="G21" s="3"/>
      <c r="H21" s="10">
        <v>11.25</v>
      </c>
      <c r="I21">
        <v>633257</v>
      </c>
      <c r="J21" s="5"/>
      <c r="K21" s="10">
        <v>11.25</v>
      </c>
      <c r="L21" s="3">
        <f t="shared" si="1"/>
        <v>614.63179411764702</v>
      </c>
      <c r="M21" s="3">
        <f t="shared" si="2"/>
        <v>18.62520588235294</v>
      </c>
      <c r="N21" s="3">
        <f t="shared" si="3"/>
        <v>0</v>
      </c>
      <c r="O21" s="3">
        <f t="shared" si="4"/>
        <v>0</v>
      </c>
      <c r="P21" s="13">
        <f t="shared" si="5"/>
        <v>633.25699999999995</v>
      </c>
    </row>
    <row r="22" spans="1:16" ht="14" customHeight="1">
      <c r="A22" s="10">
        <v>11.75</v>
      </c>
      <c r="B22" s="11">
        <v>26</v>
      </c>
      <c r="C22" s="11">
        <v>1</v>
      </c>
      <c r="D22" s="11">
        <v>0</v>
      </c>
      <c r="E22" s="11"/>
      <c r="F22" s="12">
        <f t="shared" si="0"/>
        <v>27</v>
      </c>
      <c r="G22" s="5"/>
      <c r="H22" s="10">
        <v>11.75</v>
      </c>
      <c r="I22">
        <v>511118</v>
      </c>
      <c r="J22" s="5"/>
      <c r="K22" s="10">
        <v>11.75</v>
      </c>
      <c r="L22" s="3">
        <f t="shared" si="1"/>
        <v>492.18770370370368</v>
      </c>
      <c r="M22" s="3">
        <f t="shared" si="2"/>
        <v>18.930296296296294</v>
      </c>
      <c r="N22" s="3">
        <f t="shared" si="3"/>
        <v>0</v>
      </c>
      <c r="O22" s="3">
        <f t="shared" si="4"/>
        <v>0</v>
      </c>
      <c r="P22" s="13">
        <f t="shared" si="5"/>
        <v>511.11799999999999</v>
      </c>
    </row>
    <row r="23" spans="1:16" ht="14" customHeight="1">
      <c r="A23" s="10">
        <v>12.25</v>
      </c>
      <c r="B23" s="11">
        <v>20</v>
      </c>
      <c r="C23" s="11">
        <v>6</v>
      </c>
      <c r="D23" s="11">
        <v>0</v>
      </c>
      <c r="E23" s="11"/>
      <c r="F23" s="12">
        <f t="shared" si="0"/>
        <v>26</v>
      </c>
      <c r="G23" s="5"/>
      <c r="H23" s="10">
        <v>12.25</v>
      </c>
      <c r="I23">
        <v>533125</v>
      </c>
      <c r="J23" s="5"/>
      <c r="K23" s="10">
        <v>12.25</v>
      </c>
      <c r="L23" s="3">
        <f t="shared" si="1"/>
        <v>410.09615384615387</v>
      </c>
      <c r="M23" s="3">
        <f t="shared" si="2"/>
        <v>123.02884615384616</v>
      </c>
      <c r="N23" s="3">
        <f t="shared" si="3"/>
        <v>0</v>
      </c>
      <c r="O23" s="3">
        <f t="shared" si="4"/>
        <v>0</v>
      </c>
      <c r="P23" s="13">
        <f t="shared" si="5"/>
        <v>533.125</v>
      </c>
    </row>
    <row r="24" spans="1:16" ht="14" customHeight="1">
      <c r="A24" s="10">
        <v>12.75</v>
      </c>
      <c r="B24" s="11">
        <v>10</v>
      </c>
      <c r="C24" s="11">
        <v>12</v>
      </c>
      <c r="D24" s="11">
        <v>0</v>
      </c>
      <c r="E24" s="11"/>
      <c r="F24" s="12">
        <f t="shared" si="0"/>
        <v>22</v>
      </c>
      <c r="G24" s="5"/>
      <c r="H24" s="10">
        <v>12.75</v>
      </c>
      <c r="I24">
        <v>720910</v>
      </c>
      <c r="J24" s="5"/>
      <c r="K24" s="10">
        <v>12.75</v>
      </c>
      <c r="L24" s="3">
        <f t="shared" si="1"/>
        <v>327.68636363636364</v>
      </c>
      <c r="M24" s="3">
        <f t="shared" si="2"/>
        <v>393.22363636363633</v>
      </c>
      <c r="N24" s="3">
        <f t="shared" si="3"/>
        <v>0</v>
      </c>
      <c r="O24" s="3">
        <f t="shared" si="4"/>
        <v>0</v>
      </c>
      <c r="P24" s="13">
        <f t="shared" si="5"/>
        <v>720.91</v>
      </c>
    </row>
    <row r="25" spans="1:16" ht="14" customHeight="1">
      <c r="A25" s="10">
        <v>13.25</v>
      </c>
      <c r="B25" s="11">
        <v>1</v>
      </c>
      <c r="C25" s="11">
        <v>23</v>
      </c>
      <c r="D25" s="11">
        <v>0</v>
      </c>
      <c r="E25" s="11"/>
      <c r="F25" s="12">
        <f t="shared" si="0"/>
        <v>24</v>
      </c>
      <c r="G25" s="5"/>
      <c r="H25" s="10">
        <v>13.25</v>
      </c>
      <c r="I25">
        <v>472213</v>
      </c>
      <c r="J25" s="5"/>
      <c r="K25" s="10">
        <v>13.25</v>
      </c>
      <c r="L25" s="3">
        <f t="shared" si="1"/>
        <v>19.675541666666668</v>
      </c>
      <c r="M25" s="3">
        <f t="shared" si="2"/>
        <v>452.53745833333335</v>
      </c>
      <c r="N25" s="3">
        <f t="shared" si="3"/>
        <v>0</v>
      </c>
      <c r="O25" s="3">
        <f t="shared" si="4"/>
        <v>0</v>
      </c>
      <c r="P25" s="13">
        <f t="shared" si="5"/>
        <v>472.21300000000002</v>
      </c>
    </row>
    <row r="26" spans="1:16" ht="14" customHeight="1">
      <c r="A26" s="10">
        <v>13.75</v>
      </c>
      <c r="B26" s="11">
        <v>0</v>
      </c>
      <c r="C26" s="11">
        <v>15</v>
      </c>
      <c r="D26" s="11">
        <v>0</v>
      </c>
      <c r="E26" s="11"/>
      <c r="F26" s="12">
        <f t="shared" si="0"/>
        <v>15</v>
      </c>
      <c r="G26" s="5"/>
      <c r="H26" s="10">
        <v>13.75</v>
      </c>
      <c r="I26">
        <v>432558</v>
      </c>
      <c r="J26" s="5"/>
      <c r="K26" s="10">
        <v>13.75</v>
      </c>
      <c r="L26" s="3">
        <f t="shared" si="1"/>
        <v>0</v>
      </c>
      <c r="M26" s="3">
        <f t="shared" si="2"/>
        <v>432.55799999999999</v>
      </c>
      <c r="N26" s="3">
        <f t="shared" si="3"/>
        <v>0</v>
      </c>
      <c r="O26" s="3">
        <f t="shared" si="4"/>
        <v>0</v>
      </c>
      <c r="P26" s="13">
        <f t="shared" si="5"/>
        <v>432.55799999999999</v>
      </c>
    </row>
    <row r="27" spans="1:16" ht="14" customHeight="1">
      <c r="A27" s="10">
        <v>14.25</v>
      </c>
      <c r="B27" s="11">
        <v>0</v>
      </c>
      <c r="C27" s="11">
        <v>27</v>
      </c>
      <c r="D27" s="11">
        <v>1</v>
      </c>
      <c r="E27" s="11"/>
      <c r="F27" s="12">
        <f t="shared" si="0"/>
        <v>28</v>
      </c>
      <c r="G27" s="5"/>
      <c r="H27" s="10">
        <v>14.25</v>
      </c>
      <c r="I27">
        <v>122948</v>
      </c>
      <c r="J27" s="5"/>
      <c r="K27" s="10">
        <v>14.25</v>
      </c>
      <c r="L27" s="3">
        <f t="shared" si="1"/>
        <v>0</v>
      </c>
      <c r="M27" s="3">
        <f t="shared" si="2"/>
        <v>118.557</v>
      </c>
      <c r="N27" s="3">
        <f t="shared" si="3"/>
        <v>4.3909999999999991</v>
      </c>
      <c r="O27" s="3">
        <f t="shared" si="4"/>
        <v>0</v>
      </c>
      <c r="P27" s="13">
        <f t="shared" si="5"/>
        <v>122.94800000000001</v>
      </c>
    </row>
    <row r="28" spans="1:16" ht="14" customHeight="1">
      <c r="A28" s="10">
        <v>14.75</v>
      </c>
      <c r="B28" s="11">
        <v>0</v>
      </c>
      <c r="C28" s="11">
        <v>18</v>
      </c>
      <c r="D28" s="11">
        <v>4</v>
      </c>
      <c r="E28" s="11"/>
      <c r="F28" s="12">
        <f t="shared" si="0"/>
        <v>22</v>
      </c>
      <c r="G28" s="3"/>
      <c r="H28" s="10">
        <v>14.75</v>
      </c>
      <c r="I28">
        <v>20823</v>
      </c>
      <c r="J28" s="5"/>
      <c r="K28" s="10">
        <v>14.75</v>
      </c>
      <c r="L28" s="3">
        <f t="shared" si="1"/>
        <v>0</v>
      </c>
      <c r="M28" s="3">
        <f t="shared" si="2"/>
        <v>17.037000000000003</v>
      </c>
      <c r="N28" s="3">
        <f t="shared" si="3"/>
        <v>3.786</v>
      </c>
      <c r="O28" s="3">
        <f t="shared" si="4"/>
        <v>0</v>
      </c>
      <c r="P28" s="13">
        <f t="shared" si="5"/>
        <v>20.823000000000004</v>
      </c>
    </row>
    <row r="29" spans="1:16" ht="14" customHeight="1">
      <c r="A29" s="10">
        <v>15.25</v>
      </c>
      <c r="B29" s="11">
        <v>0</v>
      </c>
      <c r="C29" s="11">
        <v>10</v>
      </c>
      <c r="D29" s="11">
        <v>3</v>
      </c>
      <c r="E29" s="11"/>
      <c r="F29" s="12">
        <f t="shared" si="0"/>
        <v>13</v>
      </c>
      <c r="G29" s="3"/>
      <c r="H29" s="10">
        <v>15.25</v>
      </c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 ht="14" customHeight="1">
      <c r="A30" s="10">
        <v>15.75</v>
      </c>
      <c r="B30" s="11">
        <v>0</v>
      </c>
      <c r="C30" s="11">
        <v>5</v>
      </c>
      <c r="D30" s="11">
        <v>4</v>
      </c>
      <c r="E30" s="11"/>
      <c r="F30" s="12">
        <f t="shared" si="0"/>
        <v>9</v>
      </c>
      <c r="G30" s="3"/>
      <c r="H30" s="10">
        <v>15.75</v>
      </c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 ht="12.25" customHeight="1">
      <c r="A31" s="10">
        <v>16.25</v>
      </c>
      <c r="B31" s="11">
        <v>0</v>
      </c>
      <c r="C31" s="11">
        <v>2</v>
      </c>
      <c r="D31" s="11">
        <v>2</v>
      </c>
      <c r="E31" s="11"/>
      <c r="F31" s="12">
        <f t="shared" si="0"/>
        <v>4</v>
      </c>
      <c r="G31" s="3"/>
      <c r="H31" s="10">
        <v>16.25</v>
      </c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 ht="12.25" customHeight="1">
      <c r="A32" s="10">
        <v>16.75</v>
      </c>
      <c r="B32" s="11">
        <v>0</v>
      </c>
      <c r="C32" s="11">
        <v>1</v>
      </c>
      <c r="D32" s="11">
        <v>0</v>
      </c>
      <c r="E32" s="11"/>
      <c r="F32" s="12">
        <f t="shared" si="0"/>
        <v>1</v>
      </c>
      <c r="G32" s="3"/>
      <c r="H32" s="10">
        <v>16.75</v>
      </c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 ht="12.25" customHeight="1">
      <c r="A33" s="10">
        <v>17.25</v>
      </c>
      <c r="B33" s="11"/>
      <c r="C33" s="11"/>
      <c r="D33" s="11"/>
      <c r="E33" s="11"/>
      <c r="F33" s="12">
        <f t="shared" si="0"/>
        <v>0</v>
      </c>
      <c r="G33" s="3"/>
      <c r="H33" s="10">
        <v>17.25</v>
      </c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 ht="12.25" customHeight="1">
      <c r="A34" s="10">
        <v>17.75</v>
      </c>
      <c r="B34" s="11"/>
      <c r="C34" s="11"/>
      <c r="D34" s="11"/>
      <c r="E34" s="11"/>
      <c r="F34" s="12">
        <f t="shared" si="0"/>
        <v>0</v>
      </c>
      <c r="G34" s="3"/>
      <c r="H34" s="10">
        <v>17.75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 ht="12.2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 ht="12.2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 ht="12.2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 ht="12.25" customHeight="1">
      <c r="A38" s="8" t="s">
        <v>7</v>
      </c>
      <c r="B38" s="16">
        <f>SUM(B6:B37)</f>
        <v>216</v>
      </c>
      <c r="C38" s="16">
        <f>SUM(C6:C37)</f>
        <v>122</v>
      </c>
      <c r="D38" s="16">
        <f>SUM(D6:D37)</f>
        <v>14</v>
      </c>
      <c r="E38" s="16">
        <f>SUM(E6:E37)</f>
        <v>0</v>
      </c>
      <c r="F38" s="17">
        <f>SUM(F6:F37)</f>
        <v>352</v>
      </c>
      <c r="G38" s="18"/>
      <c r="H38" s="8" t="s">
        <v>7</v>
      </c>
      <c r="I38" s="5">
        <f>SUM(I6:I37)</f>
        <v>4164686</v>
      </c>
      <c r="J38" s="3"/>
      <c r="K38" s="8" t="s">
        <v>7</v>
      </c>
      <c r="L38" s="16">
        <f>SUM(L6:L37)</f>
        <v>2580.120836040302</v>
      </c>
      <c r="M38" s="16">
        <f>SUM(M6:M37)</f>
        <v>1576.3881639596975</v>
      </c>
      <c r="N38" s="16">
        <f>SUM(N6:N37)</f>
        <v>8.1769999999999996</v>
      </c>
      <c r="O38" s="16">
        <f>SUM(O6:O37)</f>
        <v>0</v>
      </c>
      <c r="P38" s="19">
        <f>SUM(P6:P37)</f>
        <v>4164.6860000000006</v>
      </c>
    </row>
    <row r="39" spans="1:16" ht="12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/>
    </row>
    <row r="40" spans="1:16" ht="12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"/>
    </row>
    <row r="41" spans="1:16" ht="12.25" customHeight="1">
      <c r="A41" s="20"/>
      <c r="B41" s="3"/>
      <c r="C41" s="3"/>
      <c r="D41" s="3"/>
      <c r="E41" s="3"/>
      <c r="F41" s="20"/>
      <c r="G41" s="3"/>
      <c r="H41" s="3"/>
      <c r="I41" s="3"/>
      <c r="J41" s="20"/>
      <c r="K41" s="3"/>
      <c r="L41" s="3"/>
      <c r="M41" s="3"/>
      <c r="N41" s="20"/>
      <c r="O41" s="3"/>
      <c r="P41" s="2"/>
    </row>
    <row r="42" spans="1:16" ht="12.25" customHeight="1">
      <c r="A42" s="3"/>
      <c r="B42" s="42" t="s">
        <v>9</v>
      </c>
      <c r="C42" s="42"/>
      <c r="D42" s="42"/>
      <c r="E42" s="3"/>
      <c r="F42" s="3"/>
      <c r="G42" s="5"/>
      <c r="H42" s="3"/>
      <c r="I42" s="42" t="s">
        <v>10</v>
      </c>
      <c r="J42" s="42"/>
      <c r="K42" s="42"/>
      <c r="L42" s="3"/>
      <c r="M42" s="3"/>
      <c r="N42" s="3"/>
      <c r="O42" s="3"/>
      <c r="P42" s="2"/>
    </row>
    <row r="43" spans="1:16" ht="12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</row>
    <row r="44" spans="1:16" ht="12.25" customHeight="1">
      <c r="A44" s="3"/>
      <c r="B44" s="3"/>
      <c r="C44" s="3"/>
      <c r="D44" s="3"/>
      <c r="E44" s="3"/>
      <c r="F44" s="3"/>
      <c r="G44" s="3"/>
      <c r="H44" s="21" t="s">
        <v>11</v>
      </c>
      <c r="I44">
        <v>4.5636000000000001E-3</v>
      </c>
      <c r="J44" s="21" t="s">
        <v>12</v>
      </c>
      <c r="K44">
        <v>3.1023795999999999</v>
      </c>
      <c r="L44" s="3"/>
      <c r="M44" s="3"/>
      <c r="N44" s="3"/>
      <c r="O44" s="3"/>
      <c r="P44" s="2"/>
    </row>
    <row r="45" spans="1:16" ht="14" customHeight="1">
      <c r="A45" s="4" t="s">
        <v>3</v>
      </c>
      <c r="B45" s="3"/>
      <c r="C45" s="3"/>
      <c r="D45" s="3"/>
      <c r="E45" s="3"/>
      <c r="F45" s="3"/>
      <c r="G45" s="3"/>
      <c r="H45" s="4" t="s">
        <v>3</v>
      </c>
      <c r="I45" s="3"/>
      <c r="J45" s="3"/>
      <c r="K45" s="3"/>
      <c r="L45" s="3"/>
      <c r="M45" s="3"/>
      <c r="N45" s="2"/>
      <c r="O45" s="2"/>
      <c r="P45" s="2"/>
    </row>
    <row r="46" spans="1:16" ht="14" customHeight="1">
      <c r="A46" s="4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3"/>
      <c r="H46" s="4" t="s">
        <v>6</v>
      </c>
      <c r="I46" s="6">
        <v>0</v>
      </c>
      <c r="J46" s="7">
        <v>1</v>
      </c>
      <c r="K46" s="7">
        <v>2</v>
      </c>
      <c r="L46" s="7">
        <v>3</v>
      </c>
      <c r="M46" s="22" t="s">
        <v>7</v>
      </c>
      <c r="N46" s="2"/>
      <c r="O46" s="2"/>
      <c r="P46" s="2"/>
    </row>
    <row r="47" spans="1:16" ht="14" customHeight="1">
      <c r="A47" s="10">
        <v>3.75</v>
      </c>
      <c r="B47" s="3">
        <f t="shared" ref="B47:B78" si="6">L6*($A47)</f>
        <v>0</v>
      </c>
      <c r="C47" s="3">
        <f t="shared" ref="C47:C78" si="7">M6*($A47)</f>
        <v>0</v>
      </c>
      <c r="D47" s="3">
        <f t="shared" ref="D47:D78" si="8">N6*($A47)</f>
        <v>0</v>
      </c>
      <c r="E47" s="3">
        <f t="shared" ref="E47:E78" si="9">O6*($A47)</f>
        <v>0</v>
      </c>
      <c r="F47" s="12">
        <f t="shared" ref="F47:F78" si="10">SUM(B47:E47)</f>
        <v>0</v>
      </c>
      <c r="G47" s="3"/>
      <c r="H47" s="10">
        <f t="shared" ref="H47:H78" si="11">$I$44*((A47)^$K$44)</f>
        <v>0.27553099860396629</v>
      </c>
      <c r="I47" s="3">
        <f t="shared" ref="I47:I78" si="12">L6*$H47</f>
        <v>0</v>
      </c>
      <c r="J47" s="3">
        <f t="shared" ref="J47:J78" si="13">M6*$H47</f>
        <v>0</v>
      </c>
      <c r="K47" s="3">
        <f t="shared" ref="K47:K78" si="14">N6*$H47</f>
        <v>0</v>
      </c>
      <c r="L47" s="3">
        <f t="shared" ref="L47:L78" si="15">O6*$H47</f>
        <v>0</v>
      </c>
      <c r="M47" s="23">
        <f t="shared" ref="M47:M78" si="16">SUM(I47:L47)</f>
        <v>0</v>
      </c>
      <c r="N47" s="2"/>
      <c r="O47" s="2"/>
      <c r="P47" s="2"/>
    </row>
    <row r="48" spans="1:16" ht="14" customHeight="1">
      <c r="A48" s="10">
        <v>4.25</v>
      </c>
      <c r="B48" s="3">
        <f t="shared" si="6"/>
        <v>0</v>
      </c>
      <c r="C48" s="3">
        <f t="shared" si="7"/>
        <v>0</v>
      </c>
      <c r="D48" s="3">
        <f t="shared" si="8"/>
        <v>0</v>
      </c>
      <c r="E48" s="3">
        <f t="shared" si="9"/>
        <v>0</v>
      </c>
      <c r="F48" s="12">
        <f t="shared" si="10"/>
        <v>0</v>
      </c>
      <c r="G48" s="3"/>
      <c r="H48" s="10">
        <f t="shared" si="11"/>
        <v>0.40626421396543411</v>
      </c>
      <c r="I48" s="3">
        <f t="shared" si="12"/>
        <v>0</v>
      </c>
      <c r="J48" s="3">
        <f t="shared" si="13"/>
        <v>0</v>
      </c>
      <c r="K48" s="3">
        <f t="shared" si="14"/>
        <v>0</v>
      </c>
      <c r="L48" s="3">
        <f t="shared" si="15"/>
        <v>0</v>
      </c>
      <c r="M48" s="23">
        <f t="shared" si="16"/>
        <v>0</v>
      </c>
      <c r="N48" s="2"/>
      <c r="O48" s="2"/>
      <c r="P48" s="2"/>
    </row>
    <row r="49" spans="1:16" ht="14" customHeight="1">
      <c r="A49" s="10">
        <v>4.75</v>
      </c>
      <c r="B49" s="3">
        <f t="shared" si="6"/>
        <v>0</v>
      </c>
      <c r="C49" s="3">
        <f t="shared" si="7"/>
        <v>0</v>
      </c>
      <c r="D49" s="3">
        <f t="shared" si="8"/>
        <v>0</v>
      </c>
      <c r="E49" s="3">
        <f t="shared" si="9"/>
        <v>0</v>
      </c>
      <c r="F49" s="12">
        <f t="shared" si="10"/>
        <v>0</v>
      </c>
      <c r="G49" s="3"/>
      <c r="H49" s="10">
        <f t="shared" si="11"/>
        <v>0.57367777013493715</v>
      </c>
      <c r="I49" s="3">
        <f t="shared" si="12"/>
        <v>0</v>
      </c>
      <c r="J49" s="3">
        <f t="shared" si="13"/>
        <v>0</v>
      </c>
      <c r="K49" s="3">
        <f t="shared" si="14"/>
        <v>0</v>
      </c>
      <c r="L49" s="3">
        <f t="shared" si="15"/>
        <v>0</v>
      </c>
      <c r="M49" s="23">
        <f t="shared" si="16"/>
        <v>0</v>
      </c>
      <c r="N49" s="2"/>
      <c r="O49" s="2"/>
      <c r="P49" s="2"/>
    </row>
    <row r="50" spans="1:16" ht="14" customHeight="1">
      <c r="A50" s="10">
        <v>5.25</v>
      </c>
      <c r="B50" s="3">
        <f t="shared" si="6"/>
        <v>0</v>
      </c>
      <c r="C50" s="3">
        <f t="shared" si="7"/>
        <v>0</v>
      </c>
      <c r="D50" s="3">
        <f t="shared" si="8"/>
        <v>0</v>
      </c>
      <c r="E50" s="3">
        <f t="shared" si="9"/>
        <v>0</v>
      </c>
      <c r="F50" s="12">
        <f t="shared" si="10"/>
        <v>0</v>
      </c>
      <c r="G50" s="3"/>
      <c r="H50" s="10">
        <f t="shared" si="11"/>
        <v>0.78255541886887559</v>
      </c>
      <c r="I50" s="3">
        <f t="shared" si="12"/>
        <v>0</v>
      </c>
      <c r="J50" s="3">
        <f t="shared" si="13"/>
        <v>0</v>
      </c>
      <c r="K50" s="3">
        <f t="shared" si="14"/>
        <v>0</v>
      </c>
      <c r="L50" s="3">
        <f t="shared" si="15"/>
        <v>0</v>
      </c>
      <c r="M50" s="23">
        <f t="shared" si="16"/>
        <v>0</v>
      </c>
      <c r="N50" s="2"/>
      <c r="O50" s="2"/>
      <c r="P50" s="2"/>
    </row>
    <row r="51" spans="1:16" ht="14" customHeight="1">
      <c r="A51" s="10">
        <v>5.75</v>
      </c>
      <c r="B51" s="3">
        <f t="shared" si="6"/>
        <v>0</v>
      </c>
      <c r="C51" s="3">
        <f t="shared" si="7"/>
        <v>0</v>
      </c>
      <c r="D51" s="3">
        <f t="shared" si="8"/>
        <v>0</v>
      </c>
      <c r="E51" s="3">
        <f t="shared" si="9"/>
        <v>0</v>
      </c>
      <c r="F51" s="12">
        <f t="shared" si="10"/>
        <v>0</v>
      </c>
      <c r="G51" s="3"/>
      <c r="H51" s="10">
        <f t="shared" si="11"/>
        <v>1.0377329236426871</v>
      </c>
      <c r="I51" s="3">
        <f t="shared" si="12"/>
        <v>0</v>
      </c>
      <c r="J51" s="3">
        <f t="shared" si="13"/>
        <v>0</v>
      </c>
      <c r="K51" s="3">
        <f t="shared" si="14"/>
        <v>0</v>
      </c>
      <c r="L51" s="3">
        <f t="shared" si="15"/>
        <v>0</v>
      </c>
      <c r="M51" s="23">
        <f t="shared" si="16"/>
        <v>0</v>
      </c>
      <c r="N51" s="2"/>
      <c r="O51" s="2"/>
      <c r="P51" s="2"/>
    </row>
    <row r="52" spans="1:16" ht="14" customHeight="1">
      <c r="A52" s="10">
        <v>6.25</v>
      </c>
      <c r="B52" s="3">
        <f t="shared" si="6"/>
        <v>0</v>
      </c>
      <c r="C52" s="3">
        <f t="shared" si="7"/>
        <v>0</v>
      </c>
      <c r="D52" s="3">
        <f t="shared" si="8"/>
        <v>0</v>
      </c>
      <c r="E52" s="3">
        <f t="shared" si="9"/>
        <v>0</v>
      </c>
      <c r="F52" s="12">
        <f t="shared" si="10"/>
        <v>0</v>
      </c>
      <c r="G52" s="3"/>
      <c r="H52" s="10">
        <f t="shared" si="11"/>
        <v>1.3440935633004494</v>
      </c>
      <c r="I52" s="3">
        <f t="shared" si="12"/>
        <v>0</v>
      </c>
      <c r="J52" s="3">
        <f t="shared" si="13"/>
        <v>0</v>
      </c>
      <c r="K52" s="3">
        <f t="shared" si="14"/>
        <v>0</v>
      </c>
      <c r="L52" s="3">
        <f t="shared" si="15"/>
        <v>0</v>
      </c>
      <c r="M52" s="23">
        <f t="shared" si="16"/>
        <v>0</v>
      </c>
      <c r="N52" s="2"/>
      <c r="O52" s="2"/>
      <c r="P52" s="2"/>
    </row>
    <row r="53" spans="1:16" ht="14" customHeight="1">
      <c r="A53" s="10">
        <v>6.75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1.7065643872543579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3">
        <f t="shared" si="16"/>
        <v>0</v>
      </c>
      <c r="N53" s="2"/>
      <c r="O53" s="2"/>
      <c r="P53" s="2"/>
    </row>
    <row r="54" spans="1:16" ht="14" customHeight="1">
      <c r="A54" s="10">
        <v>7.25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2.1301130455467705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3">
        <f t="shared" si="16"/>
        <v>0</v>
      </c>
      <c r="N54" s="2"/>
      <c r="O54" s="2"/>
      <c r="P54" s="2"/>
    </row>
    <row r="55" spans="1:16" ht="14" customHeight="1">
      <c r="A55" s="10">
        <v>7.75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2.6197450688685766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3">
        <f t="shared" si="16"/>
        <v>0</v>
      </c>
      <c r="N55" s="2"/>
      <c r="O55" s="2"/>
      <c r="P55" s="2"/>
    </row>
    <row r="56" spans="1:16" ht="14" customHeight="1">
      <c r="A56" s="10">
        <v>8.25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3.180501507643835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3">
        <f t="shared" si="16"/>
        <v>0</v>
      </c>
      <c r="N56" s="2"/>
      <c r="O56" s="2"/>
      <c r="P56" s="2"/>
    </row>
    <row r="57" spans="1:16" ht="14" customHeight="1">
      <c r="A57" s="10">
        <v>8.75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3.817456862410546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3">
        <f t="shared" si="16"/>
        <v>0</v>
      </c>
      <c r="N57" s="2"/>
      <c r="O57" s="2"/>
      <c r="P57" s="2"/>
    </row>
    <row r="58" spans="1:16" ht="14" customHeight="1">
      <c r="A58" s="10">
        <v>9.25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4.5357172539011792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3">
        <f t="shared" si="16"/>
        <v>0</v>
      </c>
      <c r="N58" s="2"/>
      <c r="O58" s="2"/>
      <c r="P58" s="2"/>
    </row>
    <row r="59" spans="1:16" ht="14" customHeight="1">
      <c r="A59" s="10">
        <v>9.75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5.3404187928247753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3">
        <f t="shared" si="16"/>
        <v>0</v>
      </c>
      <c r="N59" s="2"/>
      <c r="O59" s="2"/>
      <c r="P59" s="2"/>
    </row>
    <row r="60" spans="1:16" ht="14" customHeight="1">
      <c r="A60" s="10">
        <v>10.25</v>
      </c>
      <c r="B60" s="3">
        <f t="shared" si="6"/>
        <v>813.95536046511631</v>
      </c>
      <c r="C60" s="3">
        <f t="shared" si="7"/>
        <v>19.37988953488372</v>
      </c>
      <c r="D60" s="3">
        <f t="shared" si="8"/>
        <v>0</v>
      </c>
      <c r="E60" s="3">
        <f t="shared" si="9"/>
        <v>0</v>
      </c>
      <c r="F60" s="12">
        <f t="shared" si="10"/>
        <v>833.33525000000009</v>
      </c>
      <c r="G60" s="3"/>
      <c r="H60" s="10">
        <f t="shared" si="11"/>
        <v>6.2367261178499982</v>
      </c>
      <c r="I60" s="3">
        <f t="shared" si="12"/>
        <v>495.26016150017568</v>
      </c>
      <c r="J60" s="3">
        <f t="shared" si="13"/>
        <v>11.79190860714704</v>
      </c>
      <c r="K60" s="3">
        <f t="shared" si="14"/>
        <v>0</v>
      </c>
      <c r="L60" s="3">
        <f t="shared" si="15"/>
        <v>0</v>
      </c>
      <c r="M60" s="23">
        <f t="shared" si="16"/>
        <v>507.05207010732272</v>
      </c>
      <c r="N60" s="2"/>
      <c r="O60" s="2"/>
      <c r="P60" s="2"/>
    </row>
    <row r="61" spans="1:16" ht="14" customHeight="1">
      <c r="A61" s="10">
        <v>10.75</v>
      </c>
      <c r="B61" s="3">
        <f t="shared" si="6"/>
        <v>6841.6547499999997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6841.6547499999997</v>
      </c>
      <c r="G61" s="3"/>
      <c r="H61" s="10">
        <f t="shared" si="11"/>
        <v>7.22983107663286</v>
      </c>
      <c r="I61" s="3">
        <f t="shared" si="12"/>
        <v>4601.3030815946813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3">
        <f t="shared" si="16"/>
        <v>4601.3030815946813</v>
      </c>
      <c r="N61" s="2"/>
      <c r="O61" s="2"/>
      <c r="P61" s="2"/>
    </row>
    <row r="62" spans="1:16" ht="14" customHeight="1">
      <c r="A62" s="10">
        <v>11.25</v>
      </c>
      <c r="B62" s="3">
        <f t="shared" si="6"/>
        <v>6914.6076838235285</v>
      </c>
      <c r="C62" s="3">
        <f t="shared" si="7"/>
        <v>209.53356617647057</v>
      </c>
      <c r="D62" s="3">
        <f t="shared" si="8"/>
        <v>0</v>
      </c>
      <c r="E62" s="3">
        <f t="shared" si="9"/>
        <v>0</v>
      </c>
      <c r="F62" s="12">
        <f t="shared" si="10"/>
        <v>7124.1412499999988</v>
      </c>
      <c r="G62" s="3"/>
      <c r="H62" s="10">
        <f t="shared" si="11"/>
        <v>8.3249515295493826</v>
      </c>
      <c r="I62" s="3">
        <f t="shared" si="12"/>
        <v>5116.7798945493869</v>
      </c>
      <c r="J62" s="3">
        <f t="shared" si="13"/>
        <v>155.05393619846626</v>
      </c>
      <c r="K62" s="3">
        <f t="shared" si="14"/>
        <v>0</v>
      </c>
      <c r="L62" s="3">
        <f t="shared" si="15"/>
        <v>0</v>
      </c>
      <c r="M62" s="23">
        <f t="shared" si="16"/>
        <v>5271.8338307478534</v>
      </c>
      <c r="N62" s="2"/>
      <c r="O62" s="2"/>
      <c r="P62" s="2"/>
    </row>
    <row r="63" spans="1:16" ht="14" customHeight="1">
      <c r="A63" s="10">
        <v>11.75</v>
      </c>
      <c r="B63" s="3">
        <f t="shared" si="6"/>
        <v>5783.2055185185181</v>
      </c>
      <c r="C63" s="3">
        <f t="shared" si="7"/>
        <v>222.43098148148147</v>
      </c>
      <c r="D63" s="3">
        <f t="shared" si="8"/>
        <v>0</v>
      </c>
      <c r="E63" s="3">
        <f t="shared" si="9"/>
        <v>0</v>
      </c>
      <c r="F63" s="12">
        <f t="shared" si="10"/>
        <v>6005.6364999999996</v>
      </c>
      <c r="G63" s="3"/>
      <c r="H63" s="10">
        <f t="shared" si="11"/>
        <v>9.5273302595043248</v>
      </c>
      <c r="I63" s="3">
        <f t="shared" si="12"/>
        <v>4689.2348028522447</v>
      </c>
      <c r="J63" s="3">
        <f t="shared" si="13"/>
        <v>180.35518472508633</v>
      </c>
      <c r="K63" s="3">
        <f t="shared" si="14"/>
        <v>0</v>
      </c>
      <c r="L63" s="3">
        <f t="shared" si="15"/>
        <v>0</v>
      </c>
      <c r="M63" s="23">
        <f t="shared" si="16"/>
        <v>4869.5899875773312</v>
      </c>
      <c r="N63" s="2"/>
      <c r="O63" s="2"/>
      <c r="P63" s="2"/>
    </row>
    <row r="64" spans="1:16" ht="14" customHeight="1">
      <c r="A64" s="10">
        <v>12.25</v>
      </c>
      <c r="B64" s="3">
        <f t="shared" si="6"/>
        <v>5023.6778846153848</v>
      </c>
      <c r="C64" s="3">
        <f t="shared" si="7"/>
        <v>1507.1033653846155</v>
      </c>
      <c r="D64" s="3">
        <f t="shared" si="8"/>
        <v>0</v>
      </c>
      <c r="E64" s="3">
        <f t="shared" si="9"/>
        <v>0</v>
      </c>
      <c r="F64" s="12">
        <f t="shared" si="10"/>
        <v>6530.78125</v>
      </c>
      <c r="G64" s="3"/>
      <c r="H64" s="10">
        <f t="shared" si="11"/>
        <v>10.842233974085213</v>
      </c>
      <c r="I64" s="3">
        <f t="shared" si="12"/>
        <v>4446.3584518724456</v>
      </c>
      <c r="J64" s="3">
        <f t="shared" si="13"/>
        <v>1333.9075355617338</v>
      </c>
      <c r="K64" s="3">
        <f t="shared" si="14"/>
        <v>0</v>
      </c>
      <c r="L64" s="3">
        <f t="shared" si="15"/>
        <v>0</v>
      </c>
      <c r="M64" s="23">
        <f t="shared" si="16"/>
        <v>5780.2659874341789</v>
      </c>
      <c r="N64" s="2"/>
      <c r="O64" s="2"/>
      <c r="P64" s="2"/>
    </row>
    <row r="65" spans="1:16" ht="14" customHeight="1">
      <c r="A65" s="10">
        <v>12.75</v>
      </c>
      <c r="B65" s="3">
        <f t="shared" si="6"/>
        <v>4178.0011363636368</v>
      </c>
      <c r="C65" s="3">
        <f t="shared" si="7"/>
        <v>5013.6013636363632</v>
      </c>
      <c r="D65" s="3">
        <f t="shared" si="8"/>
        <v>0</v>
      </c>
      <c r="E65" s="3">
        <f t="shared" si="9"/>
        <v>0</v>
      </c>
      <c r="F65" s="12">
        <f t="shared" si="10"/>
        <v>9191.6025000000009</v>
      </c>
      <c r="G65" s="3"/>
      <c r="H65" s="10">
        <f t="shared" si="11"/>
        <v>12.274952388620394</v>
      </c>
      <c r="I65" s="3">
        <f t="shared" si="12"/>
        <v>4022.3345120365125</v>
      </c>
      <c r="J65" s="3">
        <f t="shared" si="13"/>
        <v>4826.8014144438148</v>
      </c>
      <c r="K65" s="3">
        <f t="shared" si="14"/>
        <v>0</v>
      </c>
      <c r="L65" s="3">
        <f t="shared" si="15"/>
        <v>0</v>
      </c>
      <c r="M65" s="23">
        <f t="shared" si="16"/>
        <v>8849.1359264803268</v>
      </c>
      <c r="N65" s="2"/>
      <c r="O65" s="2"/>
      <c r="P65" s="2"/>
    </row>
    <row r="66" spans="1:16" ht="14" customHeight="1">
      <c r="A66" s="10">
        <v>13.25</v>
      </c>
      <c r="B66" s="3">
        <f t="shared" si="6"/>
        <v>260.70092708333334</v>
      </c>
      <c r="C66" s="3">
        <f t="shared" si="7"/>
        <v>5996.1213229166669</v>
      </c>
      <c r="D66" s="3">
        <f t="shared" si="8"/>
        <v>0</v>
      </c>
      <c r="E66" s="3">
        <f t="shared" si="9"/>
        <v>0</v>
      </c>
      <c r="F66" s="12">
        <f t="shared" si="10"/>
        <v>6256.8222500000002</v>
      </c>
      <c r="G66" s="3"/>
      <c r="H66" s="10">
        <f t="shared" si="11"/>
        <v>13.830797380529878</v>
      </c>
      <c r="I66" s="3">
        <f t="shared" si="12"/>
        <v>272.12843014383981</v>
      </c>
      <c r="J66" s="3">
        <f t="shared" si="13"/>
        <v>6258.9538933083159</v>
      </c>
      <c r="K66" s="3">
        <f t="shared" si="14"/>
        <v>0</v>
      </c>
      <c r="L66" s="3">
        <f t="shared" si="15"/>
        <v>0</v>
      </c>
      <c r="M66" s="23">
        <f t="shared" si="16"/>
        <v>6531.0823234521558</v>
      </c>
      <c r="N66" s="2"/>
      <c r="O66" s="2"/>
      <c r="P66" s="2"/>
    </row>
    <row r="67" spans="1:16" ht="14" customHeight="1">
      <c r="A67" s="10">
        <v>13.75</v>
      </c>
      <c r="B67" s="3">
        <f t="shared" si="6"/>
        <v>0</v>
      </c>
      <c r="C67" s="3">
        <f t="shared" si="7"/>
        <v>5947.6724999999997</v>
      </c>
      <c r="D67" s="3">
        <f t="shared" si="8"/>
        <v>0</v>
      </c>
      <c r="E67" s="3">
        <f t="shared" si="9"/>
        <v>0</v>
      </c>
      <c r="F67" s="12">
        <f t="shared" si="10"/>
        <v>5947.6724999999997</v>
      </c>
      <c r="G67" s="3"/>
      <c r="H67" s="10">
        <f t="shared" si="11"/>
        <v>15.51510220683358</v>
      </c>
      <c r="I67" s="3">
        <f t="shared" si="12"/>
        <v>0</v>
      </c>
      <c r="J67" s="3">
        <f t="shared" si="13"/>
        <v>6711.1815803835198</v>
      </c>
      <c r="K67" s="3">
        <f t="shared" si="14"/>
        <v>0</v>
      </c>
      <c r="L67" s="3">
        <f t="shared" si="15"/>
        <v>0</v>
      </c>
      <c r="M67" s="23">
        <f t="shared" si="16"/>
        <v>6711.1815803835198</v>
      </c>
      <c r="N67" s="2"/>
      <c r="O67" s="2"/>
      <c r="P67" s="2"/>
    </row>
    <row r="68" spans="1:16" ht="14" customHeight="1">
      <c r="A68" s="10">
        <v>14.25</v>
      </c>
      <c r="B68" s="3">
        <f t="shared" si="6"/>
        <v>0</v>
      </c>
      <c r="C68" s="3">
        <f t="shared" si="7"/>
        <v>1689.4372499999999</v>
      </c>
      <c r="D68" s="3">
        <f t="shared" si="8"/>
        <v>62.571749999999987</v>
      </c>
      <c r="E68" s="3">
        <f t="shared" si="9"/>
        <v>0</v>
      </c>
      <c r="F68" s="12">
        <f t="shared" si="10"/>
        <v>1752.009</v>
      </c>
      <c r="G68" s="3"/>
      <c r="H68" s="10">
        <f t="shared" si="11"/>
        <v>17.333220777883724</v>
      </c>
      <c r="I68" s="3">
        <f t="shared" si="12"/>
        <v>0</v>
      </c>
      <c r="J68" s="3">
        <f t="shared" si="13"/>
        <v>2054.9746557635608</v>
      </c>
      <c r="K68" s="3">
        <f t="shared" si="14"/>
        <v>76.110172435687417</v>
      </c>
      <c r="L68" s="3">
        <f t="shared" si="15"/>
        <v>0</v>
      </c>
      <c r="M68" s="23">
        <f t="shared" si="16"/>
        <v>2131.084828199248</v>
      </c>
      <c r="N68" s="2"/>
      <c r="O68" s="2"/>
      <c r="P68" s="2"/>
    </row>
    <row r="69" spans="1:16" ht="14" customHeight="1">
      <c r="A69" s="10">
        <v>14.75</v>
      </c>
      <c r="B69" s="3">
        <f t="shared" si="6"/>
        <v>0</v>
      </c>
      <c r="C69" s="3">
        <f t="shared" si="7"/>
        <v>251.29575000000003</v>
      </c>
      <c r="D69" s="3">
        <f t="shared" si="8"/>
        <v>55.843499999999999</v>
      </c>
      <c r="E69" s="3">
        <f t="shared" si="9"/>
        <v>0</v>
      </c>
      <c r="F69" s="12">
        <f t="shared" si="10"/>
        <v>307.13925</v>
      </c>
      <c r="G69" s="3"/>
      <c r="H69" s="10">
        <f t="shared" si="11"/>
        <v>19.290526981375024</v>
      </c>
      <c r="I69" s="3">
        <f t="shared" si="12"/>
        <v>0</v>
      </c>
      <c r="J69" s="3">
        <f t="shared" si="13"/>
        <v>328.65270818168631</v>
      </c>
      <c r="K69" s="3">
        <f t="shared" si="14"/>
        <v>73.033935151485835</v>
      </c>
      <c r="L69" s="3">
        <f t="shared" si="15"/>
        <v>0</v>
      </c>
      <c r="M69" s="23">
        <f t="shared" si="16"/>
        <v>401.68664333317213</v>
      </c>
      <c r="N69" s="2"/>
      <c r="O69" s="2"/>
      <c r="P69" s="2"/>
    </row>
    <row r="70" spans="1:16" ht="14" customHeight="1">
      <c r="A70" s="10">
        <v>15.25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21.392414051502659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3">
        <f t="shared" si="16"/>
        <v>0</v>
      </c>
      <c r="N70" s="2"/>
      <c r="O70" s="2"/>
      <c r="P70" s="2"/>
    </row>
    <row r="71" spans="1:16" ht="14" customHeight="1">
      <c r="A71" s="10">
        <v>15.75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23.64429397881846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3">
        <f t="shared" si="16"/>
        <v>0</v>
      </c>
      <c r="N71" s="2"/>
      <c r="O71" s="2"/>
      <c r="P71" s="2"/>
    </row>
    <row r="72" spans="1:16" ht="14" customHeight="1">
      <c r="A72" s="10">
        <v>16.25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26.051596956906625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3">
        <f t="shared" si="16"/>
        <v>0</v>
      </c>
      <c r="N72" s="2"/>
      <c r="O72" s="2"/>
      <c r="P72" s="2"/>
    </row>
    <row r="73" spans="1:16" ht="14" customHeight="1">
      <c r="A73" s="10">
        <v>16.75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28.619770862481612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3">
        <f t="shared" si="16"/>
        <v>0</v>
      </c>
      <c r="N73" s="2"/>
      <c r="O73" s="2"/>
      <c r="P73" s="2"/>
    </row>
    <row r="74" spans="1:16" ht="14" customHeight="1">
      <c r="A74" s="10">
        <v>17.25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31.354280765919505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3">
        <f t="shared" si="16"/>
        <v>0</v>
      </c>
      <c r="N74" s="2"/>
      <c r="O74" s="2"/>
      <c r="P74" s="2"/>
    </row>
    <row r="75" spans="1:16" ht="14" customHeight="1">
      <c r="A75" s="10">
        <v>17.75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34.260608469583552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3">
        <f t="shared" si="16"/>
        <v>0</v>
      </c>
      <c r="N75" s="2"/>
      <c r="O75" s="2"/>
      <c r="P75" s="2"/>
    </row>
    <row r="76" spans="1:16" ht="14" customHeight="1">
      <c r="A76" s="10">
        <v>18.25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37.34425207160281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3">
        <f t="shared" si="16"/>
        <v>0</v>
      </c>
      <c r="N76" s="2"/>
      <c r="O76" s="2"/>
      <c r="P76" s="2"/>
    </row>
    <row r="77" spans="1:16" ht="14" customHeight="1">
      <c r="A77" s="10">
        <v>18.75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40.610725553021211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3">
        <f t="shared" si="16"/>
        <v>0</v>
      </c>
      <c r="N77" s="2"/>
      <c r="O77" s="2"/>
      <c r="P77" s="2"/>
    </row>
    <row r="78" spans="1:16" ht="14" customHeight="1">
      <c r="A78" s="10">
        <v>19.25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44.06555838645761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3">
        <f t="shared" si="16"/>
        <v>0</v>
      </c>
      <c r="N78" s="2"/>
      <c r="O78" s="2"/>
      <c r="P78" s="2"/>
    </row>
    <row r="79" spans="1:16" ht="14" customHeight="1">
      <c r="A79" s="8" t="s">
        <v>7</v>
      </c>
      <c r="B79" s="16">
        <f>SUM(B47:B78)</f>
        <v>29815.803260869518</v>
      </c>
      <c r="C79" s="16">
        <f>SUM(C47:C78)</f>
        <v>20856.575989130481</v>
      </c>
      <c r="D79" s="16">
        <f>SUM(D47:D78)</f>
        <v>118.41524999999999</v>
      </c>
      <c r="E79" s="16">
        <f>SUM(E47:E78)</f>
        <v>0</v>
      </c>
      <c r="F79" s="16">
        <f>SUM(F47:F78)</f>
        <v>50790.794499999996</v>
      </c>
      <c r="G79" s="12"/>
      <c r="H79" s="8" t="s">
        <v>7</v>
      </c>
      <c r="I79" s="16">
        <f>SUM(I47:I78)</f>
        <v>23643.399334549285</v>
      </c>
      <c r="J79" s="16">
        <f>SUM(J47:J78)</f>
        <v>21861.67281717333</v>
      </c>
      <c r="K79" s="16">
        <f>SUM(K47:K78)</f>
        <v>149.14410758717327</v>
      </c>
      <c r="L79" s="16">
        <f>SUM(L47:L78)</f>
        <v>0</v>
      </c>
      <c r="M79" s="16">
        <f>SUM(M47:M78)</f>
        <v>45654.216259309789</v>
      </c>
      <c r="N79" s="2"/>
      <c r="O79" s="2"/>
      <c r="P79" s="2"/>
    </row>
    <row r="80" spans="1:16" ht="14" customHeight="1">
      <c r="A80" s="6" t="s">
        <v>13</v>
      </c>
      <c r="B80" s="17">
        <f>IF(L38&gt;0,B79/L38,0)</f>
        <v>11.555971660082275</v>
      </c>
      <c r="C80" s="17">
        <f>IF(M38&gt;0,C79/M38,0)</f>
        <v>13.230609354958153</v>
      </c>
      <c r="D80" s="17">
        <f>IF(N38&gt;0,D79/N38,0)</f>
        <v>14.481502996208878</v>
      </c>
      <c r="E80" s="17">
        <f>IF(O38&gt;0,E79/O38,0)</f>
        <v>0</v>
      </c>
      <c r="F80" s="17">
        <f>IF(P38&gt;0,F79/P38,0)</f>
        <v>12.195587974699651</v>
      </c>
      <c r="G80" s="12"/>
      <c r="H80" s="6" t="s">
        <v>13</v>
      </c>
      <c r="I80" s="17">
        <f>IF(L38&gt;0,I79/L38,0)</f>
        <v>9.1636790821141094</v>
      </c>
      <c r="J80" s="17">
        <f>IF(M38&gt;0,J79/M38,0)</f>
        <v>13.868204111771201</v>
      </c>
      <c r="K80" s="17">
        <f>IF(N38&gt;0,K79/N38,0)</f>
        <v>18.239465279096645</v>
      </c>
      <c r="L80" s="17">
        <f>IF(O38&gt;0,L79/O38,0)</f>
        <v>0</v>
      </c>
      <c r="M80" s="17">
        <f>IF(P38&gt;0,M79/P38,0)</f>
        <v>10.962222904514238</v>
      </c>
      <c r="N80" s="2"/>
      <c r="O80" s="2"/>
      <c r="P80" s="2"/>
    </row>
    <row r="81" spans="1:16" ht="14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/>
    </row>
    <row r="82" spans="1:16" ht="12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"/>
    </row>
    <row r="83" spans="1:16" ht="12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"/>
    </row>
    <row r="84" spans="1:16" ht="12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"/>
    </row>
    <row r="85" spans="1:16" ht="12.25" customHeight="1">
      <c r="A85" s="44" t="s">
        <v>14</v>
      </c>
      <c r="B85" s="44"/>
      <c r="C85" s="44"/>
      <c r="D85" s="44"/>
      <c r="E85" s="44"/>
      <c r="F85" s="3"/>
      <c r="G85" s="3"/>
      <c r="H85" s="3"/>
      <c r="I85" s="3"/>
      <c r="J85" s="3"/>
      <c r="K85" s="3"/>
      <c r="L85" s="3"/>
      <c r="M85" s="3"/>
      <c r="N85" s="3"/>
      <c r="O85" s="3"/>
      <c r="P85" s="2"/>
    </row>
    <row r="86" spans="1:16" ht="12.25" customHeight="1">
      <c r="A86" s="44"/>
      <c r="B86" s="44"/>
      <c r="C86" s="44"/>
      <c r="D86" s="44"/>
      <c r="E86" s="44"/>
      <c r="F86" s="3"/>
      <c r="G86" s="3"/>
      <c r="H86" s="3"/>
      <c r="I86" s="3"/>
      <c r="J86" s="3"/>
      <c r="K86" s="3"/>
      <c r="L86" s="3"/>
      <c r="M86" s="3"/>
      <c r="N86" s="3"/>
      <c r="O86" s="3"/>
      <c r="P86" s="2"/>
    </row>
    <row r="87" spans="1:16" ht="12.25" customHeight="1">
      <c r="A87" s="24"/>
      <c r="B87" s="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"/>
    </row>
    <row r="88" spans="1:16" ht="12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"/>
    </row>
    <row r="89" spans="1:16" ht="12.25" customHeight="1">
      <c r="A89" s="45" t="s">
        <v>15</v>
      </c>
      <c r="B89" s="46" t="s">
        <v>16</v>
      </c>
      <c r="C89" s="46" t="s">
        <v>17</v>
      </c>
      <c r="D89" s="46" t="s">
        <v>18</v>
      </c>
      <c r="E89" s="46" t="s">
        <v>19</v>
      </c>
      <c r="F89" s="25" t="s">
        <v>20</v>
      </c>
      <c r="G89" s="26" t="s">
        <v>21</v>
      </c>
      <c r="H89" s="3"/>
      <c r="I89" s="3"/>
      <c r="J89" s="3"/>
      <c r="K89" s="3"/>
      <c r="L89" s="3"/>
      <c r="M89" s="3"/>
      <c r="N89" s="3"/>
      <c r="O89" s="3"/>
      <c r="P89" s="2"/>
    </row>
    <row r="90" spans="1:16" ht="12.25" customHeight="1">
      <c r="A90" s="45"/>
      <c r="B90" s="45"/>
      <c r="C90" s="45"/>
      <c r="D90" s="45"/>
      <c r="E90" s="46"/>
      <c r="F90" s="25" t="s">
        <v>22</v>
      </c>
      <c r="G90" s="26" t="s">
        <v>23</v>
      </c>
      <c r="H90" s="3"/>
      <c r="I90" s="3"/>
      <c r="J90" s="3"/>
      <c r="K90" s="3"/>
      <c r="L90" s="3"/>
      <c r="M90" s="3"/>
      <c r="N90" s="3"/>
      <c r="O90" s="3"/>
      <c r="P90" s="2"/>
    </row>
    <row r="91" spans="1:16" ht="12.25" customHeight="1">
      <c r="A91" s="3"/>
      <c r="B91" s="4"/>
      <c r="C91" s="4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"/>
    </row>
    <row r="92" spans="1:16" ht="12.25" customHeight="1">
      <c r="A92" s="25">
        <v>0</v>
      </c>
      <c r="B92" s="27">
        <f>L$38</f>
        <v>2580.120836040302</v>
      </c>
      <c r="C92" s="28">
        <f>$B$80</f>
        <v>11.555971660082275</v>
      </c>
      <c r="D92" s="28">
        <f>$I$80</f>
        <v>9.1636790821141094</v>
      </c>
      <c r="E92" s="29">
        <f t="shared" ref="E92:E95" si="17">B92*D92</f>
        <v>23643.399334549282</v>
      </c>
      <c r="F92" s="30">
        <f t="shared" ref="F92:F95" si="18">B92/1000</f>
        <v>2.5801208360403018</v>
      </c>
      <c r="G92" s="5">
        <f t="shared" ref="G92:G95" si="19">E92/1000</f>
        <v>23.643399334549283</v>
      </c>
      <c r="H92" s="3"/>
      <c r="I92" s="3"/>
      <c r="J92" s="3"/>
      <c r="K92" s="3"/>
      <c r="L92" s="3"/>
      <c r="M92" s="3"/>
      <c r="N92" s="3"/>
      <c r="O92" s="3"/>
      <c r="P92" s="2"/>
    </row>
    <row r="93" spans="1:16" ht="12.25" customHeight="1">
      <c r="A93" s="25">
        <v>1</v>
      </c>
      <c r="B93" s="27">
        <f>M$38</f>
        <v>1576.3881639596975</v>
      </c>
      <c r="C93" s="28">
        <f>$C$80</f>
        <v>13.230609354958153</v>
      </c>
      <c r="D93" s="28">
        <f>$J$80</f>
        <v>13.868204111771201</v>
      </c>
      <c r="E93" s="29">
        <f t="shared" si="17"/>
        <v>21861.67281717333</v>
      </c>
      <c r="F93" s="30">
        <f t="shared" si="18"/>
        <v>1.5763881639596975</v>
      </c>
      <c r="G93" s="5">
        <f t="shared" si="19"/>
        <v>21.861672817173329</v>
      </c>
      <c r="H93" s="3"/>
      <c r="I93" s="3"/>
      <c r="J93" s="3"/>
      <c r="K93" s="3"/>
      <c r="L93" s="3"/>
      <c r="M93" s="3"/>
      <c r="N93" s="3"/>
      <c r="O93" s="3"/>
      <c r="P93" s="2"/>
    </row>
    <row r="94" spans="1:16" ht="12.25" customHeight="1">
      <c r="A94" s="25">
        <v>2</v>
      </c>
      <c r="B94" s="27">
        <f>N$38</f>
        <v>8.1769999999999996</v>
      </c>
      <c r="C94" s="28">
        <f>$D$80</f>
        <v>14.481502996208878</v>
      </c>
      <c r="D94" s="28">
        <f>$K$80</f>
        <v>18.239465279096645</v>
      </c>
      <c r="E94" s="29">
        <f t="shared" si="17"/>
        <v>149.14410758717327</v>
      </c>
      <c r="F94" s="30">
        <f t="shared" si="18"/>
        <v>8.1770000000000002E-3</v>
      </c>
      <c r="G94" s="5">
        <f t="shared" si="19"/>
        <v>0.14914410758717328</v>
      </c>
      <c r="H94" s="3"/>
      <c r="I94" s="3"/>
      <c r="J94" s="3"/>
      <c r="K94" s="3"/>
      <c r="L94" s="3"/>
      <c r="M94" s="3"/>
      <c r="N94" s="3"/>
      <c r="O94" s="3"/>
      <c r="P94" s="2"/>
    </row>
    <row r="95" spans="1:16" ht="12.25" customHeight="1">
      <c r="A95" s="25">
        <v>3</v>
      </c>
      <c r="B95" s="27">
        <f>O$38</f>
        <v>0</v>
      </c>
      <c r="C95" s="28">
        <f>$E$80</f>
        <v>0</v>
      </c>
      <c r="D95" s="28">
        <f>$L$80</f>
        <v>0</v>
      </c>
      <c r="E95" s="29">
        <f t="shared" si="17"/>
        <v>0</v>
      </c>
      <c r="F95" s="30">
        <f t="shared" si="18"/>
        <v>0</v>
      </c>
      <c r="G95" s="5">
        <f t="shared" si="19"/>
        <v>0</v>
      </c>
      <c r="H95" s="3"/>
      <c r="I95" s="3"/>
      <c r="J95" s="3"/>
      <c r="K95" s="3"/>
      <c r="L95" s="3"/>
      <c r="M95" s="3"/>
      <c r="N95" s="3"/>
      <c r="O95" s="3"/>
      <c r="P95" s="2"/>
    </row>
    <row r="96" spans="1:16" ht="12.25" customHeight="1">
      <c r="A96" s="25" t="s">
        <v>7</v>
      </c>
      <c r="B96" s="27">
        <f>SUM(B92:B95)</f>
        <v>4164.6859999999997</v>
      </c>
      <c r="C96" s="28">
        <f>$F$80</f>
        <v>12.195587974699651</v>
      </c>
      <c r="D96" s="28">
        <f>$M$80</f>
        <v>10.962222904514238</v>
      </c>
      <c r="E96" s="29">
        <f>SUM(E92:E95)</f>
        <v>45654.216259309782</v>
      </c>
      <c r="F96" s="3"/>
      <c r="G96" s="5">
        <f>SUM(G92:G95)</f>
        <v>45.654216259309791</v>
      </c>
      <c r="H96" s="3"/>
      <c r="I96" s="3"/>
      <c r="J96" s="3"/>
      <c r="K96" s="3"/>
      <c r="L96" s="3"/>
      <c r="M96" s="3"/>
      <c r="N96" s="3"/>
      <c r="O96" s="3"/>
      <c r="P96" s="2"/>
    </row>
    <row r="97" spans="1:16" ht="12.25" customHeight="1">
      <c r="A97" s="25" t="s">
        <v>2</v>
      </c>
      <c r="B97" s="27">
        <f>$I$2</f>
        <v>45654</v>
      </c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2"/>
    </row>
    <row r="98" spans="1:16" ht="12.25" customHeight="1">
      <c r="A98" s="31" t="s">
        <v>24</v>
      </c>
      <c r="B98" s="29">
        <f>IF(E96&gt;0,$I$2/E96,"")</f>
        <v>0.99999526310322462</v>
      </c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2"/>
    </row>
    <row r="100" spans="1:16" ht="12.75" customHeight="1">
      <c r="C100" s="33">
        <v>11.555971660082276</v>
      </c>
      <c r="D100" s="33">
        <v>12.980609354958151</v>
      </c>
      <c r="E100" s="33">
        <v>14.231502996208876</v>
      </c>
    </row>
    <row r="101" spans="1:16" ht="12.75" customHeight="1">
      <c r="C101" s="33">
        <v>0.72244457564316256</v>
      </c>
      <c r="D101" s="33">
        <v>0.62727909892480238</v>
      </c>
      <c r="E101" s="33">
        <v>0.26611757403949093</v>
      </c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0"/>
  </sheetPr>
  <dimension ref="A1:P100"/>
  <sheetViews>
    <sheetView topLeftCell="A73" zoomScale="105" zoomScaleNormal="105" workbookViewId="0">
      <selection activeCell="F111" sqref="F111"/>
    </sheetView>
  </sheetViews>
  <sheetFormatPr baseColWidth="10" defaultColWidth="10.6640625" defaultRowHeight="12.75" customHeight="1"/>
  <sheetData>
    <row r="1" spans="1:16" ht="14" customHeight="1">
      <c r="A1" s="41" t="s">
        <v>0</v>
      </c>
      <c r="B1" s="41"/>
      <c r="C1" s="41"/>
      <c r="D1" s="41"/>
      <c r="E1" s="41"/>
      <c r="F1" s="41"/>
      <c r="G1" s="3"/>
      <c r="H1" s="42" t="s">
        <v>1</v>
      </c>
      <c r="I1" s="42"/>
      <c r="J1" s="3"/>
      <c r="K1" s="3"/>
      <c r="M1" s="4"/>
      <c r="N1" s="4"/>
      <c r="O1" s="3"/>
      <c r="P1" s="2"/>
    </row>
    <row r="2" spans="1:16" ht="12.2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1499840</v>
      </c>
      <c r="J2" s="3"/>
      <c r="K2" s="3"/>
      <c r="L2" s="3"/>
      <c r="M2" s="3"/>
      <c r="N2" s="3"/>
      <c r="O2" s="3"/>
      <c r="P2" s="2"/>
    </row>
    <row r="3" spans="1:16" ht="12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25" customHeight="1">
      <c r="A4" s="4" t="s">
        <v>3</v>
      </c>
      <c r="B4" s="43" t="s">
        <v>4</v>
      </c>
      <c r="C4" s="43"/>
      <c r="D4" s="43"/>
      <c r="E4" s="43"/>
      <c r="F4" s="43"/>
      <c r="G4" s="3"/>
      <c r="H4" s="4" t="s">
        <v>3</v>
      </c>
      <c r="I4" s="3"/>
      <c r="J4" s="3"/>
      <c r="K4" s="4" t="s">
        <v>3</v>
      </c>
      <c r="L4" s="42" t="s">
        <v>5</v>
      </c>
      <c r="M4" s="42"/>
      <c r="N4" s="42"/>
      <c r="O4" s="42"/>
      <c r="P4" s="42"/>
    </row>
    <row r="5" spans="1:16" ht="12.2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25" customHeight="1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37" si="1">IF($F6&gt;0,($I6/1000)*(B6/$F6),0)</f>
        <v>0</v>
      </c>
      <c r="M6" s="3">
        <f t="shared" ref="M6:M37" si="2">IF($F6&gt;0,($I6/1000)*(C6/$F6),0)</f>
        <v>0</v>
      </c>
      <c r="N6" s="3">
        <f t="shared" ref="N6:N37" si="3">IF($F6&gt;0,($I6/1000)*(D6/$F6),0)</f>
        <v>0</v>
      </c>
      <c r="O6" s="3">
        <f t="shared" ref="O6:O37" si="4">IF($F6&gt;0,($I6/1000)*(E6/$F6),0)</f>
        <v>0</v>
      </c>
      <c r="P6" s="13">
        <f t="shared" ref="P6:P37" si="5">SUM(L6:O6)</f>
        <v>0</v>
      </c>
    </row>
    <row r="7" spans="1:16" ht="12.2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 ht="14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 ht="14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 ht="14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 ht="14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 ht="14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 ht="14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 ht="14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 ht="14" customHeight="1">
      <c r="A15" s="10">
        <v>8.25</v>
      </c>
      <c r="B15" s="11">
        <v>1</v>
      </c>
      <c r="C15" s="11">
        <v>0</v>
      </c>
      <c r="D15" s="11">
        <v>0</v>
      </c>
      <c r="E15" s="11"/>
      <c r="F15" s="12">
        <f t="shared" si="0"/>
        <v>1</v>
      </c>
      <c r="G15" s="3"/>
      <c r="H15" s="10">
        <v>8.25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 ht="14" customHeight="1">
      <c r="A16" s="10">
        <v>8.75</v>
      </c>
      <c r="B16" s="14">
        <v>1</v>
      </c>
      <c r="C16" s="14">
        <v>0</v>
      </c>
      <c r="D16" s="14">
        <v>0</v>
      </c>
      <c r="E16" s="11"/>
      <c r="F16" s="12">
        <f t="shared" si="0"/>
        <v>1</v>
      </c>
      <c r="G16" s="3"/>
      <c r="H16" s="10">
        <v>8.75</v>
      </c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 ht="14" customHeight="1">
      <c r="A17" s="10">
        <v>9.25</v>
      </c>
      <c r="B17" s="11">
        <v>12</v>
      </c>
      <c r="C17" s="11">
        <v>0</v>
      </c>
      <c r="D17" s="11">
        <v>0</v>
      </c>
      <c r="E17" s="11"/>
      <c r="F17" s="12">
        <f t="shared" si="0"/>
        <v>12</v>
      </c>
      <c r="G17" s="3"/>
      <c r="H17" s="10">
        <v>9.25</v>
      </c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 ht="14" customHeight="1">
      <c r="A18" s="10">
        <v>9.75</v>
      </c>
      <c r="B18" s="11">
        <v>25</v>
      </c>
      <c r="C18" s="11">
        <v>0</v>
      </c>
      <c r="D18" s="11">
        <v>0</v>
      </c>
      <c r="E18" s="11"/>
      <c r="F18" s="12">
        <f t="shared" si="0"/>
        <v>25</v>
      </c>
      <c r="G18" s="3"/>
      <c r="H18" s="10">
        <v>9.75</v>
      </c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 ht="14" customHeight="1">
      <c r="A19" s="10">
        <v>10.25</v>
      </c>
      <c r="B19" s="11">
        <v>42</v>
      </c>
      <c r="C19" s="11">
        <v>1</v>
      </c>
      <c r="D19" s="11">
        <v>0</v>
      </c>
      <c r="E19" s="11"/>
      <c r="F19" s="12">
        <f t="shared" si="0"/>
        <v>43</v>
      </c>
      <c r="G19" s="3"/>
      <c r="H19" s="10">
        <v>10.25</v>
      </c>
      <c r="I19">
        <v>2670921</v>
      </c>
      <c r="J19" s="5"/>
      <c r="K19" s="10">
        <v>10.25</v>
      </c>
      <c r="L19" s="3">
        <f t="shared" si="1"/>
        <v>2608.8065581395344</v>
      </c>
      <c r="M19" s="3">
        <f t="shared" si="2"/>
        <v>62.114441860465114</v>
      </c>
      <c r="N19" s="3">
        <f t="shared" si="3"/>
        <v>0</v>
      </c>
      <c r="O19" s="3">
        <f t="shared" si="4"/>
        <v>0</v>
      </c>
      <c r="P19" s="13">
        <f t="shared" si="5"/>
        <v>2670.9209999999994</v>
      </c>
    </row>
    <row r="20" spans="1:16" ht="14" customHeight="1">
      <c r="A20" s="10">
        <v>10.75</v>
      </c>
      <c r="B20" s="11">
        <v>45</v>
      </c>
      <c r="C20" s="11">
        <v>0</v>
      </c>
      <c r="D20" s="11">
        <v>0</v>
      </c>
      <c r="E20" s="11"/>
      <c r="F20" s="12">
        <f t="shared" si="0"/>
        <v>45</v>
      </c>
      <c r="G20" s="3"/>
      <c r="H20" s="10">
        <v>10.75</v>
      </c>
      <c r="I20">
        <v>20908257</v>
      </c>
      <c r="J20" s="5"/>
      <c r="K20" s="10">
        <v>10.75</v>
      </c>
      <c r="L20" s="3">
        <f t="shared" si="1"/>
        <v>20908.257000000001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20908.257000000001</v>
      </c>
    </row>
    <row r="21" spans="1:16" ht="14" customHeight="1">
      <c r="A21" s="10">
        <v>11.25</v>
      </c>
      <c r="B21" s="11">
        <v>33</v>
      </c>
      <c r="C21" s="11">
        <v>1</v>
      </c>
      <c r="D21" s="11">
        <v>0</v>
      </c>
      <c r="E21" s="11"/>
      <c r="F21" s="12">
        <f t="shared" si="0"/>
        <v>34</v>
      </c>
      <c r="G21" s="3"/>
      <c r="H21" s="10">
        <v>11.25</v>
      </c>
      <c r="I21">
        <v>20803912</v>
      </c>
      <c r="J21" s="5"/>
      <c r="K21" s="10">
        <v>11.25</v>
      </c>
      <c r="L21" s="3">
        <f t="shared" si="1"/>
        <v>20192.032235294118</v>
      </c>
      <c r="M21" s="3">
        <f t="shared" si="2"/>
        <v>611.87976470588239</v>
      </c>
      <c r="N21" s="3">
        <f t="shared" si="3"/>
        <v>0</v>
      </c>
      <c r="O21" s="3">
        <f t="shared" si="4"/>
        <v>0</v>
      </c>
      <c r="P21" s="13">
        <f t="shared" si="5"/>
        <v>20803.912</v>
      </c>
    </row>
    <row r="22" spans="1:16" ht="14" customHeight="1">
      <c r="A22" s="10">
        <v>11.75</v>
      </c>
      <c r="B22" s="11">
        <v>26</v>
      </c>
      <c r="C22" s="11">
        <v>1</v>
      </c>
      <c r="D22" s="11">
        <v>0</v>
      </c>
      <c r="E22" s="11"/>
      <c r="F22" s="12">
        <f t="shared" si="0"/>
        <v>27</v>
      </c>
      <c r="G22" s="5"/>
      <c r="H22" s="10">
        <v>11.75</v>
      </c>
      <c r="I22">
        <v>16791384</v>
      </c>
      <c r="J22" s="5"/>
      <c r="K22" s="10">
        <v>11.75</v>
      </c>
      <c r="L22" s="3">
        <f t="shared" si="1"/>
        <v>16169.480888888886</v>
      </c>
      <c r="M22" s="3">
        <f t="shared" si="2"/>
        <v>621.903111111111</v>
      </c>
      <c r="N22" s="3">
        <f t="shared" si="3"/>
        <v>0</v>
      </c>
      <c r="O22" s="3">
        <f t="shared" si="4"/>
        <v>0</v>
      </c>
      <c r="P22" s="13">
        <f t="shared" si="5"/>
        <v>16791.383999999998</v>
      </c>
    </row>
    <row r="23" spans="1:16" ht="14" customHeight="1">
      <c r="A23" s="10">
        <v>12.25</v>
      </c>
      <c r="B23" s="11">
        <v>20</v>
      </c>
      <c r="C23" s="11">
        <v>6</v>
      </c>
      <c r="D23" s="11">
        <v>0</v>
      </c>
      <c r="E23" s="11"/>
      <c r="F23" s="12">
        <f t="shared" si="0"/>
        <v>26</v>
      </c>
      <c r="G23" s="5"/>
      <c r="H23" s="10">
        <v>12.25</v>
      </c>
      <c r="I23">
        <v>17514358</v>
      </c>
      <c r="J23" s="5"/>
      <c r="K23" s="10">
        <v>12.25</v>
      </c>
      <c r="L23" s="3">
        <f t="shared" si="1"/>
        <v>13472.583076923078</v>
      </c>
      <c r="M23" s="3">
        <f t="shared" si="2"/>
        <v>4041.7749230769232</v>
      </c>
      <c r="N23" s="3">
        <f t="shared" si="3"/>
        <v>0</v>
      </c>
      <c r="O23" s="3">
        <f t="shared" si="4"/>
        <v>0</v>
      </c>
      <c r="P23" s="13">
        <f t="shared" si="5"/>
        <v>17514.358</v>
      </c>
    </row>
    <row r="24" spans="1:16" ht="14" customHeight="1">
      <c r="A24" s="10">
        <v>12.75</v>
      </c>
      <c r="B24" s="11">
        <v>10</v>
      </c>
      <c r="C24" s="11">
        <v>12</v>
      </c>
      <c r="D24" s="11">
        <v>0</v>
      </c>
      <c r="E24" s="11"/>
      <c r="F24" s="12">
        <f t="shared" si="0"/>
        <v>22</v>
      </c>
      <c r="G24" s="5"/>
      <c r="H24" s="10">
        <v>12.75</v>
      </c>
      <c r="I24">
        <v>23683521</v>
      </c>
      <c r="J24" s="5"/>
      <c r="K24" s="10">
        <v>12.75</v>
      </c>
      <c r="L24" s="3">
        <f t="shared" si="1"/>
        <v>10765.236818181818</v>
      </c>
      <c r="M24" s="3">
        <f t="shared" si="2"/>
        <v>12918.284181818181</v>
      </c>
      <c r="N24" s="3">
        <f t="shared" si="3"/>
        <v>0</v>
      </c>
      <c r="O24" s="3">
        <f t="shared" si="4"/>
        <v>0</v>
      </c>
      <c r="P24" s="13">
        <f t="shared" si="5"/>
        <v>23683.521000000001</v>
      </c>
    </row>
    <row r="25" spans="1:16" ht="14" customHeight="1">
      <c r="A25" s="10">
        <v>13.25</v>
      </c>
      <c r="B25" s="11">
        <v>1</v>
      </c>
      <c r="C25" s="11">
        <v>23</v>
      </c>
      <c r="D25" s="11">
        <v>0</v>
      </c>
      <c r="E25" s="11"/>
      <c r="F25" s="12">
        <f t="shared" si="0"/>
        <v>24</v>
      </c>
      <c r="G25" s="5"/>
      <c r="H25" s="10">
        <v>13.25</v>
      </c>
      <c r="I25">
        <v>15513245</v>
      </c>
      <c r="J25" s="5"/>
      <c r="K25" s="10">
        <v>13.25</v>
      </c>
      <c r="L25" s="3">
        <f t="shared" si="1"/>
        <v>646.38520833333337</v>
      </c>
      <c r="M25" s="3">
        <f t="shared" si="2"/>
        <v>14866.859791666668</v>
      </c>
      <c r="N25" s="3">
        <f t="shared" si="3"/>
        <v>0</v>
      </c>
      <c r="O25" s="3">
        <f t="shared" si="4"/>
        <v>0</v>
      </c>
      <c r="P25" s="13">
        <f t="shared" si="5"/>
        <v>15513.245000000001</v>
      </c>
    </row>
    <row r="26" spans="1:16" ht="14" customHeight="1">
      <c r="A26" s="10">
        <v>13.75</v>
      </c>
      <c r="B26" s="11">
        <v>0</v>
      </c>
      <c r="C26" s="11">
        <v>15</v>
      </c>
      <c r="D26" s="11">
        <v>0</v>
      </c>
      <c r="E26" s="11"/>
      <c r="F26" s="12">
        <f t="shared" si="0"/>
        <v>15</v>
      </c>
      <c r="G26" s="5"/>
      <c r="H26" s="10">
        <v>13.75</v>
      </c>
      <c r="I26">
        <v>14210513</v>
      </c>
      <c r="J26" s="5"/>
      <c r="K26" s="10">
        <v>13.75</v>
      </c>
      <c r="L26" s="3">
        <f t="shared" si="1"/>
        <v>0</v>
      </c>
      <c r="M26" s="3">
        <f t="shared" si="2"/>
        <v>14210.513000000001</v>
      </c>
      <c r="N26" s="3">
        <f t="shared" si="3"/>
        <v>0</v>
      </c>
      <c r="O26" s="3">
        <f t="shared" si="4"/>
        <v>0</v>
      </c>
      <c r="P26" s="13">
        <f t="shared" si="5"/>
        <v>14210.513000000001</v>
      </c>
    </row>
    <row r="27" spans="1:16" ht="14" customHeight="1">
      <c r="A27" s="10">
        <v>14.25</v>
      </c>
      <c r="B27" s="11">
        <v>0</v>
      </c>
      <c r="C27" s="11">
        <v>27</v>
      </c>
      <c r="D27" s="11">
        <v>1</v>
      </c>
      <c r="E27" s="11"/>
      <c r="F27" s="12">
        <f t="shared" si="0"/>
        <v>28</v>
      </c>
      <c r="G27" s="5"/>
      <c r="H27" s="10">
        <v>14.25</v>
      </c>
      <c r="I27">
        <v>4039114</v>
      </c>
      <c r="J27" s="5"/>
      <c r="K27" s="10">
        <v>14.25</v>
      </c>
      <c r="L27" s="3">
        <f t="shared" si="1"/>
        <v>0</v>
      </c>
      <c r="M27" s="3">
        <f t="shared" si="2"/>
        <v>3894.8599285714286</v>
      </c>
      <c r="N27" s="3">
        <f t="shared" si="3"/>
        <v>144.25407142857142</v>
      </c>
      <c r="O27" s="3">
        <f t="shared" si="4"/>
        <v>0</v>
      </c>
      <c r="P27" s="13">
        <f t="shared" si="5"/>
        <v>4039.114</v>
      </c>
    </row>
    <row r="28" spans="1:16" ht="14" customHeight="1">
      <c r="A28" s="10">
        <v>14.75</v>
      </c>
      <c r="B28" s="11">
        <v>0</v>
      </c>
      <c r="C28" s="11">
        <v>18</v>
      </c>
      <c r="D28" s="11">
        <v>4</v>
      </c>
      <c r="E28" s="11"/>
      <c r="F28" s="12">
        <f t="shared" si="0"/>
        <v>22</v>
      </c>
      <c r="G28" s="3"/>
      <c r="H28" s="10">
        <v>14.75</v>
      </c>
      <c r="I28">
        <v>684097</v>
      </c>
      <c r="J28" s="5"/>
      <c r="K28" s="10">
        <v>14.75</v>
      </c>
      <c r="L28" s="3">
        <f t="shared" si="1"/>
        <v>0</v>
      </c>
      <c r="M28" s="3">
        <f t="shared" si="2"/>
        <v>559.71572727272724</v>
      </c>
      <c r="N28" s="3">
        <f t="shared" si="3"/>
        <v>124.38127272727273</v>
      </c>
      <c r="O28" s="3">
        <f t="shared" si="4"/>
        <v>0</v>
      </c>
      <c r="P28" s="13">
        <f t="shared" si="5"/>
        <v>684.09699999999998</v>
      </c>
    </row>
    <row r="29" spans="1:16" ht="14" customHeight="1">
      <c r="A29" s="10">
        <v>15.25</v>
      </c>
      <c r="B29" s="11">
        <v>0</v>
      </c>
      <c r="C29" s="11">
        <v>10</v>
      </c>
      <c r="D29" s="11">
        <v>3</v>
      </c>
      <c r="E29" s="11"/>
      <c r="F29" s="12">
        <f t="shared" si="0"/>
        <v>13</v>
      </c>
      <c r="G29" s="3"/>
      <c r="H29" s="10">
        <v>15.25</v>
      </c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 ht="14" customHeight="1">
      <c r="A30" s="10">
        <v>15.75</v>
      </c>
      <c r="B30" s="11">
        <v>0</v>
      </c>
      <c r="C30" s="11">
        <v>5</v>
      </c>
      <c r="D30" s="11">
        <v>4</v>
      </c>
      <c r="E30" s="11"/>
      <c r="F30" s="12">
        <f t="shared" si="0"/>
        <v>9</v>
      </c>
      <c r="G30" s="3"/>
      <c r="H30" s="10">
        <v>15.75</v>
      </c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 ht="12.25" customHeight="1">
      <c r="A31" s="10">
        <v>16.25</v>
      </c>
      <c r="B31" s="11">
        <v>0</v>
      </c>
      <c r="C31" s="11">
        <v>2</v>
      </c>
      <c r="D31" s="11">
        <v>2</v>
      </c>
      <c r="E31" s="11"/>
      <c r="F31" s="12">
        <f t="shared" si="0"/>
        <v>4</v>
      </c>
      <c r="G31" s="3"/>
      <c r="H31" s="10">
        <v>16.25</v>
      </c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 ht="12.25" customHeight="1">
      <c r="A32" s="10">
        <v>16.75</v>
      </c>
      <c r="B32" s="11">
        <v>0</v>
      </c>
      <c r="C32" s="11">
        <v>1</v>
      </c>
      <c r="D32" s="11">
        <v>0</v>
      </c>
      <c r="E32" s="11"/>
      <c r="F32" s="12">
        <f t="shared" si="0"/>
        <v>1</v>
      </c>
      <c r="G32" s="3"/>
      <c r="H32" s="10">
        <v>16.75</v>
      </c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 ht="12.25" customHeight="1">
      <c r="A33" s="10">
        <v>17.25</v>
      </c>
      <c r="B33" s="11"/>
      <c r="C33" s="11"/>
      <c r="D33" s="11"/>
      <c r="E33" s="11"/>
      <c r="F33" s="12">
        <f t="shared" si="0"/>
        <v>0</v>
      </c>
      <c r="G33" s="3"/>
      <c r="H33" s="10">
        <v>17.25</v>
      </c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 ht="12.25" customHeight="1">
      <c r="A34" s="10">
        <v>17.75</v>
      </c>
      <c r="B34" s="11"/>
      <c r="C34" s="11"/>
      <c r="D34" s="11"/>
      <c r="E34" s="11"/>
      <c r="F34" s="12">
        <f t="shared" si="0"/>
        <v>0</v>
      </c>
      <c r="G34" s="3"/>
      <c r="H34" s="10">
        <v>17.75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 ht="12.2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 ht="12.2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 ht="12.2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 ht="12.25" customHeight="1">
      <c r="A38" s="8" t="s">
        <v>7</v>
      </c>
      <c r="B38" s="16">
        <f>SUM(B6:B37)</f>
        <v>216</v>
      </c>
      <c r="C38" s="16">
        <f>SUM(C6:C37)</f>
        <v>122</v>
      </c>
      <c r="D38" s="16">
        <f>SUM(D6:D37)</f>
        <v>14</v>
      </c>
      <c r="E38" s="16">
        <f>SUM(E6:E37)</f>
        <v>0</v>
      </c>
      <c r="F38" s="17">
        <f>SUM(F6:F37)</f>
        <v>352</v>
      </c>
      <c r="G38" s="18"/>
      <c r="H38" s="8" t="s">
        <v>7</v>
      </c>
      <c r="I38" s="5">
        <f>SUM(I6:I37)</f>
        <v>136819322</v>
      </c>
      <c r="J38" s="3"/>
      <c r="K38" s="8" t="s">
        <v>7</v>
      </c>
      <c r="L38" s="16">
        <f>SUM(L6:L37)</f>
        <v>84762.781785760773</v>
      </c>
      <c r="M38" s="16">
        <f>SUM(M6:M37)</f>
        <v>51787.904870083388</v>
      </c>
      <c r="N38" s="16">
        <f>SUM(N6:N37)</f>
        <v>268.63534415584417</v>
      </c>
      <c r="O38" s="16">
        <f>SUM(O6:O37)</f>
        <v>0</v>
      </c>
      <c r="P38" s="19">
        <f>SUM(P6:P37)</f>
        <v>136819.32200000001</v>
      </c>
    </row>
    <row r="39" spans="1:16" ht="12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/>
    </row>
    <row r="40" spans="1:16" ht="12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"/>
    </row>
    <row r="41" spans="1:16" ht="12.25" customHeight="1">
      <c r="A41" s="20"/>
      <c r="B41" s="3"/>
      <c r="C41" s="3"/>
      <c r="D41" s="3"/>
      <c r="E41" s="3"/>
      <c r="F41" s="20"/>
      <c r="G41" s="3"/>
      <c r="H41" s="3"/>
      <c r="I41" s="3"/>
      <c r="J41" s="20"/>
      <c r="K41" s="3"/>
      <c r="L41" s="3"/>
      <c r="M41" s="3"/>
      <c r="N41" s="20"/>
      <c r="O41" s="3"/>
      <c r="P41" s="2"/>
    </row>
    <row r="42" spans="1:16" ht="12.25" customHeight="1">
      <c r="A42" s="3"/>
      <c r="B42" s="42" t="s">
        <v>9</v>
      </c>
      <c r="C42" s="42"/>
      <c r="D42" s="42"/>
      <c r="E42" s="3"/>
      <c r="F42" s="3"/>
      <c r="G42" s="5"/>
      <c r="H42" s="3"/>
      <c r="I42" s="42" t="s">
        <v>10</v>
      </c>
      <c r="J42" s="42"/>
      <c r="K42" s="42"/>
      <c r="L42" s="3"/>
      <c r="M42" s="3"/>
      <c r="N42" s="3"/>
      <c r="O42" s="3"/>
      <c r="P42" s="2"/>
    </row>
    <row r="43" spans="1:16" ht="12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</row>
    <row r="44" spans="1:16" ht="12.25" customHeight="1">
      <c r="A44" s="3"/>
      <c r="B44" s="3"/>
      <c r="C44" s="3"/>
      <c r="D44" s="3"/>
      <c r="E44" s="3"/>
      <c r="F44" s="3"/>
      <c r="G44" s="3"/>
      <c r="H44" s="21" t="s">
        <v>11</v>
      </c>
      <c r="I44">
        <v>4.5636000000000001E-3</v>
      </c>
      <c r="J44" s="21" t="s">
        <v>12</v>
      </c>
      <c r="K44">
        <v>3.1023795999999999</v>
      </c>
      <c r="L44" s="3"/>
      <c r="M44" s="3"/>
      <c r="N44" s="3"/>
      <c r="O44" s="3"/>
      <c r="P44" s="2"/>
    </row>
    <row r="45" spans="1:16" ht="14" customHeight="1">
      <c r="A45" s="4" t="s">
        <v>3</v>
      </c>
      <c r="B45" s="3"/>
      <c r="C45" s="3"/>
      <c r="D45" s="3"/>
      <c r="E45" s="3"/>
      <c r="F45" s="3"/>
      <c r="G45" s="3"/>
      <c r="H45" s="4" t="s">
        <v>3</v>
      </c>
      <c r="I45" s="3"/>
      <c r="J45" s="3"/>
      <c r="K45" s="3"/>
      <c r="L45" s="3"/>
      <c r="M45" s="3"/>
      <c r="N45" s="2"/>
      <c r="O45" s="2"/>
      <c r="P45" s="2"/>
    </row>
    <row r="46" spans="1:16" ht="14" customHeight="1">
      <c r="A46" s="4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3"/>
      <c r="H46" s="4" t="s">
        <v>6</v>
      </c>
      <c r="I46" s="6">
        <v>0</v>
      </c>
      <c r="J46" s="7">
        <v>1</v>
      </c>
      <c r="K46" s="7">
        <v>2</v>
      </c>
      <c r="L46" s="7">
        <v>3</v>
      </c>
      <c r="M46" s="22" t="s">
        <v>7</v>
      </c>
      <c r="N46" s="2"/>
      <c r="O46" s="2"/>
      <c r="P46" s="2"/>
    </row>
    <row r="47" spans="1:16" ht="14" customHeight="1">
      <c r="A47" s="10">
        <v>3.75</v>
      </c>
      <c r="B47" s="3">
        <f t="shared" ref="B47:B78" si="6">L6*($A47)</f>
        <v>0</v>
      </c>
      <c r="C47" s="3">
        <f t="shared" ref="C47:C78" si="7">M6*($A47)</f>
        <v>0</v>
      </c>
      <c r="D47" s="3">
        <f t="shared" ref="D47:D78" si="8">N6*($A47)</f>
        <v>0</v>
      </c>
      <c r="E47" s="3">
        <f t="shared" ref="E47:E78" si="9">O6*($A47)</f>
        <v>0</v>
      </c>
      <c r="F47" s="12">
        <f t="shared" ref="F47:F78" si="10">SUM(B47:E47)</f>
        <v>0</v>
      </c>
      <c r="G47" s="3"/>
      <c r="H47" s="10">
        <f t="shared" ref="H47:H78" si="11">$I$44*((A47)^$K$44)</f>
        <v>0.27553099860396629</v>
      </c>
      <c r="I47" s="3">
        <f t="shared" ref="I47:I78" si="12">L6*$H47</f>
        <v>0</v>
      </c>
      <c r="J47" s="3">
        <f t="shared" ref="J47:J78" si="13">M6*$H47</f>
        <v>0</v>
      </c>
      <c r="K47" s="3">
        <f t="shared" ref="K47:K78" si="14">N6*$H47</f>
        <v>0</v>
      </c>
      <c r="L47" s="3">
        <f t="shared" ref="L47:L78" si="15">O6*$H47</f>
        <v>0</v>
      </c>
      <c r="M47" s="23">
        <f t="shared" ref="M47:M78" si="16">SUM(I47:L47)</f>
        <v>0</v>
      </c>
      <c r="N47" s="2"/>
      <c r="O47" s="2"/>
      <c r="P47" s="2"/>
    </row>
    <row r="48" spans="1:16" ht="14" customHeight="1">
      <c r="A48" s="10">
        <v>4.25</v>
      </c>
      <c r="B48" s="3">
        <f t="shared" si="6"/>
        <v>0</v>
      </c>
      <c r="C48" s="3">
        <f t="shared" si="7"/>
        <v>0</v>
      </c>
      <c r="D48" s="3">
        <f t="shared" si="8"/>
        <v>0</v>
      </c>
      <c r="E48" s="3">
        <f t="shared" si="9"/>
        <v>0</v>
      </c>
      <c r="F48" s="12">
        <f t="shared" si="10"/>
        <v>0</v>
      </c>
      <c r="G48" s="3"/>
      <c r="H48" s="10">
        <f t="shared" si="11"/>
        <v>0.40626421396543411</v>
      </c>
      <c r="I48" s="3">
        <f t="shared" si="12"/>
        <v>0</v>
      </c>
      <c r="J48" s="3">
        <f t="shared" si="13"/>
        <v>0</v>
      </c>
      <c r="K48" s="3">
        <f t="shared" si="14"/>
        <v>0</v>
      </c>
      <c r="L48" s="3">
        <f t="shared" si="15"/>
        <v>0</v>
      </c>
      <c r="M48" s="23">
        <f t="shared" si="16"/>
        <v>0</v>
      </c>
      <c r="N48" s="2"/>
      <c r="O48" s="2"/>
      <c r="P48" s="2"/>
    </row>
    <row r="49" spans="1:16" ht="14" customHeight="1">
      <c r="A49" s="10">
        <v>4.75</v>
      </c>
      <c r="B49" s="3">
        <f t="shared" si="6"/>
        <v>0</v>
      </c>
      <c r="C49" s="3">
        <f t="shared" si="7"/>
        <v>0</v>
      </c>
      <c r="D49" s="3">
        <f t="shared" si="8"/>
        <v>0</v>
      </c>
      <c r="E49" s="3">
        <f t="shared" si="9"/>
        <v>0</v>
      </c>
      <c r="F49" s="12">
        <f t="shared" si="10"/>
        <v>0</v>
      </c>
      <c r="G49" s="3"/>
      <c r="H49" s="10">
        <f t="shared" si="11"/>
        <v>0.57367777013493715</v>
      </c>
      <c r="I49" s="3">
        <f t="shared" si="12"/>
        <v>0</v>
      </c>
      <c r="J49" s="3">
        <f t="shared" si="13"/>
        <v>0</v>
      </c>
      <c r="K49" s="3">
        <f t="shared" si="14"/>
        <v>0</v>
      </c>
      <c r="L49" s="3">
        <f t="shared" si="15"/>
        <v>0</v>
      </c>
      <c r="M49" s="23">
        <f t="shared" si="16"/>
        <v>0</v>
      </c>
      <c r="N49" s="2"/>
      <c r="O49" s="2"/>
      <c r="P49" s="2"/>
    </row>
    <row r="50" spans="1:16" ht="14" customHeight="1">
      <c r="A50" s="10">
        <v>5.25</v>
      </c>
      <c r="B50" s="3">
        <f t="shared" si="6"/>
        <v>0</v>
      </c>
      <c r="C50" s="3">
        <f t="shared" si="7"/>
        <v>0</v>
      </c>
      <c r="D50" s="3">
        <f t="shared" si="8"/>
        <v>0</v>
      </c>
      <c r="E50" s="3">
        <f t="shared" si="9"/>
        <v>0</v>
      </c>
      <c r="F50" s="12">
        <f t="shared" si="10"/>
        <v>0</v>
      </c>
      <c r="G50" s="3"/>
      <c r="H50" s="10">
        <f t="shared" si="11"/>
        <v>0.78255541886887559</v>
      </c>
      <c r="I50" s="3">
        <f t="shared" si="12"/>
        <v>0</v>
      </c>
      <c r="J50" s="3">
        <f t="shared" si="13"/>
        <v>0</v>
      </c>
      <c r="K50" s="3">
        <f t="shared" si="14"/>
        <v>0</v>
      </c>
      <c r="L50" s="3">
        <f t="shared" si="15"/>
        <v>0</v>
      </c>
      <c r="M50" s="23">
        <f t="shared" si="16"/>
        <v>0</v>
      </c>
      <c r="N50" s="2"/>
      <c r="O50" s="2"/>
      <c r="P50" s="2"/>
    </row>
    <row r="51" spans="1:16" ht="14" customHeight="1">
      <c r="A51" s="10">
        <v>5.75</v>
      </c>
      <c r="B51" s="3">
        <f t="shared" si="6"/>
        <v>0</v>
      </c>
      <c r="C51" s="3">
        <f t="shared" si="7"/>
        <v>0</v>
      </c>
      <c r="D51" s="3">
        <f t="shared" si="8"/>
        <v>0</v>
      </c>
      <c r="E51" s="3">
        <f t="shared" si="9"/>
        <v>0</v>
      </c>
      <c r="F51" s="12">
        <f t="shared" si="10"/>
        <v>0</v>
      </c>
      <c r="G51" s="3"/>
      <c r="H51" s="10">
        <f t="shared" si="11"/>
        <v>1.0377329236426871</v>
      </c>
      <c r="I51" s="3">
        <f t="shared" si="12"/>
        <v>0</v>
      </c>
      <c r="J51" s="3">
        <f t="shared" si="13"/>
        <v>0</v>
      </c>
      <c r="K51" s="3">
        <f t="shared" si="14"/>
        <v>0</v>
      </c>
      <c r="L51" s="3">
        <f t="shared" si="15"/>
        <v>0</v>
      </c>
      <c r="M51" s="23">
        <f t="shared" si="16"/>
        <v>0</v>
      </c>
      <c r="N51" s="2"/>
      <c r="O51" s="2"/>
      <c r="P51" s="2"/>
    </row>
    <row r="52" spans="1:16" ht="14" customHeight="1">
      <c r="A52" s="10">
        <v>6.25</v>
      </c>
      <c r="B52" s="3">
        <f t="shared" si="6"/>
        <v>0</v>
      </c>
      <c r="C52" s="3">
        <f t="shared" si="7"/>
        <v>0</v>
      </c>
      <c r="D52" s="3">
        <f t="shared" si="8"/>
        <v>0</v>
      </c>
      <c r="E52" s="3">
        <f t="shared" si="9"/>
        <v>0</v>
      </c>
      <c r="F52" s="12">
        <f t="shared" si="10"/>
        <v>0</v>
      </c>
      <c r="G52" s="3"/>
      <c r="H52" s="10">
        <f t="shared" si="11"/>
        <v>1.3440935633004494</v>
      </c>
      <c r="I52" s="3">
        <f t="shared" si="12"/>
        <v>0</v>
      </c>
      <c r="J52" s="3">
        <f t="shared" si="13"/>
        <v>0</v>
      </c>
      <c r="K52" s="3">
        <f t="shared" si="14"/>
        <v>0</v>
      </c>
      <c r="L52" s="3">
        <f t="shared" si="15"/>
        <v>0</v>
      </c>
      <c r="M52" s="23">
        <f t="shared" si="16"/>
        <v>0</v>
      </c>
      <c r="N52" s="2"/>
      <c r="O52" s="2"/>
      <c r="P52" s="2"/>
    </row>
    <row r="53" spans="1:16" ht="14" customHeight="1">
      <c r="A53" s="10">
        <v>6.75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1.7065643872543579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3">
        <f t="shared" si="16"/>
        <v>0</v>
      </c>
      <c r="N53" s="2"/>
      <c r="O53" s="2"/>
      <c r="P53" s="2"/>
    </row>
    <row r="54" spans="1:16" ht="14" customHeight="1">
      <c r="A54" s="10">
        <v>7.25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2.1301130455467705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3">
        <f t="shared" si="16"/>
        <v>0</v>
      </c>
      <c r="N54" s="2"/>
      <c r="O54" s="2"/>
      <c r="P54" s="2"/>
    </row>
    <row r="55" spans="1:16" ht="14" customHeight="1">
      <c r="A55" s="10">
        <v>7.75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2.6197450688685766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3">
        <f t="shared" si="16"/>
        <v>0</v>
      </c>
      <c r="N55" s="2"/>
      <c r="O55" s="2"/>
      <c r="P55" s="2"/>
    </row>
    <row r="56" spans="1:16" ht="14" customHeight="1">
      <c r="A56" s="10">
        <v>8.25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3.180501507643835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3">
        <f t="shared" si="16"/>
        <v>0</v>
      </c>
      <c r="N56" s="2"/>
      <c r="O56" s="2"/>
      <c r="P56" s="2"/>
    </row>
    <row r="57" spans="1:16" ht="14" customHeight="1">
      <c r="A57" s="10">
        <v>8.75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3.817456862410546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3">
        <f t="shared" si="16"/>
        <v>0</v>
      </c>
      <c r="N57" s="2"/>
      <c r="O57" s="2"/>
      <c r="P57" s="2"/>
    </row>
    <row r="58" spans="1:16" ht="14" customHeight="1">
      <c r="A58" s="10">
        <v>9.25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4.5357172539011792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3">
        <f t="shared" si="16"/>
        <v>0</v>
      </c>
      <c r="N58" s="2"/>
      <c r="O58" s="2"/>
      <c r="P58" s="2"/>
    </row>
    <row r="59" spans="1:16" ht="14" customHeight="1">
      <c r="A59" s="10">
        <v>9.75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5.3404187928247753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3">
        <f t="shared" si="16"/>
        <v>0</v>
      </c>
      <c r="N59" s="2"/>
      <c r="O59" s="2"/>
      <c r="P59" s="2"/>
    </row>
    <row r="60" spans="1:16" ht="14" customHeight="1">
      <c r="A60" s="10">
        <v>10.25</v>
      </c>
      <c r="B60" s="3">
        <f t="shared" si="6"/>
        <v>26740.267220930229</v>
      </c>
      <c r="C60" s="3">
        <f t="shared" si="7"/>
        <v>636.67302906976738</v>
      </c>
      <c r="D60" s="3">
        <f t="shared" si="8"/>
        <v>0</v>
      </c>
      <c r="E60" s="3">
        <f t="shared" si="9"/>
        <v>0</v>
      </c>
      <c r="F60" s="12">
        <f t="shared" si="10"/>
        <v>27376.940249999996</v>
      </c>
      <c r="G60" s="3"/>
      <c r="H60" s="10">
        <f t="shared" si="11"/>
        <v>6.2367261178499982</v>
      </c>
      <c r="I60" s="3">
        <f t="shared" si="12"/>
        <v>16270.411997567195</v>
      </c>
      <c r="J60" s="3">
        <f t="shared" si="13"/>
        <v>387.39076184683802</v>
      </c>
      <c r="K60" s="3">
        <f t="shared" si="14"/>
        <v>0</v>
      </c>
      <c r="L60" s="3">
        <f t="shared" si="15"/>
        <v>0</v>
      </c>
      <c r="M60" s="23">
        <f t="shared" si="16"/>
        <v>16657.802759414033</v>
      </c>
      <c r="N60" s="2"/>
      <c r="O60" s="2"/>
      <c r="P60" s="2"/>
    </row>
    <row r="61" spans="1:16" ht="14" customHeight="1">
      <c r="A61" s="10">
        <v>10.75</v>
      </c>
      <c r="B61" s="3">
        <f t="shared" si="6"/>
        <v>224763.76275000002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224763.76275000002</v>
      </c>
      <c r="G61" s="3"/>
      <c r="H61" s="10">
        <f t="shared" si="11"/>
        <v>7.22983107663286</v>
      </c>
      <c r="I61" s="3">
        <f t="shared" si="12"/>
        <v>151163.16621682653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3">
        <f t="shared" si="16"/>
        <v>151163.16621682653</v>
      </c>
      <c r="N61" s="2"/>
      <c r="O61" s="2"/>
      <c r="P61" s="2"/>
    </row>
    <row r="62" spans="1:16" ht="14" customHeight="1">
      <c r="A62" s="10">
        <v>11.25</v>
      </c>
      <c r="B62" s="3">
        <f t="shared" si="6"/>
        <v>227160.36264705882</v>
      </c>
      <c r="C62" s="3">
        <f t="shared" si="7"/>
        <v>6883.6473529411769</v>
      </c>
      <c r="D62" s="3">
        <f t="shared" si="8"/>
        <v>0</v>
      </c>
      <c r="E62" s="3">
        <f t="shared" si="9"/>
        <v>0</v>
      </c>
      <c r="F62" s="12">
        <f t="shared" si="10"/>
        <v>234044.01</v>
      </c>
      <c r="G62" s="3"/>
      <c r="H62" s="10">
        <f t="shared" si="11"/>
        <v>8.3249515295493826</v>
      </c>
      <c r="I62" s="3">
        <f t="shared" si="12"/>
        <v>168097.68964192222</v>
      </c>
      <c r="J62" s="3">
        <f t="shared" si="13"/>
        <v>5093.8693830885522</v>
      </c>
      <c r="K62" s="3">
        <f t="shared" si="14"/>
        <v>0</v>
      </c>
      <c r="L62" s="3">
        <f t="shared" si="15"/>
        <v>0</v>
      </c>
      <c r="M62" s="23">
        <f t="shared" si="16"/>
        <v>173191.55902501076</v>
      </c>
      <c r="N62" s="2"/>
      <c r="O62" s="2"/>
      <c r="P62" s="2"/>
    </row>
    <row r="63" spans="1:16" ht="14" customHeight="1">
      <c r="A63" s="10">
        <v>11.75</v>
      </c>
      <c r="B63" s="3">
        <f t="shared" si="6"/>
        <v>189991.40044444441</v>
      </c>
      <c r="C63" s="3">
        <f t="shared" si="7"/>
        <v>7307.3615555555543</v>
      </c>
      <c r="D63" s="3">
        <f t="shared" si="8"/>
        <v>0</v>
      </c>
      <c r="E63" s="3">
        <f t="shared" si="9"/>
        <v>0</v>
      </c>
      <c r="F63" s="12">
        <f t="shared" si="10"/>
        <v>197298.76199999996</v>
      </c>
      <c r="G63" s="3"/>
      <c r="H63" s="10">
        <f t="shared" si="11"/>
        <v>9.5273302595043248</v>
      </c>
      <c r="I63" s="3">
        <f t="shared" si="12"/>
        <v>154051.98455318797</v>
      </c>
      <c r="J63" s="3">
        <f t="shared" si="13"/>
        <v>5925.0763289687684</v>
      </c>
      <c r="K63" s="3">
        <f t="shared" si="14"/>
        <v>0</v>
      </c>
      <c r="L63" s="3">
        <f t="shared" si="15"/>
        <v>0</v>
      </c>
      <c r="M63" s="23">
        <f t="shared" si="16"/>
        <v>159977.06088215674</v>
      </c>
      <c r="N63" s="2"/>
      <c r="O63" s="2"/>
      <c r="P63" s="2"/>
    </row>
    <row r="64" spans="1:16" ht="14" customHeight="1">
      <c r="A64" s="10">
        <v>12.25</v>
      </c>
      <c r="B64" s="3">
        <f t="shared" si="6"/>
        <v>165039.14269230771</v>
      </c>
      <c r="C64" s="3">
        <f t="shared" si="7"/>
        <v>49511.74280769231</v>
      </c>
      <c r="D64" s="3">
        <f t="shared" si="8"/>
        <v>0</v>
      </c>
      <c r="E64" s="3">
        <f t="shared" si="9"/>
        <v>0</v>
      </c>
      <c r="F64" s="12">
        <f t="shared" si="10"/>
        <v>214550.88550000003</v>
      </c>
      <c r="G64" s="3"/>
      <c r="H64" s="10">
        <f t="shared" si="11"/>
        <v>10.842233974085213</v>
      </c>
      <c r="I64" s="3">
        <f t="shared" si="12"/>
        <v>146072.8979553009</v>
      </c>
      <c r="J64" s="3">
        <f t="shared" si="13"/>
        <v>43821.869386590261</v>
      </c>
      <c r="K64" s="3">
        <f t="shared" si="14"/>
        <v>0</v>
      </c>
      <c r="L64" s="3">
        <f t="shared" si="15"/>
        <v>0</v>
      </c>
      <c r="M64" s="23">
        <f t="shared" si="16"/>
        <v>189894.76734189116</v>
      </c>
      <c r="N64" s="2"/>
      <c r="O64" s="2"/>
      <c r="P64" s="2"/>
    </row>
    <row r="65" spans="1:16" ht="14" customHeight="1">
      <c r="A65" s="10">
        <v>12.75</v>
      </c>
      <c r="B65" s="3">
        <f t="shared" si="6"/>
        <v>137256.76943181819</v>
      </c>
      <c r="C65" s="3">
        <f t="shared" si="7"/>
        <v>164708.12331818181</v>
      </c>
      <c r="D65" s="3">
        <f t="shared" si="8"/>
        <v>0</v>
      </c>
      <c r="E65" s="3">
        <f t="shared" si="9"/>
        <v>0</v>
      </c>
      <c r="F65" s="12">
        <f t="shared" si="10"/>
        <v>301964.89275</v>
      </c>
      <c r="G65" s="3"/>
      <c r="H65" s="10">
        <f t="shared" si="11"/>
        <v>12.274952388620394</v>
      </c>
      <c r="I65" s="3">
        <f t="shared" si="12"/>
        <v>132142.76939540511</v>
      </c>
      <c r="J65" s="3">
        <f t="shared" si="13"/>
        <v>158571.32327448612</v>
      </c>
      <c r="K65" s="3">
        <f t="shared" si="14"/>
        <v>0</v>
      </c>
      <c r="L65" s="3">
        <f t="shared" si="15"/>
        <v>0</v>
      </c>
      <c r="M65" s="23">
        <f t="shared" si="16"/>
        <v>290714.09266989119</v>
      </c>
      <c r="N65" s="2"/>
      <c r="O65" s="2"/>
      <c r="P65" s="2"/>
    </row>
    <row r="66" spans="1:16" ht="14" customHeight="1">
      <c r="A66" s="10">
        <v>13.25</v>
      </c>
      <c r="B66" s="3">
        <f t="shared" si="6"/>
        <v>8564.6040104166677</v>
      </c>
      <c r="C66" s="3">
        <f t="shared" si="7"/>
        <v>196985.89223958334</v>
      </c>
      <c r="D66" s="3">
        <f t="shared" si="8"/>
        <v>0</v>
      </c>
      <c r="E66" s="3">
        <f t="shared" si="9"/>
        <v>0</v>
      </c>
      <c r="F66" s="12">
        <f t="shared" si="10"/>
        <v>205550.49625</v>
      </c>
      <c r="G66" s="3"/>
      <c r="H66" s="10">
        <f t="shared" si="11"/>
        <v>13.830797380529878</v>
      </c>
      <c r="I66" s="3">
        <f t="shared" si="12"/>
        <v>8940.0228462299274</v>
      </c>
      <c r="J66" s="3">
        <f t="shared" si="13"/>
        <v>205620.52546328833</v>
      </c>
      <c r="K66" s="3">
        <f t="shared" si="14"/>
        <v>0</v>
      </c>
      <c r="L66" s="3">
        <f t="shared" si="15"/>
        <v>0</v>
      </c>
      <c r="M66" s="23">
        <f t="shared" si="16"/>
        <v>214560.54830951826</v>
      </c>
      <c r="N66" s="2"/>
      <c r="O66" s="2"/>
      <c r="P66" s="2"/>
    </row>
    <row r="67" spans="1:16" ht="14" customHeight="1">
      <c r="A67" s="10">
        <v>13.75</v>
      </c>
      <c r="B67" s="3">
        <f t="shared" si="6"/>
        <v>0</v>
      </c>
      <c r="C67" s="3">
        <f t="shared" si="7"/>
        <v>195394.55375000002</v>
      </c>
      <c r="D67" s="3">
        <f t="shared" si="8"/>
        <v>0</v>
      </c>
      <c r="E67" s="3">
        <f t="shared" si="9"/>
        <v>0</v>
      </c>
      <c r="F67" s="12">
        <f t="shared" si="10"/>
        <v>195394.55375000002</v>
      </c>
      <c r="G67" s="3"/>
      <c r="H67" s="10">
        <f t="shared" si="11"/>
        <v>15.51510220683358</v>
      </c>
      <c r="I67" s="3">
        <f t="shared" si="12"/>
        <v>0</v>
      </c>
      <c r="J67" s="3">
        <f t="shared" si="13"/>
        <v>220477.56160653729</v>
      </c>
      <c r="K67" s="3">
        <f t="shared" si="14"/>
        <v>0</v>
      </c>
      <c r="L67" s="3">
        <f t="shared" si="15"/>
        <v>0</v>
      </c>
      <c r="M67" s="23">
        <f t="shared" si="16"/>
        <v>220477.56160653729</v>
      </c>
      <c r="N67" s="2"/>
      <c r="O67" s="2"/>
      <c r="P67" s="2"/>
    </row>
    <row r="68" spans="1:16" ht="14" customHeight="1">
      <c r="A68" s="10">
        <v>14.25</v>
      </c>
      <c r="B68" s="3">
        <f t="shared" si="6"/>
        <v>0</v>
      </c>
      <c r="C68" s="3">
        <f t="shared" si="7"/>
        <v>55501.753982142858</v>
      </c>
      <c r="D68" s="3">
        <f t="shared" si="8"/>
        <v>2055.6205178571427</v>
      </c>
      <c r="E68" s="3">
        <f t="shared" si="9"/>
        <v>0</v>
      </c>
      <c r="F68" s="12">
        <f t="shared" si="10"/>
        <v>57557.374499999998</v>
      </c>
      <c r="G68" s="3"/>
      <c r="H68" s="10">
        <f t="shared" si="11"/>
        <v>17.333220777883724</v>
      </c>
      <c r="I68" s="3">
        <f t="shared" si="12"/>
        <v>0</v>
      </c>
      <c r="J68" s="3">
        <f t="shared" si="13"/>
        <v>67510.467040861011</v>
      </c>
      <c r="K68" s="3">
        <f t="shared" si="14"/>
        <v>2500.3876681800371</v>
      </c>
      <c r="L68" s="3">
        <f t="shared" si="15"/>
        <v>0</v>
      </c>
      <c r="M68" s="23">
        <f t="shared" si="16"/>
        <v>70010.854709041043</v>
      </c>
      <c r="N68" s="2"/>
      <c r="O68" s="2"/>
      <c r="P68" s="2"/>
    </row>
    <row r="69" spans="1:16" ht="14" customHeight="1">
      <c r="A69" s="10">
        <v>14.75</v>
      </c>
      <c r="B69" s="3">
        <f t="shared" si="6"/>
        <v>0</v>
      </c>
      <c r="C69" s="3">
        <f t="shared" si="7"/>
        <v>8255.8069772727267</v>
      </c>
      <c r="D69" s="3">
        <f t="shared" si="8"/>
        <v>1834.6237727272728</v>
      </c>
      <c r="E69" s="3">
        <f t="shared" si="9"/>
        <v>0</v>
      </c>
      <c r="F69" s="12">
        <f t="shared" si="10"/>
        <v>10090.43075</v>
      </c>
      <c r="G69" s="3"/>
      <c r="H69" s="10">
        <f t="shared" si="11"/>
        <v>19.290526981375024</v>
      </c>
      <c r="I69" s="3">
        <f t="shared" si="12"/>
        <v>0</v>
      </c>
      <c r="J69" s="3">
        <f t="shared" si="13"/>
        <v>10797.211338854489</v>
      </c>
      <c r="K69" s="3">
        <f t="shared" si="14"/>
        <v>2399.3802975232202</v>
      </c>
      <c r="L69" s="3">
        <f t="shared" si="15"/>
        <v>0</v>
      </c>
      <c r="M69" s="23">
        <f t="shared" si="16"/>
        <v>13196.591636377711</v>
      </c>
      <c r="N69" s="2"/>
      <c r="O69" s="2"/>
      <c r="P69" s="2"/>
    </row>
    <row r="70" spans="1:16" ht="14" customHeight="1">
      <c r="A70" s="10">
        <v>15.25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21.392414051502659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3">
        <f t="shared" si="16"/>
        <v>0</v>
      </c>
      <c r="N70" s="2"/>
      <c r="O70" s="2"/>
      <c r="P70" s="2"/>
    </row>
    <row r="71" spans="1:16" ht="14" customHeight="1">
      <c r="A71" s="10">
        <v>15.75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23.64429397881846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3">
        <f t="shared" si="16"/>
        <v>0</v>
      </c>
      <c r="N71" s="2"/>
      <c r="O71" s="2"/>
      <c r="P71" s="2"/>
    </row>
    <row r="72" spans="1:16" ht="14" customHeight="1">
      <c r="A72" s="10">
        <v>16.25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26.051596956906625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3">
        <f t="shared" si="16"/>
        <v>0</v>
      </c>
      <c r="N72" s="2"/>
      <c r="O72" s="2"/>
      <c r="P72" s="2"/>
    </row>
    <row r="73" spans="1:16" ht="14" customHeight="1">
      <c r="A73" s="10">
        <v>16.75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28.619770862481612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3">
        <f t="shared" si="16"/>
        <v>0</v>
      </c>
      <c r="N73" s="2"/>
      <c r="O73" s="2"/>
      <c r="P73" s="2"/>
    </row>
    <row r="74" spans="1:16" ht="14" customHeight="1">
      <c r="A74" s="10">
        <v>17.25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31.354280765919505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3">
        <f t="shared" si="16"/>
        <v>0</v>
      </c>
      <c r="N74" s="2"/>
      <c r="O74" s="2"/>
      <c r="P74" s="2"/>
    </row>
    <row r="75" spans="1:16" ht="14" customHeight="1">
      <c r="A75" s="10">
        <v>17.75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34.260608469583552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3">
        <f t="shared" si="16"/>
        <v>0</v>
      </c>
      <c r="N75" s="2"/>
      <c r="O75" s="2"/>
      <c r="P75" s="2"/>
    </row>
    <row r="76" spans="1:16" ht="14" customHeight="1">
      <c r="A76" s="10">
        <v>18.25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37.34425207160281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3">
        <f t="shared" si="16"/>
        <v>0</v>
      </c>
      <c r="N76" s="2"/>
      <c r="O76" s="2"/>
      <c r="P76" s="2"/>
    </row>
    <row r="77" spans="1:16" ht="14" customHeight="1">
      <c r="A77" s="10">
        <v>18.75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40.610725553021211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3">
        <f t="shared" si="16"/>
        <v>0</v>
      </c>
      <c r="N77" s="2"/>
      <c r="O77" s="2"/>
      <c r="P77" s="2"/>
    </row>
    <row r="78" spans="1:16" ht="14" customHeight="1">
      <c r="A78" s="10">
        <v>19.25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44.06555838645761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3">
        <f t="shared" si="16"/>
        <v>0</v>
      </c>
      <c r="N78" s="2"/>
      <c r="O78" s="2"/>
      <c r="P78" s="2"/>
    </row>
    <row r="79" spans="1:16" ht="14" customHeight="1">
      <c r="A79" s="8" t="s">
        <v>7</v>
      </c>
      <c r="B79" s="16">
        <f>SUM(B47:B78)</f>
        <v>979516.30919697601</v>
      </c>
      <c r="C79" s="16">
        <f>SUM(C47:C78)</f>
        <v>685185.55501243961</v>
      </c>
      <c r="D79" s="16">
        <f>SUM(D47:D78)</f>
        <v>3890.2442905844155</v>
      </c>
      <c r="E79" s="16">
        <f>SUM(E47:E78)</f>
        <v>0</v>
      </c>
      <c r="F79" s="16">
        <f>SUM(F47:F78)</f>
        <v>1668592.1085000001</v>
      </c>
      <c r="G79" s="12"/>
      <c r="H79" s="8" t="s">
        <v>7</v>
      </c>
      <c r="I79" s="16">
        <f>SUM(I47:I78)</f>
        <v>776738.94260643981</v>
      </c>
      <c r="J79" s="16">
        <f>SUM(J47:J78)</f>
        <v>718205.29458452167</v>
      </c>
      <c r="K79" s="16">
        <f>SUM(K47:K78)</f>
        <v>4899.7679657032568</v>
      </c>
      <c r="L79" s="16">
        <f>SUM(L47:L78)</f>
        <v>0</v>
      </c>
      <c r="M79" s="16">
        <f>SUM(M47:M78)</f>
        <v>1499844.0051566649</v>
      </c>
      <c r="N79" s="2"/>
      <c r="O79" s="2"/>
      <c r="P79" s="2"/>
    </row>
    <row r="80" spans="1:16" ht="14" customHeight="1">
      <c r="A80" s="6" t="s">
        <v>13</v>
      </c>
      <c r="B80" s="17">
        <f>IF(L38&gt;0,B79/L38,0)</f>
        <v>11.555971719671948</v>
      </c>
      <c r="C80" s="17">
        <f>IF(M38&gt;0,C79/M38,0)</f>
        <v>13.230609670951463</v>
      </c>
      <c r="D80" s="17">
        <f>IF(N38&gt;0,D79/N38,0)</f>
        <v>14.481505785506606</v>
      </c>
      <c r="E80" s="17">
        <f>IF(O38&gt;0,E79/O38,0)</f>
        <v>0</v>
      </c>
      <c r="F80" s="17">
        <f>IF(P38&gt;0,F79/P38,0)</f>
        <v>12.195588196965337</v>
      </c>
      <c r="G80" s="12"/>
      <c r="H80" s="6" t="s">
        <v>13</v>
      </c>
      <c r="I80" s="17">
        <f>IF(L38&gt;0,I79/L38,0)</f>
        <v>9.1636792262158089</v>
      </c>
      <c r="J80" s="17">
        <f>IF(M38&gt;0,J79/M38,0)</f>
        <v>13.868205257313111</v>
      </c>
      <c r="K80" s="17">
        <f>IF(N38&gt;0,K79/N38,0)</f>
        <v>18.239476198116137</v>
      </c>
      <c r="L80" s="17">
        <f>IF(O38&gt;0,L79/O38,0)</f>
        <v>0</v>
      </c>
      <c r="M80" s="17">
        <f>IF(P38&gt;0,M79/P38,0)</f>
        <v>10.962223633564452</v>
      </c>
      <c r="N80" s="2"/>
      <c r="O80" s="2"/>
      <c r="P80" s="2"/>
    </row>
    <row r="81" spans="1:16" ht="14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/>
    </row>
    <row r="82" spans="1:16" ht="12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"/>
    </row>
    <row r="83" spans="1:16" ht="12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"/>
    </row>
    <row r="84" spans="1:16" ht="12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"/>
    </row>
    <row r="85" spans="1:16" ht="12.25" customHeight="1">
      <c r="A85" s="44" t="s">
        <v>14</v>
      </c>
      <c r="B85" s="44"/>
      <c r="C85" s="44"/>
      <c r="D85" s="44"/>
      <c r="E85" s="44"/>
      <c r="F85" s="3"/>
      <c r="G85" s="3"/>
      <c r="H85" s="3"/>
      <c r="I85" s="3"/>
      <c r="J85" s="3"/>
      <c r="K85" s="3"/>
      <c r="L85" s="3"/>
      <c r="M85" s="3"/>
      <c r="N85" s="3"/>
      <c r="O85" s="3"/>
      <c r="P85" s="2"/>
    </row>
    <row r="86" spans="1:16" ht="12.25" customHeight="1">
      <c r="A86" s="44"/>
      <c r="B86" s="44"/>
      <c r="C86" s="44"/>
      <c r="D86" s="44"/>
      <c r="E86" s="44"/>
      <c r="F86" s="3"/>
      <c r="G86" s="3"/>
      <c r="H86" s="3"/>
      <c r="I86" s="3"/>
      <c r="J86" s="3"/>
      <c r="K86" s="3"/>
      <c r="L86" s="3"/>
      <c r="M86" s="3"/>
      <c r="N86" s="3"/>
      <c r="O86" s="3"/>
      <c r="P86" s="2"/>
    </row>
    <row r="87" spans="1:16" ht="12.25" customHeight="1">
      <c r="A87" s="24"/>
      <c r="B87" s="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"/>
    </row>
    <row r="88" spans="1:16" ht="12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"/>
    </row>
    <row r="89" spans="1:16" ht="12.25" customHeight="1">
      <c r="A89" s="45" t="s">
        <v>15</v>
      </c>
      <c r="B89" s="46" t="s">
        <v>16</v>
      </c>
      <c r="C89" s="46" t="s">
        <v>17</v>
      </c>
      <c r="D89" s="46" t="s">
        <v>18</v>
      </c>
      <c r="E89" s="46" t="s">
        <v>19</v>
      </c>
      <c r="F89" s="25" t="s">
        <v>20</v>
      </c>
      <c r="G89" s="26" t="s">
        <v>21</v>
      </c>
      <c r="H89" s="3"/>
      <c r="I89" s="3"/>
      <c r="J89" s="3"/>
      <c r="K89" s="3"/>
      <c r="L89" s="3"/>
      <c r="M89" s="3"/>
      <c r="N89" s="3"/>
      <c r="O89" s="3"/>
      <c r="P89" s="2"/>
    </row>
    <row r="90" spans="1:16" ht="12.25" customHeight="1">
      <c r="A90" s="45"/>
      <c r="B90" s="45"/>
      <c r="C90" s="45"/>
      <c r="D90" s="45"/>
      <c r="E90" s="46"/>
      <c r="F90" s="25" t="s">
        <v>22</v>
      </c>
      <c r="G90" s="26" t="s">
        <v>23</v>
      </c>
      <c r="H90" s="3"/>
      <c r="I90" s="3"/>
      <c r="J90" s="3"/>
      <c r="K90" s="3"/>
      <c r="L90" s="3"/>
      <c r="M90" s="3"/>
      <c r="N90" s="3"/>
      <c r="O90" s="3"/>
      <c r="P90" s="2"/>
    </row>
    <row r="91" spans="1:16" ht="12.25" customHeight="1">
      <c r="A91" s="3"/>
      <c r="B91" s="4"/>
      <c r="C91" s="4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"/>
    </row>
    <row r="92" spans="1:16" ht="12.25" customHeight="1">
      <c r="A92" s="25">
        <v>0</v>
      </c>
      <c r="B92" s="27">
        <f>L$38</f>
        <v>84762.781785760773</v>
      </c>
      <c r="C92" s="28">
        <f>$B$80</f>
        <v>11.555971719671948</v>
      </c>
      <c r="D92" s="28">
        <f>$I$80</f>
        <v>9.1636792262158089</v>
      </c>
      <c r="E92" s="29">
        <f t="shared" ref="E92:E95" si="17">B92*D92</f>
        <v>776738.9426064397</v>
      </c>
      <c r="F92" s="30">
        <f t="shared" ref="F92:F95" si="18">B92/1000</f>
        <v>84.762781785760779</v>
      </c>
      <c r="G92" s="5">
        <f t="shared" ref="G92:G95" si="19">E92/1000</f>
        <v>776.73894260643965</v>
      </c>
      <c r="H92" s="3"/>
      <c r="I92" s="3"/>
      <c r="J92" s="3"/>
      <c r="K92" s="3"/>
      <c r="L92" s="3"/>
      <c r="M92" s="3"/>
      <c r="N92" s="3"/>
      <c r="O92" s="3"/>
      <c r="P92" s="2"/>
    </row>
    <row r="93" spans="1:16" ht="12.25" customHeight="1">
      <c r="A93" s="25">
        <v>1</v>
      </c>
      <c r="B93" s="27">
        <f>M$38</f>
        <v>51787.904870083388</v>
      </c>
      <c r="C93" s="28">
        <f>$C$80</f>
        <v>13.230609670951463</v>
      </c>
      <c r="D93" s="28">
        <f>$J$80</f>
        <v>13.868205257313111</v>
      </c>
      <c r="E93" s="29">
        <f t="shared" si="17"/>
        <v>718205.29458452167</v>
      </c>
      <c r="F93" s="30">
        <f t="shared" si="18"/>
        <v>51.787904870083388</v>
      </c>
      <c r="G93" s="5">
        <f t="shared" si="19"/>
        <v>718.20529458452165</v>
      </c>
      <c r="H93" s="3"/>
      <c r="I93" s="3"/>
      <c r="J93" s="3"/>
      <c r="K93" s="3"/>
      <c r="L93" s="3"/>
      <c r="M93" s="3"/>
      <c r="N93" s="3"/>
      <c r="O93" s="3"/>
      <c r="P93" s="2"/>
    </row>
    <row r="94" spans="1:16" ht="12.25" customHeight="1">
      <c r="A94" s="25">
        <v>2</v>
      </c>
      <c r="B94" s="27">
        <f>N$38</f>
        <v>268.63534415584417</v>
      </c>
      <c r="C94" s="28">
        <f>$D$80</f>
        <v>14.481505785506606</v>
      </c>
      <c r="D94" s="28">
        <f>$K$80</f>
        <v>18.239476198116137</v>
      </c>
      <c r="E94" s="29">
        <f t="shared" si="17"/>
        <v>4899.7679657032568</v>
      </c>
      <c r="F94" s="30">
        <f t="shared" si="18"/>
        <v>0.26863534415584417</v>
      </c>
      <c r="G94" s="5">
        <f t="shared" si="19"/>
        <v>4.8997679657032567</v>
      </c>
      <c r="H94" s="3"/>
      <c r="I94" s="3"/>
      <c r="J94" s="3"/>
      <c r="K94" s="3"/>
      <c r="L94" s="3"/>
      <c r="M94" s="3"/>
      <c r="N94" s="3"/>
      <c r="O94" s="3"/>
      <c r="P94" s="2"/>
    </row>
    <row r="95" spans="1:16" ht="12.25" customHeight="1">
      <c r="A95" s="25">
        <v>3</v>
      </c>
      <c r="B95" s="27">
        <f>O$38</f>
        <v>0</v>
      </c>
      <c r="C95" s="28">
        <f>$E$80</f>
        <v>0</v>
      </c>
      <c r="D95" s="28">
        <f>$L$80</f>
        <v>0</v>
      </c>
      <c r="E95" s="29">
        <f t="shared" si="17"/>
        <v>0</v>
      </c>
      <c r="F95" s="30">
        <f t="shared" si="18"/>
        <v>0</v>
      </c>
      <c r="G95" s="5">
        <f t="shared" si="19"/>
        <v>0</v>
      </c>
      <c r="H95" s="3"/>
      <c r="I95" s="3"/>
      <c r="J95" s="3"/>
      <c r="K95" s="3"/>
      <c r="L95" s="3"/>
      <c r="M95" s="3"/>
      <c r="N95" s="3"/>
      <c r="O95" s="3"/>
      <c r="P95" s="2"/>
    </row>
    <row r="96" spans="1:16" ht="12.25" customHeight="1">
      <c r="A96" s="25" t="s">
        <v>7</v>
      </c>
      <c r="B96" s="27">
        <f>SUM(B92:B95)</f>
        <v>136819.32199999999</v>
      </c>
      <c r="C96" s="28">
        <f>$F$80</f>
        <v>12.195588196965337</v>
      </c>
      <c r="D96" s="28">
        <f>$M$80</f>
        <v>10.962223633564452</v>
      </c>
      <c r="E96" s="29">
        <f>SUM(E92:E95)</f>
        <v>1499844.0051566646</v>
      </c>
      <c r="F96" s="3"/>
      <c r="G96" s="5">
        <f>SUM(G92:G95)</f>
        <v>1499.8440051566645</v>
      </c>
      <c r="H96" s="3"/>
      <c r="I96" s="3"/>
      <c r="J96" s="3"/>
      <c r="K96" s="3"/>
      <c r="L96" s="3"/>
      <c r="M96" s="3"/>
      <c r="N96" s="3"/>
      <c r="O96" s="3"/>
      <c r="P96" s="2"/>
    </row>
    <row r="97" spans="1:16" ht="12.25" customHeight="1">
      <c r="A97" s="25" t="s">
        <v>2</v>
      </c>
      <c r="B97" s="27">
        <f>$I$2</f>
        <v>1499840</v>
      </c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2"/>
    </row>
    <row r="98" spans="1:16" ht="12.25" customHeight="1">
      <c r="A98" s="31" t="s">
        <v>24</v>
      </c>
      <c r="B98" s="29">
        <f>IF(E96&gt;0,$I$2/E96,"")</f>
        <v>0.99999732961784638</v>
      </c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2"/>
    </row>
    <row r="99" spans="1:16" ht="12.75" customHeight="1">
      <c r="C99" s="33">
        <v>11.555971719671948</v>
      </c>
      <c r="D99" s="33">
        <v>12.980609670951461</v>
      </c>
      <c r="E99" s="33">
        <v>14.231505785506606</v>
      </c>
    </row>
    <row r="100" spans="1:16" ht="12.75" customHeight="1">
      <c r="C100" s="33">
        <v>0.72230881868203234</v>
      </c>
      <c r="D100" s="33">
        <v>0.62708653404675208</v>
      </c>
      <c r="E100" s="33">
        <v>0.24978032897433322</v>
      </c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:P102"/>
  <sheetViews>
    <sheetView topLeftCell="A85" zoomScale="105" zoomScaleNormal="105" workbookViewId="0">
      <selection activeCell="I123" sqref="I123"/>
    </sheetView>
  </sheetViews>
  <sheetFormatPr baseColWidth="10" defaultColWidth="10.6640625" defaultRowHeight="12.75" customHeight="1"/>
  <sheetData>
    <row r="1" spans="1:16" ht="14" customHeight="1">
      <c r="A1" s="41" t="s">
        <v>0</v>
      </c>
      <c r="B1" s="41"/>
      <c r="C1" s="41"/>
      <c r="D1" s="41"/>
      <c r="E1" s="41"/>
      <c r="F1" s="41"/>
      <c r="G1" s="3"/>
      <c r="H1" s="42" t="s">
        <v>1</v>
      </c>
      <c r="I1" s="42"/>
      <c r="J1" s="3"/>
      <c r="K1" s="3"/>
      <c r="M1" s="4"/>
      <c r="N1" s="4"/>
      <c r="O1" s="3"/>
      <c r="P1" s="2"/>
    </row>
    <row r="2" spans="1:16" ht="12.2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3512927</v>
      </c>
      <c r="J2" s="3"/>
      <c r="K2" s="3"/>
      <c r="L2" s="3"/>
      <c r="M2" s="3"/>
      <c r="N2" s="3"/>
      <c r="O2" s="3"/>
      <c r="P2" s="2"/>
    </row>
    <row r="3" spans="1:16" ht="12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25" customHeight="1">
      <c r="A4" s="4" t="s">
        <v>3</v>
      </c>
      <c r="B4" s="43" t="s">
        <v>4</v>
      </c>
      <c r="C4" s="43"/>
      <c r="D4" s="43"/>
      <c r="E4" s="43"/>
      <c r="F4" s="43"/>
      <c r="G4" s="3"/>
      <c r="H4" s="4" t="s">
        <v>3</v>
      </c>
      <c r="I4" s="3"/>
      <c r="J4" s="3"/>
      <c r="K4" s="4" t="s">
        <v>3</v>
      </c>
      <c r="L4" s="42" t="s">
        <v>5</v>
      </c>
      <c r="M4" s="42"/>
      <c r="N4" s="42"/>
      <c r="O4" s="42"/>
      <c r="P4" s="42"/>
    </row>
    <row r="5" spans="1:16" ht="12.2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25" customHeight="1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37" si="1">IF($F6&gt;0,($I6/1000)*(B6/$F6),0)</f>
        <v>0</v>
      </c>
      <c r="M6" s="3">
        <f t="shared" ref="M6:M37" si="2">IF($F6&gt;0,($I6/1000)*(C6/$F6),0)</f>
        <v>0</v>
      </c>
      <c r="N6" s="3">
        <f t="shared" ref="N6:N37" si="3">IF($F6&gt;0,($I6/1000)*(D6/$F6),0)</f>
        <v>0</v>
      </c>
      <c r="O6" s="3">
        <f t="shared" ref="O6:O37" si="4">IF($F6&gt;0,($I6/1000)*(E6/$F6),0)</f>
        <v>0</v>
      </c>
      <c r="P6" s="13">
        <f t="shared" ref="P6:P37" si="5">SUM(L6:O6)</f>
        <v>0</v>
      </c>
    </row>
    <row r="7" spans="1:16" ht="12.2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 ht="14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 ht="14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 ht="14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 ht="14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 ht="14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 ht="14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 ht="14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 ht="14" customHeight="1">
      <c r="A15" s="10">
        <v>8.25</v>
      </c>
      <c r="B15" s="11">
        <v>1</v>
      </c>
      <c r="C15" s="11">
        <v>0</v>
      </c>
      <c r="D15" s="11">
        <v>0</v>
      </c>
      <c r="E15" s="11"/>
      <c r="F15" s="12">
        <f t="shared" si="0"/>
        <v>1</v>
      </c>
      <c r="G15" s="3"/>
      <c r="H15" s="10">
        <v>8.25</v>
      </c>
      <c r="I15">
        <v>2802398</v>
      </c>
      <c r="J15" s="5"/>
      <c r="K15" s="10">
        <v>8.25</v>
      </c>
      <c r="L15" s="3">
        <f t="shared" si="1"/>
        <v>2802.3980000000001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2802.3980000000001</v>
      </c>
    </row>
    <row r="16" spans="1:16" ht="14" customHeight="1">
      <c r="A16" s="10">
        <v>8.75</v>
      </c>
      <c r="B16" s="14">
        <v>1</v>
      </c>
      <c r="C16" s="14">
        <v>0</v>
      </c>
      <c r="D16" s="14">
        <v>0</v>
      </c>
      <c r="E16" s="11"/>
      <c r="F16" s="12">
        <f t="shared" si="0"/>
        <v>1</v>
      </c>
      <c r="G16" s="3"/>
      <c r="H16" s="10">
        <v>8.75</v>
      </c>
      <c r="I16">
        <v>40281370</v>
      </c>
      <c r="J16" s="5"/>
      <c r="K16" s="10">
        <v>8.75</v>
      </c>
      <c r="L16" s="3">
        <f t="shared" si="1"/>
        <v>40281.370000000003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40281.370000000003</v>
      </c>
    </row>
    <row r="17" spans="1:16" ht="14" customHeight="1">
      <c r="A17" s="10">
        <v>9.25</v>
      </c>
      <c r="B17" s="11">
        <v>12</v>
      </c>
      <c r="C17" s="11">
        <v>0</v>
      </c>
      <c r="D17" s="11">
        <v>0</v>
      </c>
      <c r="E17" s="11"/>
      <c r="F17" s="12">
        <f t="shared" si="0"/>
        <v>12</v>
      </c>
      <c r="G17" s="3"/>
      <c r="H17" s="10">
        <v>9.25</v>
      </c>
      <c r="I17">
        <v>145685163</v>
      </c>
      <c r="J17" s="5"/>
      <c r="K17" s="10">
        <v>9.25</v>
      </c>
      <c r="L17" s="3">
        <f t="shared" si="1"/>
        <v>145685.163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145685.163</v>
      </c>
    </row>
    <row r="18" spans="1:16" ht="14" customHeight="1">
      <c r="A18" s="10">
        <v>9.75</v>
      </c>
      <c r="B18" s="11">
        <v>25</v>
      </c>
      <c r="C18" s="11">
        <v>0</v>
      </c>
      <c r="D18" s="11">
        <v>0</v>
      </c>
      <c r="E18" s="11"/>
      <c r="F18" s="12">
        <f t="shared" si="0"/>
        <v>25</v>
      </c>
      <c r="G18" s="3"/>
      <c r="H18" s="10">
        <v>9.75</v>
      </c>
      <c r="I18">
        <v>174395527</v>
      </c>
      <c r="J18" s="5"/>
      <c r="K18" s="10">
        <v>9.75</v>
      </c>
      <c r="L18" s="3">
        <f t="shared" si="1"/>
        <v>174395.527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174395.527</v>
      </c>
    </row>
    <row r="19" spans="1:16" ht="14" customHeight="1">
      <c r="A19" s="10">
        <v>10.25</v>
      </c>
      <c r="B19" s="11">
        <v>42</v>
      </c>
      <c r="C19" s="11">
        <v>1</v>
      </c>
      <c r="D19" s="11">
        <v>0</v>
      </c>
      <c r="E19" s="11"/>
      <c r="F19" s="12">
        <f t="shared" si="0"/>
        <v>43</v>
      </c>
      <c r="G19" s="3"/>
      <c r="H19" s="10">
        <v>10.25</v>
      </c>
      <c r="I19">
        <v>158404380</v>
      </c>
      <c r="J19" s="5"/>
      <c r="K19" s="10">
        <v>10.25</v>
      </c>
      <c r="L19" s="3">
        <f t="shared" si="1"/>
        <v>154720.55720930232</v>
      </c>
      <c r="M19" s="3">
        <f t="shared" si="2"/>
        <v>3683.8227906976745</v>
      </c>
      <c r="N19" s="3">
        <f t="shared" si="3"/>
        <v>0</v>
      </c>
      <c r="O19" s="3">
        <f t="shared" si="4"/>
        <v>0</v>
      </c>
      <c r="P19" s="13">
        <f t="shared" si="5"/>
        <v>158404.38</v>
      </c>
    </row>
    <row r="20" spans="1:16" ht="14" customHeight="1">
      <c r="A20" s="10">
        <v>10.75</v>
      </c>
      <c r="B20" s="11">
        <v>45</v>
      </c>
      <c r="C20" s="11">
        <v>0</v>
      </c>
      <c r="D20" s="11">
        <v>0</v>
      </c>
      <c r="E20" s="11"/>
      <c r="F20" s="12">
        <f t="shared" si="0"/>
        <v>45</v>
      </c>
      <c r="G20" s="3"/>
      <c r="H20" s="10">
        <v>10.75</v>
      </c>
      <c r="I20">
        <v>75945235</v>
      </c>
      <c r="J20" s="5"/>
      <c r="K20" s="10">
        <v>10.75</v>
      </c>
      <c r="L20" s="3">
        <f t="shared" si="1"/>
        <v>75945.235000000001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75945.235000000001</v>
      </c>
    </row>
    <row r="21" spans="1:16" ht="14" customHeight="1">
      <c r="A21" s="10">
        <v>11.25</v>
      </c>
      <c r="B21" s="11">
        <v>33</v>
      </c>
      <c r="C21" s="11">
        <v>1</v>
      </c>
      <c r="D21" s="11">
        <v>0</v>
      </c>
      <c r="E21" s="11"/>
      <c r="F21" s="12">
        <f t="shared" si="0"/>
        <v>34</v>
      </c>
      <c r="G21" s="3"/>
      <c r="H21" s="10">
        <v>11.25</v>
      </c>
      <c r="I21">
        <v>18499186</v>
      </c>
      <c r="J21" s="5"/>
      <c r="K21" s="10">
        <v>11.25</v>
      </c>
      <c r="L21" s="3">
        <f t="shared" si="1"/>
        <v>17955.092294117647</v>
      </c>
      <c r="M21" s="3">
        <f t="shared" si="2"/>
        <v>544.09370588235299</v>
      </c>
      <c r="N21" s="3">
        <f t="shared" si="3"/>
        <v>0</v>
      </c>
      <c r="O21" s="3">
        <f t="shared" si="4"/>
        <v>0</v>
      </c>
      <c r="P21" s="13">
        <f t="shared" si="5"/>
        <v>18499.186000000002</v>
      </c>
    </row>
    <row r="22" spans="1:16" ht="14" customHeight="1">
      <c r="A22" s="10">
        <v>11.75</v>
      </c>
      <c r="B22" s="11">
        <v>26</v>
      </c>
      <c r="C22" s="11">
        <v>1</v>
      </c>
      <c r="D22" s="11">
        <v>0</v>
      </c>
      <c r="E22" s="11"/>
      <c r="F22" s="12">
        <f t="shared" si="0"/>
        <v>27</v>
      </c>
      <c r="G22" s="5"/>
      <c r="H22" s="10">
        <v>11.75</v>
      </c>
      <c r="I22">
        <v>0</v>
      </c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 ht="14" customHeight="1">
      <c r="A23" s="10">
        <v>12.25</v>
      </c>
      <c r="B23" s="11">
        <v>20</v>
      </c>
      <c r="C23" s="11">
        <v>6</v>
      </c>
      <c r="D23" s="11">
        <v>0</v>
      </c>
      <c r="E23" s="11"/>
      <c r="F23" s="12">
        <f t="shared" si="0"/>
        <v>26</v>
      </c>
      <c r="G23" s="5"/>
      <c r="H23" s="10">
        <v>12.25</v>
      </c>
      <c r="I23">
        <v>2616131</v>
      </c>
      <c r="J23" s="5"/>
      <c r="K23" s="10">
        <v>12.25</v>
      </c>
      <c r="L23" s="3">
        <f t="shared" si="1"/>
        <v>2012.4084615384616</v>
      </c>
      <c r="M23" s="3">
        <f t="shared" si="2"/>
        <v>603.72253846153842</v>
      </c>
      <c r="N23" s="3">
        <f t="shared" si="3"/>
        <v>0</v>
      </c>
      <c r="O23" s="3">
        <f t="shared" si="4"/>
        <v>0</v>
      </c>
      <c r="P23" s="13">
        <f t="shared" si="5"/>
        <v>2616.1309999999999</v>
      </c>
    </row>
    <row r="24" spans="1:16" ht="14" customHeight="1">
      <c r="A24" s="10">
        <v>12.75</v>
      </c>
      <c r="B24" s="11">
        <v>10</v>
      </c>
      <c r="C24" s="11">
        <v>12</v>
      </c>
      <c r="D24" s="11">
        <v>0</v>
      </c>
      <c r="E24" s="11"/>
      <c r="F24" s="12">
        <f t="shared" si="0"/>
        <v>22</v>
      </c>
      <c r="G24" s="5"/>
      <c r="H24" s="10">
        <v>12.75</v>
      </c>
      <c r="I24">
        <v>0</v>
      </c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 ht="14" customHeight="1">
      <c r="A25" s="10">
        <v>13.25</v>
      </c>
      <c r="B25" s="11">
        <v>1</v>
      </c>
      <c r="C25" s="11">
        <v>23</v>
      </c>
      <c r="D25" s="11">
        <v>0</v>
      </c>
      <c r="E25" s="11"/>
      <c r="F25" s="12">
        <f t="shared" si="0"/>
        <v>24</v>
      </c>
      <c r="G25" s="5"/>
      <c r="H25" s="10">
        <v>13.25</v>
      </c>
      <c r="I25">
        <v>2802398</v>
      </c>
      <c r="J25" s="5"/>
      <c r="K25" s="10">
        <v>13.25</v>
      </c>
      <c r="L25" s="3">
        <f t="shared" si="1"/>
        <v>116.76658333333333</v>
      </c>
      <c r="M25" s="3">
        <f t="shared" si="2"/>
        <v>2685.6314166666671</v>
      </c>
      <c r="N25" s="3">
        <f t="shared" si="3"/>
        <v>0</v>
      </c>
      <c r="O25" s="3">
        <f t="shared" si="4"/>
        <v>0</v>
      </c>
      <c r="P25" s="13">
        <f t="shared" si="5"/>
        <v>2802.3980000000006</v>
      </c>
    </row>
    <row r="26" spans="1:16" ht="14" customHeight="1">
      <c r="A26" s="10">
        <v>13.75</v>
      </c>
      <c r="B26" s="11">
        <v>0</v>
      </c>
      <c r="C26" s="11">
        <v>15</v>
      </c>
      <c r="D26" s="11">
        <v>0</v>
      </c>
      <c r="E26" s="11"/>
      <c r="F26" s="12">
        <f t="shared" si="0"/>
        <v>15</v>
      </c>
      <c r="G26" s="5"/>
      <c r="H26" s="10">
        <v>13.75</v>
      </c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 ht="14" customHeight="1">
      <c r="A27" s="10">
        <v>14.25</v>
      </c>
      <c r="B27" s="11">
        <v>0</v>
      </c>
      <c r="C27" s="11">
        <v>27</v>
      </c>
      <c r="D27" s="11">
        <v>1</v>
      </c>
      <c r="E27" s="11"/>
      <c r="F27" s="12">
        <f t="shared" si="0"/>
        <v>28</v>
      </c>
      <c r="G27" s="5"/>
      <c r="H27" s="10">
        <v>14.25</v>
      </c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 ht="14" customHeight="1">
      <c r="A28" s="10">
        <v>14.75</v>
      </c>
      <c r="B28" s="11">
        <v>0</v>
      </c>
      <c r="C28" s="11">
        <v>18</v>
      </c>
      <c r="D28" s="11">
        <v>4</v>
      </c>
      <c r="E28" s="11"/>
      <c r="F28" s="12">
        <f t="shared" si="0"/>
        <v>22</v>
      </c>
      <c r="G28" s="3"/>
      <c r="H28" s="10">
        <v>14.75</v>
      </c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 ht="14" customHeight="1">
      <c r="A29" s="10">
        <v>15.25</v>
      </c>
      <c r="B29" s="11">
        <v>0</v>
      </c>
      <c r="C29" s="11">
        <v>10</v>
      </c>
      <c r="D29" s="11">
        <v>3</v>
      </c>
      <c r="E29" s="11"/>
      <c r="F29" s="12">
        <f t="shared" si="0"/>
        <v>13</v>
      </c>
      <c r="G29" s="3"/>
      <c r="H29" s="10">
        <v>15.25</v>
      </c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 ht="14" customHeight="1">
      <c r="A30" s="10">
        <v>15.75</v>
      </c>
      <c r="B30" s="11">
        <v>0</v>
      </c>
      <c r="C30" s="11">
        <v>5</v>
      </c>
      <c r="D30" s="11">
        <v>4</v>
      </c>
      <c r="E30" s="11"/>
      <c r="F30" s="12">
        <f t="shared" si="0"/>
        <v>9</v>
      </c>
      <c r="G30" s="3"/>
      <c r="H30" s="10">
        <v>15.75</v>
      </c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 ht="12.25" customHeight="1">
      <c r="A31" s="10">
        <v>16.25</v>
      </c>
      <c r="B31" s="11">
        <v>0</v>
      </c>
      <c r="C31" s="11">
        <v>2</v>
      </c>
      <c r="D31" s="11">
        <v>2</v>
      </c>
      <c r="E31" s="11"/>
      <c r="F31" s="12">
        <f t="shared" si="0"/>
        <v>4</v>
      </c>
      <c r="G31" s="3"/>
      <c r="H31" s="10">
        <v>16.25</v>
      </c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 ht="12.25" customHeight="1">
      <c r="A32" s="10">
        <v>16.75</v>
      </c>
      <c r="B32" s="11">
        <v>0</v>
      </c>
      <c r="C32" s="11">
        <v>1</v>
      </c>
      <c r="D32" s="11">
        <v>0</v>
      </c>
      <c r="E32" s="11"/>
      <c r="F32" s="12">
        <f t="shared" si="0"/>
        <v>1</v>
      </c>
      <c r="G32" s="3"/>
      <c r="H32" s="10">
        <v>16.75</v>
      </c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 ht="12.25" customHeight="1">
      <c r="A33" s="10">
        <v>17.25</v>
      </c>
      <c r="B33" s="11"/>
      <c r="C33" s="11"/>
      <c r="D33" s="11"/>
      <c r="E33" s="11"/>
      <c r="F33" s="12">
        <f t="shared" si="0"/>
        <v>0</v>
      </c>
      <c r="G33" s="3"/>
      <c r="H33" s="10">
        <v>17.25</v>
      </c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 ht="12.25" customHeight="1">
      <c r="A34" s="10">
        <v>17.75</v>
      </c>
      <c r="B34" s="11"/>
      <c r="C34" s="11"/>
      <c r="D34" s="11"/>
      <c r="E34" s="11"/>
      <c r="F34" s="12">
        <f t="shared" si="0"/>
        <v>0</v>
      </c>
      <c r="G34" s="3"/>
      <c r="H34" s="10">
        <v>17.75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 ht="12.2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 ht="12.2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 ht="12.2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 ht="12.25" customHeight="1">
      <c r="A38" s="8" t="s">
        <v>7</v>
      </c>
      <c r="B38" s="16">
        <f>SUM(B6:B37)</f>
        <v>216</v>
      </c>
      <c r="C38" s="16">
        <f>SUM(C6:C37)</f>
        <v>122</v>
      </c>
      <c r="D38" s="16">
        <f>SUM(D6:D37)</f>
        <v>14</v>
      </c>
      <c r="E38" s="16">
        <f>SUM(E6:E37)</f>
        <v>0</v>
      </c>
      <c r="F38" s="17">
        <f>SUM(F6:F37)</f>
        <v>352</v>
      </c>
      <c r="G38" s="18"/>
      <c r="H38" s="8" t="s">
        <v>7</v>
      </c>
      <c r="I38" s="5">
        <f>SUM(I6:I37)</f>
        <v>621431788</v>
      </c>
      <c r="J38" s="3"/>
      <c r="K38" s="8" t="s">
        <v>7</v>
      </c>
      <c r="L38" s="16">
        <f>SUM(L6:L37)</f>
        <v>613914.51754829183</v>
      </c>
      <c r="M38" s="16">
        <f>SUM(M6:M37)</f>
        <v>7517.2704517082329</v>
      </c>
      <c r="N38" s="16">
        <f>SUM(N6:N37)</f>
        <v>0</v>
      </c>
      <c r="O38" s="16">
        <f>SUM(O6:O37)</f>
        <v>0</v>
      </c>
      <c r="P38" s="19">
        <f>SUM(P6:P37)</f>
        <v>621431.78800000006</v>
      </c>
    </row>
    <row r="39" spans="1:16" ht="12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/>
    </row>
    <row r="40" spans="1:16" ht="12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"/>
    </row>
    <row r="41" spans="1:16" ht="12.25" customHeight="1">
      <c r="A41" s="20"/>
      <c r="B41" s="3"/>
      <c r="C41" s="3"/>
      <c r="D41" s="3"/>
      <c r="E41" s="3"/>
      <c r="F41" s="20"/>
      <c r="G41" s="3"/>
      <c r="H41" s="3"/>
      <c r="I41" s="3"/>
      <c r="J41" s="20"/>
      <c r="K41" s="3"/>
      <c r="L41" s="3"/>
      <c r="M41" s="3"/>
      <c r="N41" s="20"/>
      <c r="O41" s="3"/>
      <c r="P41" s="2"/>
    </row>
    <row r="42" spans="1:16" ht="12.25" customHeight="1">
      <c r="A42" s="3"/>
      <c r="B42" s="42" t="s">
        <v>9</v>
      </c>
      <c r="C42" s="42"/>
      <c r="D42" s="42"/>
      <c r="E42" s="3"/>
      <c r="F42" s="3"/>
      <c r="G42" s="5"/>
      <c r="H42" s="3"/>
      <c r="I42" s="42" t="s">
        <v>10</v>
      </c>
      <c r="J42" s="42"/>
      <c r="K42" s="42"/>
      <c r="L42" s="3"/>
      <c r="M42" s="3"/>
      <c r="N42" s="3"/>
      <c r="O42" s="3"/>
      <c r="P42" s="2"/>
    </row>
    <row r="43" spans="1:16" ht="12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</row>
    <row r="44" spans="1:16" ht="12.25" customHeight="1">
      <c r="A44" s="3"/>
      <c r="B44" s="3"/>
      <c r="C44" s="3"/>
      <c r="D44" s="3"/>
      <c r="E44" s="3"/>
      <c r="F44" s="3"/>
      <c r="G44" s="3"/>
      <c r="H44" s="21" t="s">
        <v>11</v>
      </c>
      <c r="I44">
        <v>4.5636000000000001E-3</v>
      </c>
      <c r="J44" s="21" t="s">
        <v>12</v>
      </c>
      <c r="K44">
        <v>3.1023795999999999</v>
      </c>
      <c r="L44" s="3"/>
      <c r="M44" s="3"/>
      <c r="N44" s="3"/>
      <c r="O44" s="3"/>
      <c r="P44" s="2"/>
    </row>
    <row r="45" spans="1:16" ht="14" customHeight="1">
      <c r="A45" s="4" t="s">
        <v>3</v>
      </c>
      <c r="B45" s="3"/>
      <c r="C45" s="3"/>
      <c r="D45" s="3"/>
      <c r="E45" s="3"/>
      <c r="F45" s="3"/>
      <c r="G45" s="3"/>
      <c r="H45" s="4" t="s">
        <v>3</v>
      </c>
      <c r="I45" s="3"/>
      <c r="J45" s="3"/>
      <c r="K45" s="3"/>
      <c r="L45" s="3"/>
      <c r="M45" s="3"/>
      <c r="N45" s="2"/>
      <c r="O45" s="2"/>
      <c r="P45" s="2"/>
    </row>
    <row r="46" spans="1:16" ht="14" customHeight="1">
      <c r="A46" s="4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3"/>
      <c r="H46" s="4" t="s">
        <v>6</v>
      </c>
      <c r="I46" s="6">
        <v>0</v>
      </c>
      <c r="J46" s="7">
        <v>1</v>
      </c>
      <c r="K46" s="7">
        <v>2</v>
      </c>
      <c r="L46" s="7">
        <v>3</v>
      </c>
      <c r="M46" s="22" t="s">
        <v>7</v>
      </c>
      <c r="N46" s="2"/>
      <c r="O46" s="2"/>
      <c r="P46" s="2"/>
    </row>
    <row r="47" spans="1:16" ht="14" customHeight="1">
      <c r="A47" s="10">
        <v>3.75</v>
      </c>
      <c r="B47" s="3">
        <f t="shared" ref="B47:B78" si="6">L6*($A47)</f>
        <v>0</v>
      </c>
      <c r="C47" s="3">
        <f t="shared" ref="C47:C78" si="7">M6*($A47)</f>
        <v>0</v>
      </c>
      <c r="D47" s="3">
        <f t="shared" ref="D47:D78" si="8">N6*($A47)</f>
        <v>0</v>
      </c>
      <c r="E47" s="3">
        <f t="shared" ref="E47:E78" si="9">O6*($A47)</f>
        <v>0</v>
      </c>
      <c r="F47" s="12">
        <f t="shared" ref="F47:F78" si="10">SUM(B47:E47)</f>
        <v>0</v>
      </c>
      <c r="G47" s="3"/>
      <c r="H47" s="10">
        <f t="shared" ref="H47:H78" si="11">$I$44*((A47)^$K$44)</f>
        <v>0.27553099860396629</v>
      </c>
      <c r="I47" s="3">
        <f t="shared" ref="I47:I78" si="12">L6*$H47</f>
        <v>0</v>
      </c>
      <c r="J47" s="3">
        <f t="shared" ref="J47:J78" si="13">M6*$H47</f>
        <v>0</v>
      </c>
      <c r="K47" s="3">
        <f t="shared" ref="K47:K78" si="14">N6*$H47</f>
        <v>0</v>
      </c>
      <c r="L47" s="3">
        <f t="shared" ref="L47:L78" si="15">O6*$H47</f>
        <v>0</v>
      </c>
      <c r="M47" s="23">
        <f t="shared" ref="M47:M78" si="16">SUM(I47:L47)</f>
        <v>0</v>
      </c>
      <c r="N47" s="2"/>
      <c r="O47" s="2"/>
      <c r="P47" s="2"/>
    </row>
    <row r="48" spans="1:16" ht="14" customHeight="1">
      <c r="A48" s="10">
        <v>4.25</v>
      </c>
      <c r="B48" s="3">
        <f t="shared" si="6"/>
        <v>0</v>
      </c>
      <c r="C48" s="3">
        <f t="shared" si="7"/>
        <v>0</v>
      </c>
      <c r="D48" s="3">
        <f t="shared" si="8"/>
        <v>0</v>
      </c>
      <c r="E48" s="3">
        <f t="shared" si="9"/>
        <v>0</v>
      </c>
      <c r="F48" s="12">
        <f t="shared" si="10"/>
        <v>0</v>
      </c>
      <c r="G48" s="3"/>
      <c r="H48" s="10">
        <f t="shared" si="11"/>
        <v>0.40626421396543411</v>
      </c>
      <c r="I48" s="3">
        <f t="shared" si="12"/>
        <v>0</v>
      </c>
      <c r="J48" s="3">
        <f t="shared" si="13"/>
        <v>0</v>
      </c>
      <c r="K48" s="3">
        <f t="shared" si="14"/>
        <v>0</v>
      </c>
      <c r="L48" s="3">
        <f t="shared" si="15"/>
        <v>0</v>
      </c>
      <c r="M48" s="23">
        <f t="shared" si="16"/>
        <v>0</v>
      </c>
      <c r="N48" s="2"/>
      <c r="O48" s="2"/>
      <c r="P48" s="2"/>
    </row>
    <row r="49" spans="1:16" ht="14" customHeight="1">
      <c r="A49" s="10">
        <v>4.75</v>
      </c>
      <c r="B49" s="3">
        <f t="shared" si="6"/>
        <v>0</v>
      </c>
      <c r="C49" s="3">
        <f t="shared" si="7"/>
        <v>0</v>
      </c>
      <c r="D49" s="3">
        <f t="shared" si="8"/>
        <v>0</v>
      </c>
      <c r="E49" s="3">
        <f t="shared" si="9"/>
        <v>0</v>
      </c>
      <c r="F49" s="12">
        <f t="shared" si="10"/>
        <v>0</v>
      </c>
      <c r="G49" s="3"/>
      <c r="H49" s="10">
        <f t="shared" si="11"/>
        <v>0.57367777013493715</v>
      </c>
      <c r="I49" s="3">
        <f t="shared" si="12"/>
        <v>0</v>
      </c>
      <c r="J49" s="3">
        <f t="shared" si="13"/>
        <v>0</v>
      </c>
      <c r="K49" s="3">
        <f t="shared" si="14"/>
        <v>0</v>
      </c>
      <c r="L49" s="3">
        <f t="shared" si="15"/>
        <v>0</v>
      </c>
      <c r="M49" s="23">
        <f t="shared" si="16"/>
        <v>0</v>
      </c>
      <c r="N49" s="2"/>
      <c r="O49" s="2"/>
      <c r="P49" s="2"/>
    </row>
    <row r="50" spans="1:16" ht="14" customHeight="1">
      <c r="A50" s="10">
        <v>5.25</v>
      </c>
      <c r="B50" s="3">
        <f t="shared" si="6"/>
        <v>0</v>
      </c>
      <c r="C50" s="3">
        <f t="shared" si="7"/>
        <v>0</v>
      </c>
      <c r="D50" s="3">
        <f t="shared" si="8"/>
        <v>0</v>
      </c>
      <c r="E50" s="3">
        <f t="shared" si="9"/>
        <v>0</v>
      </c>
      <c r="F50" s="12">
        <f t="shared" si="10"/>
        <v>0</v>
      </c>
      <c r="G50" s="3"/>
      <c r="H50" s="10">
        <f t="shared" si="11"/>
        <v>0.78255541886887559</v>
      </c>
      <c r="I50" s="3">
        <f t="shared" si="12"/>
        <v>0</v>
      </c>
      <c r="J50" s="3">
        <f t="shared" si="13"/>
        <v>0</v>
      </c>
      <c r="K50" s="3">
        <f t="shared" si="14"/>
        <v>0</v>
      </c>
      <c r="L50" s="3">
        <f t="shared" si="15"/>
        <v>0</v>
      </c>
      <c r="M50" s="23">
        <f t="shared" si="16"/>
        <v>0</v>
      </c>
      <c r="N50" s="2"/>
      <c r="O50" s="2"/>
      <c r="P50" s="2"/>
    </row>
    <row r="51" spans="1:16" ht="14" customHeight="1">
      <c r="A51" s="10">
        <v>5.75</v>
      </c>
      <c r="B51" s="3">
        <f t="shared" si="6"/>
        <v>0</v>
      </c>
      <c r="C51" s="3">
        <f t="shared" si="7"/>
        <v>0</v>
      </c>
      <c r="D51" s="3">
        <f t="shared" si="8"/>
        <v>0</v>
      </c>
      <c r="E51" s="3">
        <f t="shared" si="9"/>
        <v>0</v>
      </c>
      <c r="F51" s="12">
        <f t="shared" si="10"/>
        <v>0</v>
      </c>
      <c r="G51" s="3"/>
      <c r="H51" s="10">
        <f t="shared" si="11"/>
        <v>1.0377329236426871</v>
      </c>
      <c r="I51" s="3">
        <f t="shared" si="12"/>
        <v>0</v>
      </c>
      <c r="J51" s="3">
        <f t="shared" si="13"/>
        <v>0</v>
      </c>
      <c r="K51" s="3">
        <f t="shared" si="14"/>
        <v>0</v>
      </c>
      <c r="L51" s="3">
        <f t="shared" si="15"/>
        <v>0</v>
      </c>
      <c r="M51" s="23">
        <f t="shared" si="16"/>
        <v>0</v>
      </c>
      <c r="N51" s="2"/>
      <c r="O51" s="2"/>
      <c r="P51" s="2"/>
    </row>
    <row r="52" spans="1:16" ht="14" customHeight="1">
      <c r="A52" s="10">
        <v>6.25</v>
      </c>
      <c r="B52" s="3">
        <f t="shared" si="6"/>
        <v>0</v>
      </c>
      <c r="C52" s="3">
        <f t="shared" si="7"/>
        <v>0</v>
      </c>
      <c r="D52" s="3">
        <f t="shared" si="8"/>
        <v>0</v>
      </c>
      <c r="E52" s="3">
        <f t="shared" si="9"/>
        <v>0</v>
      </c>
      <c r="F52" s="12">
        <f t="shared" si="10"/>
        <v>0</v>
      </c>
      <c r="G52" s="3"/>
      <c r="H52" s="10">
        <f t="shared" si="11"/>
        <v>1.3440935633004494</v>
      </c>
      <c r="I52" s="3">
        <f t="shared" si="12"/>
        <v>0</v>
      </c>
      <c r="J52" s="3">
        <f t="shared" si="13"/>
        <v>0</v>
      </c>
      <c r="K52" s="3">
        <f t="shared" si="14"/>
        <v>0</v>
      </c>
      <c r="L52" s="3">
        <f t="shared" si="15"/>
        <v>0</v>
      </c>
      <c r="M52" s="23">
        <f t="shared" si="16"/>
        <v>0</v>
      </c>
      <c r="N52" s="2"/>
      <c r="O52" s="2"/>
      <c r="P52" s="2"/>
    </row>
    <row r="53" spans="1:16" ht="14" customHeight="1">
      <c r="A53" s="10">
        <v>6.75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1.7065643872543579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3">
        <f t="shared" si="16"/>
        <v>0</v>
      </c>
      <c r="N53" s="2"/>
      <c r="O53" s="2"/>
      <c r="P53" s="2"/>
    </row>
    <row r="54" spans="1:16" ht="14" customHeight="1">
      <c r="A54" s="10">
        <v>7.25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2.1301130455467705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3">
        <f t="shared" si="16"/>
        <v>0</v>
      </c>
      <c r="N54" s="2"/>
      <c r="O54" s="2"/>
      <c r="P54" s="2"/>
    </row>
    <row r="55" spans="1:16" ht="14" customHeight="1">
      <c r="A55" s="10">
        <v>7.75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2.6197450688685766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3">
        <f t="shared" si="16"/>
        <v>0</v>
      </c>
      <c r="N55" s="2"/>
      <c r="O55" s="2"/>
      <c r="P55" s="2"/>
    </row>
    <row r="56" spans="1:16" ht="14" customHeight="1">
      <c r="A56" s="10">
        <v>8.25</v>
      </c>
      <c r="B56" s="3">
        <f t="shared" si="6"/>
        <v>23119.783500000001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23119.783500000001</v>
      </c>
      <c r="G56" s="3"/>
      <c r="H56" s="10">
        <f t="shared" si="11"/>
        <v>3.180501507643835</v>
      </c>
      <c r="I56" s="3">
        <f t="shared" si="12"/>
        <v>8913.0310640180687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3">
        <f t="shared" si="16"/>
        <v>8913.0310640180687</v>
      </c>
      <c r="N56" s="2"/>
      <c r="O56" s="2"/>
      <c r="P56" s="2"/>
    </row>
    <row r="57" spans="1:16" ht="14" customHeight="1">
      <c r="A57" s="10">
        <v>8.75</v>
      </c>
      <c r="B57" s="3">
        <f t="shared" si="6"/>
        <v>352461.98750000005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352461.98750000005</v>
      </c>
      <c r="G57" s="3"/>
      <c r="H57" s="10">
        <f t="shared" si="11"/>
        <v>3.817456862410546</v>
      </c>
      <c r="I57" s="3">
        <f t="shared" si="12"/>
        <v>153772.39233379831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3">
        <f t="shared" si="16"/>
        <v>153772.39233379831</v>
      </c>
      <c r="N57" s="2"/>
      <c r="O57" s="2"/>
      <c r="P57" s="2"/>
    </row>
    <row r="58" spans="1:16" ht="14" customHeight="1">
      <c r="A58" s="10">
        <v>9.25</v>
      </c>
      <c r="B58" s="3">
        <f t="shared" si="6"/>
        <v>1347587.7577500001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1347587.7577500001</v>
      </c>
      <c r="G58" s="3"/>
      <c r="H58" s="10">
        <f t="shared" si="11"/>
        <v>4.5357172539011792</v>
      </c>
      <c r="I58" s="3">
        <f t="shared" si="12"/>
        <v>660786.70745650562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3">
        <f t="shared" si="16"/>
        <v>660786.70745650562</v>
      </c>
      <c r="N58" s="2"/>
      <c r="O58" s="2"/>
      <c r="P58" s="2"/>
    </row>
    <row r="59" spans="1:16" ht="14" customHeight="1">
      <c r="A59" s="10">
        <v>9.75</v>
      </c>
      <c r="B59" s="3">
        <f t="shared" si="6"/>
        <v>1700356.3882500001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1700356.3882500001</v>
      </c>
      <c r="G59" s="3"/>
      <c r="H59" s="10">
        <f t="shared" si="11"/>
        <v>5.3404187928247753</v>
      </c>
      <c r="I59" s="3">
        <f t="shared" si="12"/>
        <v>931345.1497753805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3">
        <f t="shared" si="16"/>
        <v>931345.1497753805</v>
      </c>
      <c r="N59" s="2"/>
      <c r="O59" s="2"/>
      <c r="P59" s="2"/>
    </row>
    <row r="60" spans="1:16" ht="14" customHeight="1">
      <c r="A60" s="10">
        <v>10.25</v>
      </c>
      <c r="B60" s="3">
        <f t="shared" si="6"/>
        <v>1585885.7113953489</v>
      </c>
      <c r="C60" s="3">
        <f t="shared" si="7"/>
        <v>37759.18360465116</v>
      </c>
      <c r="D60" s="3">
        <f t="shared" si="8"/>
        <v>0</v>
      </c>
      <c r="E60" s="3">
        <f t="shared" si="9"/>
        <v>0</v>
      </c>
      <c r="F60" s="12">
        <f t="shared" si="10"/>
        <v>1623644.895</v>
      </c>
      <c r="G60" s="3"/>
      <c r="H60" s="10">
        <f t="shared" si="11"/>
        <v>6.2367261178499982</v>
      </c>
      <c r="I60" s="3">
        <f t="shared" si="12"/>
        <v>964949.74011556059</v>
      </c>
      <c r="J60" s="3">
        <f t="shared" si="13"/>
        <v>22974.993812275254</v>
      </c>
      <c r="K60" s="3">
        <f t="shared" si="14"/>
        <v>0</v>
      </c>
      <c r="L60" s="3">
        <f t="shared" si="15"/>
        <v>0</v>
      </c>
      <c r="M60" s="23">
        <f t="shared" si="16"/>
        <v>987924.73392783583</v>
      </c>
      <c r="N60" s="2"/>
      <c r="O60" s="2"/>
      <c r="P60" s="2"/>
    </row>
    <row r="61" spans="1:16" ht="14" customHeight="1">
      <c r="A61" s="10">
        <v>10.75</v>
      </c>
      <c r="B61" s="3">
        <f t="shared" si="6"/>
        <v>816411.27625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816411.27625</v>
      </c>
      <c r="G61" s="3"/>
      <c r="H61" s="10">
        <f t="shared" si="11"/>
        <v>7.22983107663286</v>
      </c>
      <c r="I61" s="3">
        <f t="shared" si="12"/>
        <v>549071.22012518556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3">
        <f t="shared" si="16"/>
        <v>549071.22012518556</v>
      </c>
      <c r="N61" s="2"/>
      <c r="O61" s="2"/>
      <c r="P61" s="2"/>
    </row>
    <row r="62" spans="1:16" ht="14" customHeight="1">
      <c r="A62" s="10">
        <v>11.25</v>
      </c>
      <c r="B62" s="3">
        <f t="shared" si="6"/>
        <v>201994.78830882354</v>
      </c>
      <c r="C62" s="3">
        <f t="shared" si="7"/>
        <v>6121.0541911764712</v>
      </c>
      <c r="D62" s="3">
        <f t="shared" si="8"/>
        <v>0</v>
      </c>
      <c r="E62" s="3">
        <f t="shared" si="9"/>
        <v>0</v>
      </c>
      <c r="F62" s="12">
        <f t="shared" si="10"/>
        <v>208115.8425</v>
      </c>
      <c r="G62" s="3"/>
      <c r="H62" s="10">
        <f t="shared" si="11"/>
        <v>8.3249515295493826</v>
      </c>
      <c r="I62" s="3">
        <f t="shared" si="12"/>
        <v>149475.27305711503</v>
      </c>
      <c r="J62" s="3">
        <f t="shared" si="13"/>
        <v>4529.5537290034863</v>
      </c>
      <c r="K62" s="3">
        <f t="shared" si="14"/>
        <v>0</v>
      </c>
      <c r="L62" s="3">
        <f t="shared" si="15"/>
        <v>0</v>
      </c>
      <c r="M62" s="23">
        <f t="shared" si="16"/>
        <v>154004.82678611853</v>
      </c>
      <c r="N62" s="2"/>
      <c r="O62" s="2"/>
      <c r="P62" s="2"/>
    </row>
    <row r="63" spans="1:16" ht="14" customHeight="1">
      <c r="A63" s="10">
        <v>11.75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9.5273302595043248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3">
        <f t="shared" si="16"/>
        <v>0</v>
      </c>
      <c r="N63" s="2"/>
      <c r="O63" s="2"/>
      <c r="P63" s="2"/>
    </row>
    <row r="64" spans="1:16" ht="14" customHeight="1">
      <c r="A64" s="10">
        <v>12.25</v>
      </c>
      <c r="B64" s="3">
        <f t="shared" si="6"/>
        <v>24652.003653846154</v>
      </c>
      <c r="C64" s="3">
        <f t="shared" si="7"/>
        <v>7395.6010961538459</v>
      </c>
      <c r="D64" s="3">
        <f t="shared" si="8"/>
        <v>0</v>
      </c>
      <c r="E64" s="3">
        <f t="shared" si="9"/>
        <v>0</v>
      </c>
      <c r="F64" s="12">
        <f t="shared" si="10"/>
        <v>32047.604749999999</v>
      </c>
      <c r="G64" s="3"/>
      <c r="H64" s="10">
        <f t="shared" si="11"/>
        <v>10.842233974085213</v>
      </c>
      <c r="I64" s="3">
        <f t="shared" si="12"/>
        <v>21819.003391428862</v>
      </c>
      <c r="J64" s="3">
        <f t="shared" si="13"/>
        <v>6545.7010174286588</v>
      </c>
      <c r="K64" s="3">
        <f t="shared" si="14"/>
        <v>0</v>
      </c>
      <c r="L64" s="3">
        <f t="shared" si="15"/>
        <v>0</v>
      </c>
      <c r="M64" s="23">
        <f t="shared" si="16"/>
        <v>28364.70440885752</v>
      </c>
      <c r="N64" s="2"/>
      <c r="O64" s="2"/>
      <c r="P64" s="2"/>
    </row>
    <row r="65" spans="1:16" ht="14" customHeight="1">
      <c r="A65" s="10">
        <v>12.75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12.274952388620394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3">
        <f t="shared" si="16"/>
        <v>0</v>
      </c>
      <c r="N65" s="2"/>
      <c r="O65" s="2"/>
      <c r="P65" s="2"/>
    </row>
    <row r="66" spans="1:16" ht="14" customHeight="1">
      <c r="A66" s="10">
        <v>13.25</v>
      </c>
      <c r="B66" s="3">
        <f t="shared" si="6"/>
        <v>1547.1572291666666</v>
      </c>
      <c r="C66" s="3">
        <f t="shared" si="7"/>
        <v>35584.616270833336</v>
      </c>
      <c r="D66" s="3">
        <f t="shared" si="8"/>
        <v>0</v>
      </c>
      <c r="E66" s="3">
        <f t="shared" si="9"/>
        <v>0</v>
      </c>
      <c r="F66" s="12">
        <f t="shared" si="10"/>
        <v>37131.773500000003</v>
      </c>
      <c r="G66" s="3"/>
      <c r="H66" s="10">
        <f t="shared" si="11"/>
        <v>13.830797380529878</v>
      </c>
      <c r="I66" s="3">
        <f t="shared" si="12"/>
        <v>1614.9749549000903</v>
      </c>
      <c r="J66" s="3">
        <f t="shared" si="13"/>
        <v>37144.423962702087</v>
      </c>
      <c r="K66" s="3">
        <f t="shared" si="14"/>
        <v>0</v>
      </c>
      <c r="L66" s="3">
        <f t="shared" si="15"/>
        <v>0</v>
      </c>
      <c r="M66" s="23">
        <f t="shared" si="16"/>
        <v>38759.398917602179</v>
      </c>
      <c r="N66" s="2"/>
      <c r="O66" s="2"/>
      <c r="P66" s="2"/>
    </row>
    <row r="67" spans="1:16" ht="14" customHeight="1">
      <c r="A67" s="10">
        <v>13.75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15.51510220683358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3">
        <f t="shared" si="16"/>
        <v>0</v>
      </c>
      <c r="N67" s="2"/>
      <c r="O67" s="2"/>
      <c r="P67" s="2"/>
    </row>
    <row r="68" spans="1:16" ht="14" customHeight="1">
      <c r="A68" s="10">
        <v>14.25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17.333220777883724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3">
        <f t="shared" si="16"/>
        <v>0</v>
      </c>
      <c r="N68" s="2"/>
      <c r="O68" s="2"/>
      <c r="P68" s="2"/>
    </row>
    <row r="69" spans="1:16" ht="14" customHeight="1">
      <c r="A69" s="10">
        <v>14.75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19.290526981375024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3">
        <f t="shared" si="16"/>
        <v>0</v>
      </c>
      <c r="N69" s="2"/>
      <c r="O69" s="2"/>
      <c r="P69" s="2"/>
    </row>
    <row r="70" spans="1:16" ht="14" customHeight="1">
      <c r="A70" s="10">
        <v>15.25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21.392414051502659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3">
        <f t="shared" si="16"/>
        <v>0</v>
      </c>
      <c r="N70" s="2"/>
      <c r="O70" s="2"/>
      <c r="P70" s="2"/>
    </row>
    <row r="71" spans="1:16" ht="14" customHeight="1">
      <c r="A71" s="10">
        <v>15.75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23.64429397881846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3">
        <f t="shared" si="16"/>
        <v>0</v>
      </c>
      <c r="N71" s="2"/>
      <c r="O71" s="2"/>
      <c r="P71" s="2"/>
    </row>
    <row r="72" spans="1:16" ht="14" customHeight="1">
      <c r="A72" s="10">
        <v>16.25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26.051596956906625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3">
        <f t="shared" si="16"/>
        <v>0</v>
      </c>
      <c r="N72" s="2"/>
      <c r="O72" s="2"/>
      <c r="P72" s="2"/>
    </row>
    <row r="73" spans="1:16" ht="14" customHeight="1">
      <c r="A73" s="10">
        <v>16.75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28.619770862481612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3">
        <f t="shared" si="16"/>
        <v>0</v>
      </c>
      <c r="N73" s="2"/>
      <c r="O73" s="2"/>
      <c r="P73" s="2"/>
    </row>
    <row r="74" spans="1:16" ht="14" customHeight="1">
      <c r="A74" s="10">
        <v>17.25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31.354280765919505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3">
        <f t="shared" si="16"/>
        <v>0</v>
      </c>
      <c r="N74" s="2"/>
      <c r="O74" s="2"/>
      <c r="P74" s="2"/>
    </row>
    <row r="75" spans="1:16" ht="14" customHeight="1">
      <c r="A75" s="10">
        <v>17.75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34.260608469583552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3">
        <f t="shared" si="16"/>
        <v>0</v>
      </c>
      <c r="N75" s="2"/>
      <c r="O75" s="2"/>
      <c r="P75" s="2"/>
    </row>
    <row r="76" spans="1:16" ht="14" customHeight="1">
      <c r="A76" s="10">
        <v>18.25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37.34425207160281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3">
        <f t="shared" si="16"/>
        <v>0</v>
      </c>
      <c r="N76" s="2"/>
      <c r="O76" s="2"/>
      <c r="P76" s="2"/>
    </row>
    <row r="77" spans="1:16" ht="14" customHeight="1">
      <c r="A77" s="10">
        <v>18.75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40.610725553021211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3">
        <f t="shared" si="16"/>
        <v>0</v>
      </c>
      <c r="N77" s="2"/>
      <c r="O77" s="2"/>
      <c r="P77" s="2"/>
    </row>
    <row r="78" spans="1:16" ht="14" customHeight="1">
      <c r="A78" s="10">
        <v>19.25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44.06555838645761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3">
        <f t="shared" si="16"/>
        <v>0</v>
      </c>
      <c r="N78" s="2"/>
      <c r="O78" s="2"/>
      <c r="P78" s="2"/>
    </row>
    <row r="79" spans="1:16" ht="14" customHeight="1">
      <c r="A79" s="8" t="s">
        <v>7</v>
      </c>
      <c r="B79" s="16">
        <f>SUM(B47:B78)</f>
        <v>6054016.8538371846</v>
      </c>
      <c r="C79" s="16">
        <f>SUM(C47:C78)</f>
        <v>86860.455162814818</v>
      </c>
      <c r="D79" s="16">
        <f>SUM(D47:D78)</f>
        <v>0</v>
      </c>
      <c r="E79" s="16">
        <f>SUM(E47:E78)</f>
        <v>0</v>
      </c>
      <c r="F79" s="16">
        <f>SUM(F47:F78)</f>
        <v>6140877.3090000013</v>
      </c>
      <c r="G79" s="12"/>
      <c r="H79" s="8" t="s">
        <v>7</v>
      </c>
      <c r="I79" s="16">
        <f>SUM(I47:I78)</f>
        <v>3441747.4922738927</v>
      </c>
      <c r="J79" s="16">
        <f>SUM(J47:J78)</f>
        <v>71194.672521409491</v>
      </c>
      <c r="K79" s="16">
        <f>SUM(K47:K78)</f>
        <v>0</v>
      </c>
      <c r="L79" s="16">
        <f>SUM(L47:L78)</f>
        <v>0</v>
      </c>
      <c r="M79" s="16">
        <f>SUM(M47:M78)</f>
        <v>3512942.1647953023</v>
      </c>
      <c r="N79" s="2"/>
      <c r="O79" s="2"/>
      <c r="P79" s="2"/>
    </row>
    <row r="80" spans="1:16" ht="14" customHeight="1">
      <c r="A80" s="6" t="s">
        <v>13</v>
      </c>
      <c r="B80" s="17">
        <f>IF(L38&gt;0,B79/L38,0)</f>
        <v>9.8613352197864632</v>
      </c>
      <c r="C80" s="17">
        <f>IF(M38&gt;0,C79/M38,0)</f>
        <v>11.554786504066319</v>
      </c>
      <c r="D80" s="17">
        <f>IF(N38&gt;0,D79/N38,0)</f>
        <v>0</v>
      </c>
      <c r="E80" s="17">
        <f>IF(O38&gt;0,E79/O38,0)</f>
        <v>0</v>
      </c>
      <c r="F80" s="17">
        <f>IF(P38&gt;0,F79/P38,0)</f>
        <v>9.8818203825131654</v>
      </c>
      <c r="G80" s="12"/>
      <c r="H80" s="6" t="s">
        <v>13</v>
      </c>
      <c r="I80" s="17">
        <f>IF(L38&gt;0,I79/L38,0)</f>
        <v>5.6062324540210238</v>
      </c>
      <c r="J80" s="17">
        <f>IF(M38&gt;0,J79/M38,0)</f>
        <v>9.470814304044513</v>
      </c>
      <c r="K80" s="17">
        <f>IF(N38&gt;0,K79/N38,0)</f>
        <v>0</v>
      </c>
      <c r="L80" s="17">
        <f>IF(O38&gt;0,L79/O38,0)</f>
        <v>0</v>
      </c>
      <c r="M80" s="17">
        <f>IF(P38&gt;0,M79/P38,0)</f>
        <v>5.6529811197802804</v>
      </c>
      <c r="N80" s="2"/>
      <c r="O80" s="2"/>
      <c r="P80" s="2"/>
    </row>
    <row r="81" spans="1:16" ht="14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/>
    </row>
    <row r="82" spans="1:16" ht="12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"/>
    </row>
    <row r="83" spans="1:16" ht="12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"/>
    </row>
    <row r="84" spans="1:16" ht="12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"/>
    </row>
    <row r="85" spans="1:16" ht="12.25" customHeight="1">
      <c r="A85" s="44" t="s">
        <v>14</v>
      </c>
      <c r="B85" s="44"/>
      <c r="C85" s="44"/>
      <c r="D85" s="44"/>
      <c r="E85" s="44"/>
      <c r="F85" s="3"/>
      <c r="G85" s="3"/>
      <c r="H85" s="3"/>
      <c r="I85" s="3"/>
      <c r="J85" s="3"/>
      <c r="K85" s="3"/>
      <c r="L85" s="3"/>
      <c r="M85" s="3"/>
      <c r="N85" s="3"/>
      <c r="O85" s="3"/>
      <c r="P85" s="2"/>
    </row>
    <row r="86" spans="1:16" ht="12.25" customHeight="1">
      <c r="A86" s="44"/>
      <c r="B86" s="44"/>
      <c r="C86" s="44"/>
      <c r="D86" s="44"/>
      <c r="E86" s="44"/>
      <c r="F86" s="3"/>
      <c r="G86" s="3"/>
      <c r="H86" s="3"/>
      <c r="I86" s="3"/>
      <c r="J86" s="3"/>
      <c r="K86" s="3"/>
      <c r="L86" s="3"/>
      <c r="M86" s="3"/>
      <c r="N86" s="3"/>
      <c r="O86" s="3"/>
      <c r="P86" s="2"/>
    </row>
    <row r="87" spans="1:16" ht="12.25" customHeight="1">
      <c r="A87" s="24"/>
      <c r="B87" s="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"/>
    </row>
    <row r="88" spans="1:16" ht="12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"/>
    </row>
    <row r="89" spans="1:16" ht="12.25" customHeight="1">
      <c r="A89" s="45" t="s">
        <v>15</v>
      </c>
      <c r="B89" s="46" t="s">
        <v>16</v>
      </c>
      <c r="C89" s="46" t="s">
        <v>17</v>
      </c>
      <c r="D89" s="46" t="s">
        <v>18</v>
      </c>
      <c r="E89" s="46" t="s">
        <v>19</v>
      </c>
      <c r="F89" s="25" t="s">
        <v>20</v>
      </c>
      <c r="G89" s="26" t="s">
        <v>21</v>
      </c>
      <c r="H89" s="3"/>
      <c r="I89" s="3"/>
      <c r="J89" s="3"/>
      <c r="K89" s="3"/>
      <c r="L89" s="3"/>
      <c r="M89" s="3"/>
      <c r="N89" s="3"/>
      <c r="O89" s="3"/>
      <c r="P89" s="2"/>
    </row>
    <row r="90" spans="1:16" ht="12.25" customHeight="1">
      <c r="A90" s="45"/>
      <c r="B90" s="45"/>
      <c r="C90" s="45"/>
      <c r="D90" s="45"/>
      <c r="E90" s="46"/>
      <c r="F90" s="25" t="s">
        <v>22</v>
      </c>
      <c r="G90" s="26" t="s">
        <v>23</v>
      </c>
      <c r="H90" s="3"/>
      <c r="I90" s="3"/>
      <c r="J90" s="3"/>
      <c r="K90" s="3"/>
      <c r="L90" s="3"/>
      <c r="M90" s="3"/>
      <c r="N90" s="3"/>
      <c r="O90" s="3"/>
      <c r="P90" s="2"/>
    </row>
    <row r="91" spans="1:16" ht="12.25" customHeight="1">
      <c r="A91" s="3"/>
      <c r="B91" s="4"/>
      <c r="C91" s="4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"/>
    </row>
    <row r="92" spans="1:16" ht="12.25" customHeight="1">
      <c r="A92" s="25">
        <v>0</v>
      </c>
      <c r="B92" s="27">
        <f>L$38</f>
        <v>613914.51754829183</v>
      </c>
      <c r="C92" s="28">
        <f>$B$80</f>
        <v>9.8613352197864632</v>
      </c>
      <c r="D92" s="28">
        <f>$I$80</f>
        <v>5.6062324540210238</v>
      </c>
      <c r="E92" s="29">
        <f t="shared" ref="E92:E95" si="17">B92*D92</f>
        <v>3441747.4922738927</v>
      </c>
      <c r="F92" s="30">
        <f t="shared" ref="F92:F95" si="18">B92/1000</f>
        <v>613.91451754829188</v>
      </c>
      <c r="G92" s="5">
        <f t="shared" ref="G92:G95" si="19">E92/1000</f>
        <v>3441.7474922738929</v>
      </c>
      <c r="H92" s="3"/>
      <c r="I92" s="3"/>
      <c r="J92" s="3"/>
      <c r="K92" s="3"/>
      <c r="L92" s="3"/>
      <c r="M92" s="3"/>
      <c r="N92" s="3"/>
      <c r="O92" s="3"/>
      <c r="P92" s="2"/>
    </row>
    <row r="93" spans="1:16" ht="12.25" customHeight="1">
      <c r="A93" s="25">
        <v>1</v>
      </c>
      <c r="B93" s="27">
        <f>M$38</f>
        <v>7517.2704517082329</v>
      </c>
      <c r="C93" s="28">
        <f>$C$80</f>
        <v>11.554786504066319</v>
      </c>
      <c r="D93" s="28">
        <f>$J$80</f>
        <v>9.470814304044513</v>
      </c>
      <c r="E93" s="29">
        <f t="shared" si="17"/>
        <v>71194.672521409491</v>
      </c>
      <c r="F93" s="30">
        <f t="shared" si="18"/>
        <v>7.5172704517082334</v>
      </c>
      <c r="G93" s="5">
        <f t="shared" si="19"/>
        <v>71.194672521409487</v>
      </c>
      <c r="H93" s="3"/>
      <c r="I93" s="3"/>
      <c r="J93" s="3"/>
      <c r="K93" s="3"/>
      <c r="L93" s="3"/>
      <c r="M93" s="3"/>
      <c r="N93" s="3"/>
      <c r="O93" s="3"/>
      <c r="P93" s="2"/>
    </row>
    <row r="94" spans="1:16" ht="12.25" customHeight="1">
      <c r="A94" s="25">
        <v>2</v>
      </c>
      <c r="B94" s="27">
        <f>N$38</f>
        <v>0</v>
      </c>
      <c r="C94" s="28">
        <f>$D$80</f>
        <v>0</v>
      </c>
      <c r="D94" s="28">
        <f>$K$80</f>
        <v>0</v>
      </c>
      <c r="E94" s="29">
        <f t="shared" si="17"/>
        <v>0</v>
      </c>
      <c r="F94" s="30">
        <f t="shared" si="18"/>
        <v>0</v>
      </c>
      <c r="G94" s="5">
        <f t="shared" si="19"/>
        <v>0</v>
      </c>
      <c r="H94" s="3"/>
      <c r="I94" s="3"/>
      <c r="J94" s="3"/>
      <c r="K94" s="3"/>
      <c r="L94" s="3"/>
      <c r="M94" s="3"/>
      <c r="N94" s="3"/>
      <c r="O94" s="3"/>
      <c r="P94" s="2"/>
    </row>
    <row r="95" spans="1:16" ht="12.25" customHeight="1">
      <c r="A95" s="25">
        <v>3</v>
      </c>
      <c r="B95" s="27">
        <f>O$38</f>
        <v>0</v>
      </c>
      <c r="C95" s="28">
        <f>$E$80</f>
        <v>0</v>
      </c>
      <c r="D95" s="28">
        <f>$L$80</f>
        <v>0</v>
      </c>
      <c r="E95" s="29">
        <f t="shared" si="17"/>
        <v>0</v>
      </c>
      <c r="F95" s="30">
        <f t="shared" si="18"/>
        <v>0</v>
      </c>
      <c r="G95" s="5">
        <f t="shared" si="19"/>
        <v>0</v>
      </c>
      <c r="H95" s="3"/>
      <c r="I95" s="3"/>
      <c r="J95" s="3"/>
      <c r="K95" s="3"/>
      <c r="L95" s="3"/>
      <c r="M95" s="3"/>
      <c r="N95" s="3"/>
      <c r="O95" s="3"/>
      <c r="P95" s="2"/>
    </row>
    <row r="96" spans="1:16" ht="12.25" customHeight="1">
      <c r="A96" s="25" t="s">
        <v>7</v>
      </c>
      <c r="B96" s="27">
        <f>SUM(B92:B95)</f>
        <v>621431.78800000006</v>
      </c>
      <c r="C96" s="28">
        <f>$F$80</f>
        <v>9.8818203825131654</v>
      </c>
      <c r="D96" s="28">
        <f>$M$80</f>
        <v>5.6529811197802804</v>
      </c>
      <c r="E96" s="29">
        <f>SUM(E92:E95)</f>
        <v>3512942.1647953023</v>
      </c>
      <c r="F96" s="3"/>
      <c r="G96" s="5">
        <f>SUM(G92:G95)</f>
        <v>3512.9421647953022</v>
      </c>
      <c r="H96" s="3"/>
      <c r="I96" s="3"/>
      <c r="J96" s="3"/>
      <c r="K96" s="3"/>
      <c r="L96" s="3"/>
      <c r="M96" s="3"/>
      <c r="N96" s="3"/>
      <c r="O96" s="3"/>
      <c r="P96" s="2"/>
    </row>
    <row r="97" spans="1:16" ht="12.25" customHeight="1">
      <c r="A97" s="25" t="s">
        <v>2</v>
      </c>
      <c r="B97" s="27">
        <f>$I$2</f>
        <v>3512927</v>
      </c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2"/>
    </row>
    <row r="98" spans="1:16" ht="12.25" customHeight="1">
      <c r="A98" s="31" t="s">
        <v>24</v>
      </c>
      <c r="B98" s="29">
        <f>IF(E96&gt;0,$I$2/E96,"")</f>
        <v>0.99999568316397169</v>
      </c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2"/>
    </row>
    <row r="101" spans="1:16" ht="12.75" customHeight="1">
      <c r="C101" s="33">
        <v>9.861335219786465</v>
      </c>
      <c r="D101" s="33">
        <v>11.304786504066319</v>
      </c>
    </row>
    <row r="102" spans="1:16" ht="12.75" customHeight="1">
      <c r="C102" s="33">
        <v>0.63099240423492042</v>
      </c>
      <c r="D102" s="33">
        <v>1.3808563356280561</v>
      </c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50"/>
  </sheetPr>
  <dimension ref="A1:P101"/>
  <sheetViews>
    <sheetView topLeftCell="A70" zoomScale="105" zoomScaleNormal="105" workbookViewId="0">
      <selection activeCell="I106" sqref="I106"/>
    </sheetView>
  </sheetViews>
  <sheetFormatPr baseColWidth="10" defaultColWidth="10.6640625" defaultRowHeight="12.75" customHeight="1"/>
  <sheetData>
    <row r="1" spans="1:16" ht="14" customHeight="1">
      <c r="A1" s="41" t="s">
        <v>0</v>
      </c>
      <c r="B1" s="41"/>
      <c r="C1" s="41"/>
      <c r="D1" s="41"/>
      <c r="E1" s="41"/>
      <c r="F1" s="41"/>
      <c r="G1" s="3"/>
      <c r="H1" s="42" t="s">
        <v>1</v>
      </c>
      <c r="I1" s="42"/>
      <c r="J1" s="3"/>
      <c r="K1" s="3"/>
      <c r="M1" s="4"/>
      <c r="N1" s="4"/>
      <c r="O1" s="3"/>
      <c r="P1" s="2"/>
    </row>
    <row r="2" spans="1:16" ht="12.25" customHeight="1">
      <c r="A2" s="3"/>
      <c r="B2" s="3"/>
      <c r="C2" s="3"/>
      <c r="D2" s="3"/>
      <c r="E2" s="3"/>
      <c r="F2" s="3"/>
      <c r="G2" s="3"/>
      <c r="H2" s="3" t="s">
        <v>2</v>
      </c>
      <c r="I2" s="5">
        <v>932058</v>
      </c>
      <c r="J2" s="3"/>
      <c r="K2" s="3"/>
      <c r="L2" s="3"/>
      <c r="M2" s="3"/>
      <c r="N2" s="3"/>
      <c r="O2" s="3"/>
      <c r="P2" s="2"/>
    </row>
    <row r="3" spans="1:16" ht="12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 ht="12.25" customHeight="1">
      <c r="A4" s="4" t="s">
        <v>3</v>
      </c>
      <c r="B4" s="43" t="s">
        <v>4</v>
      </c>
      <c r="C4" s="43"/>
      <c r="D4" s="43"/>
      <c r="E4" s="43"/>
      <c r="F4" s="43"/>
      <c r="G4" s="3"/>
      <c r="H4" s="4" t="s">
        <v>3</v>
      </c>
      <c r="I4" s="3"/>
      <c r="J4" s="3"/>
      <c r="K4" s="4" t="s">
        <v>3</v>
      </c>
      <c r="L4" s="42" t="s">
        <v>5</v>
      </c>
      <c r="M4" s="42"/>
      <c r="N4" s="42"/>
      <c r="O4" s="42"/>
      <c r="P4" s="42"/>
    </row>
    <row r="5" spans="1:16" ht="12.25" customHeight="1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 ht="12.25" customHeight="1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37" si="1">IF($F6&gt;0,($I6/1000)*(B6/$F6),0)</f>
        <v>0</v>
      </c>
      <c r="M6" s="3">
        <f t="shared" ref="M6:M37" si="2">IF($F6&gt;0,($I6/1000)*(C6/$F6),0)</f>
        <v>0</v>
      </c>
      <c r="N6" s="3">
        <f t="shared" ref="N6:N37" si="3">IF($F6&gt;0,($I6/1000)*(D6/$F6),0)</f>
        <v>0</v>
      </c>
      <c r="O6" s="3">
        <f t="shared" ref="O6:O37" si="4">IF($F6&gt;0,($I6/1000)*(E6/$F6),0)</f>
        <v>0</v>
      </c>
      <c r="P6" s="13">
        <f t="shared" ref="P6:P37" si="5">SUM(L6:O6)</f>
        <v>0</v>
      </c>
    </row>
    <row r="7" spans="1:16" ht="12.25" customHeight="1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 ht="14" customHeight="1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 ht="14" customHeight="1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 ht="14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 ht="14" customHeight="1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 ht="14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 ht="14" customHeight="1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 ht="14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 ht="14" customHeight="1">
      <c r="A15" s="10">
        <v>8.25</v>
      </c>
      <c r="B15" s="11">
        <v>1</v>
      </c>
      <c r="C15" s="11">
        <v>0</v>
      </c>
      <c r="D15" s="11">
        <v>0</v>
      </c>
      <c r="E15" s="11"/>
      <c r="F15" s="12">
        <f t="shared" si="0"/>
        <v>1</v>
      </c>
      <c r="G15" s="3"/>
      <c r="H15" s="10">
        <v>8.25</v>
      </c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 ht="14" customHeight="1">
      <c r="A16" s="10">
        <v>8.75</v>
      </c>
      <c r="B16" s="14">
        <v>1</v>
      </c>
      <c r="C16" s="14">
        <v>0</v>
      </c>
      <c r="D16" s="14">
        <v>0</v>
      </c>
      <c r="E16" s="11"/>
      <c r="F16" s="12">
        <f t="shared" si="0"/>
        <v>1</v>
      </c>
      <c r="G16" s="3"/>
      <c r="H16" s="10">
        <v>8.75</v>
      </c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 ht="14" customHeight="1">
      <c r="A17" s="10">
        <v>9.25</v>
      </c>
      <c r="B17" s="11">
        <v>12</v>
      </c>
      <c r="C17" s="11">
        <v>0</v>
      </c>
      <c r="D17" s="11">
        <v>0</v>
      </c>
      <c r="E17" s="11"/>
      <c r="F17" s="12">
        <f t="shared" si="0"/>
        <v>12</v>
      </c>
      <c r="G17" s="3"/>
      <c r="H17" s="10">
        <v>9.25</v>
      </c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 ht="14" customHeight="1">
      <c r="A18" s="10">
        <v>9.75</v>
      </c>
      <c r="B18" s="11">
        <v>25</v>
      </c>
      <c r="C18" s="11">
        <v>0</v>
      </c>
      <c r="D18" s="11">
        <v>0</v>
      </c>
      <c r="E18" s="11"/>
      <c r="F18" s="12">
        <f t="shared" si="0"/>
        <v>25</v>
      </c>
      <c r="G18" s="3"/>
      <c r="H18" s="10">
        <v>9.75</v>
      </c>
      <c r="I18">
        <v>1175114</v>
      </c>
      <c r="J18" s="5"/>
      <c r="K18" s="10">
        <v>9.75</v>
      </c>
      <c r="L18" s="3">
        <f t="shared" si="1"/>
        <v>1175.114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1175.114</v>
      </c>
    </row>
    <row r="19" spans="1:16" ht="14" customHeight="1">
      <c r="A19" s="10">
        <v>10.25</v>
      </c>
      <c r="B19" s="11">
        <v>42</v>
      </c>
      <c r="C19" s="11">
        <v>1</v>
      </c>
      <c r="D19" s="11">
        <v>0</v>
      </c>
      <c r="E19" s="11"/>
      <c r="F19" s="12">
        <f t="shared" si="0"/>
        <v>43</v>
      </c>
      <c r="G19" s="3"/>
      <c r="H19" s="10">
        <v>10.25</v>
      </c>
      <c r="I19">
        <v>19536279</v>
      </c>
      <c r="J19" s="5"/>
      <c r="K19" s="10">
        <v>10.25</v>
      </c>
      <c r="L19" s="3">
        <f t="shared" si="1"/>
        <v>19081.946930232556</v>
      </c>
      <c r="M19" s="3">
        <f t="shared" si="2"/>
        <v>454.33206976744179</v>
      </c>
      <c r="N19" s="3">
        <f t="shared" si="3"/>
        <v>0</v>
      </c>
      <c r="O19" s="3">
        <f t="shared" si="4"/>
        <v>0</v>
      </c>
      <c r="P19" s="13">
        <f t="shared" si="5"/>
        <v>19536.278999999999</v>
      </c>
    </row>
    <row r="20" spans="1:16" ht="14" customHeight="1">
      <c r="A20" s="10">
        <v>10.75</v>
      </c>
      <c r="B20" s="11">
        <v>45</v>
      </c>
      <c r="C20" s="11">
        <v>0</v>
      </c>
      <c r="D20" s="11">
        <v>0</v>
      </c>
      <c r="E20" s="11"/>
      <c r="F20" s="12">
        <f t="shared" si="0"/>
        <v>45</v>
      </c>
      <c r="G20" s="3"/>
      <c r="H20" s="10">
        <v>10.75</v>
      </c>
      <c r="I20">
        <v>32903210</v>
      </c>
      <c r="J20" s="5"/>
      <c r="K20" s="10">
        <v>10.75</v>
      </c>
      <c r="L20" s="3">
        <f t="shared" si="1"/>
        <v>32903.21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32903.21</v>
      </c>
    </row>
    <row r="21" spans="1:16" ht="14" customHeight="1">
      <c r="A21" s="10">
        <v>11.25</v>
      </c>
      <c r="B21" s="11">
        <v>33</v>
      </c>
      <c r="C21" s="11">
        <v>1</v>
      </c>
      <c r="D21" s="11">
        <v>0</v>
      </c>
      <c r="E21" s="11"/>
      <c r="F21" s="12">
        <f t="shared" si="0"/>
        <v>34</v>
      </c>
      <c r="G21" s="3"/>
      <c r="H21" s="10">
        <v>11.25</v>
      </c>
      <c r="I21">
        <v>42744788</v>
      </c>
      <c r="J21" s="5"/>
      <c r="K21" s="10">
        <v>11.25</v>
      </c>
      <c r="L21" s="3">
        <f t="shared" si="1"/>
        <v>41487.588352941173</v>
      </c>
      <c r="M21" s="3">
        <f t="shared" si="2"/>
        <v>1257.1996470588235</v>
      </c>
      <c r="N21" s="3">
        <f t="shared" si="3"/>
        <v>0</v>
      </c>
      <c r="O21" s="3">
        <f t="shared" si="4"/>
        <v>0</v>
      </c>
      <c r="P21" s="13">
        <f t="shared" si="5"/>
        <v>42744.787999999993</v>
      </c>
    </row>
    <row r="22" spans="1:16" ht="14" customHeight="1">
      <c r="A22" s="10">
        <v>11.75</v>
      </c>
      <c r="B22" s="11">
        <v>26</v>
      </c>
      <c r="C22" s="11">
        <v>1</v>
      </c>
      <c r="D22" s="11">
        <v>0</v>
      </c>
      <c r="E22" s="11"/>
      <c r="F22" s="12">
        <f t="shared" si="0"/>
        <v>27</v>
      </c>
      <c r="G22" s="5"/>
      <c r="H22" s="10">
        <v>11.75</v>
      </c>
      <c r="I22">
        <v>12191809</v>
      </c>
      <c r="J22" s="5"/>
      <c r="K22" s="10">
        <v>11.75</v>
      </c>
      <c r="L22" s="3">
        <f t="shared" si="1"/>
        <v>11740.260518518517</v>
      </c>
      <c r="M22" s="3">
        <f t="shared" si="2"/>
        <v>451.54848148148142</v>
      </c>
      <c r="N22" s="3">
        <f t="shared" si="3"/>
        <v>0</v>
      </c>
      <c r="O22" s="3">
        <f t="shared" si="4"/>
        <v>0</v>
      </c>
      <c r="P22" s="13">
        <f t="shared" si="5"/>
        <v>12191.808999999997</v>
      </c>
    </row>
    <row r="23" spans="1:16" ht="14" customHeight="1">
      <c r="A23" s="10">
        <v>12.25</v>
      </c>
      <c r="B23" s="11">
        <v>20</v>
      </c>
      <c r="C23" s="11">
        <v>6</v>
      </c>
      <c r="D23" s="11">
        <v>0</v>
      </c>
      <c r="E23" s="11"/>
      <c r="F23" s="12">
        <f t="shared" si="0"/>
        <v>26</v>
      </c>
      <c r="G23" s="5"/>
      <c r="H23" s="10">
        <v>12.25</v>
      </c>
      <c r="I23">
        <v>7344466</v>
      </c>
      <c r="J23" s="5"/>
      <c r="K23" s="10">
        <v>12.25</v>
      </c>
      <c r="L23" s="3">
        <f t="shared" si="1"/>
        <v>5649.5892307692311</v>
      </c>
      <c r="M23" s="3">
        <f t="shared" si="2"/>
        <v>1694.8767692307695</v>
      </c>
      <c r="N23" s="3">
        <f t="shared" si="3"/>
        <v>0</v>
      </c>
      <c r="O23" s="3">
        <f t="shared" si="4"/>
        <v>0</v>
      </c>
      <c r="P23" s="13">
        <f t="shared" si="5"/>
        <v>7344.4660000000003</v>
      </c>
    </row>
    <row r="24" spans="1:16" ht="14" customHeight="1">
      <c r="A24" s="10">
        <v>12.75</v>
      </c>
      <c r="B24" s="11">
        <v>10</v>
      </c>
      <c r="C24" s="11">
        <v>12</v>
      </c>
      <c r="D24" s="11">
        <v>0</v>
      </c>
      <c r="E24" s="11"/>
      <c r="F24" s="12">
        <f t="shared" si="0"/>
        <v>22</v>
      </c>
      <c r="G24" s="5"/>
      <c r="H24" s="10">
        <v>12.75</v>
      </c>
      <c r="I24">
        <v>1175114</v>
      </c>
      <c r="J24" s="5"/>
      <c r="K24" s="10">
        <v>12.75</v>
      </c>
      <c r="L24" s="3">
        <f t="shared" si="1"/>
        <v>534.14272727272726</v>
      </c>
      <c r="M24" s="3">
        <f t="shared" si="2"/>
        <v>640.97127272727266</v>
      </c>
      <c r="N24" s="3">
        <f t="shared" si="3"/>
        <v>0</v>
      </c>
      <c r="O24" s="3">
        <f t="shared" si="4"/>
        <v>0</v>
      </c>
      <c r="P24" s="13">
        <f t="shared" si="5"/>
        <v>1175.114</v>
      </c>
    </row>
    <row r="25" spans="1:16" ht="14" customHeight="1">
      <c r="A25" s="10">
        <v>13.25</v>
      </c>
      <c r="B25" s="11">
        <v>1</v>
      </c>
      <c r="C25" s="11">
        <v>23</v>
      </c>
      <c r="D25" s="11">
        <v>0</v>
      </c>
      <c r="E25" s="11"/>
      <c r="F25" s="12">
        <f t="shared" si="0"/>
        <v>24</v>
      </c>
      <c r="G25" s="5"/>
      <c r="H25" s="10">
        <v>13.25</v>
      </c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 ht="14" customHeight="1">
      <c r="A26" s="10">
        <v>13.75</v>
      </c>
      <c r="B26" s="11">
        <v>0</v>
      </c>
      <c r="C26" s="11">
        <v>15</v>
      </c>
      <c r="D26" s="11">
        <v>0</v>
      </c>
      <c r="E26" s="11"/>
      <c r="F26" s="12">
        <f t="shared" si="0"/>
        <v>15</v>
      </c>
      <c r="G26" s="5"/>
      <c r="H26" s="10">
        <v>13.75</v>
      </c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 ht="14" customHeight="1">
      <c r="A27" s="10">
        <v>14.25</v>
      </c>
      <c r="B27" s="11">
        <v>0</v>
      </c>
      <c r="C27" s="11">
        <v>27</v>
      </c>
      <c r="D27" s="11">
        <v>1</v>
      </c>
      <c r="E27" s="11"/>
      <c r="F27" s="12">
        <f t="shared" si="0"/>
        <v>28</v>
      </c>
      <c r="G27" s="5"/>
      <c r="H27" s="10">
        <v>14.25</v>
      </c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 ht="14" customHeight="1">
      <c r="A28" s="10">
        <v>14.75</v>
      </c>
      <c r="B28" s="11">
        <v>0</v>
      </c>
      <c r="C28" s="11">
        <v>18</v>
      </c>
      <c r="D28" s="11">
        <v>4</v>
      </c>
      <c r="E28" s="11"/>
      <c r="F28" s="12">
        <f t="shared" si="0"/>
        <v>22</v>
      </c>
      <c r="G28" s="3"/>
      <c r="H28" s="10">
        <v>14.75</v>
      </c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 ht="14" customHeight="1">
      <c r="A29" s="10">
        <v>15.25</v>
      </c>
      <c r="B29" s="11">
        <v>0</v>
      </c>
      <c r="C29" s="11">
        <v>10</v>
      </c>
      <c r="D29" s="11">
        <v>3</v>
      </c>
      <c r="E29" s="11"/>
      <c r="F29" s="12">
        <f t="shared" si="0"/>
        <v>13</v>
      </c>
      <c r="G29" s="3"/>
      <c r="H29" s="10">
        <v>15.25</v>
      </c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 ht="14" customHeight="1">
      <c r="A30" s="10">
        <v>15.75</v>
      </c>
      <c r="B30" s="11">
        <v>0</v>
      </c>
      <c r="C30" s="11">
        <v>5</v>
      </c>
      <c r="D30" s="11">
        <v>4</v>
      </c>
      <c r="E30" s="11"/>
      <c r="F30" s="12">
        <f t="shared" si="0"/>
        <v>9</v>
      </c>
      <c r="G30" s="3"/>
      <c r="H30" s="10">
        <v>15.75</v>
      </c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 ht="12.25" customHeight="1">
      <c r="A31" s="10">
        <v>16.25</v>
      </c>
      <c r="B31" s="11">
        <v>0</v>
      </c>
      <c r="C31" s="11">
        <v>2</v>
      </c>
      <c r="D31" s="11">
        <v>2</v>
      </c>
      <c r="E31" s="11"/>
      <c r="F31" s="12">
        <f t="shared" si="0"/>
        <v>4</v>
      </c>
      <c r="G31" s="3"/>
      <c r="H31" s="10">
        <v>16.25</v>
      </c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 ht="12.25" customHeight="1">
      <c r="A32" s="10">
        <v>16.75</v>
      </c>
      <c r="B32" s="11">
        <v>0</v>
      </c>
      <c r="C32" s="11">
        <v>1</v>
      </c>
      <c r="D32" s="11">
        <v>0</v>
      </c>
      <c r="E32" s="11"/>
      <c r="F32" s="12">
        <f t="shared" si="0"/>
        <v>1</v>
      </c>
      <c r="G32" s="3"/>
      <c r="H32" s="10">
        <v>16.75</v>
      </c>
      <c r="J32" s="15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 ht="12.25" customHeight="1">
      <c r="A33" s="10">
        <v>17.25</v>
      </c>
      <c r="B33" s="11"/>
      <c r="C33" s="11"/>
      <c r="D33" s="11"/>
      <c r="E33" s="11"/>
      <c r="F33" s="12">
        <f t="shared" si="0"/>
        <v>0</v>
      </c>
      <c r="G33" s="3"/>
      <c r="H33" s="10">
        <v>17.25</v>
      </c>
      <c r="J33" s="15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 ht="12.25" customHeight="1">
      <c r="A34" s="10">
        <v>17.75</v>
      </c>
      <c r="B34" s="11"/>
      <c r="C34" s="11"/>
      <c r="D34" s="11"/>
      <c r="E34" s="11"/>
      <c r="F34" s="12">
        <f t="shared" si="0"/>
        <v>0</v>
      </c>
      <c r="G34" s="3"/>
      <c r="H34" s="10">
        <v>17.75</v>
      </c>
      <c r="J34" s="15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 ht="12.25" customHeight="1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 ht="12.2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 ht="12.25" customHeight="1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 ht="12.25" customHeight="1">
      <c r="A38" s="8" t="s">
        <v>7</v>
      </c>
      <c r="B38" s="16">
        <f>SUM(B6:B37)</f>
        <v>216</v>
      </c>
      <c r="C38" s="16">
        <f>SUM(C6:C37)</f>
        <v>122</v>
      </c>
      <c r="D38" s="16">
        <f>SUM(D6:D37)</f>
        <v>14</v>
      </c>
      <c r="E38" s="16">
        <f>SUM(E6:E37)</f>
        <v>0</v>
      </c>
      <c r="F38" s="17">
        <f>SUM(F6:F37)</f>
        <v>352</v>
      </c>
      <c r="G38" s="18"/>
      <c r="H38" s="8" t="s">
        <v>7</v>
      </c>
      <c r="I38" s="5">
        <f>SUM(I6:I37)</f>
        <v>117070780</v>
      </c>
      <c r="J38" s="3"/>
      <c r="K38" s="8" t="s">
        <v>7</v>
      </c>
      <c r="L38" s="16">
        <f>SUM(L6:L37)</f>
        <v>112571.85175973419</v>
      </c>
      <c r="M38" s="16">
        <f>SUM(M6:M37)</f>
        <v>4498.9282402657891</v>
      </c>
      <c r="N38" s="16">
        <f>SUM(N6:N37)</f>
        <v>0</v>
      </c>
      <c r="O38" s="16">
        <f>SUM(O6:O37)</f>
        <v>0</v>
      </c>
      <c r="P38" s="19">
        <f>SUM(P6:P37)</f>
        <v>117070.78</v>
      </c>
    </row>
    <row r="39" spans="1:16" ht="12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/>
    </row>
    <row r="40" spans="1:16" ht="12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"/>
    </row>
    <row r="41" spans="1:16" ht="12.25" customHeight="1">
      <c r="A41" s="20"/>
      <c r="B41" s="3"/>
      <c r="C41" s="3"/>
      <c r="D41" s="3"/>
      <c r="E41" s="3"/>
      <c r="F41" s="20"/>
      <c r="G41" s="3"/>
      <c r="H41" s="3"/>
      <c r="I41" s="3"/>
      <c r="J41" s="20"/>
      <c r="K41" s="3"/>
      <c r="L41" s="3"/>
      <c r="M41" s="3"/>
      <c r="N41" s="20"/>
      <c r="O41" s="3"/>
      <c r="P41" s="2"/>
    </row>
    <row r="42" spans="1:16" ht="12.25" customHeight="1">
      <c r="A42" s="3"/>
      <c r="B42" s="42" t="s">
        <v>9</v>
      </c>
      <c r="C42" s="42"/>
      <c r="D42" s="42"/>
      <c r="E42" s="3"/>
      <c r="F42" s="3"/>
      <c r="G42" s="5"/>
      <c r="H42" s="3"/>
      <c r="I42" s="42" t="s">
        <v>10</v>
      </c>
      <c r="J42" s="42"/>
      <c r="K42" s="42"/>
      <c r="L42" s="3"/>
      <c r="M42" s="3"/>
      <c r="N42" s="3"/>
      <c r="O42" s="3"/>
      <c r="P42" s="2"/>
    </row>
    <row r="43" spans="1:16" ht="12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</row>
    <row r="44" spans="1:16" ht="12.25" customHeight="1">
      <c r="A44" s="3"/>
      <c r="B44" s="3"/>
      <c r="C44" s="3"/>
      <c r="D44" s="3"/>
      <c r="E44" s="3"/>
      <c r="F44" s="3"/>
      <c r="G44" s="3"/>
      <c r="H44" s="21" t="s">
        <v>11</v>
      </c>
      <c r="I44">
        <v>4.5636000000000001E-3</v>
      </c>
      <c r="J44" s="21" t="s">
        <v>12</v>
      </c>
      <c r="K44">
        <v>3.1023795999999999</v>
      </c>
      <c r="L44" s="3"/>
      <c r="M44" s="3"/>
      <c r="N44" s="3"/>
      <c r="O44" s="3"/>
      <c r="P44" s="2"/>
    </row>
    <row r="45" spans="1:16" ht="14" customHeight="1">
      <c r="A45" s="4" t="s">
        <v>3</v>
      </c>
      <c r="B45" s="3"/>
      <c r="C45" s="3"/>
      <c r="D45" s="3"/>
      <c r="E45" s="3"/>
      <c r="F45" s="3"/>
      <c r="G45" s="3"/>
      <c r="H45" s="4" t="s">
        <v>3</v>
      </c>
      <c r="I45" s="3"/>
      <c r="J45" s="3"/>
      <c r="K45" s="3"/>
      <c r="L45" s="3"/>
      <c r="M45" s="3"/>
      <c r="N45" s="2"/>
      <c r="O45" s="2"/>
      <c r="P45" s="2"/>
    </row>
    <row r="46" spans="1:16" ht="14" customHeight="1">
      <c r="A46" s="4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3"/>
      <c r="H46" s="4" t="s">
        <v>6</v>
      </c>
      <c r="I46" s="6">
        <v>0</v>
      </c>
      <c r="J46" s="7">
        <v>1</v>
      </c>
      <c r="K46" s="7">
        <v>2</v>
      </c>
      <c r="L46" s="7">
        <v>3</v>
      </c>
      <c r="M46" s="22" t="s">
        <v>7</v>
      </c>
      <c r="N46" s="2"/>
      <c r="O46" s="2"/>
      <c r="P46" s="2"/>
    </row>
    <row r="47" spans="1:16" ht="14" customHeight="1">
      <c r="A47" s="10">
        <v>3.75</v>
      </c>
      <c r="B47" s="3">
        <f t="shared" ref="B47:B78" si="6">L6*($A47)</f>
        <v>0</v>
      </c>
      <c r="C47" s="3">
        <f t="shared" ref="C47:C78" si="7">M6*($A47)</f>
        <v>0</v>
      </c>
      <c r="D47" s="3">
        <f t="shared" ref="D47:D78" si="8">N6*($A47)</f>
        <v>0</v>
      </c>
      <c r="E47" s="3">
        <f t="shared" ref="E47:E78" si="9">O6*($A47)</f>
        <v>0</v>
      </c>
      <c r="F47" s="12">
        <f t="shared" ref="F47:F78" si="10">SUM(B47:E47)</f>
        <v>0</v>
      </c>
      <c r="G47" s="3"/>
      <c r="H47" s="10">
        <f t="shared" ref="H47:H78" si="11">$I$44*((A47)^$K$44)</f>
        <v>0.27553099860396629</v>
      </c>
      <c r="I47" s="3">
        <f t="shared" ref="I47:I78" si="12">L6*$H47</f>
        <v>0</v>
      </c>
      <c r="J47" s="3">
        <f t="shared" ref="J47:J78" si="13">M6*$H47</f>
        <v>0</v>
      </c>
      <c r="K47" s="3">
        <f t="shared" ref="K47:K78" si="14">N6*$H47</f>
        <v>0</v>
      </c>
      <c r="L47" s="3">
        <f t="shared" ref="L47:L78" si="15">O6*$H47</f>
        <v>0</v>
      </c>
      <c r="M47" s="23">
        <f t="shared" ref="M47:M78" si="16">SUM(I47:L47)</f>
        <v>0</v>
      </c>
      <c r="N47" s="2"/>
      <c r="O47" s="2"/>
      <c r="P47" s="2"/>
    </row>
    <row r="48" spans="1:16" ht="14" customHeight="1">
      <c r="A48" s="10">
        <v>4.25</v>
      </c>
      <c r="B48" s="3">
        <f t="shared" si="6"/>
        <v>0</v>
      </c>
      <c r="C48" s="3">
        <f t="shared" si="7"/>
        <v>0</v>
      </c>
      <c r="D48" s="3">
        <f t="shared" si="8"/>
        <v>0</v>
      </c>
      <c r="E48" s="3">
        <f t="shared" si="9"/>
        <v>0</v>
      </c>
      <c r="F48" s="12">
        <f t="shared" si="10"/>
        <v>0</v>
      </c>
      <c r="G48" s="3"/>
      <c r="H48" s="10">
        <f t="shared" si="11"/>
        <v>0.40626421396543411</v>
      </c>
      <c r="I48" s="3">
        <f t="shared" si="12"/>
        <v>0</v>
      </c>
      <c r="J48" s="3">
        <f t="shared" si="13"/>
        <v>0</v>
      </c>
      <c r="K48" s="3">
        <f t="shared" si="14"/>
        <v>0</v>
      </c>
      <c r="L48" s="3">
        <f t="shared" si="15"/>
        <v>0</v>
      </c>
      <c r="M48" s="23">
        <f t="shared" si="16"/>
        <v>0</v>
      </c>
      <c r="N48" s="2"/>
      <c r="O48" s="2"/>
      <c r="P48" s="2"/>
    </row>
    <row r="49" spans="1:16" ht="14" customHeight="1">
      <c r="A49" s="10">
        <v>4.75</v>
      </c>
      <c r="B49" s="3">
        <f t="shared" si="6"/>
        <v>0</v>
      </c>
      <c r="C49" s="3">
        <f t="shared" si="7"/>
        <v>0</v>
      </c>
      <c r="D49" s="3">
        <f t="shared" si="8"/>
        <v>0</v>
      </c>
      <c r="E49" s="3">
        <f t="shared" si="9"/>
        <v>0</v>
      </c>
      <c r="F49" s="12">
        <f t="shared" si="10"/>
        <v>0</v>
      </c>
      <c r="G49" s="3"/>
      <c r="H49" s="10">
        <f t="shared" si="11"/>
        <v>0.57367777013493715</v>
      </c>
      <c r="I49" s="3">
        <f t="shared" si="12"/>
        <v>0</v>
      </c>
      <c r="J49" s="3">
        <f t="shared" si="13"/>
        <v>0</v>
      </c>
      <c r="K49" s="3">
        <f t="shared" si="14"/>
        <v>0</v>
      </c>
      <c r="L49" s="3">
        <f t="shared" si="15"/>
        <v>0</v>
      </c>
      <c r="M49" s="23">
        <f t="shared" si="16"/>
        <v>0</v>
      </c>
      <c r="N49" s="2"/>
      <c r="O49" s="2"/>
      <c r="P49" s="2"/>
    </row>
    <row r="50" spans="1:16" ht="14" customHeight="1">
      <c r="A50" s="10">
        <v>5.25</v>
      </c>
      <c r="B50" s="3">
        <f t="shared" si="6"/>
        <v>0</v>
      </c>
      <c r="C50" s="3">
        <f t="shared" si="7"/>
        <v>0</v>
      </c>
      <c r="D50" s="3">
        <f t="shared" si="8"/>
        <v>0</v>
      </c>
      <c r="E50" s="3">
        <f t="shared" si="9"/>
        <v>0</v>
      </c>
      <c r="F50" s="12">
        <f t="shared" si="10"/>
        <v>0</v>
      </c>
      <c r="G50" s="3"/>
      <c r="H50" s="10">
        <f t="shared" si="11"/>
        <v>0.78255541886887559</v>
      </c>
      <c r="I50" s="3">
        <f t="shared" si="12"/>
        <v>0</v>
      </c>
      <c r="J50" s="3">
        <f t="shared" si="13"/>
        <v>0</v>
      </c>
      <c r="K50" s="3">
        <f t="shared" si="14"/>
        <v>0</v>
      </c>
      <c r="L50" s="3">
        <f t="shared" si="15"/>
        <v>0</v>
      </c>
      <c r="M50" s="23">
        <f t="shared" si="16"/>
        <v>0</v>
      </c>
      <c r="N50" s="2"/>
      <c r="O50" s="2"/>
      <c r="P50" s="2"/>
    </row>
    <row r="51" spans="1:16" ht="14" customHeight="1">
      <c r="A51" s="10">
        <v>5.75</v>
      </c>
      <c r="B51" s="3">
        <f t="shared" si="6"/>
        <v>0</v>
      </c>
      <c r="C51" s="3">
        <f t="shared" si="7"/>
        <v>0</v>
      </c>
      <c r="D51" s="3">
        <f t="shared" si="8"/>
        <v>0</v>
      </c>
      <c r="E51" s="3">
        <f t="shared" si="9"/>
        <v>0</v>
      </c>
      <c r="F51" s="12">
        <f t="shared" si="10"/>
        <v>0</v>
      </c>
      <c r="G51" s="3"/>
      <c r="H51" s="10">
        <f t="shared" si="11"/>
        <v>1.0377329236426871</v>
      </c>
      <c r="I51" s="3">
        <f t="shared" si="12"/>
        <v>0</v>
      </c>
      <c r="J51" s="3">
        <f t="shared" si="13"/>
        <v>0</v>
      </c>
      <c r="K51" s="3">
        <f t="shared" si="14"/>
        <v>0</v>
      </c>
      <c r="L51" s="3">
        <f t="shared" si="15"/>
        <v>0</v>
      </c>
      <c r="M51" s="23">
        <f t="shared" si="16"/>
        <v>0</v>
      </c>
      <c r="N51" s="2"/>
      <c r="O51" s="2"/>
      <c r="P51" s="2"/>
    </row>
    <row r="52" spans="1:16" ht="14" customHeight="1">
      <c r="A52" s="10">
        <v>6.25</v>
      </c>
      <c r="B52" s="3">
        <f t="shared" si="6"/>
        <v>0</v>
      </c>
      <c r="C52" s="3">
        <f t="shared" si="7"/>
        <v>0</v>
      </c>
      <c r="D52" s="3">
        <f t="shared" si="8"/>
        <v>0</v>
      </c>
      <c r="E52" s="3">
        <f t="shared" si="9"/>
        <v>0</v>
      </c>
      <c r="F52" s="12">
        <f t="shared" si="10"/>
        <v>0</v>
      </c>
      <c r="G52" s="3"/>
      <c r="H52" s="10">
        <f t="shared" si="11"/>
        <v>1.3440935633004494</v>
      </c>
      <c r="I52" s="3">
        <f t="shared" si="12"/>
        <v>0</v>
      </c>
      <c r="J52" s="3">
        <f t="shared" si="13"/>
        <v>0</v>
      </c>
      <c r="K52" s="3">
        <f t="shared" si="14"/>
        <v>0</v>
      </c>
      <c r="L52" s="3">
        <f t="shared" si="15"/>
        <v>0</v>
      </c>
      <c r="M52" s="23">
        <f t="shared" si="16"/>
        <v>0</v>
      </c>
      <c r="N52" s="2"/>
      <c r="O52" s="2"/>
      <c r="P52" s="2"/>
    </row>
    <row r="53" spans="1:16" ht="14" customHeight="1">
      <c r="A53" s="10">
        <v>6.75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1.7065643872543579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3">
        <f t="shared" si="16"/>
        <v>0</v>
      </c>
      <c r="N53" s="2"/>
      <c r="O53" s="2"/>
      <c r="P53" s="2"/>
    </row>
    <row r="54" spans="1:16" ht="14" customHeight="1">
      <c r="A54" s="10">
        <v>7.25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2.1301130455467705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3">
        <f t="shared" si="16"/>
        <v>0</v>
      </c>
      <c r="N54" s="2"/>
      <c r="O54" s="2"/>
      <c r="P54" s="2"/>
    </row>
    <row r="55" spans="1:16" ht="14" customHeight="1">
      <c r="A55" s="10">
        <v>7.75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2.6197450688685766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3">
        <f t="shared" si="16"/>
        <v>0</v>
      </c>
      <c r="N55" s="2"/>
      <c r="O55" s="2"/>
      <c r="P55" s="2"/>
    </row>
    <row r="56" spans="1:16" ht="14" customHeight="1">
      <c r="A56" s="10">
        <v>8.25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3.180501507643835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3">
        <f t="shared" si="16"/>
        <v>0</v>
      </c>
      <c r="N56" s="2"/>
      <c r="O56" s="2"/>
      <c r="P56" s="2"/>
    </row>
    <row r="57" spans="1:16" ht="14" customHeight="1">
      <c r="A57" s="10">
        <v>8.75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3.817456862410546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3">
        <f t="shared" si="16"/>
        <v>0</v>
      </c>
      <c r="N57" s="2"/>
      <c r="O57" s="2"/>
      <c r="P57" s="2"/>
    </row>
    <row r="58" spans="1:16" ht="14" customHeight="1">
      <c r="A58" s="10">
        <v>9.25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4.5357172539011792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3">
        <f t="shared" si="16"/>
        <v>0</v>
      </c>
      <c r="N58" s="2"/>
      <c r="O58" s="2"/>
      <c r="P58" s="2"/>
    </row>
    <row r="59" spans="1:16" ht="14" customHeight="1">
      <c r="A59" s="10">
        <v>9.75</v>
      </c>
      <c r="B59" s="3">
        <f t="shared" si="6"/>
        <v>11457.361500000001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11457.361500000001</v>
      </c>
      <c r="G59" s="3"/>
      <c r="H59" s="10">
        <f t="shared" si="11"/>
        <v>5.3404187928247753</v>
      </c>
      <c r="I59" s="3">
        <f t="shared" si="12"/>
        <v>6275.6008893114931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3">
        <f t="shared" si="16"/>
        <v>6275.6008893114931</v>
      </c>
      <c r="N59" s="2"/>
      <c r="O59" s="2"/>
      <c r="P59" s="2"/>
    </row>
    <row r="60" spans="1:16" ht="14" customHeight="1">
      <c r="A60" s="10">
        <v>10.25</v>
      </c>
      <c r="B60" s="3">
        <f t="shared" si="6"/>
        <v>195589.95603488371</v>
      </c>
      <c r="C60" s="3">
        <f t="shared" si="7"/>
        <v>4656.9037151162784</v>
      </c>
      <c r="D60" s="3">
        <f t="shared" si="8"/>
        <v>0</v>
      </c>
      <c r="E60" s="3">
        <f t="shared" si="9"/>
        <v>0</v>
      </c>
      <c r="F60" s="12">
        <f t="shared" si="10"/>
        <v>200246.85975</v>
      </c>
      <c r="G60" s="3"/>
      <c r="H60" s="10">
        <f t="shared" si="11"/>
        <v>6.2367261178499982</v>
      </c>
      <c r="I60" s="3">
        <f t="shared" si="12"/>
        <v>119008.87679920899</v>
      </c>
      <c r="J60" s="3">
        <f t="shared" si="13"/>
        <v>2833.5446856954518</v>
      </c>
      <c r="K60" s="3">
        <f t="shared" si="14"/>
        <v>0</v>
      </c>
      <c r="L60" s="3">
        <f t="shared" si="15"/>
        <v>0</v>
      </c>
      <c r="M60" s="23">
        <f t="shared" si="16"/>
        <v>121842.42148490444</v>
      </c>
      <c r="N60" s="2"/>
      <c r="O60" s="2"/>
      <c r="P60" s="2"/>
    </row>
    <row r="61" spans="1:16" ht="14" customHeight="1">
      <c r="A61" s="10">
        <v>10.75</v>
      </c>
      <c r="B61" s="3">
        <f t="shared" si="6"/>
        <v>353709.50750000001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353709.50750000001</v>
      </c>
      <c r="G61" s="3"/>
      <c r="H61" s="10">
        <f t="shared" si="11"/>
        <v>7.22983107663286</v>
      </c>
      <c r="I61" s="3">
        <f t="shared" si="12"/>
        <v>237884.65017897708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3">
        <f t="shared" si="16"/>
        <v>237884.65017897708</v>
      </c>
      <c r="N61" s="2"/>
      <c r="O61" s="2"/>
      <c r="P61" s="2"/>
    </row>
    <row r="62" spans="1:16" ht="14" customHeight="1">
      <c r="A62" s="10">
        <v>11.25</v>
      </c>
      <c r="B62" s="3">
        <f t="shared" si="6"/>
        <v>466735.3689705882</v>
      </c>
      <c r="C62" s="3">
        <f t="shared" si="7"/>
        <v>14143.496029411765</v>
      </c>
      <c r="D62" s="3">
        <f t="shared" si="8"/>
        <v>0</v>
      </c>
      <c r="E62" s="3">
        <f t="shared" si="9"/>
        <v>0</v>
      </c>
      <c r="F62" s="12">
        <f t="shared" si="10"/>
        <v>480878.86499999999</v>
      </c>
      <c r="G62" s="3"/>
      <c r="H62" s="10">
        <f t="shared" si="11"/>
        <v>8.3249515295493826</v>
      </c>
      <c r="I62" s="3">
        <f t="shared" si="12"/>
        <v>345382.16211613279</v>
      </c>
      <c r="J62" s="3">
        <f t="shared" si="13"/>
        <v>10466.126124731298</v>
      </c>
      <c r="K62" s="3">
        <f t="shared" si="14"/>
        <v>0</v>
      </c>
      <c r="L62" s="3">
        <f t="shared" si="15"/>
        <v>0</v>
      </c>
      <c r="M62" s="23">
        <f t="shared" si="16"/>
        <v>355848.28824086412</v>
      </c>
      <c r="N62" s="2"/>
      <c r="O62" s="2"/>
      <c r="P62" s="2"/>
    </row>
    <row r="63" spans="1:16" ht="14" customHeight="1">
      <c r="A63" s="10">
        <v>11.75</v>
      </c>
      <c r="B63" s="3">
        <f t="shared" si="6"/>
        <v>137948.06109259257</v>
      </c>
      <c r="C63" s="3">
        <f t="shared" si="7"/>
        <v>5305.6946574074063</v>
      </c>
      <c r="D63" s="3">
        <f t="shared" si="8"/>
        <v>0</v>
      </c>
      <c r="E63" s="3">
        <f t="shared" si="9"/>
        <v>0</v>
      </c>
      <c r="F63" s="12">
        <f t="shared" si="10"/>
        <v>143253.75574999998</v>
      </c>
      <c r="G63" s="3"/>
      <c r="H63" s="10">
        <f t="shared" si="11"/>
        <v>9.5273302595043248</v>
      </c>
      <c r="I63" s="3">
        <f t="shared" si="12"/>
        <v>111853.3392925454</v>
      </c>
      <c r="J63" s="3">
        <f t="shared" si="13"/>
        <v>4302.051511251746</v>
      </c>
      <c r="K63" s="3">
        <f t="shared" si="14"/>
        <v>0</v>
      </c>
      <c r="L63" s="3">
        <f t="shared" si="15"/>
        <v>0</v>
      </c>
      <c r="M63" s="23">
        <f t="shared" si="16"/>
        <v>116155.39080379714</v>
      </c>
      <c r="N63" s="2"/>
      <c r="O63" s="2"/>
      <c r="P63" s="2"/>
    </row>
    <row r="64" spans="1:16" ht="14" customHeight="1">
      <c r="A64" s="10">
        <v>12.25</v>
      </c>
      <c r="B64" s="3">
        <f t="shared" si="6"/>
        <v>69207.468076923076</v>
      </c>
      <c r="C64" s="3">
        <f t="shared" si="7"/>
        <v>20762.240423076924</v>
      </c>
      <c r="D64" s="3">
        <f t="shared" si="8"/>
        <v>0</v>
      </c>
      <c r="E64" s="3">
        <f t="shared" si="9"/>
        <v>0</v>
      </c>
      <c r="F64" s="12">
        <f t="shared" si="10"/>
        <v>89969.708500000008</v>
      </c>
      <c r="G64" s="3"/>
      <c r="H64" s="10">
        <f t="shared" si="11"/>
        <v>10.842233974085213</v>
      </c>
      <c r="I64" s="3">
        <f t="shared" si="12"/>
        <v>61254.168297472097</v>
      </c>
      <c r="J64" s="3">
        <f t="shared" si="13"/>
        <v>18376.250489241633</v>
      </c>
      <c r="K64" s="3">
        <f t="shared" si="14"/>
        <v>0</v>
      </c>
      <c r="L64" s="3">
        <f t="shared" si="15"/>
        <v>0</v>
      </c>
      <c r="M64" s="23">
        <f t="shared" si="16"/>
        <v>79630.418786713737</v>
      </c>
      <c r="N64" s="2"/>
      <c r="O64" s="2"/>
      <c r="P64" s="2"/>
    </row>
    <row r="65" spans="1:16" ht="14" customHeight="1">
      <c r="A65" s="10">
        <v>12.75</v>
      </c>
      <c r="B65" s="3">
        <f t="shared" si="6"/>
        <v>6810.3197727272727</v>
      </c>
      <c r="C65" s="3">
        <f t="shared" si="7"/>
        <v>8172.3837272727269</v>
      </c>
      <c r="D65" s="3">
        <f t="shared" si="8"/>
        <v>0</v>
      </c>
      <c r="E65" s="3">
        <f t="shared" si="9"/>
        <v>0</v>
      </c>
      <c r="F65" s="12">
        <f t="shared" si="10"/>
        <v>14982.7035</v>
      </c>
      <c r="G65" s="3"/>
      <c r="H65" s="10">
        <f t="shared" si="11"/>
        <v>12.274952388620394</v>
      </c>
      <c r="I65" s="3">
        <f t="shared" si="12"/>
        <v>6556.576546000575</v>
      </c>
      <c r="J65" s="3">
        <f t="shared" si="13"/>
        <v>7867.891855200689</v>
      </c>
      <c r="K65" s="3">
        <f t="shared" si="14"/>
        <v>0</v>
      </c>
      <c r="L65" s="3">
        <f t="shared" si="15"/>
        <v>0</v>
      </c>
      <c r="M65" s="23">
        <f t="shared" si="16"/>
        <v>14424.468401201264</v>
      </c>
      <c r="N65" s="2"/>
      <c r="O65" s="2"/>
      <c r="P65" s="2"/>
    </row>
    <row r="66" spans="1:16" ht="14" customHeight="1">
      <c r="A66" s="10">
        <v>13.25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13.830797380529878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3">
        <f t="shared" si="16"/>
        <v>0</v>
      </c>
      <c r="N66" s="2"/>
      <c r="O66" s="2"/>
      <c r="P66" s="2"/>
    </row>
    <row r="67" spans="1:16" ht="14" customHeight="1">
      <c r="A67" s="10">
        <v>13.75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15.51510220683358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3">
        <f t="shared" si="16"/>
        <v>0</v>
      </c>
      <c r="N67" s="2"/>
      <c r="O67" s="2"/>
      <c r="P67" s="2"/>
    </row>
    <row r="68" spans="1:16" ht="14" customHeight="1">
      <c r="A68" s="10">
        <v>14.25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17.333220777883724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3">
        <f t="shared" si="16"/>
        <v>0</v>
      </c>
      <c r="N68" s="2"/>
      <c r="O68" s="2"/>
      <c r="P68" s="2"/>
    </row>
    <row r="69" spans="1:16" ht="14" customHeight="1">
      <c r="A69" s="10">
        <v>14.75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19.290526981375024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3">
        <f t="shared" si="16"/>
        <v>0</v>
      </c>
      <c r="N69" s="2"/>
      <c r="O69" s="2"/>
      <c r="P69" s="2"/>
    </row>
    <row r="70" spans="1:16" ht="14" customHeight="1">
      <c r="A70" s="10">
        <v>15.25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21.392414051502659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3">
        <f t="shared" si="16"/>
        <v>0</v>
      </c>
      <c r="N70" s="2"/>
      <c r="O70" s="2"/>
      <c r="P70" s="2"/>
    </row>
    <row r="71" spans="1:16" ht="14" customHeight="1">
      <c r="A71" s="10">
        <v>15.75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23.64429397881846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3">
        <f t="shared" si="16"/>
        <v>0</v>
      </c>
      <c r="N71" s="2"/>
      <c r="O71" s="2"/>
      <c r="P71" s="2"/>
    </row>
    <row r="72" spans="1:16" ht="14" customHeight="1">
      <c r="A72" s="10">
        <v>16.25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26.051596956906625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3">
        <f t="shared" si="16"/>
        <v>0</v>
      </c>
      <c r="N72" s="2"/>
      <c r="O72" s="2"/>
      <c r="P72" s="2"/>
    </row>
    <row r="73" spans="1:16" ht="14" customHeight="1">
      <c r="A73" s="10">
        <v>16.75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28.619770862481612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3">
        <f t="shared" si="16"/>
        <v>0</v>
      </c>
      <c r="N73" s="2"/>
      <c r="O73" s="2"/>
      <c r="P73" s="2"/>
    </row>
    <row r="74" spans="1:16" ht="14" customHeight="1">
      <c r="A74" s="10">
        <v>17.25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31.354280765919505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3">
        <f t="shared" si="16"/>
        <v>0</v>
      </c>
      <c r="N74" s="2"/>
      <c r="O74" s="2"/>
      <c r="P74" s="2"/>
    </row>
    <row r="75" spans="1:16" ht="14" customHeight="1">
      <c r="A75" s="10">
        <v>17.75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34.260608469583552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3">
        <f t="shared" si="16"/>
        <v>0</v>
      </c>
      <c r="N75" s="2"/>
      <c r="O75" s="2"/>
      <c r="P75" s="2"/>
    </row>
    <row r="76" spans="1:16" ht="14" customHeight="1">
      <c r="A76" s="10">
        <v>18.25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37.34425207160281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3">
        <f t="shared" si="16"/>
        <v>0</v>
      </c>
      <c r="N76" s="2"/>
      <c r="O76" s="2"/>
      <c r="P76" s="2"/>
    </row>
    <row r="77" spans="1:16" ht="14" customHeight="1">
      <c r="A77" s="10">
        <v>18.75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40.610725553021211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3">
        <f t="shared" si="16"/>
        <v>0</v>
      </c>
      <c r="N77" s="2"/>
      <c r="O77" s="2"/>
      <c r="P77" s="2"/>
    </row>
    <row r="78" spans="1:16" ht="14" customHeight="1">
      <c r="A78" s="10">
        <v>19.25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44.06555838645761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3">
        <f t="shared" si="16"/>
        <v>0</v>
      </c>
      <c r="N78" s="2"/>
      <c r="O78" s="2"/>
      <c r="P78" s="2"/>
    </row>
    <row r="79" spans="1:16" ht="14" customHeight="1">
      <c r="A79" s="8" t="s">
        <v>7</v>
      </c>
      <c r="B79" s="16">
        <f>SUM(B47:B78)</f>
        <v>1241458.0429477149</v>
      </c>
      <c r="C79" s="16">
        <f>SUM(C47:C78)</f>
        <v>53040.7185522851</v>
      </c>
      <c r="D79" s="16">
        <f>SUM(D47:D78)</f>
        <v>0</v>
      </c>
      <c r="E79" s="16">
        <f>SUM(E47:E78)</f>
        <v>0</v>
      </c>
      <c r="F79" s="16">
        <f>SUM(F47:F78)</f>
        <v>1294498.7615</v>
      </c>
      <c r="G79" s="12"/>
      <c r="H79" s="8" t="s">
        <v>7</v>
      </c>
      <c r="I79" s="16">
        <f>SUM(I47:I78)</f>
        <v>888215.37411964836</v>
      </c>
      <c r="J79" s="16">
        <f>SUM(J47:J78)</f>
        <v>43845.864666120811</v>
      </c>
      <c r="K79" s="16">
        <f>SUM(K47:K78)</f>
        <v>0</v>
      </c>
      <c r="L79" s="16">
        <f>SUM(L47:L78)</f>
        <v>0</v>
      </c>
      <c r="M79" s="16">
        <f>SUM(M47:M78)</f>
        <v>932061.23878576932</v>
      </c>
      <c r="N79" s="2"/>
      <c r="O79" s="2"/>
      <c r="P79" s="2"/>
    </row>
    <row r="80" spans="1:16" ht="14" customHeight="1">
      <c r="A80" s="6" t="s">
        <v>13</v>
      </c>
      <c r="B80" s="17">
        <f>IF(L38&gt;0,B79/L38,0)</f>
        <v>11.028139126621101</v>
      </c>
      <c r="C80" s="17">
        <f>IF(M38&gt;0,C79/M38,0)</f>
        <v>11.789634268349998</v>
      </c>
      <c r="D80" s="17">
        <f>IF(N38&gt;0,D79/N38,0)</f>
        <v>0</v>
      </c>
      <c r="E80" s="17">
        <f>IF(O38&gt;0,E79/O38,0)</f>
        <v>0</v>
      </c>
      <c r="F80" s="17">
        <f>IF(P38&gt;0,F79/P38,0)</f>
        <v>11.05740272252393</v>
      </c>
      <c r="G80" s="12"/>
      <c r="H80" s="6" t="s">
        <v>13</v>
      </c>
      <c r="I80" s="17">
        <f>IF(L38&gt;0,I79/L38,0)</f>
        <v>7.8902084334136715</v>
      </c>
      <c r="J80" s="17">
        <f>IF(M38&gt;0,J79/M38,0)</f>
        <v>9.7458466382496631</v>
      </c>
      <c r="K80" s="17">
        <f>IF(N38&gt;0,K79/N38,0)</f>
        <v>0</v>
      </c>
      <c r="L80" s="17">
        <f>IF(O38&gt;0,L79/O38,0)</f>
        <v>0</v>
      </c>
      <c r="M80" s="17">
        <f>IF(P38&gt;0,M79/P38,0)</f>
        <v>7.9615189954809331</v>
      </c>
      <c r="N80" s="2"/>
      <c r="O80" s="2"/>
      <c r="P80" s="2"/>
    </row>
    <row r="81" spans="1:16" ht="14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/>
    </row>
    <row r="82" spans="1:16" ht="12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"/>
    </row>
    <row r="83" spans="1:16" ht="12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"/>
    </row>
    <row r="84" spans="1:16" ht="12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"/>
    </row>
    <row r="85" spans="1:16" ht="12.25" customHeight="1">
      <c r="A85" s="44" t="s">
        <v>14</v>
      </c>
      <c r="B85" s="44"/>
      <c r="C85" s="44"/>
      <c r="D85" s="44"/>
      <c r="E85" s="44"/>
      <c r="F85" s="3"/>
      <c r="G85" s="3"/>
      <c r="H85" s="3"/>
      <c r="I85" s="3"/>
      <c r="J85" s="3"/>
      <c r="K85" s="3"/>
      <c r="L85" s="3"/>
      <c r="M85" s="3"/>
      <c r="N85" s="3"/>
      <c r="O85" s="3"/>
      <c r="P85" s="2"/>
    </row>
    <row r="86" spans="1:16" ht="12.25" customHeight="1">
      <c r="A86" s="44"/>
      <c r="B86" s="44"/>
      <c r="C86" s="44"/>
      <c r="D86" s="44"/>
      <c r="E86" s="44"/>
      <c r="F86" s="3"/>
      <c r="G86" s="3"/>
      <c r="H86" s="3"/>
      <c r="I86" s="3"/>
      <c r="J86" s="3"/>
      <c r="K86" s="3"/>
      <c r="L86" s="3"/>
      <c r="M86" s="3"/>
      <c r="N86" s="3"/>
      <c r="O86" s="3"/>
      <c r="P86" s="2"/>
    </row>
    <row r="87" spans="1:16" ht="12.25" customHeight="1">
      <c r="A87" s="24"/>
      <c r="B87" s="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"/>
    </row>
    <row r="88" spans="1:16" ht="12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"/>
    </row>
    <row r="89" spans="1:16" ht="12.25" customHeight="1">
      <c r="A89" s="45" t="s">
        <v>15</v>
      </c>
      <c r="B89" s="46" t="s">
        <v>16</v>
      </c>
      <c r="C89" s="46" t="s">
        <v>17</v>
      </c>
      <c r="D89" s="46" t="s">
        <v>18</v>
      </c>
      <c r="E89" s="46" t="s">
        <v>19</v>
      </c>
      <c r="F89" s="25" t="s">
        <v>20</v>
      </c>
      <c r="G89" s="26" t="s">
        <v>21</v>
      </c>
      <c r="H89" s="3"/>
      <c r="I89" s="3"/>
      <c r="J89" s="3"/>
      <c r="K89" s="3"/>
      <c r="L89" s="3"/>
      <c r="M89" s="3"/>
      <c r="N89" s="3"/>
      <c r="O89" s="3"/>
      <c r="P89" s="2"/>
    </row>
    <row r="90" spans="1:16" ht="12.25" customHeight="1">
      <c r="A90" s="45"/>
      <c r="B90" s="45"/>
      <c r="C90" s="45"/>
      <c r="D90" s="45"/>
      <c r="E90" s="46"/>
      <c r="F90" s="25" t="s">
        <v>22</v>
      </c>
      <c r="G90" s="26" t="s">
        <v>23</v>
      </c>
      <c r="H90" s="3"/>
      <c r="I90" s="3"/>
      <c r="J90" s="3"/>
      <c r="K90" s="3"/>
      <c r="L90" s="3"/>
      <c r="M90" s="3"/>
      <c r="N90" s="3"/>
      <c r="O90" s="3"/>
      <c r="P90" s="2"/>
    </row>
    <row r="91" spans="1:16" ht="12.25" customHeight="1">
      <c r="A91" s="3"/>
      <c r="B91" s="4"/>
      <c r="C91" s="4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"/>
    </row>
    <row r="92" spans="1:16" ht="12.25" customHeight="1">
      <c r="A92" s="25">
        <v>0</v>
      </c>
      <c r="B92" s="27">
        <f>L$38</f>
        <v>112571.85175973419</v>
      </c>
      <c r="C92" s="28">
        <f>$B$80</f>
        <v>11.028139126621101</v>
      </c>
      <c r="D92" s="28">
        <f>$I$80</f>
        <v>7.8902084334136715</v>
      </c>
      <c r="E92" s="29">
        <f t="shared" ref="E92:E95" si="17">B92*D92</f>
        <v>888215.37411964836</v>
      </c>
      <c r="F92" s="30">
        <f t="shared" ref="F92:F95" si="18">B92/1000</f>
        <v>112.57185175973419</v>
      </c>
      <c r="G92" s="5">
        <f t="shared" ref="G92:G95" si="19">E92/1000</f>
        <v>888.21537411964835</v>
      </c>
      <c r="H92" s="3"/>
      <c r="I92" s="3"/>
      <c r="J92" s="3"/>
      <c r="K92" s="3"/>
      <c r="L92" s="3"/>
      <c r="M92" s="3"/>
      <c r="N92" s="3"/>
      <c r="O92" s="3"/>
      <c r="P92" s="2"/>
    </row>
    <row r="93" spans="1:16" ht="12.25" customHeight="1">
      <c r="A93" s="25">
        <v>1</v>
      </c>
      <c r="B93" s="27">
        <f>M$38</f>
        <v>4498.9282402657891</v>
      </c>
      <c r="C93" s="28">
        <f>$C$80</f>
        <v>11.789634268349998</v>
      </c>
      <c r="D93" s="28">
        <f>$J$80</f>
        <v>9.7458466382496631</v>
      </c>
      <c r="E93" s="29">
        <f t="shared" si="17"/>
        <v>43845.864666120811</v>
      </c>
      <c r="F93" s="30">
        <f t="shared" si="18"/>
        <v>4.4989282402657889</v>
      </c>
      <c r="G93" s="5">
        <f t="shared" si="19"/>
        <v>43.845864666120811</v>
      </c>
      <c r="H93" s="3"/>
      <c r="I93" s="3"/>
      <c r="J93" s="3"/>
      <c r="K93" s="3"/>
      <c r="L93" s="3"/>
      <c r="M93" s="3"/>
      <c r="N93" s="3"/>
      <c r="O93" s="3"/>
      <c r="P93" s="2"/>
    </row>
    <row r="94" spans="1:16" ht="12.25" customHeight="1">
      <c r="A94" s="25">
        <v>2</v>
      </c>
      <c r="B94" s="27">
        <f>N$38</f>
        <v>0</v>
      </c>
      <c r="C94" s="28">
        <f>$D$80</f>
        <v>0</v>
      </c>
      <c r="D94" s="28">
        <f>$K$80</f>
        <v>0</v>
      </c>
      <c r="E94" s="29">
        <f t="shared" si="17"/>
        <v>0</v>
      </c>
      <c r="F94" s="30">
        <f t="shared" si="18"/>
        <v>0</v>
      </c>
      <c r="G94" s="5">
        <f t="shared" si="19"/>
        <v>0</v>
      </c>
      <c r="H94" s="3"/>
      <c r="I94" s="3"/>
      <c r="J94" s="3"/>
      <c r="K94" s="3"/>
      <c r="L94" s="3"/>
      <c r="M94" s="3"/>
      <c r="N94" s="3"/>
      <c r="O94" s="3"/>
      <c r="P94" s="2"/>
    </row>
    <row r="95" spans="1:16" ht="12.25" customHeight="1">
      <c r="A95" s="25">
        <v>3</v>
      </c>
      <c r="B95" s="27">
        <f>O$38</f>
        <v>0</v>
      </c>
      <c r="C95" s="28">
        <f>$E$80</f>
        <v>0</v>
      </c>
      <c r="D95" s="28">
        <f>$L$80</f>
        <v>0</v>
      </c>
      <c r="E95" s="29">
        <f t="shared" si="17"/>
        <v>0</v>
      </c>
      <c r="F95" s="30">
        <f t="shared" si="18"/>
        <v>0</v>
      </c>
      <c r="G95" s="5">
        <f t="shared" si="19"/>
        <v>0</v>
      </c>
      <c r="H95" s="3"/>
      <c r="I95" s="3"/>
      <c r="J95" s="3"/>
      <c r="K95" s="3"/>
      <c r="L95" s="3"/>
      <c r="M95" s="3"/>
      <c r="N95" s="3"/>
      <c r="O95" s="3"/>
      <c r="P95" s="2"/>
    </row>
    <row r="96" spans="1:16" ht="12.25" customHeight="1">
      <c r="A96" s="25" t="s">
        <v>7</v>
      </c>
      <c r="B96" s="27">
        <f>SUM(B92:B95)</f>
        <v>117070.77999999997</v>
      </c>
      <c r="C96" s="28">
        <f>$F$80</f>
        <v>11.05740272252393</v>
      </c>
      <c r="D96" s="28">
        <f>$M$80</f>
        <v>7.9615189954809331</v>
      </c>
      <c r="E96" s="29">
        <f>SUM(E92:E95)</f>
        <v>932061.23878576921</v>
      </c>
      <c r="F96" s="3"/>
      <c r="G96" s="5">
        <f>SUM(G92:G95)</f>
        <v>932.06123878576921</v>
      </c>
      <c r="H96" s="3"/>
      <c r="I96" s="3"/>
      <c r="J96" s="3"/>
      <c r="K96" s="3"/>
      <c r="L96" s="3"/>
      <c r="M96" s="3"/>
      <c r="N96" s="3"/>
      <c r="O96" s="3"/>
      <c r="P96" s="2"/>
    </row>
    <row r="97" spans="1:16" ht="12.25" customHeight="1">
      <c r="A97" s="25" t="s">
        <v>2</v>
      </c>
      <c r="B97" s="27">
        <f>$I$2</f>
        <v>932058</v>
      </c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2"/>
    </row>
    <row r="98" spans="1:16" ht="12.25" customHeight="1">
      <c r="A98" s="31" t="s">
        <v>24</v>
      </c>
      <c r="B98" s="29">
        <f>IF(E96&gt;0,$I$2/E96,"")</f>
        <v>0.99999652513629533</v>
      </c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2"/>
    </row>
    <row r="100" spans="1:16" ht="12.75" customHeight="1">
      <c r="C100" s="33">
        <v>11.028139126621101</v>
      </c>
      <c r="D100" s="33">
        <v>11.539634268349998</v>
      </c>
    </row>
    <row r="101" spans="1:16" ht="12.75" customHeight="1">
      <c r="C101" s="33">
        <v>0.55116578113462822</v>
      </c>
      <c r="D101" s="33">
        <v>0.72957720498142187</v>
      </c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6"/>
  <sheetViews>
    <sheetView workbookViewId="0">
      <selection activeCell="F44" sqref="F44"/>
    </sheetView>
  </sheetViews>
  <sheetFormatPr baseColWidth="10" defaultColWidth="9.6640625" defaultRowHeight="11"/>
  <cols>
    <col min="1" max="1" width="11.5" style="36" customWidth="1"/>
    <col min="2" max="16384" width="9.6640625" style="36"/>
  </cols>
  <sheetData>
    <row r="1" spans="1:11" ht="13">
      <c r="B1"/>
    </row>
    <row r="2" spans="1:11">
      <c r="A2" s="36" t="s">
        <v>25</v>
      </c>
      <c r="B2" s="37" t="e">
        <f>0.25+SUMPRODUCT($A4:$A32,B4:B32)/B33</f>
        <v>#DIV/0!</v>
      </c>
      <c r="C2" s="37" t="e">
        <f>0.25+SUMPRODUCT($A4:$A32,C4:C32)/C33</f>
        <v>#DIV/0!</v>
      </c>
      <c r="D2" s="37" t="e">
        <f>0.25+SUMPRODUCT($A4:$A32,D4:D32)/D33</f>
        <v>#DIV/0!</v>
      </c>
      <c r="E2" s="37" t="e">
        <f t="shared" ref="E2:K2" si="0">SUMPRODUCT($A4:$A32,E4:E32)/E33</f>
        <v>#DIV/0!</v>
      </c>
      <c r="F2" s="37" t="e">
        <f t="shared" si="0"/>
        <v>#DIV/0!</v>
      </c>
      <c r="G2" s="37" t="e">
        <f t="shared" si="0"/>
        <v>#DIV/0!</v>
      </c>
      <c r="H2" s="37" t="e">
        <f t="shared" si="0"/>
        <v>#DIV/0!</v>
      </c>
      <c r="I2" s="37" t="e">
        <f t="shared" si="0"/>
        <v>#DIV/0!</v>
      </c>
      <c r="J2" s="37" t="e">
        <f t="shared" si="0"/>
        <v>#DIV/0!</v>
      </c>
      <c r="K2" s="37" t="e">
        <f t="shared" si="0"/>
        <v>#DIV/0!</v>
      </c>
    </row>
    <row r="3" spans="1:11">
      <c r="A3" s="36" t="s">
        <v>26</v>
      </c>
      <c r="B3" s="37" t="e">
        <f>((SUMPRODUCT($A4:$A32,$A4:$A32,B4:B32)-(B33*(B2-0.25)^2))/(B33-1))^0.5</f>
        <v>#DIV/0!</v>
      </c>
      <c r="C3" s="37" t="e">
        <f>((SUMPRODUCT($A4:$A32,$A4:$A32,C4:C32)-(C33*(C2-0.25)^2))/(C33-1))^0.5</f>
        <v>#DIV/0!</v>
      </c>
      <c r="D3" s="37" t="e">
        <f>((SUMPRODUCT($A4:$A32,$A4:$A32,D4:D32)-(D33*(D2-0.25)^2))/(D33-1))^0.5</f>
        <v>#DIV/0!</v>
      </c>
      <c r="E3" s="37" t="e">
        <f t="shared" ref="E3:K3" si="1">((SUMPRODUCT($A4:$A32,$A4:$A32,E4:E32)-(E33*(E2)^2))/(E33-1))^0.5</f>
        <v>#DIV/0!</v>
      </c>
      <c r="F3" s="37" t="e">
        <f t="shared" si="1"/>
        <v>#DIV/0!</v>
      </c>
      <c r="G3" s="37" t="e">
        <f t="shared" si="1"/>
        <v>#DIV/0!</v>
      </c>
      <c r="H3" s="37" t="e">
        <f t="shared" si="1"/>
        <v>#DIV/0!</v>
      </c>
      <c r="I3" s="37" t="e">
        <f t="shared" si="1"/>
        <v>#DIV/0!</v>
      </c>
      <c r="J3" s="37" t="e">
        <f t="shared" si="1"/>
        <v>#DIV/0!</v>
      </c>
      <c r="K3" s="37" t="e">
        <f t="shared" si="1"/>
        <v>#DIV/0!</v>
      </c>
    </row>
    <row r="4" spans="1:11" ht="13">
      <c r="A4" s="38">
        <v>4</v>
      </c>
      <c r="B4">
        <v>0</v>
      </c>
      <c r="C4">
        <v>0</v>
      </c>
      <c r="D4">
        <v>0</v>
      </c>
      <c r="E4"/>
      <c r="F4"/>
      <c r="G4"/>
      <c r="H4"/>
      <c r="I4"/>
      <c r="J4"/>
      <c r="K4"/>
    </row>
    <row r="5" spans="1:11" ht="13">
      <c r="A5" s="38">
        <v>4.5</v>
      </c>
      <c r="B5">
        <v>0</v>
      </c>
      <c r="C5">
        <v>0</v>
      </c>
      <c r="D5">
        <v>0</v>
      </c>
      <c r="E5"/>
      <c r="F5"/>
      <c r="G5"/>
      <c r="H5"/>
      <c r="I5"/>
      <c r="J5"/>
      <c r="K5"/>
    </row>
    <row r="6" spans="1:11" ht="13">
      <c r="A6" s="38">
        <v>5</v>
      </c>
      <c r="B6">
        <v>0</v>
      </c>
      <c r="C6">
        <v>0</v>
      </c>
      <c r="D6">
        <v>0</v>
      </c>
      <c r="E6"/>
      <c r="F6"/>
      <c r="G6"/>
      <c r="H6"/>
      <c r="I6"/>
      <c r="J6"/>
      <c r="K6"/>
    </row>
    <row r="7" spans="1:11" ht="13">
      <c r="A7" s="38">
        <v>5.5</v>
      </c>
      <c r="B7">
        <v>0</v>
      </c>
      <c r="C7">
        <v>0</v>
      </c>
      <c r="D7">
        <v>0</v>
      </c>
      <c r="E7"/>
      <c r="F7"/>
      <c r="G7"/>
      <c r="H7"/>
      <c r="I7"/>
      <c r="J7"/>
      <c r="K7"/>
    </row>
    <row r="8" spans="1:11" ht="13">
      <c r="A8" s="38">
        <v>6</v>
      </c>
      <c r="B8">
        <v>0</v>
      </c>
      <c r="C8">
        <v>0</v>
      </c>
      <c r="D8">
        <v>0</v>
      </c>
      <c r="E8"/>
      <c r="F8"/>
      <c r="G8"/>
      <c r="H8"/>
      <c r="I8"/>
      <c r="J8"/>
      <c r="K8"/>
    </row>
    <row r="9" spans="1:11" ht="13">
      <c r="A9" s="38">
        <v>6.5</v>
      </c>
      <c r="B9">
        <v>0</v>
      </c>
      <c r="C9">
        <v>0</v>
      </c>
      <c r="D9">
        <v>0</v>
      </c>
      <c r="E9"/>
      <c r="F9"/>
      <c r="G9"/>
      <c r="H9"/>
      <c r="I9"/>
      <c r="J9"/>
      <c r="K9"/>
    </row>
    <row r="10" spans="1:11" ht="13">
      <c r="A10" s="38">
        <v>7</v>
      </c>
      <c r="B10">
        <v>0</v>
      </c>
      <c r="C10">
        <v>0</v>
      </c>
      <c r="D10">
        <v>0</v>
      </c>
      <c r="E10"/>
      <c r="F10"/>
      <c r="G10"/>
      <c r="H10"/>
      <c r="I10"/>
      <c r="J10"/>
      <c r="K10"/>
    </row>
    <row r="11" spans="1:11" ht="13">
      <c r="A11" s="38">
        <v>7.5</v>
      </c>
      <c r="B11">
        <v>0</v>
      </c>
      <c r="C11">
        <v>0</v>
      </c>
      <c r="D11">
        <v>0</v>
      </c>
      <c r="E11"/>
      <c r="F11"/>
      <c r="G11"/>
      <c r="H11"/>
      <c r="I11"/>
      <c r="J11"/>
      <c r="K11"/>
    </row>
    <row r="12" spans="1:11" ht="13">
      <c r="A12" s="38">
        <v>8</v>
      </c>
      <c r="B12">
        <v>0</v>
      </c>
      <c r="C12">
        <v>0</v>
      </c>
      <c r="D12">
        <v>0</v>
      </c>
      <c r="E12"/>
      <c r="F12"/>
      <c r="G12"/>
      <c r="H12"/>
      <c r="I12"/>
      <c r="J12"/>
      <c r="K12"/>
    </row>
    <row r="13" spans="1:11" ht="13">
      <c r="A13" s="38">
        <v>8.5</v>
      </c>
      <c r="B13">
        <v>0</v>
      </c>
      <c r="C13">
        <v>0</v>
      </c>
      <c r="D13">
        <v>0</v>
      </c>
      <c r="E13"/>
      <c r="F13"/>
      <c r="G13"/>
      <c r="H13"/>
      <c r="I13"/>
      <c r="J13"/>
      <c r="K13"/>
    </row>
    <row r="14" spans="1:11" ht="13">
      <c r="A14" s="38">
        <v>9</v>
      </c>
      <c r="B14">
        <v>0</v>
      </c>
      <c r="C14">
        <v>0</v>
      </c>
      <c r="D14">
        <v>0</v>
      </c>
      <c r="E14"/>
      <c r="F14"/>
      <c r="G14"/>
      <c r="H14"/>
      <c r="I14"/>
      <c r="J14"/>
      <c r="K14"/>
    </row>
    <row r="15" spans="1:11" ht="13">
      <c r="A15" s="38">
        <v>9.5</v>
      </c>
      <c r="B15">
        <v>0</v>
      </c>
      <c r="C15">
        <v>0</v>
      </c>
      <c r="D15">
        <v>0</v>
      </c>
      <c r="E15"/>
      <c r="F15"/>
      <c r="G15"/>
      <c r="H15"/>
      <c r="I15"/>
      <c r="J15"/>
      <c r="K15"/>
    </row>
    <row r="16" spans="1:11" ht="13">
      <c r="A16" s="38">
        <v>10</v>
      </c>
      <c r="B16">
        <v>0</v>
      </c>
      <c r="C16">
        <v>0</v>
      </c>
      <c r="D16">
        <v>0</v>
      </c>
      <c r="E16"/>
      <c r="F16"/>
      <c r="G16"/>
      <c r="H16"/>
      <c r="I16"/>
      <c r="J16"/>
      <c r="K16"/>
    </row>
    <row r="17" spans="1:11" ht="13">
      <c r="A17" s="38">
        <v>10.5</v>
      </c>
      <c r="B17">
        <v>0</v>
      </c>
      <c r="C17">
        <v>0</v>
      </c>
      <c r="D17">
        <v>0</v>
      </c>
      <c r="E17"/>
      <c r="F17"/>
      <c r="G17"/>
      <c r="H17"/>
      <c r="I17"/>
      <c r="J17"/>
      <c r="K17"/>
    </row>
    <row r="18" spans="1:11" ht="13">
      <c r="A18" s="38">
        <v>11</v>
      </c>
      <c r="B18">
        <v>0</v>
      </c>
      <c r="C18">
        <v>0</v>
      </c>
      <c r="D18">
        <v>0</v>
      </c>
      <c r="E18"/>
      <c r="F18"/>
      <c r="G18"/>
      <c r="H18"/>
      <c r="I18"/>
      <c r="J18"/>
      <c r="K18"/>
    </row>
    <row r="19" spans="1:11" ht="13">
      <c r="A19" s="38">
        <v>11.5</v>
      </c>
      <c r="B19">
        <v>0</v>
      </c>
      <c r="C19">
        <v>0</v>
      </c>
      <c r="D19">
        <v>0</v>
      </c>
      <c r="E19"/>
      <c r="F19"/>
      <c r="G19"/>
      <c r="H19"/>
      <c r="I19"/>
      <c r="J19"/>
      <c r="K19"/>
    </row>
    <row r="20" spans="1:11" ht="13">
      <c r="A20" s="38">
        <v>12</v>
      </c>
      <c r="B20">
        <v>0</v>
      </c>
      <c r="C20">
        <v>0</v>
      </c>
      <c r="D20">
        <v>0</v>
      </c>
      <c r="E20"/>
      <c r="F20"/>
      <c r="G20"/>
      <c r="H20"/>
      <c r="I20"/>
      <c r="J20"/>
      <c r="K20"/>
    </row>
    <row r="21" spans="1:11" ht="13">
      <c r="A21" s="38">
        <v>12.5</v>
      </c>
      <c r="B21">
        <v>0</v>
      </c>
      <c r="C21">
        <v>0</v>
      </c>
      <c r="D21">
        <v>0</v>
      </c>
      <c r="E21"/>
      <c r="F21"/>
      <c r="G21"/>
      <c r="H21"/>
      <c r="I21"/>
      <c r="J21"/>
      <c r="K21"/>
    </row>
    <row r="22" spans="1:11" ht="13">
      <c r="A22" s="38">
        <v>13</v>
      </c>
      <c r="B22">
        <v>0</v>
      </c>
      <c r="C22">
        <v>0</v>
      </c>
      <c r="D22">
        <v>0</v>
      </c>
      <c r="E22"/>
      <c r="F22"/>
      <c r="G22"/>
      <c r="H22"/>
      <c r="I22"/>
      <c r="J22"/>
      <c r="K22"/>
    </row>
    <row r="23" spans="1:11" ht="13">
      <c r="A23" s="38">
        <v>13.5</v>
      </c>
      <c r="B23">
        <v>0</v>
      </c>
      <c r="C23">
        <v>0</v>
      </c>
      <c r="D23">
        <v>0</v>
      </c>
      <c r="E23"/>
      <c r="F23"/>
      <c r="G23"/>
      <c r="H23"/>
      <c r="I23"/>
      <c r="J23"/>
      <c r="K23"/>
    </row>
    <row r="24" spans="1:11" ht="13">
      <c r="A24" s="38">
        <v>14</v>
      </c>
      <c r="B24">
        <v>0</v>
      </c>
      <c r="C24">
        <v>0</v>
      </c>
      <c r="D24">
        <v>0</v>
      </c>
      <c r="E24"/>
      <c r="F24"/>
      <c r="G24"/>
      <c r="H24"/>
      <c r="I24"/>
      <c r="J24"/>
      <c r="K24"/>
    </row>
    <row r="25" spans="1:11" ht="13">
      <c r="A25" s="38">
        <v>14.5</v>
      </c>
      <c r="B25">
        <v>0</v>
      </c>
      <c r="C25">
        <v>0</v>
      </c>
      <c r="D25">
        <v>0</v>
      </c>
      <c r="E25"/>
      <c r="F25"/>
      <c r="G25"/>
      <c r="H25"/>
      <c r="I25"/>
      <c r="J25"/>
      <c r="K25"/>
    </row>
    <row r="26" spans="1:11" ht="13">
      <c r="A26" s="38">
        <v>15</v>
      </c>
      <c r="B26">
        <v>0</v>
      </c>
      <c r="C26">
        <v>0</v>
      </c>
      <c r="D26">
        <v>0</v>
      </c>
      <c r="E26"/>
      <c r="F26"/>
      <c r="G26"/>
      <c r="H26"/>
      <c r="I26"/>
      <c r="J26"/>
      <c r="K26"/>
    </row>
    <row r="27" spans="1:11" ht="13">
      <c r="A27" s="38">
        <v>15.5</v>
      </c>
      <c r="B27">
        <v>0</v>
      </c>
      <c r="C27">
        <v>0</v>
      </c>
      <c r="D27">
        <v>0</v>
      </c>
      <c r="E27"/>
      <c r="F27"/>
      <c r="G27"/>
      <c r="H27"/>
      <c r="I27"/>
      <c r="J27"/>
      <c r="K27"/>
    </row>
    <row r="28" spans="1:11" ht="13">
      <c r="A28" s="38">
        <v>16</v>
      </c>
      <c r="B28">
        <v>0</v>
      </c>
      <c r="C28">
        <v>0</v>
      </c>
      <c r="D28">
        <v>0</v>
      </c>
      <c r="E28"/>
      <c r="F28"/>
      <c r="G28"/>
      <c r="H28"/>
      <c r="I28"/>
      <c r="J28"/>
      <c r="K28"/>
    </row>
    <row r="29" spans="1:11" ht="13">
      <c r="A29" s="38">
        <v>16.5</v>
      </c>
      <c r="B29">
        <v>0</v>
      </c>
      <c r="C29">
        <v>0</v>
      </c>
      <c r="D29">
        <v>0</v>
      </c>
      <c r="E29"/>
      <c r="F29"/>
      <c r="G29"/>
      <c r="H29"/>
      <c r="I29"/>
      <c r="J29"/>
      <c r="K29"/>
    </row>
    <row r="30" spans="1:11" ht="13">
      <c r="A30" s="38">
        <v>17</v>
      </c>
      <c r="B30">
        <v>0</v>
      </c>
      <c r="C30">
        <v>0</v>
      </c>
      <c r="D30">
        <v>0</v>
      </c>
      <c r="E30"/>
      <c r="F30"/>
      <c r="G30"/>
      <c r="H30"/>
      <c r="I30"/>
      <c r="J30"/>
      <c r="K30"/>
    </row>
    <row r="31" spans="1:11" ht="13">
      <c r="A31" s="38">
        <v>17.5</v>
      </c>
      <c r="B31">
        <v>0</v>
      </c>
      <c r="C31">
        <v>0</v>
      </c>
      <c r="D31">
        <v>0</v>
      </c>
      <c r="E31"/>
      <c r="F31"/>
      <c r="G31"/>
      <c r="H31"/>
      <c r="I31"/>
      <c r="J31"/>
      <c r="K31"/>
    </row>
    <row r="32" spans="1:11" ht="13">
      <c r="A32" s="38">
        <v>18</v>
      </c>
      <c r="B32">
        <v>0</v>
      </c>
      <c r="C32">
        <v>0</v>
      </c>
      <c r="D32">
        <v>0</v>
      </c>
      <c r="E32"/>
      <c r="F32"/>
      <c r="G32"/>
      <c r="H32"/>
      <c r="I32"/>
      <c r="J32"/>
      <c r="K32"/>
    </row>
    <row r="33" spans="1:11">
      <c r="A33" s="36" t="s">
        <v>27</v>
      </c>
      <c r="B33" s="36">
        <f t="shared" ref="B33:K33" si="2">SUM(B4:B32)</f>
        <v>0</v>
      </c>
      <c r="C33" s="36">
        <f t="shared" si="2"/>
        <v>0</v>
      </c>
      <c r="D33" s="36">
        <f t="shared" si="2"/>
        <v>0</v>
      </c>
      <c r="E33" s="36">
        <f t="shared" si="2"/>
        <v>0</v>
      </c>
      <c r="F33" s="36">
        <f t="shared" si="2"/>
        <v>0</v>
      </c>
      <c r="G33" s="36">
        <f t="shared" si="2"/>
        <v>0</v>
      </c>
      <c r="H33" s="36">
        <f t="shared" si="2"/>
        <v>0</v>
      </c>
      <c r="I33" s="36">
        <f t="shared" si="2"/>
        <v>0</v>
      </c>
      <c r="J33" s="36">
        <f t="shared" si="2"/>
        <v>0</v>
      </c>
      <c r="K33" s="36">
        <f t="shared" si="2"/>
        <v>0</v>
      </c>
    </row>
    <row r="34" spans="1:11" ht="13">
      <c r="A34" s="39" t="s">
        <v>28</v>
      </c>
      <c r="B34"/>
    </row>
    <row r="35" spans="1:11" ht="13">
      <c r="A35" s="38">
        <v>4</v>
      </c>
      <c r="B35" s="36" t="e">
        <f t="shared" ref="B35:B63" si="3">B4/B$33</f>
        <v>#DIV/0!</v>
      </c>
    </row>
    <row r="36" spans="1:11" ht="13">
      <c r="A36" s="38">
        <v>4.5</v>
      </c>
      <c r="B36" s="36" t="e">
        <f t="shared" si="3"/>
        <v>#DIV/0!</v>
      </c>
    </row>
    <row r="37" spans="1:11" ht="13">
      <c r="A37" s="38">
        <v>5</v>
      </c>
      <c r="B37" s="36" t="e">
        <f t="shared" si="3"/>
        <v>#DIV/0!</v>
      </c>
    </row>
    <row r="38" spans="1:11" ht="13">
      <c r="A38" s="38">
        <v>5.5</v>
      </c>
      <c r="B38" s="36" t="e">
        <f t="shared" si="3"/>
        <v>#DIV/0!</v>
      </c>
    </row>
    <row r="39" spans="1:11" ht="13">
      <c r="A39" s="38">
        <v>6</v>
      </c>
      <c r="B39" s="36" t="e">
        <f t="shared" si="3"/>
        <v>#DIV/0!</v>
      </c>
    </row>
    <row r="40" spans="1:11" ht="13">
      <c r="A40" s="38">
        <v>6.5</v>
      </c>
      <c r="B40" s="36" t="e">
        <f t="shared" si="3"/>
        <v>#DIV/0!</v>
      </c>
    </row>
    <row r="41" spans="1:11" ht="13">
      <c r="A41" s="38">
        <v>7</v>
      </c>
      <c r="B41" s="36" t="e">
        <f t="shared" si="3"/>
        <v>#DIV/0!</v>
      </c>
    </row>
    <row r="42" spans="1:11" ht="13">
      <c r="A42" s="38">
        <v>7.5</v>
      </c>
      <c r="B42" s="36" t="e">
        <f t="shared" si="3"/>
        <v>#DIV/0!</v>
      </c>
    </row>
    <row r="43" spans="1:11" ht="13">
      <c r="A43" s="38">
        <v>8</v>
      </c>
      <c r="B43" s="36" t="e">
        <f t="shared" si="3"/>
        <v>#DIV/0!</v>
      </c>
    </row>
    <row r="44" spans="1:11" ht="13">
      <c r="A44" s="38">
        <v>8.5</v>
      </c>
      <c r="B44" s="36" t="e">
        <f t="shared" si="3"/>
        <v>#DIV/0!</v>
      </c>
    </row>
    <row r="45" spans="1:11" ht="13">
      <c r="A45" s="38">
        <v>9</v>
      </c>
      <c r="B45" s="36" t="e">
        <f t="shared" si="3"/>
        <v>#DIV/0!</v>
      </c>
    </row>
    <row r="46" spans="1:11" ht="13">
      <c r="A46" s="38">
        <v>9.5</v>
      </c>
      <c r="B46" s="36" t="e">
        <f t="shared" si="3"/>
        <v>#DIV/0!</v>
      </c>
    </row>
    <row r="47" spans="1:11" ht="13">
      <c r="A47" s="38">
        <v>10</v>
      </c>
      <c r="B47" s="36" t="e">
        <f t="shared" si="3"/>
        <v>#DIV/0!</v>
      </c>
    </row>
    <row r="48" spans="1:11" ht="13">
      <c r="A48" s="38">
        <v>10.5</v>
      </c>
      <c r="B48" s="36" t="e">
        <f t="shared" si="3"/>
        <v>#DIV/0!</v>
      </c>
    </row>
    <row r="49" spans="1:2" ht="13">
      <c r="A49" s="38">
        <v>11</v>
      </c>
      <c r="B49" s="36" t="e">
        <f t="shared" si="3"/>
        <v>#DIV/0!</v>
      </c>
    </row>
    <row r="50" spans="1:2" ht="13">
      <c r="A50" s="38">
        <v>11.5</v>
      </c>
      <c r="B50" s="36" t="e">
        <f t="shared" si="3"/>
        <v>#DIV/0!</v>
      </c>
    </row>
    <row r="51" spans="1:2" ht="13">
      <c r="A51" s="38">
        <v>12</v>
      </c>
      <c r="B51" s="36" t="e">
        <f t="shared" si="3"/>
        <v>#DIV/0!</v>
      </c>
    </row>
    <row r="52" spans="1:2" ht="13">
      <c r="A52" s="38">
        <v>12.5</v>
      </c>
      <c r="B52" s="36" t="e">
        <f t="shared" si="3"/>
        <v>#DIV/0!</v>
      </c>
    </row>
    <row r="53" spans="1:2" ht="13">
      <c r="A53" s="38">
        <v>13</v>
      </c>
      <c r="B53" s="36" t="e">
        <f t="shared" si="3"/>
        <v>#DIV/0!</v>
      </c>
    </row>
    <row r="54" spans="1:2" ht="13">
      <c r="A54" s="38">
        <v>13.5</v>
      </c>
      <c r="B54" s="36" t="e">
        <f t="shared" si="3"/>
        <v>#DIV/0!</v>
      </c>
    </row>
    <row r="55" spans="1:2" ht="13">
      <c r="A55" s="38">
        <v>14</v>
      </c>
      <c r="B55" s="36" t="e">
        <f t="shared" si="3"/>
        <v>#DIV/0!</v>
      </c>
    </row>
    <row r="56" spans="1:2" ht="13">
      <c r="A56" s="38">
        <v>14.5</v>
      </c>
      <c r="B56" s="36" t="e">
        <f t="shared" si="3"/>
        <v>#DIV/0!</v>
      </c>
    </row>
    <row r="57" spans="1:2" ht="13">
      <c r="A57" s="38">
        <v>15</v>
      </c>
      <c r="B57" s="36" t="e">
        <f t="shared" si="3"/>
        <v>#DIV/0!</v>
      </c>
    </row>
    <row r="58" spans="1:2" ht="13">
      <c r="A58" s="38">
        <v>15.5</v>
      </c>
      <c r="B58" s="36" t="e">
        <f t="shared" si="3"/>
        <v>#DIV/0!</v>
      </c>
    </row>
    <row r="59" spans="1:2" ht="13">
      <c r="A59" s="38">
        <v>16</v>
      </c>
      <c r="B59" s="36" t="e">
        <f t="shared" si="3"/>
        <v>#DIV/0!</v>
      </c>
    </row>
    <row r="60" spans="1:2" ht="13">
      <c r="A60" s="38">
        <v>16.5</v>
      </c>
      <c r="B60" s="36" t="e">
        <f t="shared" si="3"/>
        <v>#DIV/0!</v>
      </c>
    </row>
    <row r="61" spans="1:2" ht="13">
      <c r="A61" s="38">
        <v>17</v>
      </c>
      <c r="B61" s="36" t="e">
        <f t="shared" si="3"/>
        <v>#DIV/0!</v>
      </c>
    </row>
    <row r="62" spans="1:2" ht="13">
      <c r="A62" s="38">
        <v>17.5</v>
      </c>
      <c r="B62" s="36" t="e">
        <f t="shared" si="3"/>
        <v>#DIV/0!</v>
      </c>
    </row>
    <row r="63" spans="1:2" ht="13">
      <c r="A63" s="38">
        <v>18</v>
      </c>
      <c r="B63" s="36" t="e">
        <f t="shared" si="3"/>
        <v>#DIV/0!</v>
      </c>
    </row>
    <row r="64" spans="1:2" ht="13">
      <c r="A64" s="39" t="s">
        <v>29</v>
      </c>
      <c r="B64"/>
    </row>
    <row r="65" spans="1:2" ht="13">
      <c r="A65" s="38">
        <v>4</v>
      </c>
      <c r="B65" s="36" t="e">
        <f>B35</f>
        <v>#DIV/0!</v>
      </c>
    </row>
    <row r="66" spans="1:2" ht="13">
      <c r="A66" s="38">
        <v>4.5</v>
      </c>
      <c r="B66" s="36" t="e">
        <f t="shared" ref="B66:B93" si="4">B36+B65</f>
        <v>#DIV/0!</v>
      </c>
    </row>
    <row r="67" spans="1:2" ht="13">
      <c r="A67" s="38">
        <v>5</v>
      </c>
      <c r="B67" s="36" t="e">
        <f t="shared" si="4"/>
        <v>#DIV/0!</v>
      </c>
    </row>
    <row r="68" spans="1:2" ht="13">
      <c r="A68" s="38">
        <v>5.5</v>
      </c>
      <c r="B68" s="36" t="e">
        <f t="shared" si="4"/>
        <v>#DIV/0!</v>
      </c>
    </row>
    <row r="69" spans="1:2" ht="13">
      <c r="A69" s="38">
        <v>6</v>
      </c>
      <c r="B69" s="36" t="e">
        <f t="shared" si="4"/>
        <v>#DIV/0!</v>
      </c>
    </row>
    <row r="70" spans="1:2" ht="13">
      <c r="A70" s="38">
        <v>6.5</v>
      </c>
      <c r="B70" s="36" t="e">
        <f t="shared" si="4"/>
        <v>#DIV/0!</v>
      </c>
    </row>
    <row r="71" spans="1:2" ht="13">
      <c r="A71" s="38">
        <v>7</v>
      </c>
      <c r="B71" s="36" t="e">
        <f t="shared" si="4"/>
        <v>#DIV/0!</v>
      </c>
    </row>
    <row r="72" spans="1:2" ht="13">
      <c r="A72" s="38">
        <v>7.5</v>
      </c>
      <c r="B72" s="36" t="e">
        <f t="shared" si="4"/>
        <v>#DIV/0!</v>
      </c>
    </row>
    <row r="73" spans="1:2" ht="13">
      <c r="A73" s="38">
        <v>8</v>
      </c>
      <c r="B73" s="36" t="e">
        <f t="shared" si="4"/>
        <v>#DIV/0!</v>
      </c>
    </row>
    <row r="74" spans="1:2" ht="13">
      <c r="A74" s="38">
        <v>8.5</v>
      </c>
      <c r="B74" s="36" t="e">
        <f t="shared" si="4"/>
        <v>#DIV/0!</v>
      </c>
    </row>
    <row r="75" spans="1:2" ht="13">
      <c r="A75" s="38">
        <v>9</v>
      </c>
      <c r="B75" s="36" t="e">
        <f t="shared" si="4"/>
        <v>#DIV/0!</v>
      </c>
    </row>
    <row r="76" spans="1:2" ht="13">
      <c r="A76" s="38">
        <v>9.5</v>
      </c>
      <c r="B76" s="36" t="e">
        <f t="shared" si="4"/>
        <v>#DIV/0!</v>
      </c>
    </row>
    <row r="77" spans="1:2" ht="13">
      <c r="A77" s="38">
        <v>10</v>
      </c>
      <c r="B77" s="36" t="e">
        <f t="shared" si="4"/>
        <v>#DIV/0!</v>
      </c>
    </row>
    <row r="78" spans="1:2" ht="13">
      <c r="A78" s="38">
        <v>10.5</v>
      </c>
      <c r="B78" s="36" t="e">
        <f t="shared" si="4"/>
        <v>#DIV/0!</v>
      </c>
    </row>
    <row r="79" spans="1:2" ht="13">
      <c r="A79" s="38">
        <v>11</v>
      </c>
      <c r="B79" s="36" t="e">
        <f t="shared" si="4"/>
        <v>#DIV/0!</v>
      </c>
    </row>
    <row r="80" spans="1:2" ht="13">
      <c r="A80" s="38">
        <v>11.5</v>
      </c>
      <c r="B80" s="36" t="e">
        <f t="shared" si="4"/>
        <v>#DIV/0!</v>
      </c>
    </row>
    <row r="81" spans="1:2" ht="13">
      <c r="A81" s="38">
        <v>12</v>
      </c>
      <c r="B81" s="36" t="e">
        <f t="shared" si="4"/>
        <v>#DIV/0!</v>
      </c>
    </row>
    <row r="82" spans="1:2" ht="13">
      <c r="A82" s="38">
        <v>12.5</v>
      </c>
      <c r="B82" s="36" t="e">
        <f t="shared" si="4"/>
        <v>#DIV/0!</v>
      </c>
    </row>
    <row r="83" spans="1:2" ht="13">
      <c r="A83" s="38">
        <v>13</v>
      </c>
      <c r="B83" s="36" t="e">
        <f t="shared" si="4"/>
        <v>#DIV/0!</v>
      </c>
    </row>
    <row r="84" spans="1:2" ht="13">
      <c r="A84" s="38">
        <v>13.5</v>
      </c>
      <c r="B84" s="36" t="e">
        <f t="shared" si="4"/>
        <v>#DIV/0!</v>
      </c>
    </row>
    <row r="85" spans="1:2" ht="13">
      <c r="A85" s="38">
        <v>14</v>
      </c>
      <c r="B85" s="36" t="e">
        <f t="shared" si="4"/>
        <v>#DIV/0!</v>
      </c>
    </row>
    <row r="86" spans="1:2" ht="13">
      <c r="A86" s="38">
        <v>14.5</v>
      </c>
      <c r="B86" s="36" t="e">
        <f t="shared" si="4"/>
        <v>#DIV/0!</v>
      </c>
    </row>
    <row r="87" spans="1:2" ht="13">
      <c r="A87" s="38">
        <v>15</v>
      </c>
      <c r="B87" s="36" t="e">
        <f t="shared" si="4"/>
        <v>#DIV/0!</v>
      </c>
    </row>
    <row r="88" spans="1:2" ht="13">
      <c r="A88" s="38">
        <v>15.5</v>
      </c>
      <c r="B88" s="36" t="e">
        <f t="shared" si="4"/>
        <v>#DIV/0!</v>
      </c>
    </row>
    <row r="89" spans="1:2" ht="13">
      <c r="A89" s="38">
        <v>16</v>
      </c>
      <c r="B89" s="36" t="e">
        <f t="shared" si="4"/>
        <v>#DIV/0!</v>
      </c>
    </row>
    <row r="90" spans="1:2" ht="13">
      <c r="A90" s="38">
        <v>16.5</v>
      </c>
      <c r="B90" s="36" t="e">
        <f t="shared" si="4"/>
        <v>#DIV/0!</v>
      </c>
    </row>
    <row r="91" spans="1:2" ht="13">
      <c r="A91" s="38">
        <v>17</v>
      </c>
      <c r="B91" s="36" t="e">
        <f t="shared" si="4"/>
        <v>#DIV/0!</v>
      </c>
    </row>
    <row r="92" spans="1:2" ht="13">
      <c r="A92" s="38">
        <v>17.5</v>
      </c>
      <c r="B92" s="36" t="e">
        <f t="shared" si="4"/>
        <v>#DIV/0!</v>
      </c>
    </row>
    <row r="93" spans="1:2" ht="13">
      <c r="A93" s="38">
        <v>18</v>
      </c>
      <c r="B93" s="36" t="e">
        <f t="shared" si="4"/>
        <v>#DIV/0!</v>
      </c>
    </row>
    <row r="94" spans="1:2" ht="13">
      <c r="A94"/>
      <c r="B94"/>
    </row>
    <row r="95" spans="1:2" ht="13">
      <c r="A95" s="38">
        <v>4</v>
      </c>
      <c r="B95" s="36" t="e">
        <f t="shared" ref="B95:B123" si="5">NA()</f>
        <v>#N/A</v>
      </c>
    </row>
    <row r="96" spans="1:2" ht="13">
      <c r="A96" s="38">
        <v>4.5</v>
      </c>
      <c r="B96" s="36" t="e">
        <f t="shared" si="5"/>
        <v>#N/A</v>
      </c>
    </row>
    <row r="97" spans="1:2" ht="13">
      <c r="A97" s="38">
        <v>5</v>
      </c>
      <c r="B97" s="36" t="e">
        <f t="shared" si="5"/>
        <v>#N/A</v>
      </c>
    </row>
    <row r="98" spans="1:2" ht="13">
      <c r="A98" s="38">
        <v>5.5</v>
      </c>
      <c r="B98" s="36" t="e">
        <f t="shared" si="5"/>
        <v>#N/A</v>
      </c>
    </row>
    <row r="99" spans="1:2" ht="13">
      <c r="A99" s="38">
        <v>6</v>
      </c>
      <c r="B99" s="36" t="e">
        <f t="shared" si="5"/>
        <v>#N/A</v>
      </c>
    </row>
    <row r="100" spans="1:2" ht="13">
      <c r="A100" s="38">
        <v>6.5</v>
      </c>
      <c r="B100" s="36" t="e">
        <f t="shared" si="5"/>
        <v>#N/A</v>
      </c>
    </row>
    <row r="101" spans="1:2" ht="13">
      <c r="A101" s="38">
        <v>7</v>
      </c>
      <c r="B101" s="36" t="e">
        <f t="shared" si="5"/>
        <v>#N/A</v>
      </c>
    </row>
    <row r="102" spans="1:2" ht="13">
      <c r="A102" s="38">
        <v>7.5</v>
      </c>
      <c r="B102" s="36" t="e">
        <f t="shared" si="5"/>
        <v>#N/A</v>
      </c>
    </row>
    <row r="103" spans="1:2" ht="13">
      <c r="A103" s="38">
        <v>8</v>
      </c>
      <c r="B103" s="36" t="e">
        <f t="shared" si="5"/>
        <v>#N/A</v>
      </c>
    </row>
    <row r="104" spans="1:2" ht="13">
      <c r="A104" s="38">
        <v>8.5</v>
      </c>
      <c r="B104" s="36" t="e">
        <f t="shared" si="5"/>
        <v>#N/A</v>
      </c>
    </row>
    <row r="105" spans="1:2" ht="13">
      <c r="A105" s="38">
        <v>9</v>
      </c>
      <c r="B105" s="36" t="e">
        <f t="shared" si="5"/>
        <v>#N/A</v>
      </c>
    </row>
    <row r="106" spans="1:2" ht="13">
      <c r="A106" s="38">
        <v>9.5</v>
      </c>
      <c r="B106" s="36" t="e">
        <f t="shared" si="5"/>
        <v>#N/A</v>
      </c>
    </row>
    <row r="107" spans="1:2" ht="13">
      <c r="A107" s="38">
        <v>10</v>
      </c>
      <c r="B107" s="36" t="e">
        <f t="shared" si="5"/>
        <v>#N/A</v>
      </c>
    </row>
    <row r="108" spans="1:2" ht="13">
      <c r="A108" s="38">
        <v>10.5</v>
      </c>
      <c r="B108" s="36" t="e">
        <f t="shared" si="5"/>
        <v>#N/A</v>
      </c>
    </row>
    <row r="109" spans="1:2" ht="13">
      <c r="A109" s="38">
        <v>11</v>
      </c>
      <c r="B109" s="36" t="e">
        <f t="shared" si="5"/>
        <v>#N/A</v>
      </c>
    </row>
    <row r="110" spans="1:2" ht="13">
      <c r="A110" s="38">
        <v>11.5</v>
      </c>
      <c r="B110" s="36" t="e">
        <f t="shared" si="5"/>
        <v>#N/A</v>
      </c>
    </row>
    <row r="111" spans="1:2" ht="13">
      <c r="A111" s="38">
        <v>12</v>
      </c>
      <c r="B111" s="36" t="e">
        <f t="shared" si="5"/>
        <v>#N/A</v>
      </c>
    </row>
    <row r="112" spans="1:2" ht="13">
      <c r="A112" s="38">
        <v>12.5</v>
      </c>
      <c r="B112" s="36" t="e">
        <f t="shared" si="5"/>
        <v>#N/A</v>
      </c>
    </row>
    <row r="113" spans="1:2" ht="13">
      <c r="A113" s="38">
        <v>13</v>
      </c>
      <c r="B113" s="36" t="e">
        <f t="shared" si="5"/>
        <v>#N/A</v>
      </c>
    </row>
    <row r="114" spans="1:2" ht="13">
      <c r="A114" s="38">
        <v>13.5</v>
      </c>
      <c r="B114" s="36" t="e">
        <f t="shared" si="5"/>
        <v>#N/A</v>
      </c>
    </row>
    <row r="115" spans="1:2" ht="13">
      <c r="A115" s="38">
        <v>14</v>
      </c>
      <c r="B115" s="36" t="e">
        <f t="shared" si="5"/>
        <v>#N/A</v>
      </c>
    </row>
    <row r="116" spans="1:2" ht="13">
      <c r="A116" s="38">
        <v>14.5</v>
      </c>
      <c r="B116" s="36" t="e">
        <f t="shared" si="5"/>
        <v>#N/A</v>
      </c>
    </row>
    <row r="117" spans="1:2" ht="13">
      <c r="A117" s="38">
        <v>15</v>
      </c>
      <c r="B117" s="36" t="e">
        <f t="shared" si="5"/>
        <v>#N/A</v>
      </c>
    </row>
    <row r="118" spans="1:2" ht="13">
      <c r="A118" s="38">
        <v>15.5</v>
      </c>
      <c r="B118" s="36" t="e">
        <f t="shared" si="5"/>
        <v>#N/A</v>
      </c>
    </row>
    <row r="119" spans="1:2" ht="13">
      <c r="A119" s="38">
        <v>16</v>
      </c>
      <c r="B119" s="36" t="e">
        <f t="shared" si="5"/>
        <v>#N/A</v>
      </c>
    </row>
    <row r="120" spans="1:2" ht="13">
      <c r="A120" s="38">
        <v>16.5</v>
      </c>
      <c r="B120" s="36" t="e">
        <f t="shared" si="5"/>
        <v>#N/A</v>
      </c>
    </row>
    <row r="121" spans="1:2" ht="13">
      <c r="A121" s="38">
        <v>17</v>
      </c>
      <c r="B121" s="36" t="e">
        <f t="shared" si="5"/>
        <v>#N/A</v>
      </c>
    </row>
    <row r="122" spans="1:2" ht="13">
      <c r="A122" s="38">
        <v>17.5</v>
      </c>
      <c r="B122" s="36" t="e">
        <f t="shared" si="5"/>
        <v>#N/A</v>
      </c>
    </row>
    <row r="123" spans="1:2" ht="13">
      <c r="A123" s="38">
        <v>18</v>
      </c>
      <c r="B123" s="36" t="e">
        <f t="shared" si="5"/>
        <v>#N/A</v>
      </c>
    </row>
    <row r="124" spans="1:2">
      <c r="A124" s="40" t="s">
        <v>30</v>
      </c>
      <c r="B124" s="36" t="e">
        <f>MAX(B95:B123)</f>
        <v>#N/A</v>
      </c>
    </row>
    <row r="125" spans="1:2">
      <c r="A125" s="40" t="s">
        <v>31</v>
      </c>
      <c r="B125" s="36" t="e">
        <f>NA()</f>
        <v>#N/A</v>
      </c>
    </row>
    <row r="126" spans="1:2">
      <c r="B126" s="36" t="e">
        <f>IF(B125&gt;B124,CONCATENATE("ns (",ROUND(B124,2),")"),CONCATENATE("s** (",ROUND(B124,2),")"))</f>
        <v>#N/A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ALK_GENERAL_BOQUERON</vt:lpstr>
      <vt:lpstr>ALK_PT</vt:lpstr>
      <vt:lpstr>ALK_ES</vt:lpstr>
      <vt:lpstr>ALK_POL01</vt:lpstr>
      <vt:lpstr>ALK_POL02</vt:lpstr>
      <vt:lpstr>ALK_POL03</vt:lpstr>
      <vt:lpstr>ALK_POL04</vt:lpstr>
      <vt:lpstr>ALK_POL05</vt:lpstr>
      <vt:lpstr>Medias_SD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maria jose zuñiga basualto</cp:lastModifiedBy>
  <cp:revision>2</cp:revision>
  <cp:lastPrinted>1601-01-01T00:00:00Z</cp:lastPrinted>
  <dcterms:created xsi:type="dcterms:W3CDTF">2013-10-22T10:01:29Z</dcterms:created>
  <dcterms:modified xsi:type="dcterms:W3CDTF">2024-06-07T09:09:32Z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